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ário\Desktop\"/>
    </mc:Choice>
  </mc:AlternateContent>
  <xr:revisionPtr revIDLastSave="0" documentId="13_ncr:1_{28A4A506-AEB2-4952-8C82-1F31568866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 03 - Kombi - antigo 23" sheetId="1" r:id="rId1"/>
  </sheets>
  <calcPr calcId="191029"/>
</workbook>
</file>

<file path=xl/calcChain.xml><?xml version="1.0" encoding="utf-8"?>
<calcChain xmlns="http://schemas.openxmlformats.org/spreadsheetml/2006/main">
  <c r="H189" i="1" l="1"/>
  <c r="H171" i="1"/>
  <c r="H172" i="1"/>
  <c r="H140" i="1"/>
  <c r="H158" i="1" l="1"/>
  <c r="H157" i="1"/>
  <c r="H156" i="1"/>
  <c r="H155" i="1"/>
  <c r="H154" i="1"/>
  <c r="H153" i="1"/>
  <c r="H152" i="1"/>
  <c r="H151" i="1"/>
  <c r="H150" i="1"/>
  <c r="H145" i="1"/>
  <c r="H173" i="1" s="1"/>
  <c r="H138" i="1"/>
  <c r="H170" i="1" s="1"/>
  <c r="H117" i="1"/>
  <c r="H113" i="1"/>
  <c r="H99" i="1"/>
  <c r="H93" i="1"/>
  <c r="I92" i="1"/>
  <c r="I86" i="1"/>
  <c r="H86" i="1"/>
  <c r="I85" i="1"/>
  <c r="I84" i="1"/>
  <c r="I83" i="1"/>
  <c r="I82" i="1"/>
  <c r="I81" i="1"/>
  <c r="I80" i="1"/>
  <c r="I74" i="1"/>
  <c r="I72" i="1"/>
  <c r="I71" i="1"/>
  <c r="I70" i="1"/>
  <c r="I69" i="1"/>
  <c r="H55" i="1"/>
  <c r="G54" i="1"/>
  <c r="H54" i="1" s="1"/>
  <c r="H58" i="1" s="1"/>
  <c r="H64" i="1" s="1"/>
  <c r="H52" i="1"/>
  <c r="G52" i="1"/>
  <c r="H47" i="1"/>
  <c r="H87" i="1" s="1"/>
  <c r="I46" i="1"/>
  <c r="I45" i="1"/>
  <c r="I44" i="1"/>
  <c r="I43" i="1"/>
  <c r="I42" i="1"/>
  <c r="I41" i="1"/>
  <c r="I40" i="1"/>
  <c r="I39" i="1"/>
  <c r="I33" i="1"/>
  <c r="I32" i="1"/>
  <c r="H27" i="1"/>
  <c r="H22" i="1"/>
  <c r="H21" i="1"/>
  <c r="H12" i="1"/>
  <c r="H159" i="1" l="1"/>
  <c r="H179" i="1" s="1"/>
  <c r="C166" i="1"/>
  <c r="H147" i="1"/>
  <c r="I47" i="1"/>
  <c r="H63" i="1" s="1"/>
  <c r="H88" i="1"/>
  <c r="I87" i="1"/>
  <c r="I88" i="1" s="1"/>
  <c r="H98" i="1" s="1"/>
  <c r="H100" i="1" s="1"/>
  <c r="H116" i="1" s="1"/>
  <c r="H34" i="1"/>
  <c r="I34" i="1" s="1"/>
  <c r="H35" i="1" s="1"/>
  <c r="H62" i="1" s="1"/>
  <c r="H73" i="1"/>
  <c r="I73" i="1" s="1"/>
  <c r="H75" i="1" s="1"/>
  <c r="H115" i="1" s="1"/>
  <c r="H167" i="1" l="1"/>
  <c r="H180" i="1" s="1"/>
  <c r="H175" i="1"/>
  <c r="H181" i="1" s="1"/>
  <c r="H65" i="1"/>
  <c r="H114" i="1" s="1"/>
  <c r="H118" i="1" s="1"/>
  <c r="H119" i="1" s="1"/>
  <c r="C124" i="1" s="1"/>
  <c r="E124" i="1" s="1"/>
  <c r="H124" i="1" s="1"/>
  <c r="H126" i="1" s="1"/>
  <c r="H182" i="1" l="1"/>
  <c r="H185" i="1" s="1"/>
  <c r="H199" i="1" s="1"/>
  <c r="H198" i="1"/>
  <c r="H190" i="1" l="1"/>
  <c r="H192" i="1" s="1"/>
  <c r="H193" i="1" l="1"/>
  <c r="H191" i="1"/>
  <c r="H194" i="1"/>
  <c r="H195" i="1" l="1"/>
  <c r="H200" i="1" s="1"/>
  <c r="H201" i="1" s="1"/>
  <c r="H203" i="1" s="1"/>
  <c r="H202" i="1" l="1"/>
</calcChain>
</file>

<file path=xl/sharedStrings.xml><?xml version="1.0" encoding="utf-8"?>
<sst xmlns="http://schemas.openxmlformats.org/spreadsheetml/2006/main" count="442" uniqueCount="305">
  <si>
    <t>PLANILHA DE CUSTOS E FORMAÇÕES DE PREÇOS - MOTORISTA DE TRANSPORTE RURAL DE PASSAGEIROS/ PACIENTES DA REDE PUBLICA DA SAÚDE</t>
  </si>
  <si>
    <t>BAIRRO/ PATRIOMONIO</t>
  </si>
  <si>
    <t>Preencher esta planilha para cada uma das rotas a qua concorre.</t>
  </si>
  <si>
    <t>DISCRIMINAÇÃO DOS SERVIÇOS (DADOS REFERENTES À CONTRATAÇÃO)</t>
  </si>
  <si>
    <t>INFORMAÇÕES E DADOS PARA CÁLCULO</t>
  </si>
  <si>
    <t>A</t>
  </si>
  <si>
    <t>Município/ UF</t>
  </si>
  <si>
    <t>RIBEIRÃO CLARO PR</t>
  </si>
  <si>
    <t>Informar o Município e UF</t>
  </si>
  <si>
    <t>B</t>
  </si>
  <si>
    <t>Nº de meses de execução contratual</t>
  </si>
  <si>
    <t>Informar Nº de Meses da Execução Contratual de Acordo com o Termo de Referência (vide células R128 e E130)</t>
  </si>
  <si>
    <t>IDENTIFICAÇÃO DO SERVIÇO</t>
  </si>
  <si>
    <t>Unidade de medida</t>
  </si>
  <si>
    <t>mês</t>
  </si>
  <si>
    <t>Informar a Unidade de Medida de Acordo com o Termo de Referência</t>
  </si>
  <si>
    <t>Quantidade total a contratar (VIDE Tempo de execução do contrato em meses)</t>
  </si>
  <si>
    <t>Informar a Quantidade a Contratar de Acordo com o Termo de Referência</t>
  </si>
  <si>
    <t>MÃO-DE-OBRA VINCULADA À EXECUÇÃO CONTRATUAL</t>
  </si>
  <si>
    <t>Dados complementares para composição dos custos referente à mão-de-obra</t>
  </si>
  <si>
    <t>Classificação Brasileira de Ocupações (CBO)</t>
  </si>
  <si>
    <t>Informar o CBO da Ocupação</t>
  </si>
  <si>
    <t>MÓDULO 01: COMPOSIÇÃO DA REMUNERAÇÃO</t>
  </si>
  <si>
    <t>Kombi</t>
  </si>
  <si>
    <t>Composição da remuneração</t>
  </si>
  <si>
    <t>Valor (R$)</t>
  </si>
  <si>
    <t>onibus</t>
  </si>
  <si>
    <t xml:space="preserve"> </t>
  </si>
  <si>
    <r>
      <rPr>
        <sz val="10"/>
        <color rgb="FF000000"/>
        <rFont val="Arial"/>
        <charset val="134"/>
      </rPr>
      <t xml:space="preserve">Salário </t>
    </r>
    <r>
      <rPr>
        <sz val="10"/>
        <color indexed="8"/>
        <rFont val="Arial"/>
        <charset val="134"/>
      </rPr>
      <t>(Fonte: CCT SINFRETIBA 2025/2027)</t>
    </r>
  </si>
  <si>
    <t>Salário (Fonte: CCT Atualização: 2022/2024)</t>
  </si>
  <si>
    <t>microonibus</t>
  </si>
  <si>
    <t>Adicional de periculosidade</t>
  </si>
  <si>
    <t>Sim/Não</t>
  </si>
  <si>
    <t>N</t>
  </si>
  <si>
    <t xml:space="preserve">Cálculo = Se Houver Adicional - Marcar S e considerar o contido na CCT ou laudo da empresa </t>
  </si>
  <si>
    <t>C</t>
  </si>
  <si>
    <t>Adicional de insalubridade</t>
  </si>
  <si>
    <t>Cálculo = Se Houver Adicional - Marcar S e considerar CCT para o cálculo - Salario base x Percentual de 10%, 20% ou 40% dependendo do grau de insalubridade</t>
  </si>
  <si>
    <t>D</t>
  </si>
  <si>
    <t>Adicional noturno divisor 220</t>
  </si>
  <si>
    <t>E</t>
  </si>
  <si>
    <t xml:space="preserve">Hora noturna adicional - ou hora noturna reduzida </t>
  </si>
  <si>
    <t>VERIFICAR</t>
  </si>
  <si>
    <t>Das 22 h as 5 h - 80%</t>
  </si>
  <si>
    <t>F</t>
  </si>
  <si>
    <t>Adicional de hora extra no feriado</t>
  </si>
  <si>
    <t>G</t>
  </si>
  <si>
    <t>Outros (especificar)</t>
  </si>
  <si>
    <t>TOTAL DA REMUNERAÇÃO</t>
  </si>
  <si>
    <t>Soma dos Itens A a G</t>
  </si>
  <si>
    <t>MÓDULO 02: ENCARGOS E BENEFÍCIOS ANUAIS, MENSAIS E DIÁRIOS</t>
  </si>
  <si>
    <t>Submódulo 2.1 - 13º (décimo terceiro) salário e adicional de férias</t>
  </si>
  <si>
    <t>2.1</t>
  </si>
  <si>
    <t>13º salário e adicional de férias</t>
  </si>
  <si>
    <t>(%)</t>
  </si>
  <si>
    <t xml:space="preserve">13º salário </t>
  </si>
  <si>
    <t>Cálculo = 1/12 (Campo H33) x Total da Remuneração (Campo H25)</t>
  </si>
  <si>
    <t>Adicional de Férias</t>
  </si>
  <si>
    <t>Cálculo = 0,3025% (Adicional de Férias) x Total da Remuneração (Campo H25)</t>
  </si>
  <si>
    <t>Incidência do submódulo 2.2 sobre o 13º Salário, Férias e Adicional de Férias</t>
  </si>
  <si>
    <t>Cálculo = Percentuais dos Campos H30 e H31 x Total do Submódulo 2.2 (Campo H45) x Total da Remuneração (Campo H25)</t>
  </si>
  <si>
    <t xml:space="preserve">TOTAL </t>
  </si>
  <si>
    <t>Soma dos Itens A a C</t>
  </si>
  <si>
    <t>Submódulo 2.2 - Encargos previdenciários (GPS), Fundo de Garantia por Tempo de Serviço (FGTS) e outras contribuições</t>
  </si>
  <si>
    <t>2.2</t>
  </si>
  <si>
    <t>GPS, FGTS e outras contribuições</t>
  </si>
  <si>
    <t>INSS</t>
  </si>
  <si>
    <t>Cálculo = Percentual Legal de 20%  x Total da Remuneração (Campo H25)</t>
  </si>
  <si>
    <t>Salário Educação</t>
  </si>
  <si>
    <t>Cálculo = Percentual Legal de 2,50% x Total da Remuneração (Campo H25)</t>
  </si>
  <si>
    <t>Seguro Acidente do Trabalho (RATxFAP)</t>
  </si>
  <si>
    <t>RAT</t>
  </si>
  <si>
    <t>FAT</t>
  </si>
  <si>
    <t>Cálculo = Multiplicação dos Fatores RAT x FAT - Valor que poderá ser no máximo de 3% (Campo H39) x Total da Remuneração (Campo H25)</t>
  </si>
  <si>
    <t>SESC ou SESI</t>
  </si>
  <si>
    <t>Terceiros (5,8%)</t>
  </si>
  <si>
    <t>(Risco Ambiental do Trabalho)</t>
  </si>
  <si>
    <t>Cálculo = Percentual Legal de 1,50% x Total da Remuneração (Campo H25)</t>
  </si>
  <si>
    <t>SENAI ou SENAC</t>
  </si>
  <si>
    <t>Cálculo = Percentual Legal de 1,00% (Campo H41) x Total da Remuneração (Campo H25)</t>
  </si>
  <si>
    <t>SEBRAE</t>
  </si>
  <si>
    <t>Cálculo = Percentual Legal de 0,60% (Campo H42) x Total da Remuneração (Campo H25)</t>
  </si>
  <si>
    <t>INCRA</t>
  </si>
  <si>
    <t>Empresa do SIMPLES não paga RAT e TERCEIROS</t>
  </si>
  <si>
    <t>Cálculo = Percentual Legal de 0,20% (Campo H43) x Total da Remuneração (Campo H25)</t>
  </si>
  <si>
    <t>H</t>
  </si>
  <si>
    <t>FGTS</t>
  </si>
  <si>
    <t>Cálculo = Percentual Legal de 8,00% (Campo H44) x Total da Remuneração (Campo H25)</t>
  </si>
  <si>
    <t>TOTAL</t>
  </si>
  <si>
    <t>Soma dos Itens A a H</t>
  </si>
  <si>
    <t>Submódulo 2.3 - Benefícios Mensais e Diários</t>
  </si>
  <si>
    <t>2.3</t>
  </si>
  <si>
    <t>Benefícios Mensais e Diários</t>
  </si>
  <si>
    <t>Transporte</t>
  </si>
  <si>
    <t>SIM/NÃO</t>
  </si>
  <si>
    <t>Valor</t>
  </si>
  <si>
    <t>Passagens</t>
  </si>
  <si>
    <t>Dias</t>
  </si>
  <si>
    <t>Desconto</t>
  </si>
  <si>
    <t>Caso não seja previsto Auxílio Transporte, marcar a opção "N" no Campo C50</t>
  </si>
  <si>
    <t>Não</t>
  </si>
  <si>
    <t>Cálculo = Valor Unitário da Passagem observar CCT e se há previsão de desconto (6% do Total da Remuneração - Campo G50)</t>
  </si>
  <si>
    <t>Vale alimentação</t>
  </si>
  <si>
    <t>Dias/Mês</t>
  </si>
  <si>
    <t>Desconto (20%)</t>
  </si>
  <si>
    <t>Caso não seja previsto Auxílio Alimentaçõ/Refeição, marcar a opção "N" no Campo D52</t>
  </si>
  <si>
    <t>SIM</t>
  </si>
  <si>
    <t>Cálculo = Valor Unitário do Vale (Campo E52) x Total de Dias (Campo F52) - Desconto (verificar se há ou não desconto na CCT e aplicar). Cláusula 15 da CCT</t>
  </si>
  <si>
    <t>Seguro de vida, invalidez e funeral (especificar)</t>
  </si>
  <si>
    <t>Seguro de Vida</t>
  </si>
  <si>
    <t xml:space="preserve">Inserir o valor por funcionário no campo H53 se houver previsão na CCT. Foi estimado 3,5% do salário base, contudo, este valor poderá ser alterado se a empresa possuir seguro de vida coletivo - Siga a previsão da CCT </t>
  </si>
  <si>
    <t>Outros (especificar):</t>
  </si>
  <si>
    <t xml:space="preserve">Outros (especificar): </t>
  </si>
  <si>
    <t>Soma dos Itens A a E</t>
  </si>
  <si>
    <t>QUADRO RESUMO DO MÓDULO 2 - ENCARGOS E BENEFÍCIOS ANUAIS, MENSAIS E DIÁRIOS</t>
  </si>
  <si>
    <t>Encargos e Benefícios Anuais, Mensais e Diários</t>
  </si>
  <si>
    <t>13º (décimo terceiro) Salário e Adicional de Férias</t>
  </si>
  <si>
    <t>Soma do Total do Módulo 2.1 extraída do Campo H33</t>
  </si>
  <si>
    <t>Soma do Total do Módulo 2.2 extraída do Campo I45</t>
  </si>
  <si>
    <t>Soma do Total do Módulo 2.3 extraída do Campo H56</t>
  </si>
  <si>
    <t>Soma dos Itens 2.1 + 2.2 + 2.3</t>
  </si>
  <si>
    <t xml:space="preserve">MÓDULO 03: PROVISÃO PARA RESCISÃO </t>
  </si>
  <si>
    <t>Provisão para Rescisão</t>
  </si>
  <si>
    <t>Aviso Prévio Indenizado</t>
  </si>
  <si>
    <t>Cálculo = Percentual de 1/12 * 0,055 (Campo H67) x Total da Remuneração (Campo H25)</t>
  </si>
  <si>
    <t>Incidência do FGTS sobre o Aviso Prévio Indenizado</t>
  </si>
  <si>
    <t>Cálculo = Percentual de 8% x 0,46% do APT (Campo H68) x Total da Remuneração (Campo H25)</t>
  </si>
  <si>
    <t>Multa do FGTS e contribuição social sobre o Aviso Prévio Indenizado</t>
  </si>
  <si>
    <t>Cálculo = (0,08*(0,4+0,1)*0,9)*(1+0,0833+0,09075+0,03025) = Percentual de 4,35% (Campo H69) x Total da Remuneração (Campo H25)</t>
  </si>
  <si>
    <t>Aviso Prévio Trabalhado</t>
  </si>
  <si>
    <t>Cálculo = ((1/30)*7)/12 = Percentual de 1,94% (Campo H70) x Total da Remuneração (Campo H25)</t>
  </si>
  <si>
    <t>Incidência dos encargos do submódulo 2.2 sobre o Aviso Prévio Trabalhado</t>
  </si>
  <si>
    <t>Cálculo = Percentual do Submódulo 2.2 (Campo I45) x Percentual do Aviso Prévio Trabalhado (H70) x Total da Remuneração (Campo H25)</t>
  </si>
  <si>
    <t>Multa do FGTS sobre o Aviso Prévio Trabalhador</t>
  </si>
  <si>
    <t>Cálculo = (0,08*0,5*1)*(1+1/12+1/12+(1/3*1/12)) = Percentual de 4,78% (Campo H72) x Total da Remuneração (Campo H25)</t>
  </si>
  <si>
    <t>Soma dos Itens A a F</t>
  </si>
  <si>
    <t>MÓDULO 04: CUSTO DE REPOSIÇÃO DO PROFISSIONAL AUSENTE</t>
  </si>
  <si>
    <t>Submódulo 4.1 - Ausências Legais</t>
  </si>
  <si>
    <t>4.1</t>
  </si>
  <si>
    <t>Substituto nas Ausências Legais</t>
  </si>
  <si>
    <t>Substituto na Cobertura de Férias</t>
  </si>
  <si>
    <t>Cálculo = Percentual de 9,075% (Campo H78) x Total da Remuneração (Campo H25)</t>
  </si>
  <si>
    <t>Substituto na Cobertura das Ausências Legais</t>
  </si>
  <si>
    <t>Cálculo = Percentual Calculado de 1,63% (Campo H79) x Total da Remuneração (Campo H25)</t>
  </si>
  <si>
    <t>Substituto na Cobertura de Licença-Paternidade</t>
  </si>
  <si>
    <t>Cálculo = Percentual Calculado de 0,02% (campo H81) x Total da Remuneração (Campo H25)</t>
  </si>
  <si>
    <t>Substituto na Cobertura das Ausências por Acidente de Trabalho</t>
  </si>
  <si>
    <t>Cálculo = Percentual Calculado de 0,33% (campo H81) x Total da Remuneração (Campo H25)</t>
  </si>
  <si>
    <t>Substituto na Cobertura de Afastamento Maternidade</t>
  </si>
  <si>
    <t>Cálculo = Percentual Calculado de 0,055% (campo H82) x Total da Remuneração (Campo H25)</t>
  </si>
  <si>
    <t>Substituto na Cobertura de Outras Ausências (Especificar)</t>
  </si>
  <si>
    <t>S U B     T O T A  L</t>
  </si>
  <si>
    <t>Incidência do submódulo 2.2 sobre o módulo 4.1</t>
  </si>
  <si>
    <t>T O T A L</t>
  </si>
  <si>
    <t>Submódulo 4.2 - Intrajornada</t>
  </si>
  <si>
    <t>4.2</t>
  </si>
  <si>
    <t>Substituto na Intrajornada</t>
  </si>
  <si>
    <t>Substituto no Intervalo para Repouso ou Alimentação - não se aplica</t>
  </si>
  <si>
    <t>QUADRO RESUMO DO MÓDULO 4 - CUSTO DE REPOSIÇÃO DO PROFISSIONAL AUSENTE</t>
  </si>
  <si>
    <t>Substituto nas Ausência Legais</t>
  </si>
  <si>
    <t>Soma Total do Submódulo 4.1 extraída do Campo I84</t>
  </si>
  <si>
    <t>Substituto na Intrajornada - não se aplica</t>
  </si>
  <si>
    <t>Soma Total do Submódulo 4.2 extraída do Campo I89</t>
  </si>
  <si>
    <t>MÓDULO 05: INSUMOS DIVERSOS</t>
  </si>
  <si>
    <t>Insumos Diversos</t>
  </si>
  <si>
    <t>Uniformes (custo mensal por empregado)</t>
  </si>
  <si>
    <t>Verificar CCT</t>
  </si>
  <si>
    <t>Materiais (custo mensal por empregado) - não previsto em CCT</t>
  </si>
  <si>
    <t>Equipamentos (custo mensal por empregado) - não previstos em CCT</t>
  </si>
  <si>
    <t>Outros (Especificar) -</t>
  </si>
  <si>
    <t>QUADRO RESUMO DO CUSTO MENSAL POR EMPREGADO</t>
  </si>
  <si>
    <t>Mão-de-obra vinculada  à execução contratual (valor por empregado)</t>
  </si>
  <si>
    <t>Módulo 1 - Composição da Remuneração</t>
  </si>
  <si>
    <t>Cálculo = Soma do Módulo 1 extraído do Campo H25</t>
  </si>
  <si>
    <t>Módulo 2 - Encargos e Benefícios Anuais, Mensais e Diários</t>
  </si>
  <si>
    <t>Cálculo = Soma do Módulo 2 extraído do Campo H63</t>
  </si>
  <si>
    <t>Módulo 3 - Provisão para rescisão</t>
  </si>
  <si>
    <t>Cálculo = Soma do Módulo 3 extraído do Campo H73</t>
  </si>
  <si>
    <t>Módulo 4 – Custo de Reposição do Profissional Ausente</t>
  </si>
  <si>
    <t>Cálculo = Soma do Módulo 4 extraído do Campo H96</t>
  </si>
  <si>
    <t>Módulo 5 – Insumos Diversos</t>
  </si>
  <si>
    <t>Cálculo = Soma do Módulo 5 extraído do Campo H104</t>
  </si>
  <si>
    <t>SUBTOTAL (A+B+C+D+E)</t>
  </si>
  <si>
    <t>VALOR TOTAL POR EMPREGADO</t>
  </si>
  <si>
    <t xml:space="preserve">QUADRO RESUMO - VALOR MENSAL DOS SERVIÇOS </t>
  </si>
  <si>
    <t>Tipo de Serviço (a)</t>
  </si>
  <si>
    <t>Valor Proposto por Empregado (segundo CCT) (b)</t>
  </si>
  <si>
    <t xml:space="preserve">Qtde. de Empregados </t>
  </si>
  <si>
    <t>Valor por Rota (D) = (B x C)</t>
  </si>
  <si>
    <t xml:space="preserve">Indicar a rota do tranporte: </t>
  </si>
  <si>
    <t>Valor mês mão-de-obra por rota           (F) = (D)</t>
  </si>
  <si>
    <t>Motorista</t>
  </si>
  <si>
    <t>Bairro/Patrimonio</t>
  </si>
  <si>
    <t>Considerar a quantidade de motoristas para cada rota de transporte escolar</t>
  </si>
  <si>
    <t>Preencher os dados somente das rotas para a qual o licitante concorre</t>
  </si>
  <si>
    <t>VALOR ESTIMADO MENSAL DA MÃO-DE-OBRA</t>
  </si>
  <si>
    <t xml:space="preserve">MÓDULO 6 - INFORMAÇÕES GERAIS DO TRANSPORTE </t>
  </si>
  <si>
    <t>unidade de medida</t>
  </si>
  <si>
    <t>Total</t>
  </si>
  <si>
    <t>Nº Dias Letivos Ano</t>
  </si>
  <si>
    <t>dia</t>
  </si>
  <si>
    <t>Vide informações da rota na aba Rotas e Orientações no Termo de Referência</t>
  </si>
  <si>
    <t>Nº Meses com Transportes</t>
  </si>
  <si>
    <t>Tempo de execução do contrato</t>
  </si>
  <si>
    <t>Vide informações no Termo de Referência. Considerar o n.º de meses com transporte para fins de cálculos  (tempo de execução - campo D 128)</t>
  </si>
  <si>
    <t>INFORMAÇÕES DA ROTA</t>
  </si>
  <si>
    <t>Nº de passageiros (pacientes)</t>
  </si>
  <si>
    <t>??</t>
  </si>
  <si>
    <t>Percurso Diário em Km</t>
  </si>
  <si>
    <t>Analisar</t>
  </si>
  <si>
    <t>Vide informações da rota e Orientações no Termo de Referência. Considerar nos custos o percurso pavimentado e o não pavimentado</t>
  </si>
  <si>
    <t>Percurso Mensal em Km (média)</t>
  </si>
  <si>
    <t>Reserva Técnica / Emergência</t>
  </si>
  <si>
    <t>Valor total de km mensal</t>
  </si>
  <si>
    <t>MÓDULO 1. CUSTO VEICULAR, DEPRECIAÇÃO E REMUNERAÇÃO DO CAPITAL</t>
  </si>
  <si>
    <t>1.1 Veículo</t>
  </si>
  <si>
    <t>Ano</t>
  </si>
  <si>
    <t>Capacidade - Passageiros</t>
  </si>
  <si>
    <t>VEÍCULO (Kombi) (custo de aquisição)</t>
  </si>
  <si>
    <t>Estimativa Depreciação do veículo</t>
  </si>
  <si>
    <t>Taxa ANUAL</t>
  </si>
  <si>
    <t>SUBTOTAL ITEM 1.1 (Considerar o valor do veículo informado)</t>
  </si>
  <si>
    <t>Parâmetro de estimativa de custos: VW Volkswagen Kombi Standard 1.4 Mi Total Flex 2011</t>
  </si>
  <si>
    <t>1.2 Documentação (IPVA, Vistórias.etc)</t>
  </si>
  <si>
    <t>unidade</t>
  </si>
  <si>
    <t>Valor anual</t>
  </si>
  <si>
    <t>Valor mês</t>
  </si>
  <si>
    <t>IPVA</t>
  </si>
  <si>
    <t>ano</t>
  </si>
  <si>
    <t>Conforme Detran PR</t>
  </si>
  <si>
    <t>Vistorias - Detran</t>
  </si>
  <si>
    <t>Vistoria Tacógrafo</t>
  </si>
  <si>
    <t>Discos Diagrama (Tacógrafos)</t>
  </si>
  <si>
    <t>Licenciamento</t>
  </si>
  <si>
    <t>Seguro Passageiros/ Pacientes</t>
  </si>
  <si>
    <t>Conforme orientações de custos, deverá considerar seguro contra terceiros de no mínimo de R$ 300.000,00, para danos corporais e/ou materiais causados a passageiros.</t>
  </si>
  <si>
    <t>I</t>
  </si>
  <si>
    <t>SUBTOTAL ITEM 1.2 (soma itens A à I)</t>
  </si>
  <si>
    <t>MÓDULO 2. COMBUSTÍVEL E MANUTENÇÃO</t>
  </si>
  <si>
    <t>2.1 Combustível</t>
  </si>
  <si>
    <t>Média</t>
  </si>
  <si>
    <t>média consumo litro por km</t>
  </si>
  <si>
    <t>Parâmetro de Consumo médio: 2 a 6 L/Km</t>
  </si>
  <si>
    <t>valor litro (GASOLINA)</t>
  </si>
  <si>
    <t>Percurso mês em km</t>
  </si>
  <si>
    <t>Subtotal submódulo 2.1</t>
  </si>
  <si>
    <t xml:space="preserve">Valor mensal: média percurso/média consumo km/L*valor litro. </t>
  </si>
  <si>
    <t>2.2 Manutenção veicular</t>
  </si>
  <si>
    <t>Média do coeficiente de peças e acessórios</t>
  </si>
  <si>
    <t>Vida útil pneu - pavim. 40.000 km - não pav. 30.000 Km</t>
  </si>
  <si>
    <t>Valor unitário pneu</t>
  </si>
  <si>
    <t>Qtd pneus veículo</t>
  </si>
  <si>
    <t>Percentual</t>
  </si>
  <si>
    <t>valor mês</t>
  </si>
  <si>
    <t>Pneus e recapagem</t>
  </si>
  <si>
    <t xml:space="preserve">1 - CRodaKm = ((custo do pneu x número pneus do veículo)/VUtilKm) x percurso km mensal </t>
  </si>
  <si>
    <t>Óleo e lubrificantes</t>
  </si>
  <si>
    <t>Peças e Acessórios</t>
  </si>
  <si>
    <t>Depreciação do Veículo</t>
  </si>
  <si>
    <t>1 - Estimativa da depreciação anual do veículo (H141) dividido por 12 meses</t>
  </si>
  <si>
    <t>1 - UTILIZADO A METODOLOGIA DE APROPRIAÇÃO DE CUSTOS COM O TRANSPORTE PASSAGEIRO PÚBLICO DO PARANÁ</t>
  </si>
  <si>
    <t>Subtotal submódulo 2.2: manutenção mês</t>
  </si>
  <si>
    <t>QUADRO RESUMO DO CUSTO MENSAL VEICULAR</t>
  </si>
  <si>
    <t>Módulo 1 DOCUMENTAÇÃO + Módulo 2 CUSTO VEICULAR</t>
  </si>
  <si>
    <t>Sub total item 1.2</t>
  </si>
  <si>
    <t>Sub total 2.1</t>
  </si>
  <si>
    <t>Combustível mês</t>
  </si>
  <si>
    <t>Sub total 2.2</t>
  </si>
  <si>
    <t>Manutenção veicular</t>
  </si>
  <si>
    <t>Total submódulos 1+2</t>
  </si>
  <si>
    <t>Assessoria Contábil</t>
  </si>
  <si>
    <t>B.1</t>
  </si>
  <si>
    <t>Despesa mês</t>
  </si>
  <si>
    <t>VALOR TOTAL CUSTO MENSAL VEICULAR (SOMA total submódulo 1 e 2 +  Assessoria Contábil)</t>
  </si>
  <si>
    <t>MÓDULO 3: CUSTOS INDIRETOS, TRIBUTOS E LUCRO</t>
  </si>
  <si>
    <t>Custos Indiretos, Tributos e Lucro</t>
  </si>
  <si>
    <t>Custos indiretos</t>
  </si>
  <si>
    <t>Lucro</t>
  </si>
  <si>
    <t>Tributo SIMPLES NACIONAL///LUCRO PRES.</t>
  </si>
  <si>
    <t>DAS</t>
  </si>
  <si>
    <t>Empresas optantes pelo Simples Nacional preencher a alíquota DAS compatível com sua atividade. Indicar qual anexo está enquadrado.</t>
  </si>
  <si>
    <t>C.1</t>
  </si>
  <si>
    <t>Tributo Federal</t>
  </si>
  <si>
    <t>PIS</t>
  </si>
  <si>
    <t>C.2</t>
  </si>
  <si>
    <t>COFINS</t>
  </si>
  <si>
    <t>C.3</t>
  </si>
  <si>
    <t>Tibuto Municipal</t>
  </si>
  <si>
    <t>ISS</t>
  </si>
  <si>
    <t>TOTAL MÓDULO 3: CUSTOS INDIRETOS, TRIBUTOS E LUCRO</t>
  </si>
  <si>
    <t>QUADRO RESUMO DO CUSTO MENSAL PARA O TRANSPORTE DE PACIENTES DA REDE PUBLICA DE SAÚDE</t>
  </si>
  <si>
    <t>VALOR TOTAL CUSTO MENSAL POR EMPREGADO</t>
  </si>
  <si>
    <t>VALOR TOTAL CUSTO MENSAL VEICULAR (SOMA total submódulo 1 e 2 +  Assessoria Contábil) - sem custos indiretos, lucro e tributos</t>
  </si>
  <si>
    <t>TOTAL MÓDULO 3: CUSTOS INDIRETOS, TRIBUTOS E LUCR</t>
  </si>
  <si>
    <t>VALOR MENSAL DA PROPOSTA</t>
  </si>
  <si>
    <t>VALOR TOTAL DA PROPOSTA (valor mensal da proposta x tempo de execução do contrato)</t>
  </si>
  <si>
    <t>VALOR TOTAL DA PROPOSTA POR KM RODADO</t>
  </si>
  <si>
    <t>1 - Fórmula Cpa=((vr.litro x CMedioCombKm) x 10%) x percurso km mensal</t>
  </si>
  <si>
    <t>2 - Fórmula CL=(Vveic. x 10%)/12. (10% do valor venal do veículo) dividido por 12 meses</t>
  </si>
  <si>
    <t>Valor estimado da gasolina em 03/07/2026= R$ 6,83</t>
  </si>
  <si>
    <t>Valor estimado do etanol em 03/07/2026 = R$ 3,99</t>
  </si>
  <si>
    <t>Cotação realizada no Posto Maneiro (menor preço)</t>
  </si>
  <si>
    <t>Média Dias Rodados/Mês</t>
  </si>
  <si>
    <t>Cálculo: Considerar o VALOR TOTAL DA PROPOSTA (campo H201) / Km mês Rota (campo H138)</t>
  </si>
  <si>
    <t>Pessoas contratadas para atividades técnico-administrativas ou técnico-operacionais + outros impostos (500,00 lavagens + 3,48% IRPJ/CSL=782,61)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</si>
</sst>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&quot;R$&quot;\ #,##0.00"/>
    <numFmt numFmtId="167" formatCode="&quot;R$ &quot;#,##0.00"/>
    <numFmt numFmtId="168" formatCode="_-[$R$-416]\ * #,##0.00_-;\-[$R$-416]\ * #,##0.00_-;_-[$R$-416]\ * &quot;-&quot;??_-;_-@_-"/>
    <numFmt numFmtId="169" formatCode="_-&quot;R$ &quot;* #,##0.00_-;&quot;-R$ &quot;* #,##0.00_-;_-&quot;R$ &quot;* \-??_-;_-@_-"/>
    <numFmt numFmtId="170" formatCode="0.000%"/>
    <numFmt numFmtId="171" formatCode="0.0"/>
    <numFmt numFmtId="172" formatCode="_-* #,##0.000_-;\-* #,##0.000_-;_-* &quot;-&quot;??_-;_-@_-"/>
    <numFmt numFmtId="173" formatCode="_-* #,##0.00\ _K_z_-;\-* #,##0.00\ _K_z_-;_-* &quot;-&quot;??\ _K_z_-;_-@_-"/>
    <numFmt numFmtId="174" formatCode="_(* #,##0_);_(* \(#,##0\);_(* &quot;-&quot;??_);_(@_)"/>
  </numFmts>
  <fonts count="14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b/>
      <sz val="10"/>
      <color rgb="FF000000"/>
      <name val="Arial"/>
      <charset val="134"/>
    </font>
    <font>
      <sz val="10"/>
      <color rgb="FF000000"/>
      <name val="Arial"/>
      <charset val="134"/>
    </font>
    <font>
      <sz val="10"/>
      <name val="Arial"/>
      <charset val="134"/>
    </font>
    <font>
      <b/>
      <sz val="10"/>
      <color rgb="FFFF0000"/>
      <name val="Arial"/>
      <charset val="134"/>
    </font>
    <font>
      <sz val="10"/>
      <color rgb="FFFF0000"/>
      <name val="Arial"/>
      <charset val="134"/>
    </font>
    <font>
      <b/>
      <sz val="10"/>
      <name val="Arial"/>
      <charset val="134"/>
    </font>
    <font>
      <i/>
      <sz val="10"/>
      <name val="Arial"/>
      <charset val="134"/>
    </font>
    <font>
      <b/>
      <i/>
      <sz val="10"/>
      <name val="Arial"/>
      <charset val="134"/>
    </font>
    <font>
      <b/>
      <sz val="10"/>
      <color theme="1"/>
      <name val="Arial"/>
      <charset val="134"/>
    </font>
    <font>
      <b/>
      <sz val="10"/>
      <color indexed="8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rgb="FFCCCCFF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theme="0" tint="-0.249977111117893"/>
        <bgColor rgb="FFFFFFCC"/>
      </patternFill>
    </fill>
    <fill>
      <patternFill patternType="solid">
        <fgColor rgb="FFC0C0C0"/>
        <bgColor rgb="FFCCCCFF"/>
      </patternFill>
    </fill>
    <fill>
      <patternFill patternType="solid">
        <fgColor theme="3" tint="0.79995117038483843"/>
        <bgColor rgb="FFCCCCFF"/>
      </patternFill>
    </fill>
    <fill>
      <patternFill patternType="solid">
        <fgColor rgb="FF92D05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CCFF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5117038483843"/>
        <bgColor rgb="FFFFFFCC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0" tint="-0.249977111117893"/>
        <bgColor rgb="FFCCCC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9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/>
        <bgColor rgb="FFCCCCFF"/>
      </patternFill>
    </fill>
    <fill>
      <patternFill patternType="solid">
        <fgColor theme="6" tint="0.39994506668294322"/>
        <bgColor rgb="FFCCCCFF"/>
      </patternFill>
    </fill>
    <fill>
      <patternFill patternType="solid">
        <fgColor theme="3" tint="0.59999389629810485"/>
        <bgColor rgb="FFCCCCFF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79995117038483843"/>
        <bgColor rgb="FFCCCCFF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394">
    <xf numFmtId="0" fontId="0" fillId="0" borderId="0" xfId="0"/>
    <xf numFmtId="0" fontId="1" fillId="2" borderId="0" xfId="0" applyFont="1" applyFill="1"/>
    <xf numFmtId="0" fontId="1" fillId="0" borderId="0" xfId="0" applyFont="1"/>
    <xf numFmtId="0" fontId="3" fillId="6" borderId="0" xfId="0" applyFont="1" applyFill="1" applyAlignment="1">
      <alignment horizontal="center"/>
    </xf>
    <xf numFmtId="0" fontId="2" fillId="6" borderId="0" xfId="0" applyFont="1" applyFill="1"/>
    <xf numFmtId="0" fontId="3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0" fontId="3" fillId="6" borderId="0" xfId="0" applyFont="1" applyFill="1"/>
    <xf numFmtId="0" fontId="3" fillId="6" borderId="2" xfId="0" applyFont="1" applyFill="1" applyBorder="1"/>
    <xf numFmtId="0" fontId="3" fillId="6" borderId="3" xfId="0" applyFont="1" applyFill="1" applyBorder="1"/>
    <xf numFmtId="0" fontId="3" fillId="5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10" borderId="2" xfId="0" applyFont="1" applyFill="1" applyBorder="1"/>
    <xf numFmtId="0" fontId="5" fillId="10" borderId="3" xfId="0" applyFont="1" applyFill="1" applyBorder="1"/>
    <xf numFmtId="166" fontId="5" fillId="10" borderId="7" xfId="0" applyNumberFormat="1" applyFont="1" applyFill="1" applyBorder="1"/>
    <xf numFmtId="0" fontId="2" fillId="8" borderId="1" xfId="0" applyFont="1" applyFill="1" applyBorder="1" applyAlignment="1">
      <alignment horizontal="center"/>
    </xf>
    <xf numFmtId="167" fontId="2" fillId="8" borderId="1" xfId="0" applyNumberFormat="1" applyFont="1" applyFill="1" applyBorder="1" applyAlignment="1">
      <alignment horizontal="center"/>
    </xf>
    <xf numFmtId="0" fontId="5" fillId="5" borderId="8" xfId="0" applyFont="1" applyFill="1" applyBorder="1"/>
    <xf numFmtId="0" fontId="5" fillId="5" borderId="6" xfId="0" applyFont="1" applyFill="1" applyBorder="1"/>
    <xf numFmtId="166" fontId="5" fillId="5" borderId="7" xfId="0" applyNumberFormat="1" applyFont="1" applyFill="1" applyBorder="1"/>
    <xf numFmtId="168" fontId="4" fillId="2" borderId="1" xfId="4" applyNumberFormat="1" applyFont="1" applyFill="1" applyBorder="1" applyAlignment="1" applyProtection="1">
      <alignment horizontal="left"/>
    </xf>
    <xf numFmtId="168" fontId="4" fillId="11" borderId="1" xfId="4" applyNumberFormat="1" applyFont="1" applyFill="1" applyBorder="1" applyAlignment="1" applyProtection="1">
      <alignment horizontal="left"/>
    </xf>
    <xf numFmtId="0" fontId="3" fillId="10" borderId="0" xfId="0" applyFont="1" applyFill="1" applyAlignment="1">
      <alignment horizontal="left"/>
    </xf>
    <xf numFmtId="0" fontId="5" fillId="5" borderId="9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166" fontId="5" fillId="5" borderId="10" xfId="0" applyNumberFormat="1" applyFont="1" applyFill="1" applyBorder="1" applyAlignment="1">
      <alignment horizontal="left"/>
    </xf>
    <xf numFmtId="0" fontId="3" fillId="6" borderId="0" xfId="0" applyFont="1" applyFill="1" applyAlignment="1">
      <alignment horizontal="left"/>
    </xf>
    <xf numFmtId="0" fontId="4" fillId="0" borderId="1" xfId="0" applyFont="1" applyBorder="1" applyAlignment="1">
      <alignment horizontal="center"/>
    </xf>
    <xf numFmtId="0" fontId="4" fillId="6" borderId="2" xfId="0" applyFont="1" applyFill="1" applyBorder="1"/>
    <xf numFmtId="0" fontId="4" fillId="6" borderId="3" xfId="0" applyFont="1" applyFill="1" applyBorder="1"/>
    <xf numFmtId="0" fontId="4" fillId="6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4" xfId="0" applyFont="1" applyFill="1" applyBorder="1"/>
    <xf numFmtId="44" fontId="4" fillId="2" borderId="1" xfId="4" applyFont="1" applyFill="1" applyBorder="1" applyAlignment="1" applyProtection="1">
      <alignment horizontal="left"/>
    </xf>
    <xf numFmtId="44" fontId="4" fillId="0" borderId="1" xfId="4" applyFont="1" applyBorder="1" applyAlignment="1" applyProtection="1">
      <alignment horizontal="left"/>
    </xf>
    <xf numFmtId="44" fontId="3" fillId="0" borderId="1" xfId="4" applyFont="1" applyBorder="1" applyProtection="1"/>
    <xf numFmtId="9" fontId="3" fillId="0" borderId="1" xfId="3" applyFont="1" applyBorder="1" applyAlignment="1" applyProtection="1">
      <alignment horizontal="center"/>
    </xf>
    <xf numFmtId="44" fontId="4" fillId="2" borderId="4" xfId="4" applyFont="1" applyFill="1" applyBorder="1" applyAlignment="1" applyProtection="1">
      <alignment horizontal="left"/>
    </xf>
    <xf numFmtId="0" fontId="4" fillId="6" borderId="2" xfId="0" applyFont="1" applyFill="1" applyBorder="1" applyAlignment="1">
      <alignment horizontal="left"/>
    </xf>
    <xf numFmtId="0" fontId="4" fillId="6" borderId="3" xfId="0" applyFont="1" applyFill="1" applyBorder="1" applyAlignment="1">
      <alignment horizontal="left"/>
    </xf>
    <xf numFmtId="0" fontId="4" fillId="6" borderId="4" xfId="0" applyFont="1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0" borderId="4" xfId="0" applyFont="1" applyBorder="1" applyAlignment="1">
      <alignment horizontal="left"/>
    </xf>
    <xf numFmtId="44" fontId="4" fillId="0" borderId="1" xfId="4" applyFont="1" applyFill="1" applyBorder="1" applyAlignment="1" applyProtection="1">
      <alignment horizontal="left"/>
    </xf>
    <xf numFmtId="0" fontId="3" fillId="0" borderId="0" xfId="0" applyFont="1"/>
    <xf numFmtId="0" fontId="6" fillId="0" borderId="0" xfId="0" applyFont="1"/>
    <xf numFmtId="0" fontId="4" fillId="6" borderId="1" xfId="0" applyFont="1" applyFill="1" applyBorder="1" applyAlignment="1">
      <alignment horizontal="left"/>
    </xf>
    <xf numFmtId="44" fontId="4" fillId="6" borderId="1" xfId="4" applyFont="1" applyFill="1" applyBorder="1" applyAlignment="1" applyProtection="1">
      <alignment horizontal="left"/>
    </xf>
    <xf numFmtId="44" fontId="3" fillId="0" borderId="11" xfId="4" applyFont="1" applyBorder="1" applyAlignment="1" applyProtection="1">
      <alignment horizontal="left"/>
    </xf>
    <xf numFmtId="0" fontId="2" fillId="12" borderId="1" xfId="0" applyFont="1" applyFill="1" applyBorder="1"/>
    <xf numFmtId="0" fontId="2" fillId="12" borderId="1" xfId="0" applyFont="1" applyFill="1" applyBorder="1" applyAlignment="1">
      <alignment horizontal="center"/>
    </xf>
    <xf numFmtId="44" fontId="2" fillId="12" borderId="1" xfId="4" applyFont="1" applyFill="1" applyBorder="1" applyAlignment="1" applyProtection="1">
      <alignment horizontal="left"/>
    </xf>
    <xf numFmtId="0" fontId="2" fillId="8" borderId="1" xfId="0" applyFont="1" applyFill="1" applyBorder="1"/>
    <xf numFmtId="10" fontId="3" fillId="11" borderId="1" xfId="3" applyNumberFormat="1" applyFont="1" applyFill="1" applyBorder="1" applyAlignment="1" applyProtection="1">
      <alignment horizontal="center"/>
    </xf>
    <xf numFmtId="169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170" fontId="3" fillId="11" borderId="1" xfId="3" applyNumberFormat="1" applyFont="1" applyFill="1" applyBorder="1" applyAlignment="1" applyProtection="1">
      <alignment horizontal="center"/>
    </xf>
    <xf numFmtId="0" fontId="4" fillId="0" borderId="1" xfId="0" applyFont="1" applyBorder="1" applyAlignment="1">
      <alignment horizontal="left"/>
    </xf>
    <xf numFmtId="10" fontId="4" fillId="11" borderId="1" xfId="0" applyNumberFormat="1" applyFont="1" applyFill="1" applyBorder="1" applyAlignment="1">
      <alignment horizontal="center"/>
    </xf>
    <xf numFmtId="44" fontId="2" fillId="8" borderId="1" xfId="4" applyFont="1" applyFill="1" applyBorder="1" applyAlignment="1" applyProtection="1">
      <alignment horizontal="left"/>
    </xf>
    <xf numFmtId="0" fontId="3" fillId="0" borderId="3" xfId="0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44" fontId="3" fillId="0" borderId="1" xfId="4" applyFont="1" applyBorder="1" applyAlignment="1" applyProtection="1">
      <alignment horizontal="left"/>
    </xf>
    <xf numFmtId="10" fontId="3" fillId="2" borderId="1" xfId="0" applyNumberFormat="1" applyFont="1" applyFill="1" applyBorder="1" applyAlignment="1">
      <alignment horizontal="center"/>
    </xf>
    <xf numFmtId="171" fontId="4" fillId="2" borderId="1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10" fontId="3" fillId="2" borderId="4" xfId="3" applyNumberFormat="1" applyFont="1" applyFill="1" applyBorder="1" applyAlignment="1" applyProtection="1">
      <alignment horizontal="center"/>
    </xf>
    <xf numFmtId="10" fontId="3" fillId="2" borderId="0" xfId="3" applyNumberFormat="1" applyFont="1" applyFill="1" applyBorder="1" applyAlignment="1" applyProtection="1">
      <alignment horizontal="center"/>
    </xf>
    <xf numFmtId="10" fontId="3" fillId="0" borderId="0" xfId="3" applyNumberFormat="1" applyFont="1" applyFill="1" applyBorder="1" applyAlignment="1" applyProtection="1">
      <alignment horizontal="center"/>
    </xf>
    <xf numFmtId="10" fontId="2" fillId="8" borderId="1" xfId="0" applyNumberFormat="1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13" borderId="14" xfId="0" applyFont="1" applyFill="1" applyBorder="1" applyAlignment="1">
      <alignment horizontal="center"/>
    </xf>
    <xf numFmtId="0" fontId="7" fillId="13" borderId="15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68" fontId="4" fillId="0" borderId="1" xfId="0" applyNumberFormat="1" applyFont="1" applyBorder="1" applyAlignment="1">
      <alignment horizontal="center"/>
    </xf>
    <xf numFmtId="0" fontId="8" fillId="14" borderId="16" xfId="0" applyFont="1" applyFill="1" applyBorder="1"/>
    <xf numFmtId="165" fontId="7" fillId="14" borderId="9" xfId="4" applyNumberFormat="1" applyFont="1" applyFill="1" applyBorder="1" applyAlignment="1" applyProtection="1">
      <alignment horizontal="center"/>
    </xf>
    <xf numFmtId="0" fontId="8" fillId="14" borderId="16" xfId="0" applyFont="1" applyFill="1" applyBorder="1" applyAlignment="1">
      <alignment horizontal="center"/>
    </xf>
    <xf numFmtId="165" fontId="7" fillId="14" borderId="17" xfId="4" applyNumberFormat="1" applyFont="1" applyFill="1" applyBorder="1" applyAlignment="1" applyProtection="1">
      <alignment horizontal="center"/>
    </xf>
    <xf numFmtId="0" fontId="8" fillId="14" borderId="16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8" fillId="14" borderId="18" xfId="0" applyFont="1" applyFill="1" applyBorder="1"/>
    <xf numFmtId="0" fontId="7" fillId="14" borderId="2" xfId="0" applyFont="1" applyFill="1" applyBorder="1" applyAlignment="1">
      <alignment horizontal="right"/>
    </xf>
    <xf numFmtId="172" fontId="7" fillId="14" borderId="19" xfId="0" applyNumberFormat="1" applyFont="1" applyFill="1" applyBorder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4" fontId="3" fillId="2" borderId="1" xfId="4" applyFont="1" applyFill="1" applyBorder="1" applyProtection="1"/>
    <xf numFmtId="168" fontId="4" fillId="2" borderId="1" xfId="0" applyNumberFormat="1" applyFont="1" applyFill="1" applyBorder="1" applyAlignment="1">
      <alignment horizontal="center"/>
    </xf>
    <xf numFmtId="0" fontId="8" fillId="14" borderId="20" xfId="0" applyFont="1" applyFill="1" applyBorder="1"/>
    <xf numFmtId="165" fontId="7" fillId="14" borderId="21" xfId="4" applyNumberFormat="1" applyFont="1" applyFill="1" applyBorder="1" applyAlignment="1" applyProtection="1">
      <alignment horizontal="center"/>
    </xf>
    <xf numFmtId="165" fontId="7" fillId="14" borderId="22" xfId="4" applyNumberFormat="1" applyFont="1" applyFill="1" applyBorder="1" applyProtection="1"/>
    <xf numFmtId="10" fontId="4" fillId="2" borderId="1" xfId="0" applyNumberFormat="1" applyFont="1" applyFill="1" applyBorder="1" applyAlignment="1">
      <alignment horizontal="center"/>
    </xf>
    <xf numFmtId="0" fontId="4" fillId="14" borderId="0" xfId="0" applyFont="1" applyFill="1"/>
    <xf numFmtId="44" fontId="7" fillId="0" borderId="1" xfId="4" applyFont="1" applyFill="1" applyBorder="1" applyAlignment="1" applyProtection="1">
      <alignment horizontal="left"/>
    </xf>
    <xf numFmtId="0" fontId="7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10" fontId="4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2" fillId="0" borderId="1" xfId="4" applyFont="1" applyFill="1" applyBorder="1" applyAlignment="1" applyProtection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0" fontId="3" fillId="0" borderId="1" xfId="3" applyNumberFormat="1" applyFont="1" applyFill="1" applyBorder="1" applyAlignment="1" applyProtection="1">
      <alignment horizontal="center"/>
    </xf>
    <xf numFmtId="0" fontId="3" fillId="0" borderId="1" xfId="0" applyFont="1" applyBorder="1" applyAlignment="1" applyProtection="1">
      <alignment horizontal="left"/>
      <protection locked="0"/>
    </xf>
    <xf numFmtId="10" fontId="3" fillId="0" borderId="1" xfId="3" applyNumberFormat="1" applyFont="1" applyBorder="1" applyAlignment="1" applyProtection="1">
      <alignment horizontal="center"/>
      <protection locked="0"/>
    </xf>
    <xf numFmtId="10" fontId="4" fillId="8" borderId="1" xfId="3" applyNumberFormat="1" applyFont="1" applyFill="1" applyBorder="1" applyAlignment="1" applyProtection="1">
      <alignment horizontal="center"/>
    </xf>
    <xf numFmtId="169" fontId="3" fillId="8" borderId="1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6" borderId="5" xfId="0" applyFont="1" applyFill="1" applyBorder="1" applyAlignment="1">
      <alignment horizontal="center"/>
    </xf>
    <xf numFmtId="44" fontId="3" fillId="8" borderId="1" xfId="4" applyFont="1" applyFill="1" applyBorder="1" applyAlignment="1" applyProtection="1">
      <alignment horizontal="left"/>
    </xf>
    <xf numFmtId="0" fontId="3" fillId="11" borderId="0" xfId="0" applyFont="1" applyFill="1" applyAlignment="1">
      <alignment vertical="center"/>
    </xf>
    <xf numFmtId="44" fontId="4" fillId="2" borderId="1" xfId="4" applyFont="1" applyFill="1" applyBorder="1" applyAlignment="1" applyProtection="1">
      <alignment horizontal="left"/>
      <protection locked="0"/>
    </xf>
    <xf numFmtId="44" fontId="4" fillId="0" borderId="1" xfId="4" applyFont="1" applyFill="1" applyBorder="1" applyAlignment="1" applyProtection="1">
      <alignment horizontal="left"/>
      <protection locked="0"/>
    </xf>
    <xf numFmtId="44" fontId="7" fillId="8" borderId="1" xfId="4" applyFont="1" applyFill="1" applyBorder="1" applyAlignment="1" applyProtection="1">
      <alignment horizontal="left"/>
    </xf>
    <xf numFmtId="0" fontId="3" fillId="0" borderId="0" xfId="0" applyFont="1" applyAlignment="1">
      <alignment vertical="center"/>
    </xf>
    <xf numFmtId="0" fontId="6" fillId="6" borderId="0" xfId="0" applyFont="1" applyFill="1" applyAlignment="1">
      <alignment horizontal="left"/>
    </xf>
    <xf numFmtId="0" fontId="6" fillId="6" borderId="0" xfId="0" applyFont="1" applyFill="1"/>
    <xf numFmtId="0" fontId="6" fillId="0" borderId="6" xfId="0" applyFont="1" applyBorder="1" applyAlignment="1">
      <alignment horizontal="center"/>
    </xf>
    <xf numFmtId="0" fontId="4" fillId="6" borderId="0" xfId="0" applyFont="1" applyFill="1"/>
    <xf numFmtId="0" fontId="4" fillId="0" borderId="0" xfId="0" applyFont="1"/>
    <xf numFmtId="0" fontId="7" fillId="8" borderId="1" xfId="0" applyFont="1" applyFill="1" applyBorder="1"/>
    <xf numFmtId="0" fontId="7" fillId="8" borderId="6" xfId="0" applyFont="1" applyFill="1" applyBorder="1"/>
    <xf numFmtId="0" fontId="7" fillId="8" borderId="6" xfId="0" applyFont="1" applyFill="1" applyBorder="1" applyAlignment="1">
      <alignment horizontal="center"/>
    </xf>
    <xf numFmtId="44" fontId="7" fillId="8" borderId="6" xfId="4" applyFont="1" applyFill="1" applyBorder="1" applyAlignment="1" applyProtection="1">
      <alignment horizontal="left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4" fillId="6" borderId="1" xfId="4" applyFont="1" applyFill="1" applyBorder="1" applyAlignment="1" applyProtection="1"/>
    <xf numFmtId="44" fontId="4" fillId="6" borderId="1" xfId="4" applyFont="1" applyFill="1" applyBorder="1" applyAlignment="1" applyProtection="1">
      <alignment horizontal="center"/>
    </xf>
    <xf numFmtId="169" fontId="4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4" fontId="7" fillId="6" borderId="1" xfId="4" applyFont="1" applyFill="1" applyBorder="1" applyAlignment="1" applyProtection="1">
      <alignment horizontal="center"/>
    </xf>
    <xf numFmtId="44" fontId="7" fillId="0" borderId="1" xfId="4" applyFont="1" applyFill="1" applyBorder="1" applyAlignment="1" applyProtection="1">
      <alignment horizontal="center"/>
    </xf>
    <xf numFmtId="0" fontId="7" fillId="6" borderId="0" xfId="0" applyFont="1" applyFill="1" applyAlignment="1">
      <alignment horizontal="left" vertical="top" wrapText="1"/>
    </xf>
    <xf numFmtId="44" fontId="7" fillId="6" borderId="0" xfId="4" applyFont="1" applyFill="1" applyBorder="1" applyAlignment="1" applyProtection="1">
      <alignment horizontal="center"/>
    </xf>
    <xf numFmtId="44" fontId="7" fillId="0" borderId="0" xfId="4" applyFont="1" applyFill="1" applyBorder="1" applyAlignment="1" applyProtection="1">
      <alignment horizontal="center"/>
    </xf>
    <xf numFmtId="164" fontId="7" fillId="0" borderId="1" xfId="1" applyFont="1" applyFill="1" applyBorder="1" applyAlignment="1" applyProtection="1">
      <alignment horizontal="center"/>
      <protection locked="0"/>
    </xf>
    <xf numFmtId="0" fontId="1" fillId="0" borderId="1" xfId="0" applyFont="1" applyBorder="1"/>
    <xf numFmtId="164" fontId="4" fillId="0" borderId="1" xfId="1" applyFont="1" applyFill="1" applyBorder="1" applyAlignment="1" applyProtection="1">
      <protection locked="0"/>
    </xf>
    <xf numFmtId="164" fontId="4" fillId="0" borderId="1" xfId="1" applyFont="1" applyFill="1" applyBorder="1" applyAlignment="1" applyProtection="1">
      <alignment horizontal="center"/>
      <protection locked="0"/>
    </xf>
    <xf numFmtId="0" fontId="4" fillId="2" borderId="1" xfId="1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164" fontId="4" fillId="0" borderId="1" xfId="1" applyFont="1" applyFill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164" fontId="7" fillId="18" borderId="1" xfId="1" applyFont="1" applyFill="1" applyBorder="1" applyAlignment="1" applyProtection="1">
      <protection locked="0"/>
    </xf>
    <xf numFmtId="0" fontId="1" fillId="18" borderId="1" xfId="0" applyFont="1" applyFill="1" applyBorder="1"/>
    <xf numFmtId="164" fontId="7" fillId="18" borderId="1" xfId="1" applyFont="1" applyFill="1" applyBorder="1" applyAlignment="1" applyProtection="1">
      <alignment horizontal="center"/>
      <protection locked="0"/>
    </xf>
    <xf numFmtId="0" fontId="4" fillId="0" borderId="11" xfId="0" applyFont="1" applyBorder="1" applyAlignment="1">
      <alignment horizontal="center" vertical="top"/>
    </xf>
    <xf numFmtId="164" fontId="4" fillId="0" borderId="11" xfId="1" applyFont="1" applyFill="1" applyBorder="1" applyAlignment="1" applyProtection="1">
      <alignment horizontal="left" vertical="top"/>
      <protection locked="0"/>
    </xf>
    <xf numFmtId="0" fontId="4" fillId="0" borderId="9" xfId="0" applyFont="1" applyBorder="1" applyAlignment="1" applyProtection="1">
      <alignment horizontal="center" vertical="top" wrapText="1"/>
      <protection locked="0"/>
    </xf>
    <xf numFmtId="0" fontId="4" fillId="0" borderId="11" xfId="0" applyFont="1" applyBorder="1" applyAlignment="1" applyProtection="1">
      <alignment horizontal="center" vertical="top" wrapText="1"/>
      <protection locked="0"/>
    </xf>
    <xf numFmtId="0" fontId="1" fillId="0" borderId="11" xfId="0" applyFont="1" applyBorder="1"/>
    <xf numFmtId="0" fontId="4" fillId="0" borderId="11" xfId="0" applyFont="1" applyBorder="1" applyAlignment="1" applyProtection="1">
      <alignment horizontal="left"/>
      <protection locked="0"/>
    </xf>
    <xf numFmtId="0" fontId="4" fillId="2" borderId="11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Border="1"/>
    <xf numFmtId="2" fontId="4" fillId="2" borderId="1" xfId="1" applyNumberFormat="1" applyFont="1" applyFill="1" applyBorder="1" applyAlignment="1" applyProtection="1">
      <alignment horizontal="right" vertical="center"/>
      <protection locked="0"/>
    </xf>
    <xf numFmtId="0" fontId="6" fillId="2" borderId="0" xfId="0" applyFont="1" applyFill="1"/>
    <xf numFmtId="164" fontId="4" fillId="0" borderId="2" xfId="1" applyFont="1" applyFill="1" applyBorder="1" applyAlignment="1" applyProtection="1">
      <alignment horizontal="left"/>
      <protection locked="0"/>
    </xf>
    <xf numFmtId="173" fontId="4" fillId="0" borderId="1" xfId="0" applyNumberFormat="1" applyFont="1" applyBorder="1"/>
    <xf numFmtId="174" fontId="4" fillId="11" borderId="1" xfId="1" applyNumberFormat="1" applyFont="1" applyFill="1" applyBorder="1" applyAlignment="1" applyProtection="1">
      <alignment horizontal="left" indent="1"/>
      <protection locked="0"/>
    </xf>
    <xf numFmtId="0" fontId="1" fillId="0" borderId="0" xfId="0" applyFont="1" applyAlignment="1">
      <alignment horizontal="center"/>
    </xf>
    <xf numFmtId="164" fontId="4" fillId="0" borderId="0" xfId="1" applyFont="1" applyFill="1" applyBorder="1" applyAlignment="1" applyProtection="1">
      <alignment horizontal="left"/>
      <protection locked="0"/>
    </xf>
    <xf numFmtId="0" fontId="4" fillId="0" borderId="0" xfId="1" applyNumberFormat="1" applyFont="1" applyFill="1" applyBorder="1" applyProtection="1">
      <protection locked="0"/>
    </xf>
    <xf numFmtId="0" fontId="10" fillId="19" borderId="1" xfId="0" applyFont="1" applyFill="1" applyBorder="1" applyAlignment="1">
      <alignment horizontal="left"/>
    </xf>
    <xf numFmtId="164" fontId="7" fillId="19" borderId="1" xfId="1" applyFont="1" applyFill="1" applyBorder="1" applyAlignment="1">
      <alignment horizontal="left"/>
    </xf>
    <xf numFmtId="0" fontId="1" fillId="19" borderId="0" xfId="0" applyFont="1" applyFill="1"/>
    <xf numFmtId="0" fontId="7" fillId="19" borderId="1" xfId="0" applyFont="1" applyFill="1" applyBorder="1" applyAlignment="1">
      <alignment horizontal="center"/>
    </xf>
    <xf numFmtId="0" fontId="10" fillId="19" borderId="1" xfId="0" applyFont="1" applyFill="1" applyBorder="1"/>
    <xf numFmtId="0" fontId="1" fillId="19" borderId="1" xfId="0" applyFont="1" applyFill="1" applyBorder="1"/>
    <xf numFmtId="0" fontId="10" fillId="19" borderId="1" xfId="0" applyFont="1" applyFill="1" applyBorder="1" applyAlignment="1">
      <alignment horizontal="center"/>
    </xf>
    <xf numFmtId="0" fontId="7" fillId="19" borderId="1" xfId="0" applyFont="1" applyFill="1" applyBorder="1" applyAlignment="1">
      <alignment horizontal="center" wrapText="1"/>
    </xf>
    <xf numFmtId="164" fontId="4" fillId="0" borderId="12" xfId="1" applyFont="1" applyFill="1" applyBorder="1" applyProtection="1"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168" fontId="4" fillId="2" borderId="12" xfId="1" applyNumberFormat="1" applyFont="1" applyFill="1" applyBorder="1" applyAlignment="1" applyProtection="1">
      <alignment horizontal="right"/>
      <protection locked="0"/>
    </xf>
    <xf numFmtId="0" fontId="5" fillId="0" borderId="0" xfId="0" applyFont="1"/>
    <xf numFmtId="0" fontId="4" fillId="0" borderId="1" xfId="0" applyFont="1" applyBorder="1" applyAlignment="1" applyProtection="1">
      <alignment horizontal="center"/>
      <protection locked="0"/>
    </xf>
    <xf numFmtId="9" fontId="1" fillId="0" borderId="1" xfId="0" applyNumberFormat="1" applyFont="1" applyBorder="1" applyAlignment="1">
      <alignment horizontal="center"/>
    </xf>
    <xf numFmtId="0" fontId="4" fillId="0" borderId="12" xfId="0" applyFont="1" applyBorder="1" applyAlignment="1" applyProtection="1">
      <alignment horizontal="center"/>
      <protection locked="0"/>
    </xf>
    <xf numFmtId="168" fontId="4" fillId="0" borderId="12" xfId="1" applyNumberFormat="1" applyFont="1" applyFill="1" applyBorder="1" applyAlignment="1" applyProtection="1">
      <alignment horizontal="right"/>
      <protection locked="0"/>
    </xf>
    <xf numFmtId="0" fontId="4" fillId="11" borderId="12" xfId="0" applyFont="1" applyFill="1" applyBorder="1" applyAlignment="1" applyProtection="1">
      <alignment horizontal="center"/>
      <protection locked="0"/>
    </xf>
    <xf numFmtId="0" fontId="1" fillId="11" borderId="12" xfId="0" applyFont="1" applyFill="1" applyBorder="1" applyAlignment="1">
      <alignment horizontal="center"/>
    </xf>
    <xf numFmtId="0" fontId="1" fillId="11" borderId="12" xfId="0" applyFont="1" applyFill="1" applyBorder="1"/>
    <xf numFmtId="168" fontId="4" fillId="11" borderId="12" xfId="1" applyNumberFormat="1" applyFont="1" applyFill="1" applyBorder="1" applyAlignment="1" applyProtection="1">
      <alignment horizontal="right"/>
      <protection locked="0"/>
    </xf>
    <xf numFmtId="0" fontId="4" fillId="20" borderId="0" xfId="0" applyFont="1" applyFill="1"/>
    <xf numFmtId="0" fontId="6" fillId="20" borderId="0" xfId="0" applyFont="1" applyFill="1"/>
    <xf numFmtId="164" fontId="7" fillId="19" borderId="1" xfId="1" applyFont="1" applyFill="1" applyBorder="1" applyProtection="1">
      <protection locked="0"/>
    </xf>
    <xf numFmtId="0" fontId="4" fillId="19" borderId="1" xfId="0" applyFont="1" applyFill="1" applyBorder="1" applyAlignment="1" applyProtection="1">
      <alignment horizontal="center"/>
      <protection locked="0"/>
    </xf>
    <xf numFmtId="0" fontId="1" fillId="19" borderId="1" xfId="0" applyFont="1" applyFill="1" applyBorder="1" applyAlignment="1">
      <alignment horizontal="center"/>
    </xf>
    <xf numFmtId="168" fontId="7" fillId="19" borderId="1" xfId="1" applyNumberFormat="1" applyFont="1" applyFill="1" applyBorder="1" applyAlignment="1" applyProtection="1">
      <alignment horizontal="right"/>
      <protection locked="0"/>
    </xf>
    <xf numFmtId="0" fontId="7" fillId="5" borderId="0" xfId="0" applyFont="1" applyFill="1"/>
    <xf numFmtId="0" fontId="5" fillId="5" borderId="0" xfId="0" applyFont="1" applyFill="1"/>
    <xf numFmtId="0" fontId="10" fillId="19" borderId="1" xfId="0" applyFont="1" applyFill="1" applyBorder="1" applyAlignment="1">
      <alignment horizontal="center" vertical="center"/>
    </xf>
    <xf numFmtId="0" fontId="7" fillId="19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left"/>
      <protection locked="0"/>
    </xf>
    <xf numFmtId="168" fontId="1" fillId="2" borderId="1" xfId="0" applyNumberFormat="1" applyFont="1" applyFill="1" applyBorder="1"/>
    <xf numFmtId="168" fontId="1" fillId="0" borderId="1" xfId="0" applyNumberFormat="1" applyFont="1" applyBorder="1" applyAlignment="1">
      <alignment horizontal="right"/>
    </xf>
    <xf numFmtId="168" fontId="1" fillId="2" borderId="0" xfId="0" applyNumberFormat="1" applyFont="1" applyFill="1"/>
    <xf numFmtId="0" fontId="4" fillId="0" borderId="13" xfId="0" applyFont="1" applyBorder="1" applyAlignment="1">
      <alignment horizontal="center"/>
    </xf>
    <xf numFmtId="0" fontId="1" fillId="0" borderId="12" xfId="0" applyFont="1" applyBorder="1" applyAlignment="1" applyProtection="1">
      <alignment horizontal="left"/>
      <protection locked="0"/>
    </xf>
    <xf numFmtId="0" fontId="4" fillId="0" borderId="12" xfId="0" applyFont="1" applyBorder="1" applyAlignment="1">
      <alignment horizontal="center"/>
    </xf>
    <xf numFmtId="9" fontId="7" fillId="19" borderId="1" xfId="0" applyNumberFormat="1" applyFont="1" applyFill="1" applyBorder="1"/>
    <xf numFmtId="168" fontId="10" fillId="19" borderId="1" xfId="0" applyNumberFormat="1" applyFont="1" applyFill="1" applyBorder="1" applyAlignment="1">
      <alignment horizontal="center"/>
    </xf>
    <xf numFmtId="164" fontId="7" fillId="0" borderId="0" xfId="1" applyFont="1" applyFill="1" applyBorder="1" applyAlignment="1">
      <alignment horizontal="left"/>
    </xf>
    <xf numFmtId="9" fontId="7" fillId="0" borderId="0" xfId="0" applyNumberFormat="1" applyFont="1"/>
    <xf numFmtId="4" fontId="1" fillId="0" borderId="0" xfId="0" applyNumberFormat="1" applyFont="1" applyAlignment="1">
      <alignment horizontal="right"/>
    </xf>
    <xf numFmtId="164" fontId="7" fillId="19" borderId="1" xfId="1" applyFont="1" applyFill="1" applyBorder="1" applyAlignment="1" applyProtection="1">
      <protection locked="0"/>
    </xf>
    <xf numFmtId="0" fontId="1" fillId="19" borderId="1" xfId="0" applyFont="1" applyFill="1" applyBorder="1" applyAlignment="1">
      <alignment vertical="center"/>
    </xf>
    <xf numFmtId="10" fontId="4" fillId="0" borderId="1" xfId="0" applyNumberFormat="1" applyFont="1" applyBorder="1"/>
    <xf numFmtId="168" fontId="1" fillId="0" borderId="1" xfId="0" applyNumberFormat="1" applyFont="1" applyBorder="1"/>
    <xf numFmtId="0" fontId="6" fillId="5" borderId="0" xfId="0" applyFont="1" applyFill="1"/>
    <xf numFmtId="3" fontId="1" fillId="0" borderId="1" xfId="0" applyNumberFormat="1" applyFont="1" applyBorder="1" applyAlignment="1">
      <alignment horizontal="center" vertical="center"/>
    </xf>
    <xf numFmtId="0" fontId="10" fillId="19" borderId="1" xfId="0" applyFont="1" applyFill="1" applyBorder="1" applyAlignment="1">
      <alignment horizontal="left" wrapText="1"/>
    </xf>
    <xf numFmtId="10" fontId="10" fillId="19" borderId="1" xfId="1" applyNumberFormat="1" applyFont="1" applyFill="1" applyBorder="1" applyAlignment="1" applyProtection="1">
      <alignment horizontal="center"/>
      <protection locked="0"/>
    </xf>
    <xf numFmtId="168" fontId="10" fillId="19" borderId="1" xfId="0" applyNumberFormat="1" applyFont="1" applyFill="1" applyBorder="1"/>
    <xf numFmtId="0" fontId="1" fillId="0" borderId="0" xfId="0" applyFont="1" applyAlignment="1">
      <alignment horizontal="left" wrapText="1"/>
    </xf>
    <xf numFmtId="10" fontId="10" fillId="0" borderId="0" xfId="1" applyNumberFormat="1" applyFont="1" applyFill="1" applyBorder="1" applyAlignment="1" applyProtection="1">
      <alignment horizontal="center"/>
      <protection locked="0"/>
    </xf>
    <xf numFmtId="0" fontId="10" fillId="0" borderId="0" xfId="0" applyFont="1" applyAlignment="1">
      <alignment horizontal="justify" vertical="center"/>
    </xf>
    <xf numFmtId="0" fontId="10" fillId="19" borderId="1" xfId="0" applyFont="1" applyFill="1" applyBorder="1" applyAlignment="1">
      <alignment horizontal="center" wrapText="1"/>
    </xf>
    <xf numFmtId="0" fontId="10" fillId="19" borderId="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168" fontId="1" fillId="11" borderId="1" xfId="0" applyNumberFormat="1" applyFont="1" applyFill="1" applyBorder="1"/>
    <xf numFmtId="0" fontId="1" fillId="11" borderId="1" xfId="0" applyFont="1" applyFill="1" applyBorder="1" applyAlignment="1">
      <alignment horizontal="center"/>
    </xf>
    <xf numFmtId="10" fontId="1" fillId="0" borderId="1" xfId="1" applyNumberFormat="1" applyFont="1" applyFill="1" applyBorder="1" applyAlignment="1" applyProtection="1">
      <alignment horizontal="center"/>
      <protection locked="0"/>
    </xf>
    <xf numFmtId="168" fontId="6" fillId="5" borderId="0" xfId="0" applyNumberFormat="1" applyFont="1" applyFill="1"/>
    <xf numFmtId="0" fontId="11" fillId="19" borderId="1" xfId="0" applyFont="1" applyFill="1" applyBorder="1" applyAlignment="1" applyProtection="1">
      <alignment horizontal="left"/>
      <protection locked="0"/>
    </xf>
    <xf numFmtId="0" fontId="11" fillId="19" borderId="1" xfId="0" applyFont="1" applyFill="1" applyBorder="1" applyProtection="1">
      <protection locked="0"/>
    </xf>
    <xf numFmtId="168" fontId="1" fillId="19" borderId="1" xfId="1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/>
      <protection locked="0"/>
    </xf>
    <xf numFmtId="0" fontId="11" fillId="0" borderId="0" xfId="0" applyFont="1" applyProtection="1">
      <protection locked="0"/>
    </xf>
    <xf numFmtId="168" fontId="1" fillId="0" borderId="0" xfId="1" applyNumberFormat="1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vertical="center"/>
    </xf>
    <xf numFmtId="0" fontId="4" fillId="18" borderId="1" xfId="0" applyFont="1" applyFill="1" applyBorder="1" applyAlignment="1">
      <alignment horizontal="center"/>
    </xf>
    <xf numFmtId="0" fontId="4" fillId="18" borderId="1" xfId="0" applyFont="1" applyFill="1" applyBorder="1" applyAlignment="1">
      <alignment horizontal="left"/>
    </xf>
    <xf numFmtId="44" fontId="7" fillId="18" borderId="1" xfId="4" applyFont="1" applyFill="1" applyBorder="1" applyAlignment="1" applyProtection="1">
      <alignment horizontal="center" vertical="center"/>
    </xf>
    <xf numFmtId="44" fontId="4" fillId="0" borderId="0" xfId="4" applyFont="1" applyFill="1" applyBorder="1" applyAlignment="1" applyProtection="1">
      <alignment horizontal="left"/>
    </xf>
    <xf numFmtId="168" fontId="4" fillId="0" borderId="1" xfId="4" applyNumberFormat="1" applyFont="1" applyFill="1" applyBorder="1" applyAlignment="1" applyProtection="1">
      <alignment horizontal="right"/>
    </xf>
    <xf numFmtId="0" fontId="1" fillId="22" borderId="0" xfId="0" applyFont="1" applyFill="1"/>
    <xf numFmtId="168" fontId="10" fillId="22" borderId="1" xfId="0" applyNumberFormat="1" applyFont="1" applyFill="1" applyBorder="1"/>
    <xf numFmtId="164" fontId="4" fillId="21" borderId="1" xfId="1" applyFont="1" applyFill="1" applyBorder="1" applyAlignment="1">
      <alignment horizontal="center"/>
    </xf>
    <xf numFmtId="164" fontId="4" fillId="21" borderId="1" xfId="1" applyFont="1" applyFill="1" applyBorder="1" applyAlignment="1">
      <alignment horizontal="left"/>
    </xf>
    <xf numFmtId="164" fontId="7" fillId="21" borderId="1" xfId="1" applyFont="1" applyFill="1" applyBorder="1" applyAlignment="1">
      <alignment horizontal="left"/>
    </xf>
    <xf numFmtId="0" fontId="1" fillId="21" borderId="1" xfId="0" applyFont="1" applyFill="1" applyBorder="1"/>
    <xf numFmtId="9" fontId="7" fillId="21" borderId="1" xfId="0" applyNumberFormat="1" applyFont="1" applyFill="1" applyBorder="1"/>
    <xf numFmtId="0" fontId="1" fillId="21" borderId="1" xfId="0" applyFont="1" applyFill="1" applyBorder="1" applyAlignment="1">
      <alignment horizontal="center"/>
    </xf>
    <xf numFmtId="4" fontId="1" fillId="21" borderId="1" xfId="0" applyNumberFormat="1" applyFont="1" applyFill="1" applyBorder="1" applyAlignment="1">
      <alignment horizontal="right"/>
    </xf>
    <xf numFmtId="164" fontId="4" fillId="0" borderId="1" xfId="1" applyFont="1" applyFill="1" applyBorder="1" applyAlignment="1">
      <alignment horizontal="center"/>
    </xf>
    <xf numFmtId="164" fontId="4" fillId="0" borderId="1" xfId="1" applyFont="1" applyFill="1" applyBorder="1" applyAlignment="1">
      <alignment horizontal="left"/>
    </xf>
    <xf numFmtId="164" fontId="7" fillId="0" borderId="1" xfId="1" applyFont="1" applyFill="1" applyBorder="1" applyAlignment="1">
      <alignment horizontal="left"/>
    </xf>
    <xf numFmtId="9" fontId="7" fillId="0" borderId="1" xfId="0" applyNumberFormat="1" applyFont="1" applyBorder="1"/>
    <xf numFmtId="168" fontId="1" fillId="2" borderId="1" xfId="0" applyNumberFormat="1" applyFont="1" applyFill="1" applyBorder="1" applyAlignment="1">
      <alignment horizontal="right"/>
    </xf>
    <xf numFmtId="0" fontId="7" fillId="23" borderId="1" xfId="0" applyFont="1" applyFill="1" applyBorder="1"/>
    <xf numFmtId="0" fontId="7" fillId="23" borderId="1" xfId="0" applyFont="1" applyFill="1" applyBorder="1" applyAlignment="1">
      <alignment horizontal="center"/>
    </xf>
    <xf numFmtId="44" fontId="7" fillId="23" borderId="1" xfId="4" applyFont="1" applyFill="1" applyBorder="1" applyAlignment="1" applyProtection="1">
      <alignment horizontal="left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44" fontId="7" fillId="0" borderId="6" xfId="4" applyFont="1" applyFill="1" applyBorder="1" applyAlignment="1" applyProtection="1">
      <alignment horizontal="left"/>
    </xf>
    <xf numFmtId="44" fontId="7" fillId="0" borderId="0" xfId="4" applyFont="1" applyFill="1" applyBorder="1" applyAlignment="1" applyProtection="1">
      <alignment horizontal="left"/>
    </xf>
    <xf numFmtId="0" fontId="2" fillId="24" borderId="2" xfId="0" applyFont="1" applyFill="1" applyBorder="1"/>
    <xf numFmtId="0" fontId="2" fillId="24" borderId="3" xfId="0" applyFont="1" applyFill="1" applyBorder="1"/>
    <xf numFmtId="0" fontId="2" fillId="24" borderId="4" xfId="0" applyFont="1" applyFill="1" applyBorder="1"/>
    <xf numFmtId="0" fontId="2" fillId="0" borderId="0" xfId="0" applyFont="1"/>
    <xf numFmtId="0" fontId="7" fillId="24" borderId="1" xfId="0" applyFont="1" applyFill="1" applyBorder="1" applyAlignment="1">
      <alignment horizontal="center"/>
    </xf>
    <xf numFmtId="0" fontId="7" fillId="24" borderId="1" xfId="0" applyFont="1" applyFill="1" applyBorder="1"/>
    <xf numFmtId="165" fontId="4" fillId="2" borderId="1" xfId="2" applyFont="1" applyFill="1" applyBorder="1" applyAlignment="1" applyProtection="1">
      <alignment horizontal="left"/>
    </xf>
    <xf numFmtId="10" fontId="4" fillId="2" borderId="4" xfId="0" applyNumberFormat="1" applyFont="1" applyFill="1" applyBorder="1" applyAlignment="1">
      <alignment horizontal="center"/>
    </xf>
    <xf numFmtId="165" fontId="4" fillId="0" borderId="1" xfId="2" applyFont="1" applyBorder="1" applyAlignment="1" applyProtection="1">
      <alignment horizontal="left"/>
    </xf>
    <xf numFmtId="165" fontId="4" fillId="2" borderId="0" xfId="2" applyFont="1" applyFill="1" applyBorder="1" applyAlignment="1" applyProtection="1">
      <alignment horizontal="left"/>
    </xf>
    <xf numFmtId="0" fontId="4" fillId="6" borderId="12" xfId="0" applyFont="1" applyFill="1" applyBorder="1" applyAlignment="1">
      <alignment vertical="center"/>
    </xf>
    <xf numFmtId="0" fontId="4" fillId="6" borderId="1" xfId="0" applyFont="1" applyFill="1" applyBorder="1"/>
    <xf numFmtId="0" fontId="4" fillId="6" borderId="2" xfId="0" applyFont="1" applyFill="1" applyBorder="1" applyAlignment="1">
      <alignment horizontal="left" vertical="center"/>
    </xf>
    <xf numFmtId="0" fontId="4" fillId="24" borderId="1" xfId="0" applyFont="1" applyFill="1" applyBorder="1"/>
    <xf numFmtId="165" fontId="7" fillId="24" borderId="1" xfId="2" applyFont="1" applyFill="1" applyBorder="1" applyAlignment="1" applyProtection="1">
      <alignment horizontal="left"/>
    </xf>
    <xf numFmtId="0" fontId="4" fillId="6" borderId="0" xfId="0" applyFont="1" applyFill="1" applyAlignment="1">
      <alignment horizontal="center"/>
    </xf>
    <xf numFmtId="44" fontId="4" fillId="6" borderId="0" xfId="4" applyFont="1" applyFill="1" applyBorder="1" applyAlignment="1" applyProtection="1"/>
    <xf numFmtId="0" fontId="9" fillId="0" borderId="0" xfId="0" applyFont="1"/>
    <xf numFmtId="0" fontId="4" fillId="26" borderId="1" xfId="0" applyFont="1" applyFill="1" applyBorder="1" applyAlignment="1">
      <alignment horizontal="center"/>
    </xf>
    <xf numFmtId="44" fontId="4" fillId="26" borderId="1" xfId="0" applyNumberFormat="1" applyFont="1" applyFill="1" applyBorder="1" applyAlignment="1">
      <alignment horizontal="center"/>
    </xf>
    <xf numFmtId="165" fontId="4" fillId="26" borderId="1" xfId="2" applyFont="1" applyFill="1" applyBorder="1" applyAlignment="1" applyProtection="1"/>
    <xf numFmtId="165" fontId="4" fillId="0" borderId="0" xfId="2" applyFont="1" applyFill="1" applyBorder="1" applyAlignment="1" applyProtection="1"/>
    <xf numFmtId="165" fontId="7" fillId="26" borderId="1" xfId="2" applyFont="1" applyFill="1" applyBorder="1" applyAlignment="1" applyProtection="1"/>
    <xf numFmtId="165" fontId="7" fillId="27" borderId="1" xfId="2" applyFont="1" applyFill="1" applyBorder="1" applyAlignment="1" applyProtection="1"/>
    <xf numFmtId="165" fontId="7" fillId="0" borderId="0" xfId="2" applyFont="1" applyFill="1" applyBorder="1" applyAlignment="1" applyProtection="1"/>
    <xf numFmtId="0" fontId="7" fillId="0" borderId="0" xfId="0" applyFont="1" applyAlignment="1">
      <alignment horizontal="center"/>
    </xf>
    <xf numFmtId="0" fontId="4" fillId="2" borderId="12" xfId="0" quotePrefix="1" applyFont="1" applyFill="1" applyBorder="1" applyAlignment="1" applyProtection="1">
      <alignment horizontal="center"/>
      <protection locked="0"/>
    </xf>
    <xf numFmtId="0" fontId="7" fillId="26" borderId="2" xfId="0" applyFont="1" applyFill="1" applyBorder="1" applyAlignment="1">
      <alignment horizontal="left"/>
    </xf>
    <xf numFmtId="0" fontId="7" fillId="26" borderId="3" xfId="0" applyFont="1" applyFill="1" applyBorder="1" applyAlignment="1">
      <alignment horizontal="left"/>
    </xf>
    <xf numFmtId="0" fontId="7" fillId="26" borderId="4" xfId="0" applyFont="1" applyFill="1" applyBorder="1" applyAlignment="1">
      <alignment horizontal="left"/>
    </xf>
    <xf numFmtId="0" fontId="7" fillId="27" borderId="1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7" fillId="24" borderId="2" xfId="0" applyFont="1" applyFill="1" applyBorder="1" applyAlignment="1">
      <alignment horizontal="left"/>
    </xf>
    <xf numFmtId="0" fontId="7" fillId="24" borderId="3" xfId="0" applyFont="1" applyFill="1" applyBorder="1" applyAlignment="1">
      <alignment horizontal="left"/>
    </xf>
    <xf numFmtId="0" fontId="7" fillId="24" borderId="4" xfId="0" applyFont="1" applyFill="1" applyBorder="1" applyAlignment="1">
      <alignment horizontal="left"/>
    </xf>
    <xf numFmtId="0" fontId="9" fillId="25" borderId="1" xfId="0" applyFont="1" applyFill="1" applyBorder="1" applyAlignment="1">
      <alignment horizontal="center"/>
    </xf>
    <xf numFmtId="0" fontId="4" fillId="26" borderId="2" xfId="0" applyFont="1" applyFill="1" applyBorder="1" applyAlignment="1">
      <alignment horizontal="left"/>
    </xf>
    <xf numFmtId="0" fontId="4" fillId="26" borderId="3" xfId="0" applyFont="1" applyFill="1" applyBorder="1" applyAlignment="1">
      <alignment horizontal="left"/>
    </xf>
    <xf numFmtId="0" fontId="4" fillId="26" borderId="4" xfId="0" applyFont="1" applyFill="1" applyBorder="1" applyAlignment="1">
      <alignment horizontal="left"/>
    </xf>
    <xf numFmtId="0" fontId="4" fillId="26" borderId="1" xfId="0" applyFont="1" applyFill="1" applyBorder="1" applyAlignment="1">
      <alignment horizontal="left"/>
    </xf>
    <xf numFmtId="0" fontId="10" fillId="19" borderId="1" xfId="0" applyFont="1" applyFill="1" applyBorder="1" applyAlignment="1">
      <alignment horizontal="left" wrapText="1"/>
    </xf>
    <xf numFmtId="0" fontId="11" fillId="19" borderId="1" xfId="0" applyFont="1" applyFill="1" applyBorder="1" applyAlignment="1" applyProtection="1">
      <alignment horizontal="left"/>
      <protection locked="0"/>
    </xf>
    <xf numFmtId="0" fontId="9" fillId="21" borderId="2" xfId="0" applyFont="1" applyFill="1" applyBorder="1" applyAlignment="1">
      <alignment horizontal="center" vertical="center"/>
    </xf>
    <xf numFmtId="0" fontId="9" fillId="21" borderId="3" xfId="0" applyFont="1" applyFill="1" applyBorder="1" applyAlignment="1">
      <alignment horizontal="center" vertical="center"/>
    </xf>
    <xf numFmtId="0" fontId="9" fillId="21" borderId="4" xfId="0" applyFont="1" applyFill="1" applyBorder="1" applyAlignment="1">
      <alignment horizontal="center" vertical="center"/>
    </xf>
    <xf numFmtId="0" fontId="7" fillId="22" borderId="2" xfId="0" applyFont="1" applyFill="1" applyBorder="1" applyAlignment="1">
      <alignment horizontal="left"/>
    </xf>
    <xf numFmtId="0" fontId="7" fillId="22" borderId="3" xfId="0" applyFont="1" applyFill="1" applyBorder="1" applyAlignment="1">
      <alignment horizontal="left"/>
    </xf>
    <xf numFmtId="0" fontId="7" fillId="6" borderId="2" xfId="0" applyFont="1" applyFill="1" applyBorder="1" applyAlignment="1">
      <alignment horizontal="left" vertical="top" wrapText="1"/>
    </xf>
    <xf numFmtId="0" fontId="7" fillId="6" borderId="3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164" fontId="7" fillId="18" borderId="2" xfId="1" applyFont="1" applyFill="1" applyBorder="1" applyAlignment="1" applyProtection="1">
      <alignment horizontal="center"/>
      <protection locked="0"/>
    </xf>
    <xf numFmtId="164" fontId="7" fillId="18" borderId="3" xfId="1" applyFont="1" applyFill="1" applyBorder="1" applyAlignment="1" applyProtection="1">
      <alignment horizontal="center"/>
      <protection locked="0"/>
    </xf>
    <xf numFmtId="164" fontId="7" fillId="18" borderId="4" xfId="1" applyFont="1" applyFill="1" applyBorder="1" applyAlignment="1" applyProtection="1">
      <alignment horizontal="center"/>
      <protection locked="0"/>
    </xf>
    <xf numFmtId="164" fontId="7" fillId="18" borderId="1" xfId="1" applyFont="1" applyFill="1" applyBorder="1" applyAlignment="1" applyProtection="1">
      <alignment horizontal="center"/>
      <protection locked="0"/>
    </xf>
    <xf numFmtId="164" fontId="4" fillId="0" borderId="1" xfId="1" applyFont="1" applyFill="1" applyBorder="1" applyAlignment="1" applyProtection="1">
      <alignment horizontal="left"/>
      <protection locked="0"/>
    </xf>
    <xf numFmtId="164" fontId="4" fillId="0" borderId="9" xfId="1" applyFont="1" applyFill="1" applyBorder="1" applyAlignment="1" applyProtection="1">
      <alignment horizontal="left"/>
      <protection locked="0"/>
    </xf>
    <xf numFmtId="0" fontId="10" fillId="19" borderId="1" xfId="0" applyFont="1" applyFill="1" applyBorder="1" applyAlignment="1">
      <alignment horizontal="left"/>
    </xf>
    <xf numFmtId="0" fontId="9" fillId="9" borderId="0" xfId="0" applyFont="1" applyFill="1" applyAlignment="1">
      <alignment horizontal="center" vertical="center"/>
    </xf>
    <xf numFmtId="0" fontId="7" fillId="8" borderId="2" xfId="0" applyFont="1" applyFill="1" applyBorder="1" applyAlignment="1">
      <alignment horizontal="left"/>
    </xf>
    <xf numFmtId="0" fontId="7" fillId="8" borderId="3" xfId="0" applyFont="1" applyFill="1" applyBorder="1" applyAlignment="1">
      <alignment horizontal="left"/>
    </xf>
    <xf numFmtId="0" fontId="7" fillId="8" borderId="4" xfId="0" applyFont="1" applyFill="1" applyBorder="1" applyAlignment="1">
      <alignment horizontal="left"/>
    </xf>
    <xf numFmtId="0" fontId="9" fillId="9" borderId="0" xfId="0" applyFont="1" applyFill="1" applyAlignment="1">
      <alignment horizontal="center"/>
    </xf>
    <xf numFmtId="0" fontId="7" fillId="8" borderId="2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7" fillId="8" borderId="2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left"/>
    </xf>
    <xf numFmtId="0" fontId="2" fillId="17" borderId="3" xfId="0" applyFont="1" applyFill="1" applyBorder="1" applyAlignment="1">
      <alignment horizontal="left"/>
    </xf>
    <xf numFmtId="0" fontId="2" fillId="17" borderId="4" xfId="0" applyFont="1" applyFill="1" applyBorder="1" applyAlignment="1">
      <alignment horizontal="left"/>
    </xf>
    <xf numFmtId="0" fontId="7" fillId="15" borderId="0" xfId="0" applyFont="1" applyFill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7" fillId="15" borderId="1" xfId="0" applyFont="1" applyFill="1" applyBorder="1" applyAlignment="1">
      <alignment horizontal="center"/>
    </xf>
    <xf numFmtId="0" fontId="2" fillId="16" borderId="2" xfId="0" applyFont="1" applyFill="1" applyBorder="1" applyAlignment="1">
      <alignment horizontal="center" vertical="center"/>
    </xf>
    <xf numFmtId="0" fontId="2" fillId="16" borderId="3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8" borderId="2" xfId="0" applyFont="1" applyFill="1" applyBorder="1"/>
    <xf numFmtId="0" fontId="2" fillId="8" borderId="3" xfId="0" applyFont="1" applyFill="1" applyBorder="1"/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1" fillId="5" borderId="0" xfId="0" applyFont="1" applyFill="1" applyAlignment="1"/>
  </cellXfs>
  <cellStyles count="5">
    <cellStyle name="Moeda" xfId="2" builtinId="4"/>
    <cellStyle name="Moeda 2" xfId="4" xr:uid="{00000000-0005-0000-0000-000031000000}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E207"/>
  <sheetViews>
    <sheetView tabSelected="1" topLeftCell="A170" zoomScale="90" zoomScaleNormal="90" workbookViewId="0">
      <selection activeCell="A190" sqref="A190"/>
    </sheetView>
  </sheetViews>
  <sheetFormatPr defaultColWidth="9" defaultRowHeight="12.75"/>
  <cols>
    <col min="1" max="1" width="18.7109375" style="2" customWidth="1"/>
    <col min="2" max="2" width="43.140625" style="2" customWidth="1"/>
    <col min="3" max="3" width="20.140625" style="2" customWidth="1"/>
    <col min="4" max="4" width="17.7109375" style="2" customWidth="1"/>
    <col min="5" max="5" width="20.28515625" style="2" customWidth="1"/>
    <col min="6" max="6" width="10.28515625" style="2" customWidth="1"/>
    <col min="7" max="7" width="17.85546875" style="2" customWidth="1"/>
    <col min="8" max="8" width="18.28515625" style="2" customWidth="1"/>
    <col min="9" max="9" width="14.42578125" style="2" customWidth="1"/>
    <col min="10" max="10" width="13.28515625" style="2" customWidth="1"/>
    <col min="11" max="11" width="9.140625" style="2"/>
    <col min="12" max="12" width="10.7109375" style="2" customWidth="1"/>
    <col min="13" max="15" width="9.140625" style="2"/>
    <col min="16" max="16" width="11.7109375" style="2" customWidth="1"/>
    <col min="17" max="256" width="9.140625" style="2"/>
    <col min="257" max="257" width="18.7109375" style="2" customWidth="1"/>
    <col min="258" max="258" width="43.140625" style="2" customWidth="1"/>
    <col min="259" max="259" width="20.140625" style="2" customWidth="1"/>
    <col min="260" max="260" width="17.7109375" style="2" customWidth="1"/>
    <col min="261" max="261" width="20.28515625" style="2" customWidth="1"/>
    <col min="262" max="262" width="10.28515625" style="2" customWidth="1"/>
    <col min="263" max="263" width="17.85546875" style="2" customWidth="1"/>
    <col min="264" max="264" width="18.28515625" style="2" customWidth="1"/>
    <col min="265" max="265" width="14.42578125" style="2" customWidth="1"/>
    <col min="266" max="266" width="13.28515625" style="2" customWidth="1"/>
    <col min="267" max="267" width="9.140625" style="2"/>
    <col min="268" max="268" width="10.7109375" style="2" customWidth="1"/>
    <col min="269" max="271" width="9.140625" style="2"/>
    <col min="272" max="272" width="11.7109375" style="2" customWidth="1"/>
    <col min="273" max="512" width="9.140625" style="2"/>
    <col min="513" max="513" width="18.7109375" style="2" customWidth="1"/>
    <col min="514" max="514" width="43.140625" style="2" customWidth="1"/>
    <col min="515" max="515" width="20.140625" style="2" customWidth="1"/>
    <col min="516" max="516" width="17.7109375" style="2" customWidth="1"/>
    <col min="517" max="517" width="20.28515625" style="2" customWidth="1"/>
    <col min="518" max="518" width="10.28515625" style="2" customWidth="1"/>
    <col min="519" max="519" width="17.85546875" style="2" customWidth="1"/>
    <col min="520" max="520" width="18.28515625" style="2" customWidth="1"/>
    <col min="521" max="521" width="14.42578125" style="2" customWidth="1"/>
    <col min="522" max="522" width="13.28515625" style="2" customWidth="1"/>
    <col min="523" max="523" width="9.140625" style="2"/>
    <col min="524" max="524" width="10.7109375" style="2" customWidth="1"/>
    <col min="525" max="527" width="9.140625" style="2"/>
    <col min="528" max="528" width="11.7109375" style="2" customWidth="1"/>
    <col min="529" max="768" width="9.140625" style="2"/>
    <col min="769" max="769" width="18.7109375" style="2" customWidth="1"/>
    <col min="770" max="770" width="43.140625" style="2" customWidth="1"/>
    <col min="771" max="771" width="20.140625" style="2" customWidth="1"/>
    <col min="772" max="772" width="17.7109375" style="2" customWidth="1"/>
    <col min="773" max="773" width="20.28515625" style="2" customWidth="1"/>
    <col min="774" max="774" width="10.28515625" style="2" customWidth="1"/>
    <col min="775" max="775" width="17.85546875" style="2" customWidth="1"/>
    <col min="776" max="776" width="18.28515625" style="2" customWidth="1"/>
    <col min="777" max="777" width="14.42578125" style="2" customWidth="1"/>
    <col min="778" max="778" width="13.28515625" style="2" customWidth="1"/>
    <col min="779" max="779" width="9.140625" style="2"/>
    <col min="780" max="780" width="10.7109375" style="2" customWidth="1"/>
    <col min="781" max="783" width="9.140625" style="2"/>
    <col min="784" max="784" width="11.7109375" style="2" customWidth="1"/>
    <col min="785" max="1024" width="9.140625" style="2"/>
    <col min="1025" max="1025" width="18.7109375" style="2" customWidth="1"/>
    <col min="1026" max="1026" width="43.140625" style="2" customWidth="1"/>
    <col min="1027" max="1027" width="20.140625" style="2" customWidth="1"/>
    <col min="1028" max="1028" width="17.7109375" style="2" customWidth="1"/>
    <col min="1029" max="1029" width="20.28515625" style="2" customWidth="1"/>
    <col min="1030" max="1030" width="10.28515625" style="2" customWidth="1"/>
    <col min="1031" max="1031" width="17.85546875" style="2" customWidth="1"/>
    <col min="1032" max="1032" width="18.28515625" style="2" customWidth="1"/>
    <col min="1033" max="1033" width="14.42578125" style="2" customWidth="1"/>
    <col min="1034" max="1034" width="13.28515625" style="2" customWidth="1"/>
    <col min="1035" max="1035" width="9.140625" style="2"/>
    <col min="1036" max="1036" width="10.7109375" style="2" customWidth="1"/>
    <col min="1037" max="1039" width="9.140625" style="2"/>
    <col min="1040" max="1040" width="11.7109375" style="2" customWidth="1"/>
    <col min="1041" max="1280" width="9.140625" style="2"/>
    <col min="1281" max="1281" width="18.7109375" style="2" customWidth="1"/>
    <col min="1282" max="1282" width="43.140625" style="2" customWidth="1"/>
    <col min="1283" max="1283" width="20.140625" style="2" customWidth="1"/>
    <col min="1284" max="1284" width="17.7109375" style="2" customWidth="1"/>
    <col min="1285" max="1285" width="20.28515625" style="2" customWidth="1"/>
    <col min="1286" max="1286" width="10.28515625" style="2" customWidth="1"/>
    <col min="1287" max="1287" width="17.85546875" style="2" customWidth="1"/>
    <col min="1288" max="1288" width="18.28515625" style="2" customWidth="1"/>
    <col min="1289" max="1289" width="14.42578125" style="2" customWidth="1"/>
    <col min="1290" max="1290" width="13.28515625" style="2" customWidth="1"/>
    <col min="1291" max="1291" width="9.140625" style="2"/>
    <col min="1292" max="1292" width="10.7109375" style="2" customWidth="1"/>
    <col min="1293" max="1295" width="9.140625" style="2"/>
    <col min="1296" max="1296" width="11.7109375" style="2" customWidth="1"/>
    <col min="1297" max="1536" width="9.140625" style="2"/>
    <col min="1537" max="1537" width="18.7109375" style="2" customWidth="1"/>
    <col min="1538" max="1538" width="43.140625" style="2" customWidth="1"/>
    <col min="1539" max="1539" width="20.140625" style="2" customWidth="1"/>
    <col min="1540" max="1540" width="17.7109375" style="2" customWidth="1"/>
    <col min="1541" max="1541" width="20.28515625" style="2" customWidth="1"/>
    <col min="1542" max="1542" width="10.28515625" style="2" customWidth="1"/>
    <col min="1543" max="1543" width="17.85546875" style="2" customWidth="1"/>
    <col min="1544" max="1544" width="18.28515625" style="2" customWidth="1"/>
    <col min="1545" max="1545" width="14.42578125" style="2" customWidth="1"/>
    <col min="1546" max="1546" width="13.28515625" style="2" customWidth="1"/>
    <col min="1547" max="1547" width="9.140625" style="2"/>
    <col min="1548" max="1548" width="10.7109375" style="2" customWidth="1"/>
    <col min="1549" max="1551" width="9.140625" style="2"/>
    <col min="1552" max="1552" width="11.7109375" style="2" customWidth="1"/>
    <col min="1553" max="1792" width="9.140625" style="2"/>
    <col min="1793" max="1793" width="18.7109375" style="2" customWidth="1"/>
    <col min="1794" max="1794" width="43.140625" style="2" customWidth="1"/>
    <col min="1795" max="1795" width="20.140625" style="2" customWidth="1"/>
    <col min="1796" max="1796" width="17.7109375" style="2" customWidth="1"/>
    <col min="1797" max="1797" width="20.28515625" style="2" customWidth="1"/>
    <col min="1798" max="1798" width="10.28515625" style="2" customWidth="1"/>
    <col min="1799" max="1799" width="17.85546875" style="2" customWidth="1"/>
    <col min="1800" max="1800" width="18.28515625" style="2" customWidth="1"/>
    <col min="1801" max="1801" width="14.42578125" style="2" customWidth="1"/>
    <col min="1802" max="1802" width="13.28515625" style="2" customWidth="1"/>
    <col min="1803" max="1803" width="9.140625" style="2"/>
    <col min="1804" max="1804" width="10.7109375" style="2" customWidth="1"/>
    <col min="1805" max="1807" width="9.140625" style="2"/>
    <col min="1808" max="1808" width="11.7109375" style="2" customWidth="1"/>
    <col min="1809" max="2048" width="9.140625" style="2"/>
    <col min="2049" max="2049" width="18.7109375" style="2" customWidth="1"/>
    <col min="2050" max="2050" width="43.140625" style="2" customWidth="1"/>
    <col min="2051" max="2051" width="20.140625" style="2" customWidth="1"/>
    <col min="2052" max="2052" width="17.7109375" style="2" customWidth="1"/>
    <col min="2053" max="2053" width="20.28515625" style="2" customWidth="1"/>
    <col min="2054" max="2054" width="10.28515625" style="2" customWidth="1"/>
    <col min="2055" max="2055" width="17.85546875" style="2" customWidth="1"/>
    <col min="2056" max="2056" width="18.28515625" style="2" customWidth="1"/>
    <col min="2057" max="2057" width="14.42578125" style="2" customWidth="1"/>
    <col min="2058" max="2058" width="13.28515625" style="2" customWidth="1"/>
    <col min="2059" max="2059" width="9.140625" style="2"/>
    <col min="2060" max="2060" width="10.7109375" style="2" customWidth="1"/>
    <col min="2061" max="2063" width="9.140625" style="2"/>
    <col min="2064" max="2064" width="11.7109375" style="2" customWidth="1"/>
    <col min="2065" max="2304" width="9.140625" style="2"/>
    <col min="2305" max="2305" width="18.7109375" style="2" customWidth="1"/>
    <col min="2306" max="2306" width="43.140625" style="2" customWidth="1"/>
    <col min="2307" max="2307" width="20.140625" style="2" customWidth="1"/>
    <col min="2308" max="2308" width="17.7109375" style="2" customWidth="1"/>
    <col min="2309" max="2309" width="20.28515625" style="2" customWidth="1"/>
    <col min="2310" max="2310" width="10.28515625" style="2" customWidth="1"/>
    <col min="2311" max="2311" width="17.85546875" style="2" customWidth="1"/>
    <col min="2312" max="2312" width="18.28515625" style="2" customWidth="1"/>
    <col min="2313" max="2313" width="14.42578125" style="2" customWidth="1"/>
    <col min="2314" max="2314" width="13.28515625" style="2" customWidth="1"/>
    <col min="2315" max="2315" width="9.140625" style="2"/>
    <col min="2316" max="2316" width="10.7109375" style="2" customWidth="1"/>
    <col min="2317" max="2319" width="9.140625" style="2"/>
    <col min="2320" max="2320" width="11.7109375" style="2" customWidth="1"/>
    <col min="2321" max="2560" width="9.140625" style="2"/>
    <col min="2561" max="2561" width="18.7109375" style="2" customWidth="1"/>
    <col min="2562" max="2562" width="43.140625" style="2" customWidth="1"/>
    <col min="2563" max="2563" width="20.140625" style="2" customWidth="1"/>
    <col min="2564" max="2564" width="17.7109375" style="2" customWidth="1"/>
    <col min="2565" max="2565" width="20.28515625" style="2" customWidth="1"/>
    <col min="2566" max="2566" width="10.28515625" style="2" customWidth="1"/>
    <col min="2567" max="2567" width="17.85546875" style="2" customWidth="1"/>
    <col min="2568" max="2568" width="18.28515625" style="2" customWidth="1"/>
    <col min="2569" max="2569" width="14.42578125" style="2" customWidth="1"/>
    <col min="2570" max="2570" width="13.28515625" style="2" customWidth="1"/>
    <col min="2571" max="2571" width="9.140625" style="2"/>
    <col min="2572" max="2572" width="10.7109375" style="2" customWidth="1"/>
    <col min="2573" max="2575" width="9.140625" style="2"/>
    <col min="2576" max="2576" width="11.7109375" style="2" customWidth="1"/>
    <col min="2577" max="2816" width="9.140625" style="2"/>
    <col min="2817" max="2817" width="18.7109375" style="2" customWidth="1"/>
    <col min="2818" max="2818" width="43.140625" style="2" customWidth="1"/>
    <col min="2819" max="2819" width="20.140625" style="2" customWidth="1"/>
    <col min="2820" max="2820" width="17.7109375" style="2" customWidth="1"/>
    <col min="2821" max="2821" width="20.28515625" style="2" customWidth="1"/>
    <col min="2822" max="2822" width="10.28515625" style="2" customWidth="1"/>
    <col min="2823" max="2823" width="17.85546875" style="2" customWidth="1"/>
    <col min="2824" max="2824" width="18.28515625" style="2" customWidth="1"/>
    <col min="2825" max="2825" width="14.42578125" style="2" customWidth="1"/>
    <col min="2826" max="2826" width="13.28515625" style="2" customWidth="1"/>
    <col min="2827" max="2827" width="9.140625" style="2"/>
    <col min="2828" max="2828" width="10.7109375" style="2" customWidth="1"/>
    <col min="2829" max="2831" width="9.140625" style="2"/>
    <col min="2832" max="2832" width="11.7109375" style="2" customWidth="1"/>
    <col min="2833" max="3072" width="9.140625" style="2"/>
    <col min="3073" max="3073" width="18.7109375" style="2" customWidth="1"/>
    <col min="3074" max="3074" width="43.140625" style="2" customWidth="1"/>
    <col min="3075" max="3075" width="20.140625" style="2" customWidth="1"/>
    <col min="3076" max="3076" width="17.7109375" style="2" customWidth="1"/>
    <col min="3077" max="3077" width="20.28515625" style="2" customWidth="1"/>
    <col min="3078" max="3078" width="10.28515625" style="2" customWidth="1"/>
    <col min="3079" max="3079" width="17.85546875" style="2" customWidth="1"/>
    <col min="3080" max="3080" width="18.28515625" style="2" customWidth="1"/>
    <col min="3081" max="3081" width="14.42578125" style="2" customWidth="1"/>
    <col min="3082" max="3082" width="13.28515625" style="2" customWidth="1"/>
    <col min="3083" max="3083" width="9.140625" style="2"/>
    <col min="3084" max="3084" width="10.7109375" style="2" customWidth="1"/>
    <col min="3085" max="3087" width="9.140625" style="2"/>
    <col min="3088" max="3088" width="11.7109375" style="2" customWidth="1"/>
    <col min="3089" max="3328" width="9.140625" style="2"/>
    <col min="3329" max="3329" width="18.7109375" style="2" customWidth="1"/>
    <col min="3330" max="3330" width="43.140625" style="2" customWidth="1"/>
    <col min="3331" max="3331" width="20.140625" style="2" customWidth="1"/>
    <col min="3332" max="3332" width="17.7109375" style="2" customWidth="1"/>
    <col min="3333" max="3333" width="20.28515625" style="2" customWidth="1"/>
    <col min="3334" max="3334" width="10.28515625" style="2" customWidth="1"/>
    <col min="3335" max="3335" width="17.85546875" style="2" customWidth="1"/>
    <col min="3336" max="3336" width="18.28515625" style="2" customWidth="1"/>
    <col min="3337" max="3337" width="14.42578125" style="2" customWidth="1"/>
    <col min="3338" max="3338" width="13.28515625" style="2" customWidth="1"/>
    <col min="3339" max="3339" width="9.140625" style="2"/>
    <col min="3340" max="3340" width="10.7109375" style="2" customWidth="1"/>
    <col min="3341" max="3343" width="9.140625" style="2"/>
    <col min="3344" max="3344" width="11.7109375" style="2" customWidth="1"/>
    <col min="3345" max="3584" width="9.140625" style="2"/>
    <col min="3585" max="3585" width="18.7109375" style="2" customWidth="1"/>
    <col min="3586" max="3586" width="43.140625" style="2" customWidth="1"/>
    <col min="3587" max="3587" width="20.140625" style="2" customWidth="1"/>
    <col min="3588" max="3588" width="17.7109375" style="2" customWidth="1"/>
    <col min="3589" max="3589" width="20.28515625" style="2" customWidth="1"/>
    <col min="3590" max="3590" width="10.28515625" style="2" customWidth="1"/>
    <col min="3591" max="3591" width="17.85546875" style="2" customWidth="1"/>
    <col min="3592" max="3592" width="18.28515625" style="2" customWidth="1"/>
    <col min="3593" max="3593" width="14.42578125" style="2" customWidth="1"/>
    <col min="3594" max="3594" width="13.28515625" style="2" customWidth="1"/>
    <col min="3595" max="3595" width="9.140625" style="2"/>
    <col min="3596" max="3596" width="10.7109375" style="2" customWidth="1"/>
    <col min="3597" max="3599" width="9.140625" style="2"/>
    <col min="3600" max="3600" width="11.7109375" style="2" customWidth="1"/>
    <col min="3601" max="3840" width="9.140625" style="2"/>
    <col min="3841" max="3841" width="18.7109375" style="2" customWidth="1"/>
    <col min="3842" max="3842" width="43.140625" style="2" customWidth="1"/>
    <col min="3843" max="3843" width="20.140625" style="2" customWidth="1"/>
    <col min="3844" max="3844" width="17.7109375" style="2" customWidth="1"/>
    <col min="3845" max="3845" width="20.28515625" style="2" customWidth="1"/>
    <col min="3846" max="3846" width="10.28515625" style="2" customWidth="1"/>
    <col min="3847" max="3847" width="17.85546875" style="2" customWidth="1"/>
    <col min="3848" max="3848" width="18.28515625" style="2" customWidth="1"/>
    <col min="3849" max="3849" width="14.42578125" style="2" customWidth="1"/>
    <col min="3850" max="3850" width="13.28515625" style="2" customWidth="1"/>
    <col min="3851" max="3851" width="9.140625" style="2"/>
    <col min="3852" max="3852" width="10.7109375" style="2" customWidth="1"/>
    <col min="3853" max="3855" width="9.140625" style="2"/>
    <col min="3856" max="3856" width="11.7109375" style="2" customWidth="1"/>
    <col min="3857" max="4096" width="9.140625" style="2"/>
    <col min="4097" max="4097" width="18.7109375" style="2" customWidth="1"/>
    <col min="4098" max="4098" width="43.140625" style="2" customWidth="1"/>
    <col min="4099" max="4099" width="20.140625" style="2" customWidth="1"/>
    <col min="4100" max="4100" width="17.7109375" style="2" customWidth="1"/>
    <col min="4101" max="4101" width="20.28515625" style="2" customWidth="1"/>
    <col min="4102" max="4102" width="10.28515625" style="2" customWidth="1"/>
    <col min="4103" max="4103" width="17.85546875" style="2" customWidth="1"/>
    <col min="4104" max="4104" width="18.28515625" style="2" customWidth="1"/>
    <col min="4105" max="4105" width="14.42578125" style="2" customWidth="1"/>
    <col min="4106" max="4106" width="13.28515625" style="2" customWidth="1"/>
    <col min="4107" max="4107" width="9.140625" style="2"/>
    <col min="4108" max="4108" width="10.7109375" style="2" customWidth="1"/>
    <col min="4109" max="4111" width="9.140625" style="2"/>
    <col min="4112" max="4112" width="11.7109375" style="2" customWidth="1"/>
    <col min="4113" max="4352" width="9.140625" style="2"/>
    <col min="4353" max="4353" width="18.7109375" style="2" customWidth="1"/>
    <col min="4354" max="4354" width="43.140625" style="2" customWidth="1"/>
    <col min="4355" max="4355" width="20.140625" style="2" customWidth="1"/>
    <col min="4356" max="4356" width="17.7109375" style="2" customWidth="1"/>
    <col min="4357" max="4357" width="20.28515625" style="2" customWidth="1"/>
    <col min="4358" max="4358" width="10.28515625" style="2" customWidth="1"/>
    <col min="4359" max="4359" width="17.85546875" style="2" customWidth="1"/>
    <col min="4360" max="4360" width="18.28515625" style="2" customWidth="1"/>
    <col min="4361" max="4361" width="14.42578125" style="2" customWidth="1"/>
    <col min="4362" max="4362" width="13.28515625" style="2" customWidth="1"/>
    <col min="4363" max="4363" width="9.140625" style="2"/>
    <col min="4364" max="4364" width="10.7109375" style="2" customWidth="1"/>
    <col min="4365" max="4367" width="9.140625" style="2"/>
    <col min="4368" max="4368" width="11.7109375" style="2" customWidth="1"/>
    <col min="4369" max="4608" width="9.140625" style="2"/>
    <col min="4609" max="4609" width="18.7109375" style="2" customWidth="1"/>
    <col min="4610" max="4610" width="43.140625" style="2" customWidth="1"/>
    <col min="4611" max="4611" width="20.140625" style="2" customWidth="1"/>
    <col min="4612" max="4612" width="17.7109375" style="2" customWidth="1"/>
    <col min="4613" max="4613" width="20.28515625" style="2" customWidth="1"/>
    <col min="4614" max="4614" width="10.28515625" style="2" customWidth="1"/>
    <col min="4615" max="4615" width="17.85546875" style="2" customWidth="1"/>
    <col min="4616" max="4616" width="18.28515625" style="2" customWidth="1"/>
    <col min="4617" max="4617" width="14.42578125" style="2" customWidth="1"/>
    <col min="4618" max="4618" width="13.28515625" style="2" customWidth="1"/>
    <col min="4619" max="4619" width="9.140625" style="2"/>
    <col min="4620" max="4620" width="10.7109375" style="2" customWidth="1"/>
    <col min="4621" max="4623" width="9.140625" style="2"/>
    <col min="4624" max="4624" width="11.7109375" style="2" customWidth="1"/>
    <col min="4625" max="4864" width="9.140625" style="2"/>
    <col min="4865" max="4865" width="18.7109375" style="2" customWidth="1"/>
    <col min="4866" max="4866" width="43.140625" style="2" customWidth="1"/>
    <col min="4867" max="4867" width="20.140625" style="2" customWidth="1"/>
    <col min="4868" max="4868" width="17.7109375" style="2" customWidth="1"/>
    <col min="4869" max="4869" width="20.28515625" style="2" customWidth="1"/>
    <col min="4870" max="4870" width="10.28515625" style="2" customWidth="1"/>
    <col min="4871" max="4871" width="17.85546875" style="2" customWidth="1"/>
    <col min="4872" max="4872" width="18.28515625" style="2" customWidth="1"/>
    <col min="4873" max="4873" width="14.42578125" style="2" customWidth="1"/>
    <col min="4874" max="4874" width="13.28515625" style="2" customWidth="1"/>
    <col min="4875" max="4875" width="9.140625" style="2"/>
    <col min="4876" max="4876" width="10.7109375" style="2" customWidth="1"/>
    <col min="4877" max="4879" width="9.140625" style="2"/>
    <col min="4880" max="4880" width="11.7109375" style="2" customWidth="1"/>
    <col min="4881" max="5120" width="9.140625" style="2"/>
    <col min="5121" max="5121" width="18.7109375" style="2" customWidth="1"/>
    <col min="5122" max="5122" width="43.140625" style="2" customWidth="1"/>
    <col min="5123" max="5123" width="20.140625" style="2" customWidth="1"/>
    <col min="5124" max="5124" width="17.7109375" style="2" customWidth="1"/>
    <col min="5125" max="5125" width="20.28515625" style="2" customWidth="1"/>
    <col min="5126" max="5126" width="10.28515625" style="2" customWidth="1"/>
    <col min="5127" max="5127" width="17.85546875" style="2" customWidth="1"/>
    <col min="5128" max="5128" width="18.28515625" style="2" customWidth="1"/>
    <col min="5129" max="5129" width="14.42578125" style="2" customWidth="1"/>
    <col min="5130" max="5130" width="13.28515625" style="2" customWidth="1"/>
    <col min="5131" max="5131" width="9.140625" style="2"/>
    <col min="5132" max="5132" width="10.7109375" style="2" customWidth="1"/>
    <col min="5133" max="5135" width="9.140625" style="2"/>
    <col min="5136" max="5136" width="11.7109375" style="2" customWidth="1"/>
    <col min="5137" max="5376" width="9.140625" style="2"/>
    <col min="5377" max="5377" width="18.7109375" style="2" customWidth="1"/>
    <col min="5378" max="5378" width="43.140625" style="2" customWidth="1"/>
    <col min="5379" max="5379" width="20.140625" style="2" customWidth="1"/>
    <col min="5380" max="5380" width="17.7109375" style="2" customWidth="1"/>
    <col min="5381" max="5381" width="20.28515625" style="2" customWidth="1"/>
    <col min="5382" max="5382" width="10.28515625" style="2" customWidth="1"/>
    <col min="5383" max="5383" width="17.85546875" style="2" customWidth="1"/>
    <col min="5384" max="5384" width="18.28515625" style="2" customWidth="1"/>
    <col min="5385" max="5385" width="14.42578125" style="2" customWidth="1"/>
    <col min="5386" max="5386" width="13.28515625" style="2" customWidth="1"/>
    <col min="5387" max="5387" width="9.140625" style="2"/>
    <col min="5388" max="5388" width="10.7109375" style="2" customWidth="1"/>
    <col min="5389" max="5391" width="9.140625" style="2"/>
    <col min="5392" max="5392" width="11.7109375" style="2" customWidth="1"/>
    <col min="5393" max="5632" width="9.140625" style="2"/>
    <col min="5633" max="5633" width="18.7109375" style="2" customWidth="1"/>
    <col min="5634" max="5634" width="43.140625" style="2" customWidth="1"/>
    <col min="5635" max="5635" width="20.140625" style="2" customWidth="1"/>
    <col min="5636" max="5636" width="17.7109375" style="2" customWidth="1"/>
    <col min="5637" max="5637" width="20.28515625" style="2" customWidth="1"/>
    <col min="5638" max="5638" width="10.28515625" style="2" customWidth="1"/>
    <col min="5639" max="5639" width="17.85546875" style="2" customWidth="1"/>
    <col min="5640" max="5640" width="18.28515625" style="2" customWidth="1"/>
    <col min="5641" max="5641" width="14.42578125" style="2" customWidth="1"/>
    <col min="5642" max="5642" width="13.28515625" style="2" customWidth="1"/>
    <col min="5643" max="5643" width="9.140625" style="2"/>
    <col min="5644" max="5644" width="10.7109375" style="2" customWidth="1"/>
    <col min="5645" max="5647" width="9.140625" style="2"/>
    <col min="5648" max="5648" width="11.7109375" style="2" customWidth="1"/>
    <col min="5649" max="5888" width="9.140625" style="2"/>
    <col min="5889" max="5889" width="18.7109375" style="2" customWidth="1"/>
    <col min="5890" max="5890" width="43.140625" style="2" customWidth="1"/>
    <col min="5891" max="5891" width="20.140625" style="2" customWidth="1"/>
    <col min="5892" max="5892" width="17.7109375" style="2" customWidth="1"/>
    <col min="5893" max="5893" width="20.28515625" style="2" customWidth="1"/>
    <col min="5894" max="5894" width="10.28515625" style="2" customWidth="1"/>
    <col min="5895" max="5895" width="17.85546875" style="2" customWidth="1"/>
    <col min="5896" max="5896" width="18.28515625" style="2" customWidth="1"/>
    <col min="5897" max="5897" width="14.42578125" style="2" customWidth="1"/>
    <col min="5898" max="5898" width="13.28515625" style="2" customWidth="1"/>
    <col min="5899" max="5899" width="9.140625" style="2"/>
    <col min="5900" max="5900" width="10.7109375" style="2" customWidth="1"/>
    <col min="5901" max="5903" width="9.140625" style="2"/>
    <col min="5904" max="5904" width="11.7109375" style="2" customWidth="1"/>
    <col min="5905" max="6144" width="9.140625" style="2"/>
    <col min="6145" max="6145" width="18.7109375" style="2" customWidth="1"/>
    <col min="6146" max="6146" width="43.140625" style="2" customWidth="1"/>
    <col min="6147" max="6147" width="20.140625" style="2" customWidth="1"/>
    <col min="6148" max="6148" width="17.7109375" style="2" customWidth="1"/>
    <col min="6149" max="6149" width="20.28515625" style="2" customWidth="1"/>
    <col min="6150" max="6150" width="10.28515625" style="2" customWidth="1"/>
    <col min="6151" max="6151" width="17.85546875" style="2" customWidth="1"/>
    <col min="6152" max="6152" width="18.28515625" style="2" customWidth="1"/>
    <col min="6153" max="6153" width="14.42578125" style="2" customWidth="1"/>
    <col min="6154" max="6154" width="13.28515625" style="2" customWidth="1"/>
    <col min="6155" max="6155" width="9.140625" style="2"/>
    <col min="6156" max="6156" width="10.7109375" style="2" customWidth="1"/>
    <col min="6157" max="6159" width="9.140625" style="2"/>
    <col min="6160" max="6160" width="11.7109375" style="2" customWidth="1"/>
    <col min="6161" max="6400" width="9.140625" style="2"/>
    <col min="6401" max="6401" width="18.7109375" style="2" customWidth="1"/>
    <col min="6402" max="6402" width="43.140625" style="2" customWidth="1"/>
    <col min="6403" max="6403" width="20.140625" style="2" customWidth="1"/>
    <col min="6404" max="6404" width="17.7109375" style="2" customWidth="1"/>
    <col min="6405" max="6405" width="20.28515625" style="2" customWidth="1"/>
    <col min="6406" max="6406" width="10.28515625" style="2" customWidth="1"/>
    <col min="6407" max="6407" width="17.85546875" style="2" customWidth="1"/>
    <col min="6408" max="6408" width="18.28515625" style="2" customWidth="1"/>
    <col min="6409" max="6409" width="14.42578125" style="2" customWidth="1"/>
    <col min="6410" max="6410" width="13.28515625" style="2" customWidth="1"/>
    <col min="6411" max="6411" width="9.140625" style="2"/>
    <col min="6412" max="6412" width="10.7109375" style="2" customWidth="1"/>
    <col min="6413" max="6415" width="9.140625" style="2"/>
    <col min="6416" max="6416" width="11.7109375" style="2" customWidth="1"/>
    <col min="6417" max="6656" width="9.140625" style="2"/>
    <col min="6657" max="6657" width="18.7109375" style="2" customWidth="1"/>
    <col min="6658" max="6658" width="43.140625" style="2" customWidth="1"/>
    <col min="6659" max="6659" width="20.140625" style="2" customWidth="1"/>
    <col min="6660" max="6660" width="17.7109375" style="2" customWidth="1"/>
    <col min="6661" max="6661" width="20.28515625" style="2" customWidth="1"/>
    <col min="6662" max="6662" width="10.28515625" style="2" customWidth="1"/>
    <col min="6663" max="6663" width="17.85546875" style="2" customWidth="1"/>
    <col min="6664" max="6664" width="18.28515625" style="2" customWidth="1"/>
    <col min="6665" max="6665" width="14.42578125" style="2" customWidth="1"/>
    <col min="6666" max="6666" width="13.28515625" style="2" customWidth="1"/>
    <col min="6667" max="6667" width="9.140625" style="2"/>
    <col min="6668" max="6668" width="10.7109375" style="2" customWidth="1"/>
    <col min="6669" max="6671" width="9.140625" style="2"/>
    <col min="6672" max="6672" width="11.7109375" style="2" customWidth="1"/>
    <col min="6673" max="6912" width="9.140625" style="2"/>
    <col min="6913" max="6913" width="18.7109375" style="2" customWidth="1"/>
    <col min="6914" max="6914" width="43.140625" style="2" customWidth="1"/>
    <col min="6915" max="6915" width="20.140625" style="2" customWidth="1"/>
    <col min="6916" max="6916" width="17.7109375" style="2" customWidth="1"/>
    <col min="6917" max="6917" width="20.28515625" style="2" customWidth="1"/>
    <col min="6918" max="6918" width="10.28515625" style="2" customWidth="1"/>
    <col min="6919" max="6919" width="17.85546875" style="2" customWidth="1"/>
    <col min="6920" max="6920" width="18.28515625" style="2" customWidth="1"/>
    <col min="6921" max="6921" width="14.42578125" style="2" customWidth="1"/>
    <col min="6922" max="6922" width="13.28515625" style="2" customWidth="1"/>
    <col min="6923" max="6923" width="9.140625" style="2"/>
    <col min="6924" max="6924" width="10.7109375" style="2" customWidth="1"/>
    <col min="6925" max="6927" width="9.140625" style="2"/>
    <col min="6928" max="6928" width="11.7109375" style="2" customWidth="1"/>
    <col min="6929" max="7168" width="9.140625" style="2"/>
    <col min="7169" max="7169" width="18.7109375" style="2" customWidth="1"/>
    <col min="7170" max="7170" width="43.140625" style="2" customWidth="1"/>
    <col min="7171" max="7171" width="20.140625" style="2" customWidth="1"/>
    <col min="7172" max="7172" width="17.7109375" style="2" customWidth="1"/>
    <col min="7173" max="7173" width="20.28515625" style="2" customWidth="1"/>
    <col min="7174" max="7174" width="10.28515625" style="2" customWidth="1"/>
    <col min="7175" max="7175" width="17.85546875" style="2" customWidth="1"/>
    <col min="7176" max="7176" width="18.28515625" style="2" customWidth="1"/>
    <col min="7177" max="7177" width="14.42578125" style="2" customWidth="1"/>
    <col min="7178" max="7178" width="13.28515625" style="2" customWidth="1"/>
    <col min="7179" max="7179" width="9.140625" style="2"/>
    <col min="7180" max="7180" width="10.7109375" style="2" customWidth="1"/>
    <col min="7181" max="7183" width="9.140625" style="2"/>
    <col min="7184" max="7184" width="11.7109375" style="2" customWidth="1"/>
    <col min="7185" max="7424" width="9.140625" style="2"/>
    <col min="7425" max="7425" width="18.7109375" style="2" customWidth="1"/>
    <col min="7426" max="7426" width="43.140625" style="2" customWidth="1"/>
    <col min="7427" max="7427" width="20.140625" style="2" customWidth="1"/>
    <col min="7428" max="7428" width="17.7109375" style="2" customWidth="1"/>
    <col min="7429" max="7429" width="20.28515625" style="2" customWidth="1"/>
    <col min="7430" max="7430" width="10.28515625" style="2" customWidth="1"/>
    <col min="7431" max="7431" width="17.85546875" style="2" customWidth="1"/>
    <col min="7432" max="7432" width="18.28515625" style="2" customWidth="1"/>
    <col min="7433" max="7433" width="14.42578125" style="2" customWidth="1"/>
    <col min="7434" max="7434" width="13.28515625" style="2" customWidth="1"/>
    <col min="7435" max="7435" width="9.140625" style="2"/>
    <col min="7436" max="7436" width="10.7109375" style="2" customWidth="1"/>
    <col min="7437" max="7439" width="9.140625" style="2"/>
    <col min="7440" max="7440" width="11.7109375" style="2" customWidth="1"/>
    <col min="7441" max="7680" width="9.140625" style="2"/>
    <col min="7681" max="7681" width="18.7109375" style="2" customWidth="1"/>
    <col min="7682" max="7682" width="43.140625" style="2" customWidth="1"/>
    <col min="7683" max="7683" width="20.140625" style="2" customWidth="1"/>
    <col min="7684" max="7684" width="17.7109375" style="2" customWidth="1"/>
    <col min="7685" max="7685" width="20.28515625" style="2" customWidth="1"/>
    <col min="7686" max="7686" width="10.28515625" style="2" customWidth="1"/>
    <col min="7687" max="7687" width="17.85546875" style="2" customWidth="1"/>
    <col min="7688" max="7688" width="18.28515625" style="2" customWidth="1"/>
    <col min="7689" max="7689" width="14.42578125" style="2" customWidth="1"/>
    <col min="7690" max="7690" width="13.28515625" style="2" customWidth="1"/>
    <col min="7691" max="7691" width="9.140625" style="2"/>
    <col min="7692" max="7692" width="10.7109375" style="2" customWidth="1"/>
    <col min="7693" max="7695" width="9.140625" style="2"/>
    <col min="7696" max="7696" width="11.7109375" style="2" customWidth="1"/>
    <col min="7697" max="7936" width="9.140625" style="2"/>
    <col min="7937" max="7937" width="18.7109375" style="2" customWidth="1"/>
    <col min="7938" max="7938" width="43.140625" style="2" customWidth="1"/>
    <col min="7939" max="7939" width="20.140625" style="2" customWidth="1"/>
    <col min="7940" max="7940" width="17.7109375" style="2" customWidth="1"/>
    <col min="7941" max="7941" width="20.28515625" style="2" customWidth="1"/>
    <col min="7942" max="7942" width="10.28515625" style="2" customWidth="1"/>
    <col min="7943" max="7943" width="17.85546875" style="2" customWidth="1"/>
    <col min="7944" max="7944" width="18.28515625" style="2" customWidth="1"/>
    <col min="7945" max="7945" width="14.42578125" style="2" customWidth="1"/>
    <col min="7946" max="7946" width="13.28515625" style="2" customWidth="1"/>
    <col min="7947" max="7947" width="9.140625" style="2"/>
    <col min="7948" max="7948" width="10.7109375" style="2" customWidth="1"/>
    <col min="7949" max="7951" width="9.140625" style="2"/>
    <col min="7952" max="7952" width="11.7109375" style="2" customWidth="1"/>
    <col min="7953" max="8192" width="9.140625" style="2"/>
    <col min="8193" max="8193" width="18.7109375" style="2" customWidth="1"/>
    <col min="8194" max="8194" width="43.140625" style="2" customWidth="1"/>
    <col min="8195" max="8195" width="20.140625" style="2" customWidth="1"/>
    <col min="8196" max="8196" width="17.7109375" style="2" customWidth="1"/>
    <col min="8197" max="8197" width="20.28515625" style="2" customWidth="1"/>
    <col min="8198" max="8198" width="10.28515625" style="2" customWidth="1"/>
    <col min="8199" max="8199" width="17.85546875" style="2" customWidth="1"/>
    <col min="8200" max="8200" width="18.28515625" style="2" customWidth="1"/>
    <col min="8201" max="8201" width="14.42578125" style="2" customWidth="1"/>
    <col min="8202" max="8202" width="13.28515625" style="2" customWidth="1"/>
    <col min="8203" max="8203" width="9.140625" style="2"/>
    <col min="8204" max="8204" width="10.7109375" style="2" customWidth="1"/>
    <col min="8205" max="8207" width="9.140625" style="2"/>
    <col min="8208" max="8208" width="11.7109375" style="2" customWidth="1"/>
    <col min="8209" max="8448" width="9.140625" style="2"/>
    <col min="8449" max="8449" width="18.7109375" style="2" customWidth="1"/>
    <col min="8450" max="8450" width="43.140625" style="2" customWidth="1"/>
    <col min="8451" max="8451" width="20.140625" style="2" customWidth="1"/>
    <col min="8452" max="8452" width="17.7109375" style="2" customWidth="1"/>
    <col min="8453" max="8453" width="20.28515625" style="2" customWidth="1"/>
    <col min="8454" max="8454" width="10.28515625" style="2" customWidth="1"/>
    <col min="8455" max="8455" width="17.85546875" style="2" customWidth="1"/>
    <col min="8456" max="8456" width="18.28515625" style="2" customWidth="1"/>
    <col min="8457" max="8457" width="14.42578125" style="2" customWidth="1"/>
    <col min="8458" max="8458" width="13.28515625" style="2" customWidth="1"/>
    <col min="8459" max="8459" width="9.140625" style="2"/>
    <col min="8460" max="8460" width="10.7109375" style="2" customWidth="1"/>
    <col min="8461" max="8463" width="9.140625" style="2"/>
    <col min="8464" max="8464" width="11.7109375" style="2" customWidth="1"/>
    <col min="8465" max="8704" width="9.140625" style="2"/>
    <col min="8705" max="8705" width="18.7109375" style="2" customWidth="1"/>
    <col min="8706" max="8706" width="43.140625" style="2" customWidth="1"/>
    <col min="8707" max="8707" width="20.140625" style="2" customWidth="1"/>
    <col min="8708" max="8708" width="17.7109375" style="2" customWidth="1"/>
    <col min="8709" max="8709" width="20.28515625" style="2" customWidth="1"/>
    <col min="8710" max="8710" width="10.28515625" style="2" customWidth="1"/>
    <col min="8711" max="8711" width="17.85546875" style="2" customWidth="1"/>
    <col min="8712" max="8712" width="18.28515625" style="2" customWidth="1"/>
    <col min="8713" max="8713" width="14.42578125" style="2" customWidth="1"/>
    <col min="8714" max="8714" width="13.28515625" style="2" customWidth="1"/>
    <col min="8715" max="8715" width="9.140625" style="2"/>
    <col min="8716" max="8716" width="10.7109375" style="2" customWidth="1"/>
    <col min="8717" max="8719" width="9.140625" style="2"/>
    <col min="8720" max="8720" width="11.7109375" style="2" customWidth="1"/>
    <col min="8721" max="8960" width="9.140625" style="2"/>
    <col min="8961" max="8961" width="18.7109375" style="2" customWidth="1"/>
    <col min="8962" max="8962" width="43.140625" style="2" customWidth="1"/>
    <col min="8963" max="8963" width="20.140625" style="2" customWidth="1"/>
    <col min="8964" max="8964" width="17.7109375" style="2" customWidth="1"/>
    <col min="8965" max="8965" width="20.28515625" style="2" customWidth="1"/>
    <col min="8966" max="8966" width="10.28515625" style="2" customWidth="1"/>
    <col min="8967" max="8967" width="17.85546875" style="2" customWidth="1"/>
    <col min="8968" max="8968" width="18.28515625" style="2" customWidth="1"/>
    <col min="8969" max="8969" width="14.42578125" style="2" customWidth="1"/>
    <col min="8970" max="8970" width="13.28515625" style="2" customWidth="1"/>
    <col min="8971" max="8971" width="9.140625" style="2"/>
    <col min="8972" max="8972" width="10.7109375" style="2" customWidth="1"/>
    <col min="8973" max="8975" width="9.140625" style="2"/>
    <col min="8976" max="8976" width="11.7109375" style="2" customWidth="1"/>
    <col min="8977" max="9216" width="9.140625" style="2"/>
    <col min="9217" max="9217" width="18.7109375" style="2" customWidth="1"/>
    <col min="9218" max="9218" width="43.140625" style="2" customWidth="1"/>
    <col min="9219" max="9219" width="20.140625" style="2" customWidth="1"/>
    <col min="9220" max="9220" width="17.7109375" style="2" customWidth="1"/>
    <col min="9221" max="9221" width="20.28515625" style="2" customWidth="1"/>
    <col min="9222" max="9222" width="10.28515625" style="2" customWidth="1"/>
    <col min="9223" max="9223" width="17.85546875" style="2" customWidth="1"/>
    <col min="9224" max="9224" width="18.28515625" style="2" customWidth="1"/>
    <col min="9225" max="9225" width="14.42578125" style="2" customWidth="1"/>
    <col min="9226" max="9226" width="13.28515625" style="2" customWidth="1"/>
    <col min="9227" max="9227" width="9.140625" style="2"/>
    <col min="9228" max="9228" width="10.7109375" style="2" customWidth="1"/>
    <col min="9229" max="9231" width="9.140625" style="2"/>
    <col min="9232" max="9232" width="11.7109375" style="2" customWidth="1"/>
    <col min="9233" max="9472" width="9.140625" style="2"/>
    <col min="9473" max="9473" width="18.7109375" style="2" customWidth="1"/>
    <col min="9474" max="9474" width="43.140625" style="2" customWidth="1"/>
    <col min="9475" max="9475" width="20.140625" style="2" customWidth="1"/>
    <col min="9476" max="9476" width="17.7109375" style="2" customWidth="1"/>
    <col min="9477" max="9477" width="20.28515625" style="2" customWidth="1"/>
    <col min="9478" max="9478" width="10.28515625" style="2" customWidth="1"/>
    <col min="9479" max="9479" width="17.85546875" style="2" customWidth="1"/>
    <col min="9480" max="9480" width="18.28515625" style="2" customWidth="1"/>
    <col min="9481" max="9481" width="14.42578125" style="2" customWidth="1"/>
    <col min="9482" max="9482" width="13.28515625" style="2" customWidth="1"/>
    <col min="9483" max="9483" width="9.140625" style="2"/>
    <col min="9484" max="9484" width="10.7109375" style="2" customWidth="1"/>
    <col min="9485" max="9487" width="9.140625" style="2"/>
    <col min="9488" max="9488" width="11.7109375" style="2" customWidth="1"/>
    <col min="9489" max="9728" width="9.140625" style="2"/>
    <col min="9729" max="9729" width="18.7109375" style="2" customWidth="1"/>
    <col min="9730" max="9730" width="43.140625" style="2" customWidth="1"/>
    <col min="9731" max="9731" width="20.140625" style="2" customWidth="1"/>
    <col min="9732" max="9732" width="17.7109375" style="2" customWidth="1"/>
    <col min="9733" max="9733" width="20.28515625" style="2" customWidth="1"/>
    <col min="9734" max="9734" width="10.28515625" style="2" customWidth="1"/>
    <col min="9735" max="9735" width="17.85546875" style="2" customWidth="1"/>
    <col min="9736" max="9736" width="18.28515625" style="2" customWidth="1"/>
    <col min="9737" max="9737" width="14.42578125" style="2" customWidth="1"/>
    <col min="9738" max="9738" width="13.28515625" style="2" customWidth="1"/>
    <col min="9739" max="9739" width="9.140625" style="2"/>
    <col min="9740" max="9740" width="10.7109375" style="2" customWidth="1"/>
    <col min="9741" max="9743" width="9.140625" style="2"/>
    <col min="9744" max="9744" width="11.7109375" style="2" customWidth="1"/>
    <col min="9745" max="9984" width="9.140625" style="2"/>
    <col min="9985" max="9985" width="18.7109375" style="2" customWidth="1"/>
    <col min="9986" max="9986" width="43.140625" style="2" customWidth="1"/>
    <col min="9987" max="9987" width="20.140625" style="2" customWidth="1"/>
    <col min="9988" max="9988" width="17.7109375" style="2" customWidth="1"/>
    <col min="9989" max="9989" width="20.28515625" style="2" customWidth="1"/>
    <col min="9990" max="9990" width="10.28515625" style="2" customWidth="1"/>
    <col min="9991" max="9991" width="17.85546875" style="2" customWidth="1"/>
    <col min="9992" max="9992" width="18.28515625" style="2" customWidth="1"/>
    <col min="9993" max="9993" width="14.42578125" style="2" customWidth="1"/>
    <col min="9994" max="9994" width="13.28515625" style="2" customWidth="1"/>
    <col min="9995" max="9995" width="9.140625" style="2"/>
    <col min="9996" max="9996" width="10.7109375" style="2" customWidth="1"/>
    <col min="9997" max="9999" width="9.140625" style="2"/>
    <col min="10000" max="10000" width="11.7109375" style="2" customWidth="1"/>
    <col min="10001" max="10240" width="9.140625" style="2"/>
    <col min="10241" max="10241" width="18.7109375" style="2" customWidth="1"/>
    <col min="10242" max="10242" width="43.140625" style="2" customWidth="1"/>
    <col min="10243" max="10243" width="20.140625" style="2" customWidth="1"/>
    <col min="10244" max="10244" width="17.7109375" style="2" customWidth="1"/>
    <col min="10245" max="10245" width="20.28515625" style="2" customWidth="1"/>
    <col min="10246" max="10246" width="10.28515625" style="2" customWidth="1"/>
    <col min="10247" max="10247" width="17.85546875" style="2" customWidth="1"/>
    <col min="10248" max="10248" width="18.28515625" style="2" customWidth="1"/>
    <col min="10249" max="10249" width="14.42578125" style="2" customWidth="1"/>
    <col min="10250" max="10250" width="13.28515625" style="2" customWidth="1"/>
    <col min="10251" max="10251" width="9.140625" style="2"/>
    <col min="10252" max="10252" width="10.7109375" style="2" customWidth="1"/>
    <col min="10253" max="10255" width="9.140625" style="2"/>
    <col min="10256" max="10256" width="11.7109375" style="2" customWidth="1"/>
    <col min="10257" max="10496" width="9.140625" style="2"/>
    <col min="10497" max="10497" width="18.7109375" style="2" customWidth="1"/>
    <col min="10498" max="10498" width="43.140625" style="2" customWidth="1"/>
    <col min="10499" max="10499" width="20.140625" style="2" customWidth="1"/>
    <col min="10500" max="10500" width="17.7109375" style="2" customWidth="1"/>
    <col min="10501" max="10501" width="20.28515625" style="2" customWidth="1"/>
    <col min="10502" max="10502" width="10.28515625" style="2" customWidth="1"/>
    <col min="10503" max="10503" width="17.85546875" style="2" customWidth="1"/>
    <col min="10504" max="10504" width="18.28515625" style="2" customWidth="1"/>
    <col min="10505" max="10505" width="14.42578125" style="2" customWidth="1"/>
    <col min="10506" max="10506" width="13.28515625" style="2" customWidth="1"/>
    <col min="10507" max="10507" width="9.140625" style="2"/>
    <col min="10508" max="10508" width="10.7109375" style="2" customWidth="1"/>
    <col min="10509" max="10511" width="9.140625" style="2"/>
    <col min="10512" max="10512" width="11.7109375" style="2" customWidth="1"/>
    <col min="10513" max="10752" width="9.140625" style="2"/>
    <col min="10753" max="10753" width="18.7109375" style="2" customWidth="1"/>
    <col min="10754" max="10754" width="43.140625" style="2" customWidth="1"/>
    <col min="10755" max="10755" width="20.140625" style="2" customWidth="1"/>
    <col min="10756" max="10756" width="17.7109375" style="2" customWidth="1"/>
    <col min="10757" max="10757" width="20.28515625" style="2" customWidth="1"/>
    <col min="10758" max="10758" width="10.28515625" style="2" customWidth="1"/>
    <col min="10759" max="10759" width="17.85546875" style="2" customWidth="1"/>
    <col min="10760" max="10760" width="18.28515625" style="2" customWidth="1"/>
    <col min="10761" max="10761" width="14.42578125" style="2" customWidth="1"/>
    <col min="10762" max="10762" width="13.28515625" style="2" customWidth="1"/>
    <col min="10763" max="10763" width="9.140625" style="2"/>
    <col min="10764" max="10764" width="10.7109375" style="2" customWidth="1"/>
    <col min="10765" max="10767" width="9.140625" style="2"/>
    <col min="10768" max="10768" width="11.7109375" style="2" customWidth="1"/>
    <col min="10769" max="11008" width="9.140625" style="2"/>
    <col min="11009" max="11009" width="18.7109375" style="2" customWidth="1"/>
    <col min="11010" max="11010" width="43.140625" style="2" customWidth="1"/>
    <col min="11011" max="11011" width="20.140625" style="2" customWidth="1"/>
    <col min="11012" max="11012" width="17.7109375" style="2" customWidth="1"/>
    <col min="11013" max="11013" width="20.28515625" style="2" customWidth="1"/>
    <col min="11014" max="11014" width="10.28515625" style="2" customWidth="1"/>
    <col min="11015" max="11015" width="17.85546875" style="2" customWidth="1"/>
    <col min="11016" max="11016" width="18.28515625" style="2" customWidth="1"/>
    <col min="11017" max="11017" width="14.42578125" style="2" customWidth="1"/>
    <col min="11018" max="11018" width="13.28515625" style="2" customWidth="1"/>
    <col min="11019" max="11019" width="9.140625" style="2"/>
    <col min="11020" max="11020" width="10.7109375" style="2" customWidth="1"/>
    <col min="11021" max="11023" width="9.140625" style="2"/>
    <col min="11024" max="11024" width="11.7109375" style="2" customWidth="1"/>
    <col min="11025" max="11264" width="9.140625" style="2"/>
    <col min="11265" max="11265" width="18.7109375" style="2" customWidth="1"/>
    <col min="11266" max="11266" width="43.140625" style="2" customWidth="1"/>
    <col min="11267" max="11267" width="20.140625" style="2" customWidth="1"/>
    <col min="11268" max="11268" width="17.7109375" style="2" customWidth="1"/>
    <col min="11269" max="11269" width="20.28515625" style="2" customWidth="1"/>
    <col min="11270" max="11270" width="10.28515625" style="2" customWidth="1"/>
    <col min="11271" max="11271" width="17.85546875" style="2" customWidth="1"/>
    <col min="11272" max="11272" width="18.28515625" style="2" customWidth="1"/>
    <col min="11273" max="11273" width="14.42578125" style="2" customWidth="1"/>
    <col min="11274" max="11274" width="13.28515625" style="2" customWidth="1"/>
    <col min="11275" max="11275" width="9.140625" style="2"/>
    <col min="11276" max="11276" width="10.7109375" style="2" customWidth="1"/>
    <col min="11277" max="11279" width="9.140625" style="2"/>
    <col min="11280" max="11280" width="11.7109375" style="2" customWidth="1"/>
    <col min="11281" max="11520" width="9.140625" style="2"/>
    <col min="11521" max="11521" width="18.7109375" style="2" customWidth="1"/>
    <col min="11522" max="11522" width="43.140625" style="2" customWidth="1"/>
    <col min="11523" max="11523" width="20.140625" style="2" customWidth="1"/>
    <col min="11524" max="11524" width="17.7109375" style="2" customWidth="1"/>
    <col min="11525" max="11525" width="20.28515625" style="2" customWidth="1"/>
    <col min="11526" max="11526" width="10.28515625" style="2" customWidth="1"/>
    <col min="11527" max="11527" width="17.85546875" style="2" customWidth="1"/>
    <col min="11528" max="11528" width="18.28515625" style="2" customWidth="1"/>
    <col min="11529" max="11529" width="14.42578125" style="2" customWidth="1"/>
    <col min="11530" max="11530" width="13.28515625" style="2" customWidth="1"/>
    <col min="11531" max="11531" width="9.140625" style="2"/>
    <col min="11532" max="11532" width="10.7109375" style="2" customWidth="1"/>
    <col min="11533" max="11535" width="9.140625" style="2"/>
    <col min="11536" max="11536" width="11.7109375" style="2" customWidth="1"/>
    <col min="11537" max="11776" width="9.140625" style="2"/>
    <col min="11777" max="11777" width="18.7109375" style="2" customWidth="1"/>
    <col min="11778" max="11778" width="43.140625" style="2" customWidth="1"/>
    <col min="11779" max="11779" width="20.140625" style="2" customWidth="1"/>
    <col min="11780" max="11780" width="17.7109375" style="2" customWidth="1"/>
    <col min="11781" max="11781" width="20.28515625" style="2" customWidth="1"/>
    <col min="11782" max="11782" width="10.28515625" style="2" customWidth="1"/>
    <col min="11783" max="11783" width="17.85546875" style="2" customWidth="1"/>
    <col min="11784" max="11784" width="18.28515625" style="2" customWidth="1"/>
    <col min="11785" max="11785" width="14.42578125" style="2" customWidth="1"/>
    <col min="11786" max="11786" width="13.28515625" style="2" customWidth="1"/>
    <col min="11787" max="11787" width="9.140625" style="2"/>
    <col min="11788" max="11788" width="10.7109375" style="2" customWidth="1"/>
    <col min="11789" max="11791" width="9.140625" style="2"/>
    <col min="11792" max="11792" width="11.7109375" style="2" customWidth="1"/>
    <col min="11793" max="12032" width="9.140625" style="2"/>
    <col min="12033" max="12033" width="18.7109375" style="2" customWidth="1"/>
    <col min="12034" max="12034" width="43.140625" style="2" customWidth="1"/>
    <col min="12035" max="12035" width="20.140625" style="2" customWidth="1"/>
    <col min="12036" max="12036" width="17.7109375" style="2" customWidth="1"/>
    <col min="12037" max="12037" width="20.28515625" style="2" customWidth="1"/>
    <col min="12038" max="12038" width="10.28515625" style="2" customWidth="1"/>
    <col min="12039" max="12039" width="17.85546875" style="2" customWidth="1"/>
    <col min="12040" max="12040" width="18.28515625" style="2" customWidth="1"/>
    <col min="12041" max="12041" width="14.42578125" style="2" customWidth="1"/>
    <col min="12042" max="12042" width="13.28515625" style="2" customWidth="1"/>
    <col min="12043" max="12043" width="9.140625" style="2"/>
    <col min="12044" max="12044" width="10.7109375" style="2" customWidth="1"/>
    <col min="12045" max="12047" width="9.140625" style="2"/>
    <col min="12048" max="12048" width="11.7109375" style="2" customWidth="1"/>
    <col min="12049" max="12288" width="9.140625" style="2"/>
    <col min="12289" max="12289" width="18.7109375" style="2" customWidth="1"/>
    <col min="12290" max="12290" width="43.140625" style="2" customWidth="1"/>
    <col min="12291" max="12291" width="20.140625" style="2" customWidth="1"/>
    <col min="12292" max="12292" width="17.7109375" style="2" customWidth="1"/>
    <col min="12293" max="12293" width="20.28515625" style="2" customWidth="1"/>
    <col min="12294" max="12294" width="10.28515625" style="2" customWidth="1"/>
    <col min="12295" max="12295" width="17.85546875" style="2" customWidth="1"/>
    <col min="12296" max="12296" width="18.28515625" style="2" customWidth="1"/>
    <col min="12297" max="12297" width="14.42578125" style="2" customWidth="1"/>
    <col min="12298" max="12298" width="13.28515625" style="2" customWidth="1"/>
    <col min="12299" max="12299" width="9.140625" style="2"/>
    <col min="12300" max="12300" width="10.7109375" style="2" customWidth="1"/>
    <col min="12301" max="12303" width="9.140625" style="2"/>
    <col min="12304" max="12304" width="11.7109375" style="2" customWidth="1"/>
    <col min="12305" max="12544" width="9.140625" style="2"/>
    <col min="12545" max="12545" width="18.7109375" style="2" customWidth="1"/>
    <col min="12546" max="12546" width="43.140625" style="2" customWidth="1"/>
    <col min="12547" max="12547" width="20.140625" style="2" customWidth="1"/>
    <col min="12548" max="12548" width="17.7109375" style="2" customWidth="1"/>
    <col min="12549" max="12549" width="20.28515625" style="2" customWidth="1"/>
    <col min="12550" max="12550" width="10.28515625" style="2" customWidth="1"/>
    <col min="12551" max="12551" width="17.85546875" style="2" customWidth="1"/>
    <col min="12552" max="12552" width="18.28515625" style="2" customWidth="1"/>
    <col min="12553" max="12553" width="14.42578125" style="2" customWidth="1"/>
    <col min="12554" max="12554" width="13.28515625" style="2" customWidth="1"/>
    <col min="12555" max="12555" width="9.140625" style="2"/>
    <col min="12556" max="12556" width="10.7109375" style="2" customWidth="1"/>
    <col min="12557" max="12559" width="9.140625" style="2"/>
    <col min="12560" max="12560" width="11.7109375" style="2" customWidth="1"/>
    <col min="12561" max="12800" width="9.140625" style="2"/>
    <col min="12801" max="12801" width="18.7109375" style="2" customWidth="1"/>
    <col min="12802" max="12802" width="43.140625" style="2" customWidth="1"/>
    <col min="12803" max="12803" width="20.140625" style="2" customWidth="1"/>
    <col min="12804" max="12804" width="17.7109375" style="2" customWidth="1"/>
    <col min="12805" max="12805" width="20.28515625" style="2" customWidth="1"/>
    <col min="12806" max="12806" width="10.28515625" style="2" customWidth="1"/>
    <col min="12807" max="12807" width="17.85546875" style="2" customWidth="1"/>
    <col min="12808" max="12808" width="18.28515625" style="2" customWidth="1"/>
    <col min="12809" max="12809" width="14.42578125" style="2" customWidth="1"/>
    <col min="12810" max="12810" width="13.28515625" style="2" customWidth="1"/>
    <col min="12811" max="12811" width="9.140625" style="2"/>
    <col min="12812" max="12812" width="10.7109375" style="2" customWidth="1"/>
    <col min="12813" max="12815" width="9.140625" style="2"/>
    <col min="12816" max="12816" width="11.7109375" style="2" customWidth="1"/>
    <col min="12817" max="13056" width="9.140625" style="2"/>
    <col min="13057" max="13057" width="18.7109375" style="2" customWidth="1"/>
    <col min="13058" max="13058" width="43.140625" style="2" customWidth="1"/>
    <col min="13059" max="13059" width="20.140625" style="2" customWidth="1"/>
    <col min="13060" max="13060" width="17.7109375" style="2" customWidth="1"/>
    <col min="13061" max="13061" width="20.28515625" style="2" customWidth="1"/>
    <col min="13062" max="13062" width="10.28515625" style="2" customWidth="1"/>
    <col min="13063" max="13063" width="17.85546875" style="2" customWidth="1"/>
    <col min="13064" max="13064" width="18.28515625" style="2" customWidth="1"/>
    <col min="13065" max="13065" width="14.42578125" style="2" customWidth="1"/>
    <col min="13066" max="13066" width="13.28515625" style="2" customWidth="1"/>
    <col min="13067" max="13067" width="9.140625" style="2"/>
    <col min="13068" max="13068" width="10.7109375" style="2" customWidth="1"/>
    <col min="13069" max="13071" width="9.140625" style="2"/>
    <col min="13072" max="13072" width="11.7109375" style="2" customWidth="1"/>
    <col min="13073" max="13312" width="9.140625" style="2"/>
    <col min="13313" max="13313" width="18.7109375" style="2" customWidth="1"/>
    <col min="13314" max="13314" width="43.140625" style="2" customWidth="1"/>
    <col min="13315" max="13315" width="20.140625" style="2" customWidth="1"/>
    <col min="13316" max="13316" width="17.7109375" style="2" customWidth="1"/>
    <col min="13317" max="13317" width="20.28515625" style="2" customWidth="1"/>
    <col min="13318" max="13318" width="10.28515625" style="2" customWidth="1"/>
    <col min="13319" max="13319" width="17.85546875" style="2" customWidth="1"/>
    <col min="13320" max="13320" width="18.28515625" style="2" customWidth="1"/>
    <col min="13321" max="13321" width="14.42578125" style="2" customWidth="1"/>
    <col min="13322" max="13322" width="13.28515625" style="2" customWidth="1"/>
    <col min="13323" max="13323" width="9.140625" style="2"/>
    <col min="13324" max="13324" width="10.7109375" style="2" customWidth="1"/>
    <col min="13325" max="13327" width="9.140625" style="2"/>
    <col min="13328" max="13328" width="11.7109375" style="2" customWidth="1"/>
    <col min="13329" max="13568" width="9.140625" style="2"/>
    <col min="13569" max="13569" width="18.7109375" style="2" customWidth="1"/>
    <col min="13570" max="13570" width="43.140625" style="2" customWidth="1"/>
    <col min="13571" max="13571" width="20.140625" style="2" customWidth="1"/>
    <col min="13572" max="13572" width="17.7109375" style="2" customWidth="1"/>
    <col min="13573" max="13573" width="20.28515625" style="2" customWidth="1"/>
    <col min="13574" max="13574" width="10.28515625" style="2" customWidth="1"/>
    <col min="13575" max="13575" width="17.85546875" style="2" customWidth="1"/>
    <col min="13576" max="13576" width="18.28515625" style="2" customWidth="1"/>
    <col min="13577" max="13577" width="14.42578125" style="2" customWidth="1"/>
    <col min="13578" max="13578" width="13.28515625" style="2" customWidth="1"/>
    <col min="13579" max="13579" width="9.140625" style="2"/>
    <col min="13580" max="13580" width="10.7109375" style="2" customWidth="1"/>
    <col min="13581" max="13583" width="9.140625" style="2"/>
    <col min="13584" max="13584" width="11.7109375" style="2" customWidth="1"/>
    <col min="13585" max="13824" width="9.140625" style="2"/>
    <col min="13825" max="13825" width="18.7109375" style="2" customWidth="1"/>
    <col min="13826" max="13826" width="43.140625" style="2" customWidth="1"/>
    <col min="13827" max="13827" width="20.140625" style="2" customWidth="1"/>
    <col min="13828" max="13828" width="17.7109375" style="2" customWidth="1"/>
    <col min="13829" max="13829" width="20.28515625" style="2" customWidth="1"/>
    <col min="13830" max="13830" width="10.28515625" style="2" customWidth="1"/>
    <col min="13831" max="13831" width="17.85546875" style="2" customWidth="1"/>
    <col min="13832" max="13832" width="18.28515625" style="2" customWidth="1"/>
    <col min="13833" max="13833" width="14.42578125" style="2" customWidth="1"/>
    <col min="13834" max="13834" width="13.28515625" style="2" customWidth="1"/>
    <col min="13835" max="13835" width="9.140625" style="2"/>
    <col min="13836" max="13836" width="10.7109375" style="2" customWidth="1"/>
    <col min="13837" max="13839" width="9.140625" style="2"/>
    <col min="13840" max="13840" width="11.7109375" style="2" customWidth="1"/>
    <col min="13841" max="14080" width="9.140625" style="2"/>
    <col min="14081" max="14081" width="18.7109375" style="2" customWidth="1"/>
    <col min="14082" max="14082" width="43.140625" style="2" customWidth="1"/>
    <col min="14083" max="14083" width="20.140625" style="2" customWidth="1"/>
    <col min="14084" max="14084" width="17.7109375" style="2" customWidth="1"/>
    <col min="14085" max="14085" width="20.28515625" style="2" customWidth="1"/>
    <col min="14086" max="14086" width="10.28515625" style="2" customWidth="1"/>
    <col min="14087" max="14087" width="17.85546875" style="2" customWidth="1"/>
    <col min="14088" max="14088" width="18.28515625" style="2" customWidth="1"/>
    <col min="14089" max="14089" width="14.42578125" style="2" customWidth="1"/>
    <col min="14090" max="14090" width="13.28515625" style="2" customWidth="1"/>
    <col min="14091" max="14091" width="9.140625" style="2"/>
    <col min="14092" max="14092" width="10.7109375" style="2" customWidth="1"/>
    <col min="14093" max="14095" width="9.140625" style="2"/>
    <col min="14096" max="14096" width="11.7109375" style="2" customWidth="1"/>
    <col min="14097" max="14336" width="9.140625" style="2"/>
    <col min="14337" max="14337" width="18.7109375" style="2" customWidth="1"/>
    <col min="14338" max="14338" width="43.140625" style="2" customWidth="1"/>
    <col min="14339" max="14339" width="20.140625" style="2" customWidth="1"/>
    <col min="14340" max="14340" width="17.7109375" style="2" customWidth="1"/>
    <col min="14341" max="14341" width="20.28515625" style="2" customWidth="1"/>
    <col min="14342" max="14342" width="10.28515625" style="2" customWidth="1"/>
    <col min="14343" max="14343" width="17.85546875" style="2" customWidth="1"/>
    <col min="14344" max="14344" width="18.28515625" style="2" customWidth="1"/>
    <col min="14345" max="14345" width="14.42578125" style="2" customWidth="1"/>
    <col min="14346" max="14346" width="13.28515625" style="2" customWidth="1"/>
    <col min="14347" max="14347" width="9.140625" style="2"/>
    <col min="14348" max="14348" width="10.7109375" style="2" customWidth="1"/>
    <col min="14349" max="14351" width="9.140625" style="2"/>
    <col min="14352" max="14352" width="11.7109375" style="2" customWidth="1"/>
    <col min="14353" max="14592" width="9.140625" style="2"/>
    <col min="14593" max="14593" width="18.7109375" style="2" customWidth="1"/>
    <col min="14594" max="14594" width="43.140625" style="2" customWidth="1"/>
    <col min="14595" max="14595" width="20.140625" style="2" customWidth="1"/>
    <col min="14596" max="14596" width="17.7109375" style="2" customWidth="1"/>
    <col min="14597" max="14597" width="20.28515625" style="2" customWidth="1"/>
    <col min="14598" max="14598" width="10.28515625" style="2" customWidth="1"/>
    <col min="14599" max="14599" width="17.85546875" style="2" customWidth="1"/>
    <col min="14600" max="14600" width="18.28515625" style="2" customWidth="1"/>
    <col min="14601" max="14601" width="14.42578125" style="2" customWidth="1"/>
    <col min="14602" max="14602" width="13.28515625" style="2" customWidth="1"/>
    <col min="14603" max="14603" width="9.140625" style="2"/>
    <col min="14604" max="14604" width="10.7109375" style="2" customWidth="1"/>
    <col min="14605" max="14607" width="9.140625" style="2"/>
    <col min="14608" max="14608" width="11.7109375" style="2" customWidth="1"/>
    <col min="14609" max="14848" width="9.140625" style="2"/>
    <col min="14849" max="14849" width="18.7109375" style="2" customWidth="1"/>
    <col min="14850" max="14850" width="43.140625" style="2" customWidth="1"/>
    <col min="14851" max="14851" width="20.140625" style="2" customWidth="1"/>
    <col min="14852" max="14852" width="17.7109375" style="2" customWidth="1"/>
    <col min="14853" max="14853" width="20.28515625" style="2" customWidth="1"/>
    <col min="14854" max="14854" width="10.28515625" style="2" customWidth="1"/>
    <col min="14855" max="14855" width="17.85546875" style="2" customWidth="1"/>
    <col min="14856" max="14856" width="18.28515625" style="2" customWidth="1"/>
    <col min="14857" max="14857" width="14.42578125" style="2" customWidth="1"/>
    <col min="14858" max="14858" width="13.28515625" style="2" customWidth="1"/>
    <col min="14859" max="14859" width="9.140625" style="2"/>
    <col min="14860" max="14860" width="10.7109375" style="2" customWidth="1"/>
    <col min="14861" max="14863" width="9.140625" style="2"/>
    <col min="14864" max="14864" width="11.7109375" style="2" customWidth="1"/>
    <col min="14865" max="15104" width="9.140625" style="2"/>
    <col min="15105" max="15105" width="18.7109375" style="2" customWidth="1"/>
    <col min="15106" max="15106" width="43.140625" style="2" customWidth="1"/>
    <col min="15107" max="15107" width="20.140625" style="2" customWidth="1"/>
    <col min="15108" max="15108" width="17.7109375" style="2" customWidth="1"/>
    <col min="15109" max="15109" width="20.28515625" style="2" customWidth="1"/>
    <col min="15110" max="15110" width="10.28515625" style="2" customWidth="1"/>
    <col min="15111" max="15111" width="17.85546875" style="2" customWidth="1"/>
    <col min="15112" max="15112" width="18.28515625" style="2" customWidth="1"/>
    <col min="15113" max="15113" width="14.42578125" style="2" customWidth="1"/>
    <col min="15114" max="15114" width="13.28515625" style="2" customWidth="1"/>
    <col min="15115" max="15115" width="9.140625" style="2"/>
    <col min="15116" max="15116" width="10.7109375" style="2" customWidth="1"/>
    <col min="15117" max="15119" width="9.140625" style="2"/>
    <col min="15120" max="15120" width="11.7109375" style="2" customWidth="1"/>
    <col min="15121" max="15360" width="9.140625" style="2"/>
    <col min="15361" max="15361" width="18.7109375" style="2" customWidth="1"/>
    <col min="15362" max="15362" width="43.140625" style="2" customWidth="1"/>
    <col min="15363" max="15363" width="20.140625" style="2" customWidth="1"/>
    <col min="15364" max="15364" width="17.7109375" style="2" customWidth="1"/>
    <col min="15365" max="15365" width="20.28515625" style="2" customWidth="1"/>
    <col min="15366" max="15366" width="10.28515625" style="2" customWidth="1"/>
    <col min="15367" max="15367" width="17.85546875" style="2" customWidth="1"/>
    <col min="15368" max="15368" width="18.28515625" style="2" customWidth="1"/>
    <col min="15369" max="15369" width="14.42578125" style="2" customWidth="1"/>
    <col min="15370" max="15370" width="13.28515625" style="2" customWidth="1"/>
    <col min="15371" max="15371" width="9.140625" style="2"/>
    <col min="15372" max="15372" width="10.7109375" style="2" customWidth="1"/>
    <col min="15373" max="15375" width="9.140625" style="2"/>
    <col min="15376" max="15376" width="11.7109375" style="2" customWidth="1"/>
    <col min="15377" max="15616" width="9.140625" style="2"/>
    <col min="15617" max="15617" width="18.7109375" style="2" customWidth="1"/>
    <col min="15618" max="15618" width="43.140625" style="2" customWidth="1"/>
    <col min="15619" max="15619" width="20.140625" style="2" customWidth="1"/>
    <col min="15620" max="15620" width="17.7109375" style="2" customWidth="1"/>
    <col min="15621" max="15621" width="20.28515625" style="2" customWidth="1"/>
    <col min="15622" max="15622" width="10.28515625" style="2" customWidth="1"/>
    <col min="15623" max="15623" width="17.85546875" style="2" customWidth="1"/>
    <col min="15624" max="15624" width="18.28515625" style="2" customWidth="1"/>
    <col min="15625" max="15625" width="14.42578125" style="2" customWidth="1"/>
    <col min="15626" max="15626" width="13.28515625" style="2" customWidth="1"/>
    <col min="15627" max="15627" width="9.140625" style="2"/>
    <col min="15628" max="15628" width="10.7109375" style="2" customWidth="1"/>
    <col min="15629" max="15631" width="9.140625" style="2"/>
    <col min="15632" max="15632" width="11.7109375" style="2" customWidth="1"/>
    <col min="15633" max="15872" width="9.140625" style="2"/>
    <col min="15873" max="15873" width="18.7109375" style="2" customWidth="1"/>
    <col min="15874" max="15874" width="43.140625" style="2" customWidth="1"/>
    <col min="15875" max="15875" width="20.140625" style="2" customWidth="1"/>
    <col min="15876" max="15876" width="17.7109375" style="2" customWidth="1"/>
    <col min="15877" max="15877" width="20.28515625" style="2" customWidth="1"/>
    <col min="15878" max="15878" width="10.28515625" style="2" customWidth="1"/>
    <col min="15879" max="15879" width="17.85546875" style="2" customWidth="1"/>
    <col min="15880" max="15880" width="18.28515625" style="2" customWidth="1"/>
    <col min="15881" max="15881" width="14.42578125" style="2" customWidth="1"/>
    <col min="15882" max="15882" width="13.28515625" style="2" customWidth="1"/>
    <col min="15883" max="15883" width="9.140625" style="2"/>
    <col min="15884" max="15884" width="10.7109375" style="2" customWidth="1"/>
    <col min="15885" max="15887" width="9.140625" style="2"/>
    <col min="15888" max="15888" width="11.7109375" style="2" customWidth="1"/>
    <col min="15889" max="16128" width="9.140625" style="2"/>
    <col min="16129" max="16129" width="18.7109375" style="2" customWidth="1"/>
    <col min="16130" max="16130" width="43.140625" style="2" customWidth="1"/>
    <col min="16131" max="16131" width="20.140625" style="2" customWidth="1"/>
    <col min="16132" max="16132" width="17.7109375" style="2" customWidth="1"/>
    <col min="16133" max="16133" width="20.28515625" style="2" customWidth="1"/>
    <col min="16134" max="16134" width="10.28515625" style="2" customWidth="1"/>
    <col min="16135" max="16135" width="17.85546875" style="2" customWidth="1"/>
    <col min="16136" max="16136" width="18.28515625" style="2" customWidth="1"/>
    <col min="16137" max="16137" width="14.42578125" style="2" customWidth="1"/>
    <col min="16138" max="16138" width="13.28515625" style="2" customWidth="1"/>
    <col min="16139" max="16139" width="9.140625" style="2"/>
    <col min="16140" max="16140" width="10.7109375" style="2" customWidth="1"/>
    <col min="16141" max="16143" width="9.140625" style="2"/>
    <col min="16144" max="16144" width="11.7109375" style="2" customWidth="1"/>
    <col min="16145" max="16384" width="9.140625" style="2"/>
  </cols>
  <sheetData>
    <row r="1" spans="1:30">
      <c r="A1" s="388" t="s">
        <v>0</v>
      </c>
      <c r="B1" s="388"/>
      <c r="C1" s="388"/>
      <c r="D1" s="388"/>
      <c r="E1" s="388"/>
      <c r="F1" s="388"/>
      <c r="G1" s="388"/>
      <c r="H1" s="388"/>
      <c r="I1" s="388"/>
    </row>
    <row r="2" spans="1:30">
      <c r="A2" s="389" t="s">
        <v>1</v>
      </c>
      <c r="B2" s="389"/>
      <c r="C2" s="389"/>
      <c r="D2" s="389"/>
      <c r="E2" s="389"/>
      <c r="F2" s="389"/>
      <c r="G2" s="389"/>
      <c r="H2" s="389"/>
      <c r="I2" s="389"/>
    </row>
    <row r="3" spans="1:30">
      <c r="A3" s="390"/>
      <c r="B3" s="390"/>
      <c r="C3" s="390"/>
      <c r="D3" s="390"/>
      <c r="E3" s="390"/>
      <c r="F3" s="390"/>
      <c r="G3" s="390"/>
      <c r="H3" s="390"/>
      <c r="I3" s="390"/>
    </row>
    <row r="4" spans="1:30">
      <c r="A4" s="391" t="s">
        <v>2</v>
      </c>
      <c r="B4" s="391"/>
      <c r="C4" s="391"/>
      <c r="D4" s="391"/>
      <c r="E4" s="391"/>
      <c r="F4" s="391"/>
      <c r="G4" s="391"/>
      <c r="H4" s="391"/>
      <c r="I4" s="391"/>
    </row>
    <row r="5" spans="1:30">
      <c r="A5" s="3"/>
      <c r="B5" s="3"/>
      <c r="C5" s="3"/>
      <c r="D5" s="3"/>
      <c r="E5" s="3"/>
      <c r="F5" s="3"/>
      <c r="G5" s="3"/>
      <c r="H5" s="3"/>
      <c r="I5" s="3"/>
    </row>
    <row r="6" spans="1:30" ht="13.9" customHeight="1">
      <c r="A6" s="392" t="s">
        <v>3</v>
      </c>
      <c r="B6" s="392"/>
      <c r="C6" s="392"/>
      <c r="D6" s="392"/>
      <c r="E6" s="392"/>
      <c r="F6" s="392"/>
      <c r="G6" s="392"/>
      <c r="H6" s="392"/>
      <c r="I6" s="392"/>
      <c r="J6" s="4" t="s">
        <v>4</v>
      </c>
    </row>
    <row r="7" spans="1:30" ht="13.9" customHeight="1">
      <c r="A7" s="5" t="s">
        <v>5</v>
      </c>
      <c r="B7" s="6" t="s">
        <v>6</v>
      </c>
      <c r="C7" s="6"/>
      <c r="D7" s="6"/>
      <c r="E7" s="6"/>
      <c r="F7" s="384" t="s">
        <v>7</v>
      </c>
      <c r="G7" s="385"/>
      <c r="H7" s="385"/>
      <c r="I7" s="386"/>
      <c r="J7" s="7" t="s">
        <v>8</v>
      </c>
    </row>
    <row r="8" spans="1:30" ht="13.15" customHeight="1">
      <c r="A8" s="5" t="s">
        <v>9</v>
      </c>
      <c r="B8" s="8" t="s">
        <v>10</v>
      </c>
      <c r="C8" s="9"/>
      <c r="D8" s="9"/>
      <c r="E8" s="9"/>
      <c r="F8" s="9"/>
      <c r="G8" s="10">
        <v>12</v>
      </c>
      <c r="H8" s="5"/>
      <c r="I8" s="5"/>
      <c r="J8" s="7" t="s">
        <v>11</v>
      </c>
    </row>
    <row r="9" spans="1:30" ht="14.45" customHeight="1">
      <c r="A9" s="3"/>
      <c r="B9" s="3"/>
      <c r="C9" s="3"/>
      <c r="D9" s="3"/>
      <c r="E9" s="3"/>
      <c r="F9" s="3"/>
      <c r="G9" s="3"/>
      <c r="H9" s="3"/>
      <c r="I9" s="3"/>
    </row>
    <row r="10" spans="1:30" ht="12.6" customHeight="1">
      <c r="A10" s="387" t="s">
        <v>12</v>
      </c>
      <c r="B10" s="387"/>
      <c r="C10" s="387"/>
      <c r="D10" s="387"/>
      <c r="E10" s="387"/>
      <c r="F10" s="387"/>
      <c r="G10" s="387"/>
      <c r="H10" s="387"/>
      <c r="I10" s="387"/>
    </row>
    <row r="11" spans="1:30" ht="15" customHeight="1">
      <c r="A11" s="5">
        <v>1</v>
      </c>
      <c r="B11" s="6" t="s">
        <v>13</v>
      </c>
      <c r="C11" s="6"/>
      <c r="D11" s="6"/>
      <c r="E11" s="6"/>
      <c r="F11" s="6"/>
      <c r="G11" s="6"/>
      <c r="H11" s="5" t="s">
        <v>14</v>
      </c>
      <c r="I11" s="5"/>
      <c r="J11" s="7" t="s">
        <v>15</v>
      </c>
    </row>
    <row r="12" spans="1:30" ht="14.45" customHeight="1">
      <c r="A12" s="5">
        <v>2</v>
      </c>
      <c r="B12" s="6" t="s">
        <v>16</v>
      </c>
      <c r="C12" s="6"/>
      <c r="D12" s="6"/>
      <c r="E12" s="6"/>
      <c r="F12" s="6"/>
      <c r="G12" s="6"/>
      <c r="H12" s="5">
        <f>G8</f>
        <v>12</v>
      </c>
      <c r="I12" s="5"/>
      <c r="J12" s="7" t="s">
        <v>17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</row>
    <row r="13" spans="1:30" ht="13.15" customHeight="1">
      <c r="A13" s="3"/>
      <c r="B13" s="3"/>
      <c r="C13" s="3"/>
      <c r="D13" s="3"/>
      <c r="E13" s="3"/>
      <c r="F13" s="3"/>
      <c r="G13" s="3"/>
      <c r="H13" s="3"/>
      <c r="I13" s="3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ht="16.149999999999999" customHeight="1">
      <c r="A14" s="387" t="s">
        <v>18</v>
      </c>
      <c r="B14" s="387"/>
      <c r="C14" s="387"/>
      <c r="D14" s="387"/>
      <c r="E14" s="387"/>
      <c r="F14" s="387"/>
      <c r="G14" s="387"/>
      <c r="H14" s="387"/>
      <c r="I14" s="38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</row>
    <row r="15" spans="1:30" ht="13.9" customHeight="1">
      <c r="A15" s="11" t="s">
        <v>19</v>
      </c>
      <c r="B15" s="11"/>
      <c r="C15" s="11"/>
      <c r="D15" s="11"/>
      <c r="E15" s="11"/>
      <c r="F15" s="11"/>
      <c r="G15" s="11"/>
      <c r="H15" s="11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</row>
    <row r="16" spans="1:30" ht="16.149999999999999" customHeight="1">
      <c r="A16" s="12">
        <v>1</v>
      </c>
      <c r="B16" s="13" t="s">
        <v>20</v>
      </c>
      <c r="C16" s="13"/>
      <c r="D16" s="13"/>
      <c r="E16" s="13"/>
      <c r="F16" s="13"/>
      <c r="G16" s="13"/>
      <c r="H16" s="14">
        <v>782310</v>
      </c>
      <c r="I16" s="15"/>
      <c r="J16" s="7" t="s">
        <v>21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</row>
    <row r="17" spans="1:31" ht="13.9" customHeight="1">
      <c r="A17" s="16"/>
      <c r="B17" s="16"/>
      <c r="C17" s="16"/>
      <c r="D17" s="16"/>
      <c r="E17" s="16"/>
      <c r="F17" s="16"/>
      <c r="G17" s="16"/>
      <c r="H17" s="16"/>
      <c r="I17" s="16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</row>
    <row r="18" spans="1:31" ht="15.6" customHeight="1">
      <c r="A18" s="360" t="s">
        <v>22</v>
      </c>
      <c r="B18" s="361"/>
      <c r="C18" s="361"/>
      <c r="D18" s="361"/>
      <c r="E18" s="361"/>
      <c r="F18" s="361"/>
      <c r="G18" s="361"/>
      <c r="H18" s="361"/>
      <c r="I18" s="362"/>
      <c r="J18" s="7"/>
      <c r="K18" s="7"/>
      <c r="L18" s="7"/>
      <c r="M18" s="7"/>
      <c r="N18" s="17" t="s">
        <v>23</v>
      </c>
      <c r="O18" s="18"/>
      <c r="P18" s="19">
        <v>2240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</row>
    <row r="19" spans="1:31" ht="14.45" customHeight="1">
      <c r="A19" s="20">
        <v>1</v>
      </c>
      <c r="B19" s="11" t="s">
        <v>24</v>
      </c>
      <c r="C19" s="11"/>
      <c r="D19" s="11"/>
      <c r="E19" s="11"/>
      <c r="F19" s="11"/>
      <c r="G19" s="11"/>
      <c r="H19" s="21" t="s">
        <v>25</v>
      </c>
      <c r="I19" s="21"/>
      <c r="J19" s="7"/>
      <c r="K19" s="7"/>
      <c r="L19" s="7"/>
      <c r="M19" s="7"/>
      <c r="N19" s="22" t="s">
        <v>26</v>
      </c>
      <c r="O19" s="23" t="s">
        <v>27</v>
      </c>
      <c r="P19" s="24">
        <v>3140</v>
      </c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</row>
    <row r="20" spans="1:31" ht="16.149999999999999" customHeight="1">
      <c r="A20" s="12" t="s">
        <v>5</v>
      </c>
      <c r="B20" s="6" t="s">
        <v>28</v>
      </c>
      <c r="C20" s="6"/>
      <c r="D20" s="6"/>
      <c r="E20" s="6"/>
      <c r="F20" s="6"/>
      <c r="G20" s="6"/>
      <c r="H20" s="25">
        <v>2240</v>
      </c>
      <c r="I20" s="26"/>
      <c r="J20" s="27" t="s">
        <v>29</v>
      </c>
      <c r="K20" s="27"/>
      <c r="L20" s="27"/>
      <c r="M20" s="27"/>
      <c r="N20" s="28" t="s">
        <v>30</v>
      </c>
      <c r="O20" s="29"/>
      <c r="P20" s="30">
        <v>2640</v>
      </c>
      <c r="Q20" s="31"/>
      <c r="R20" s="31"/>
      <c r="S20" s="31"/>
      <c r="T20" s="31"/>
      <c r="U20" s="31"/>
      <c r="V20" s="7"/>
      <c r="W20" s="7"/>
      <c r="X20" s="7"/>
      <c r="Y20" s="7"/>
      <c r="Z20" s="7"/>
      <c r="AA20" s="7"/>
      <c r="AB20" s="7"/>
      <c r="AC20" s="7"/>
      <c r="AD20" s="7"/>
    </row>
    <row r="21" spans="1:31" ht="15.6" customHeight="1">
      <c r="A21" s="32" t="s">
        <v>9</v>
      </c>
      <c r="B21" s="33" t="s">
        <v>31</v>
      </c>
      <c r="C21" s="34"/>
      <c r="D21" s="35" t="s">
        <v>32</v>
      </c>
      <c r="E21" s="36" t="s">
        <v>33</v>
      </c>
      <c r="F21" s="34"/>
      <c r="G21" s="37"/>
      <c r="H21" s="38">
        <f>IF(E21="N",0,H20*0.3)</f>
        <v>0</v>
      </c>
      <c r="I21" s="39"/>
      <c r="J21" s="31" t="s">
        <v>34</v>
      </c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7"/>
      <c r="W21" s="7"/>
      <c r="X21" s="7"/>
      <c r="Y21" s="7"/>
      <c r="Z21" s="7"/>
      <c r="AA21" s="7"/>
      <c r="AB21" s="7"/>
      <c r="AC21" s="7"/>
      <c r="AD21" s="7"/>
    </row>
    <row r="22" spans="1:31" ht="15.6" customHeight="1">
      <c r="A22" s="32" t="s">
        <v>35</v>
      </c>
      <c r="B22" s="33" t="s">
        <v>36</v>
      </c>
      <c r="C22" s="34"/>
      <c r="D22" s="35" t="s">
        <v>32</v>
      </c>
      <c r="E22" s="36" t="s">
        <v>33</v>
      </c>
      <c r="F22" s="40"/>
      <c r="G22" s="41"/>
      <c r="H22" s="42">
        <f>IF(E22="N",0,F22*G22)</f>
        <v>0</v>
      </c>
      <c r="I22" s="39"/>
      <c r="J22" s="31" t="s">
        <v>37</v>
      </c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7"/>
      <c r="W22" s="7"/>
      <c r="X22" s="7"/>
      <c r="Y22" s="7"/>
      <c r="Z22" s="7"/>
      <c r="AA22" s="7"/>
      <c r="AB22" s="7"/>
      <c r="AC22" s="7"/>
      <c r="AD22" s="7"/>
    </row>
    <row r="23" spans="1:31">
      <c r="A23" s="12" t="s">
        <v>38</v>
      </c>
      <c r="B23" s="43" t="s">
        <v>39</v>
      </c>
      <c r="C23" s="44"/>
      <c r="D23" s="44"/>
      <c r="E23" s="44"/>
      <c r="F23" s="44"/>
      <c r="G23" s="45"/>
      <c r="H23" s="46"/>
      <c r="I23" s="47"/>
      <c r="J23" s="31"/>
      <c r="K23" s="31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</row>
    <row r="24" spans="1:31" ht="16.149999999999999" customHeight="1">
      <c r="A24" s="12" t="s">
        <v>40</v>
      </c>
      <c r="B24" s="48" t="s">
        <v>41</v>
      </c>
      <c r="C24" s="49"/>
      <c r="D24" s="50" t="s">
        <v>42</v>
      </c>
      <c r="E24" s="51" t="s">
        <v>43</v>
      </c>
      <c r="F24" s="49"/>
      <c r="G24" s="52"/>
      <c r="H24" s="38"/>
      <c r="I24" s="53"/>
      <c r="J24" s="54"/>
      <c r="K24" s="54"/>
      <c r="L24" s="54"/>
      <c r="M24" s="54"/>
      <c r="N24" s="54"/>
      <c r="O24" s="55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</row>
    <row r="25" spans="1:31" ht="15" customHeight="1">
      <c r="A25" s="5" t="s">
        <v>44</v>
      </c>
      <c r="B25" s="56" t="s">
        <v>45</v>
      </c>
      <c r="C25" s="56"/>
      <c r="D25" s="56"/>
      <c r="E25" s="56"/>
      <c r="F25" s="56"/>
      <c r="G25" s="56"/>
      <c r="H25" s="57"/>
      <c r="I25" s="57"/>
      <c r="J25" s="31"/>
      <c r="K25" s="31"/>
      <c r="L25" s="7"/>
      <c r="M25" s="54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</row>
    <row r="26" spans="1:31" ht="15.6" customHeight="1">
      <c r="A26" s="12" t="s">
        <v>46</v>
      </c>
      <c r="B26" s="13" t="s">
        <v>47</v>
      </c>
      <c r="C26" s="13"/>
      <c r="D26" s="13"/>
      <c r="E26" s="13"/>
      <c r="F26" s="13"/>
      <c r="G26" s="13"/>
      <c r="H26" s="58"/>
      <c r="I26" s="58"/>
      <c r="J26" s="31"/>
      <c r="K26" s="31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</row>
    <row r="27" spans="1:31" ht="15" customHeight="1">
      <c r="A27" s="59" t="s">
        <v>48</v>
      </c>
      <c r="B27" s="60"/>
      <c r="C27" s="60"/>
      <c r="D27" s="60"/>
      <c r="E27" s="60"/>
      <c r="F27" s="60"/>
      <c r="G27" s="60"/>
      <c r="H27" s="61">
        <f>SUM(H20:I26)-I24</f>
        <v>2240</v>
      </c>
      <c r="I27" s="61"/>
      <c r="J27" s="7" t="s">
        <v>49</v>
      </c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</row>
    <row r="28" spans="1:31" ht="15" customHeight="1">
      <c r="A28" s="16"/>
      <c r="B28" s="16"/>
      <c r="C28" s="16"/>
      <c r="D28" s="16"/>
      <c r="E28" s="16"/>
      <c r="F28" s="16"/>
      <c r="G28" s="16"/>
      <c r="H28" s="16"/>
      <c r="I28" s="16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</row>
    <row r="29" spans="1:31" ht="14.45" customHeight="1">
      <c r="A29" s="360" t="s">
        <v>50</v>
      </c>
      <c r="B29" s="361"/>
      <c r="C29" s="361"/>
      <c r="D29" s="361"/>
      <c r="E29" s="361"/>
      <c r="F29" s="361"/>
      <c r="G29" s="361"/>
      <c r="H29" s="361"/>
      <c r="I29" s="362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</row>
    <row r="30" spans="1:31" ht="15" customHeight="1">
      <c r="A30" s="11" t="s">
        <v>51</v>
      </c>
      <c r="B30" s="11"/>
      <c r="C30" s="11"/>
      <c r="D30" s="11"/>
      <c r="E30" s="11"/>
      <c r="F30" s="11"/>
      <c r="G30" s="11"/>
      <c r="H30" s="11"/>
      <c r="I30" s="11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1" s="1" customFormat="1">
      <c r="A31" s="20" t="s">
        <v>52</v>
      </c>
      <c r="B31" s="11" t="s">
        <v>53</v>
      </c>
      <c r="C31" s="11"/>
      <c r="D31" s="11"/>
      <c r="E31" s="11"/>
      <c r="F31" s="11"/>
      <c r="G31" s="11"/>
      <c r="H31" s="20" t="s">
        <v>54</v>
      </c>
      <c r="I31" s="62" t="s">
        <v>25</v>
      </c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2"/>
    </row>
    <row r="32" spans="1:31" ht="15.6" customHeight="1">
      <c r="A32" s="12" t="s">
        <v>5</v>
      </c>
      <c r="B32" s="13" t="s">
        <v>55</v>
      </c>
      <c r="C32" s="13"/>
      <c r="D32" s="13"/>
      <c r="E32" s="13"/>
      <c r="F32" s="13"/>
      <c r="G32" s="13"/>
      <c r="H32" s="63">
        <v>8.3333333333333301E-2</v>
      </c>
      <c r="I32" s="64">
        <f>H27*H32</f>
        <v>186.666666666667</v>
      </c>
      <c r="J32" s="65" t="s">
        <v>56</v>
      </c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7"/>
      <c r="W32" s="7"/>
      <c r="X32" s="7"/>
      <c r="Y32" s="7"/>
      <c r="Z32" s="7"/>
      <c r="AA32" s="7"/>
      <c r="AB32" s="7"/>
      <c r="AC32" s="7"/>
      <c r="AD32" s="7"/>
    </row>
    <row r="33" spans="1:30" ht="15.6" customHeight="1">
      <c r="A33" s="12" t="s">
        <v>9</v>
      </c>
      <c r="B33" s="13" t="s">
        <v>57</v>
      </c>
      <c r="C33" s="13"/>
      <c r="D33" s="13"/>
      <c r="E33" s="13"/>
      <c r="F33" s="13"/>
      <c r="G33" s="13"/>
      <c r="H33" s="66">
        <v>2.7799999999999998E-2</v>
      </c>
      <c r="I33" s="64">
        <f>H27*H33</f>
        <v>62.271999999999998</v>
      </c>
      <c r="J33" s="31" t="s">
        <v>58</v>
      </c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7"/>
      <c r="W33" s="7"/>
      <c r="X33" s="7"/>
      <c r="Y33" s="7"/>
      <c r="Z33" s="7"/>
      <c r="AA33" s="7"/>
      <c r="AB33" s="7"/>
      <c r="AC33" s="7"/>
      <c r="AD33" s="7"/>
    </row>
    <row r="34" spans="1:30" ht="15" customHeight="1">
      <c r="A34" s="32" t="s">
        <v>35</v>
      </c>
      <c r="B34" s="67" t="s">
        <v>59</v>
      </c>
      <c r="C34" s="67"/>
      <c r="D34" s="67"/>
      <c r="E34" s="67"/>
      <c r="F34" s="67"/>
      <c r="G34" s="67"/>
      <c r="H34" s="68">
        <f>(H32+H33)*H47</f>
        <v>4.0897066666666662E-2</v>
      </c>
      <c r="I34" s="64">
        <f>H27*H34</f>
        <v>91.609429333333324</v>
      </c>
      <c r="J34" s="31" t="s">
        <v>60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7"/>
      <c r="W34" s="7"/>
      <c r="X34" s="7"/>
      <c r="Y34" s="7"/>
      <c r="Z34" s="7"/>
      <c r="AA34" s="7"/>
      <c r="AB34" s="7"/>
      <c r="AC34" s="7"/>
      <c r="AD34" s="7"/>
    </row>
    <row r="35" spans="1:30" ht="15" customHeight="1">
      <c r="A35" s="20" t="s">
        <v>61</v>
      </c>
      <c r="B35" s="20"/>
      <c r="C35" s="20"/>
      <c r="D35" s="20"/>
      <c r="E35" s="20"/>
      <c r="F35" s="20"/>
      <c r="G35" s="20"/>
      <c r="H35" s="69">
        <f>SUM(I32:I34)</f>
        <v>340.54809600000033</v>
      </c>
      <c r="I35" s="69"/>
      <c r="J35" s="7" t="s">
        <v>62</v>
      </c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</row>
    <row r="36" spans="1:30" ht="13.15" customHeight="1">
      <c r="A36" s="70"/>
      <c r="B36" s="70"/>
      <c r="C36" s="70"/>
      <c r="D36" s="70"/>
      <c r="E36" s="70"/>
      <c r="F36" s="70"/>
      <c r="G36" s="70"/>
      <c r="H36" s="70"/>
      <c r="I36" s="70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</row>
    <row r="37" spans="1:30" ht="15" customHeight="1">
      <c r="A37" s="11" t="s">
        <v>63</v>
      </c>
      <c r="B37" s="11"/>
      <c r="C37" s="11"/>
      <c r="D37" s="11"/>
      <c r="E37" s="11"/>
      <c r="F37" s="11"/>
      <c r="G37" s="11"/>
      <c r="H37" s="11"/>
      <c r="I37" s="11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</row>
    <row r="38" spans="1:30" ht="16.149999999999999" customHeight="1">
      <c r="A38" s="20" t="s">
        <v>64</v>
      </c>
      <c r="B38" s="11" t="s">
        <v>65</v>
      </c>
      <c r="C38" s="11"/>
      <c r="D38" s="11"/>
      <c r="E38" s="11"/>
      <c r="F38" s="11"/>
      <c r="G38" s="11"/>
      <c r="H38" s="20" t="s">
        <v>54</v>
      </c>
      <c r="I38" s="62" t="s">
        <v>25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</row>
    <row r="39" spans="1:30" ht="15.6" customHeight="1">
      <c r="A39" s="12" t="s">
        <v>5</v>
      </c>
      <c r="B39" s="13" t="s">
        <v>66</v>
      </c>
      <c r="C39" s="13"/>
      <c r="D39" s="13"/>
      <c r="E39" s="13"/>
      <c r="F39" s="13"/>
      <c r="G39" s="13"/>
      <c r="H39" s="71">
        <v>0.2</v>
      </c>
      <c r="I39" s="72">
        <f>H39*$H$27</f>
        <v>448</v>
      </c>
      <c r="J39" s="7" t="s">
        <v>67</v>
      </c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</row>
    <row r="40" spans="1:30" ht="13.9" customHeight="1">
      <c r="A40" s="12" t="s">
        <v>9</v>
      </c>
      <c r="B40" s="13" t="s">
        <v>68</v>
      </c>
      <c r="C40" s="13"/>
      <c r="D40" s="13"/>
      <c r="E40" s="13"/>
      <c r="F40" s="13"/>
      <c r="G40" s="13"/>
      <c r="H40" s="73">
        <v>2.5000000000000001E-2</v>
      </c>
      <c r="I40" s="72">
        <f t="shared" ref="I40:I46" si="0">H40*$H$27</f>
        <v>56</v>
      </c>
      <c r="J40" s="7" t="s">
        <v>69</v>
      </c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</row>
    <row r="41" spans="1:30" ht="15.6" customHeight="1">
      <c r="A41" s="12" t="s">
        <v>35</v>
      </c>
      <c r="B41" s="372" t="s">
        <v>70</v>
      </c>
      <c r="C41" s="373"/>
      <c r="D41" s="32" t="s">
        <v>71</v>
      </c>
      <c r="E41" s="74">
        <v>3</v>
      </c>
      <c r="F41" s="75" t="s">
        <v>72</v>
      </c>
      <c r="G41" s="74">
        <v>1</v>
      </c>
      <c r="H41" s="76">
        <v>0.03</v>
      </c>
      <c r="I41" s="72">
        <f t="shared" si="0"/>
        <v>67.2</v>
      </c>
      <c r="J41" s="7" t="s">
        <v>73</v>
      </c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</row>
    <row r="42" spans="1:30" ht="15.6" customHeight="1">
      <c r="A42" s="12" t="s">
        <v>38</v>
      </c>
      <c r="B42" s="13" t="s">
        <v>74</v>
      </c>
      <c r="C42" s="313" t="s">
        <v>75</v>
      </c>
      <c r="D42" s="13" t="s">
        <v>76</v>
      </c>
      <c r="E42" s="13"/>
      <c r="F42" s="13"/>
      <c r="G42" s="13"/>
      <c r="H42" s="73">
        <v>1.4999999999999999E-2</v>
      </c>
      <c r="I42" s="72">
        <f t="shared" si="0"/>
        <v>33.6</v>
      </c>
      <c r="J42" s="7" t="s">
        <v>77</v>
      </c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</row>
    <row r="43" spans="1:30" ht="15.6" customHeight="1">
      <c r="A43" s="12" t="s">
        <v>40</v>
      </c>
      <c r="B43" s="13" t="s">
        <v>78</v>
      </c>
      <c r="C43" s="314"/>
      <c r="D43" s="13"/>
      <c r="E43" s="13"/>
      <c r="F43" s="13"/>
      <c r="G43" s="13"/>
      <c r="H43" s="77">
        <v>0.01</v>
      </c>
      <c r="I43" s="72">
        <f t="shared" si="0"/>
        <v>22.400000000000002</v>
      </c>
      <c r="J43" s="7" t="s">
        <v>79</v>
      </c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</row>
    <row r="44" spans="1:30" ht="15.6" customHeight="1">
      <c r="A44" s="12" t="s">
        <v>44</v>
      </c>
      <c r="B44" s="13" t="s">
        <v>80</v>
      </c>
      <c r="C44" s="314"/>
      <c r="D44" s="13"/>
      <c r="E44" s="13"/>
      <c r="F44" s="13"/>
      <c r="G44" s="13"/>
      <c r="H44" s="73">
        <v>6.0000000000000001E-3</v>
      </c>
      <c r="I44" s="72">
        <f t="shared" si="0"/>
        <v>13.44</v>
      </c>
      <c r="J44" s="7" t="s">
        <v>81</v>
      </c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</row>
    <row r="45" spans="1:30" ht="13.9" customHeight="1">
      <c r="A45" s="12" t="s">
        <v>46</v>
      </c>
      <c r="B45" s="13" t="s">
        <v>82</v>
      </c>
      <c r="C45" s="315"/>
      <c r="D45" s="374" t="s">
        <v>83</v>
      </c>
      <c r="E45" s="375"/>
      <c r="F45" s="375"/>
      <c r="G45" s="376"/>
      <c r="H45" s="73">
        <v>2E-3</v>
      </c>
      <c r="I45" s="72">
        <f t="shared" si="0"/>
        <v>4.4800000000000004</v>
      </c>
      <c r="J45" s="7" t="s">
        <v>84</v>
      </c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</row>
    <row r="46" spans="1:30" ht="16.149999999999999" customHeight="1">
      <c r="A46" s="12" t="s">
        <v>85</v>
      </c>
      <c r="B46" s="13" t="s">
        <v>86</v>
      </c>
      <c r="C46" s="13"/>
      <c r="D46" s="13"/>
      <c r="E46" s="13"/>
      <c r="F46" s="13"/>
      <c r="G46" s="13"/>
      <c r="H46" s="78">
        <v>0.08</v>
      </c>
      <c r="I46" s="72">
        <f t="shared" si="0"/>
        <v>179.2</v>
      </c>
      <c r="J46" s="7" t="s">
        <v>87</v>
      </c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30" ht="15.6" customHeight="1">
      <c r="A47" s="20" t="s">
        <v>88</v>
      </c>
      <c r="B47" s="20"/>
      <c r="C47" s="20"/>
      <c r="D47" s="20"/>
      <c r="E47" s="20"/>
      <c r="F47" s="20"/>
      <c r="G47" s="20"/>
      <c r="H47" s="79">
        <f>SUM(H39:H46)</f>
        <v>0.36800000000000005</v>
      </c>
      <c r="I47" s="69">
        <f>SUM(I39:I46)</f>
        <v>824.32000000000016</v>
      </c>
      <c r="J47" s="7" t="s">
        <v>89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</row>
    <row r="48" spans="1:30" ht="14.45" customHeight="1">
      <c r="A48" s="70"/>
      <c r="B48" s="70"/>
      <c r="C48" s="70"/>
      <c r="D48" s="70"/>
      <c r="E48" s="70"/>
      <c r="F48" s="70"/>
      <c r="G48" s="70"/>
      <c r="H48" s="70"/>
      <c r="I48" s="70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</row>
    <row r="49" spans="1:30" ht="14.45" customHeight="1">
      <c r="A49" s="377" t="s">
        <v>90</v>
      </c>
      <c r="B49" s="378"/>
      <c r="C49" s="80"/>
      <c r="D49" s="80"/>
      <c r="E49" s="80"/>
      <c r="F49" s="80"/>
      <c r="G49" s="80"/>
      <c r="H49" s="80"/>
      <c r="I49" s="81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</row>
    <row r="50" spans="1:30" ht="16.149999999999999" customHeight="1">
      <c r="A50" s="20" t="s">
        <v>91</v>
      </c>
      <c r="B50" s="11" t="s">
        <v>92</v>
      </c>
      <c r="C50" s="11"/>
      <c r="D50" s="11"/>
      <c r="E50" s="11"/>
      <c r="F50" s="11"/>
      <c r="G50" s="11"/>
      <c r="H50" s="20" t="s">
        <v>25</v>
      </c>
      <c r="I50" s="20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</row>
    <row r="51" spans="1:30" ht="16.149999999999999" customHeight="1">
      <c r="A51" s="82" t="s">
        <v>5</v>
      </c>
      <c r="B51" s="82" t="s">
        <v>93</v>
      </c>
      <c r="C51" s="12" t="s">
        <v>94</v>
      </c>
      <c r="D51" s="12" t="s">
        <v>95</v>
      </c>
      <c r="E51" s="12" t="s">
        <v>96</v>
      </c>
      <c r="F51" s="12" t="s">
        <v>97</v>
      </c>
      <c r="G51" s="12" t="s">
        <v>98</v>
      </c>
      <c r="H51" s="83"/>
      <c r="I51" s="84"/>
      <c r="J51" s="7" t="s">
        <v>99</v>
      </c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85"/>
      <c r="Z51" s="86"/>
      <c r="AA51" s="85"/>
      <c r="AB51" s="86"/>
      <c r="AC51" s="85"/>
      <c r="AD51" s="86"/>
    </row>
    <row r="52" spans="1:30" ht="19.899999999999999" customHeight="1">
      <c r="A52" s="87"/>
      <c r="B52" s="87"/>
      <c r="C52" s="88" t="s">
        <v>100</v>
      </c>
      <c r="D52" s="40"/>
      <c r="E52" s="12">
        <v>2</v>
      </c>
      <c r="F52" s="12">
        <v>15</v>
      </c>
      <c r="G52" s="40">
        <f>(D52*E52*F52)*0.06</f>
        <v>0</v>
      </c>
      <c r="H52" s="89">
        <f>IF(C52="N",0,(D52*E52*F52)-G52)</f>
        <v>0</v>
      </c>
      <c r="I52" s="89"/>
      <c r="J52" s="7" t="s">
        <v>101</v>
      </c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90"/>
      <c r="Z52" s="91"/>
      <c r="AA52" s="92"/>
      <c r="AB52" s="93"/>
      <c r="AC52" s="94"/>
      <c r="AD52" s="93"/>
    </row>
    <row r="53" spans="1:30" ht="15" customHeight="1">
      <c r="A53" s="82" t="s">
        <v>9</v>
      </c>
      <c r="B53" s="379" t="s">
        <v>102</v>
      </c>
      <c r="C53" s="380"/>
      <c r="D53" s="95" t="s">
        <v>94</v>
      </c>
      <c r="E53" s="95" t="s">
        <v>95</v>
      </c>
      <c r="F53" s="95" t="s">
        <v>103</v>
      </c>
      <c r="G53" s="95" t="s">
        <v>104</v>
      </c>
      <c r="H53" s="89"/>
      <c r="I53" s="89"/>
      <c r="J53" s="7" t="s">
        <v>105</v>
      </c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96"/>
      <c r="Z53" s="97"/>
      <c r="AA53" s="96"/>
      <c r="AB53" s="98"/>
      <c r="AC53" s="96"/>
      <c r="AD53" s="98"/>
    </row>
    <row r="54" spans="1:30" ht="15" customHeight="1">
      <c r="A54" s="87"/>
      <c r="B54" s="99"/>
      <c r="C54" s="100"/>
      <c r="D54" s="88" t="s">
        <v>106</v>
      </c>
      <c r="E54" s="101">
        <v>800</v>
      </c>
      <c r="F54" s="88">
        <v>1</v>
      </c>
      <c r="G54" s="40">
        <f>E54*0.2</f>
        <v>160</v>
      </c>
      <c r="H54" s="102">
        <f>(E54-G54)</f>
        <v>640</v>
      </c>
      <c r="I54" s="89"/>
      <c r="J54" s="7" t="s">
        <v>107</v>
      </c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103"/>
      <c r="Z54" s="104"/>
      <c r="AA54" s="103"/>
      <c r="AB54" s="105"/>
      <c r="AC54" s="103"/>
      <c r="AD54" s="105"/>
    </row>
    <row r="55" spans="1:30" ht="15" customHeight="1">
      <c r="A55" s="12" t="s">
        <v>35</v>
      </c>
      <c r="B55" s="67" t="s">
        <v>108</v>
      </c>
      <c r="C55" s="67"/>
      <c r="D55" s="67"/>
      <c r="E55" s="51" t="s">
        <v>109</v>
      </c>
      <c r="F55" s="106">
        <v>3.5000000000000003E-2</v>
      </c>
      <c r="G55" s="84"/>
      <c r="H55" s="38">
        <f>(H27*F55)</f>
        <v>78.400000000000006</v>
      </c>
      <c r="I55" s="53"/>
      <c r="J55" s="7" t="s">
        <v>110</v>
      </c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107"/>
      <c r="Z55" s="107"/>
      <c r="AA55" s="107"/>
      <c r="AB55" s="107"/>
      <c r="AC55" s="107"/>
      <c r="AD55" s="107"/>
    </row>
    <row r="56" spans="1:30" ht="15" customHeight="1">
      <c r="A56" s="12" t="s">
        <v>38</v>
      </c>
      <c r="B56" s="67" t="s">
        <v>111</v>
      </c>
      <c r="C56" s="67"/>
      <c r="D56" s="67"/>
      <c r="E56" s="67"/>
      <c r="F56" s="67"/>
      <c r="G56" s="67"/>
      <c r="H56" s="38">
        <v>0</v>
      </c>
      <c r="I56" s="108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107"/>
      <c r="Z56" s="107"/>
      <c r="AA56" s="107"/>
      <c r="AB56" s="107"/>
      <c r="AC56" s="107"/>
      <c r="AD56" s="107"/>
    </row>
    <row r="57" spans="1:30">
      <c r="A57" s="12" t="s">
        <v>40</v>
      </c>
      <c r="B57" s="381" t="s">
        <v>112</v>
      </c>
      <c r="C57" s="382"/>
      <c r="D57" s="382"/>
      <c r="E57" s="383"/>
      <c r="F57" s="67"/>
      <c r="G57" s="67"/>
      <c r="H57" s="38">
        <v>0</v>
      </c>
      <c r="I57" s="108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107"/>
      <c r="Z57" s="107"/>
      <c r="AA57" s="107"/>
      <c r="AB57" s="107"/>
      <c r="AC57" s="107"/>
      <c r="AD57" s="107"/>
    </row>
    <row r="58" spans="1:30">
      <c r="A58" s="20" t="s">
        <v>61</v>
      </c>
      <c r="B58" s="20"/>
      <c r="C58" s="20"/>
      <c r="D58" s="20"/>
      <c r="E58" s="20"/>
      <c r="F58" s="20"/>
      <c r="G58" s="20"/>
      <c r="H58" s="69">
        <f>SUM(H52:I57)</f>
        <v>718.4</v>
      </c>
      <c r="I58" s="69"/>
      <c r="J58" s="7" t="s">
        <v>113</v>
      </c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</row>
    <row r="59" spans="1:30">
      <c r="A59" s="3"/>
      <c r="B59" s="3"/>
      <c r="C59" s="3"/>
      <c r="D59" s="3"/>
      <c r="E59" s="3"/>
      <c r="F59" s="3"/>
      <c r="G59" s="3"/>
      <c r="H59" s="3"/>
      <c r="I59" s="3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</row>
    <row r="60" spans="1:30">
      <c r="A60" s="363" t="s">
        <v>114</v>
      </c>
      <c r="B60" s="363"/>
      <c r="C60" s="363"/>
      <c r="D60" s="363"/>
      <c r="E60" s="363"/>
      <c r="F60" s="363"/>
      <c r="G60" s="363"/>
      <c r="H60" s="363"/>
      <c r="I60" s="363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>
      <c r="A61" s="109">
        <v>2</v>
      </c>
      <c r="B61" s="110" t="s">
        <v>115</v>
      </c>
      <c r="C61" s="110"/>
      <c r="D61" s="110"/>
      <c r="E61" s="110"/>
      <c r="F61" s="110"/>
      <c r="G61" s="110"/>
      <c r="H61" s="109" t="s">
        <v>25</v>
      </c>
      <c r="I61" s="10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</row>
    <row r="62" spans="1:30">
      <c r="A62" s="32" t="s">
        <v>52</v>
      </c>
      <c r="B62" s="67" t="s">
        <v>116</v>
      </c>
      <c r="C62" s="67"/>
      <c r="D62" s="67"/>
      <c r="E62" s="67"/>
      <c r="F62" s="67"/>
      <c r="G62" s="67"/>
      <c r="H62" s="53">
        <f>H35</f>
        <v>340.54809600000033</v>
      </c>
      <c r="I62" s="53"/>
      <c r="J62" s="7" t="s">
        <v>117</v>
      </c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>
      <c r="A63" s="32" t="s">
        <v>64</v>
      </c>
      <c r="B63" s="67" t="s">
        <v>65</v>
      </c>
      <c r="C63" s="67"/>
      <c r="D63" s="67"/>
      <c r="E63" s="67"/>
      <c r="F63" s="67"/>
      <c r="G63" s="67"/>
      <c r="H63" s="53">
        <f>I47</f>
        <v>824.32000000000016</v>
      </c>
      <c r="I63" s="53"/>
      <c r="J63" s="7" t="s">
        <v>118</v>
      </c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</row>
    <row r="64" spans="1:30">
      <c r="A64" s="32" t="s">
        <v>91</v>
      </c>
      <c r="B64" s="67" t="s">
        <v>92</v>
      </c>
      <c r="C64" s="67"/>
      <c r="D64" s="67"/>
      <c r="E64" s="67"/>
      <c r="F64" s="67"/>
      <c r="G64" s="67"/>
      <c r="H64" s="53">
        <f>H58</f>
        <v>718.4</v>
      </c>
      <c r="I64" s="53"/>
      <c r="J64" s="7" t="s">
        <v>119</v>
      </c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</row>
    <row r="65" spans="1:30">
      <c r="A65" s="20" t="s">
        <v>61</v>
      </c>
      <c r="B65" s="20"/>
      <c r="C65" s="20"/>
      <c r="D65" s="20"/>
      <c r="E65" s="20"/>
      <c r="F65" s="20"/>
      <c r="G65" s="20"/>
      <c r="H65" s="69">
        <f>SUM(H62:I64)</f>
        <v>1883.2680960000007</v>
      </c>
      <c r="I65" s="69"/>
      <c r="J65" s="7" t="s">
        <v>120</v>
      </c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</row>
    <row r="66" spans="1:30">
      <c r="A66" s="111"/>
      <c r="B66" s="111"/>
      <c r="C66" s="111"/>
      <c r="D66" s="111"/>
      <c r="E66" s="111"/>
      <c r="F66" s="111"/>
      <c r="G66" s="111"/>
      <c r="H66" s="111"/>
      <c r="I66" s="111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</row>
    <row r="67" spans="1:30">
      <c r="A67" s="360" t="s">
        <v>121</v>
      </c>
      <c r="B67" s="361"/>
      <c r="C67" s="361"/>
      <c r="D67" s="361"/>
      <c r="E67" s="361"/>
      <c r="F67" s="361"/>
      <c r="G67" s="361"/>
      <c r="H67" s="361"/>
      <c r="I67" s="362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</row>
    <row r="68" spans="1:30">
      <c r="A68" s="20">
        <v>3</v>
      </c>
      <c r="B68" s="11" t="s">
        <v>122</v>
      </c>
      <c r="C68" s="11"/>
      <c r="D68" s="11"/>
      <c r="E68" s="11"/>
      <c r="F68" s="11"/>
      <c r="G68" s="11"/>
      <c r="H68" s="20" t="s">
        <v>54</v>
      </c>
      <c r="I68" s="62" t="s">
        <v>25</v>
      </c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</row>
    <row r="69" spans="1:30">
      <c r="A69" s="12" t="s">
        <v>5</v>
      </c>
      <c r="B69" s="13" t="s">
        <v>123</v>
      </c>
      <c r="C69" s="13"/>
      <c r="D69" s="13"/>
      <c r="E69" s="13"/>
      <c r="F69" s="13"/>
      <c r="G69" s="13"/>
      <c r="H69" s="68">
        <v>4.1999999999999997E-3</v>
      </c>
      <c r="I69" s="72">
        <f t="shared" ref="I69:I74" si="1">H69*$H$27</f>
        <v>9.4079999999999995</v>
      </c>
      <c r="J69" s="7" t="s">
        <v>124</v>
      </c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</row>
    <row r="70" spans="1:30">
      <c r="A70" s="12" t="s">
        <v>9</v>
      </c>
      <c r="B70" s="13" t="s">
        <v>125</v>
      </c>
      <c r="C70" s="13"/>
      <c r="D70" s="13"/>
      <c r="E70" s="13"/>
      <c r="F70" s="13"/>
      <c r="G70" s="13"/>
      <c r="H70" s="112">
        <v>2.9999999999999997E-4</v>
      </c>
      <c r="I70" s="72">
        <f t="shared" si="1"/>
        <v>0.67200000000000004</v>
      </c>
      <c r="J70" s="54" t="s">
        <v>126</v>
      </c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</row>
    <row r="71" spans="1:30">
      <c r="A71" s="12" t="s">
        <v>35</v>
      </c>
      <c r="B71" s="13" t="s">
        <v>127</v>
      </c>
      <c r="C71" s="13"/>
      <c r="D71" s="13"/>
      <c r="E71" s="13"/>
      <c r="F71" s="13"/>
      <c r="G71" s="13"/>
      <c r="H71" s="112">
        <v>3.44E-2</v>
      </c>
      <c r="I71" s="72">
        <f t="shared" si="1"/>
        <v>77.055999999999997</v>
      </c>
      <c r="J71" s="54" t="s">
        <v>128</v>
      </c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</row>
    <row r="72" spans="1:30">
      <c r="A72" s="12" t="s">
        <v>38</v>
      </c>
      <c r="B72" s="13" t="s">
        <v>129</v>
      </c>
      <c r="C72" s="13"/>
      <c r="D72" s="13"/>
      <c r="E72" s="13"/>
      <c r="F72" s="13"/>
      <c r="G72" s="13"/>
      <c r="H72" s="112">
        <v>1.9400000000000001E-2</v>
      </c>
      <c r="I72" s="72">
        <f t="shared" si="1"/>
        <v>43.456000000000003</v>
      </c>
      <c r="J72" s="54" t="s">
        <v>130</v>
      </c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</row>
    <row r="73" spans="1:30">
      <c r="A73" s="12" t="s">
        <v>40</v>
      </c>
      <c r="B73" s="13" t="s">
        <v>131</v>
      </c>
      <c r="C73" s="13"/>
      <c r="D73" s="13"/>
      <c r="E73" s="13"/>
      <c r="F73" s="13"/>
      <c r="G73" s="13"/>
      <c r="H73" s="112">
        <f>H72*H47</f>
        <v>7.1392000000000009E-3</v>
      </c>
      <c r="I73" s="72">
        <f t="shared" si="1"/>
        <v>15.991808000000002</v>
      </c>
      <c r="J73" s="54" t="s">
        <v>132</v>
      </c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</row>
    <row r="74" spans="1:30">
      <c r="A74" s="12" t="s">
        <v>44</v>
      </c>
      <c r="B74" s="13" t="s">
        <v>133</v>
      </c>
      <c r="C74" s="13"/>
      <c r="D74" s="13"/>
      <c r="E74" s="13"/>
      <c r="F74" s="13"/>
      <c r="G74" s="13"/>
      <c r="H74" s="112">
        <v>3.44E-2</v>
      </c>
      <c r="I74" s="72">
        <f t="shared" si="1"/>
        <v>77.055999999999997</v>
      </c>
      <c r="J74" s="54" t="s">
        <v>134</v>
      </c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</row>
    <row r="75" spans="1:30">
      <c r="A75" s="113" t="s">
        <v>61</v>
      </c>
      <c r="B75" s="113"/>
      <c r="C75" s="113"/>
      <c r="D75" s="113"/>
      <c r="E75" s="113"/>
      <c r="F75" s="113"/>
      <c r="G75" s="113"/>
      <c r="H75" s="114">
        <f>SUM(I69:I74)</f>
        <v>223.63980799999996</v>
      </c>
      <c r="I75" s="114"/>
      <c r="J75" s="54" t="s">
        <v>135</v>
      </c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</row>
    <row r="76" spans="1:30">
      <c r="A76" s="70"/>
      <c r="B76" s="70"/>
      <c r="C76" s="70"/>
      <c r="D76" s="70"/>
      <c r="E76" s="70"/>
      <c r="F76" s="70"/>
      <c r="G76" s="70"/>
      <c r="H76" s="70"/>
      <c r="I76" s="70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</row>
    <row r="77" spans="1:30">
      <c r="A77" s="364" t="s">
        <v>136</v>
      </c>
      <c r="B77" s="365"/>
      <c r="C77" s="365"/>
      <c r="D77" s="365"/>
      <c r="E77" s="365"/>
      <c r="F77" s="365"/>
      <c r="G77" s="365"/>
      <c r="H77" s="365"/>
      <c r="I77" s="366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</row>
    <row r="78" spans="1:30">
      <c r="A78" s="367" t="s">
        <v>137</v>
      </c>
      <c r="B78" s="368"/>
      <c r="C78" s="368"/>
      <c r="D78" s="368"/>
      <c r="E78" s="115"/>
      <c r="F78" s="115"/>
      <c r="G78" s="115"/>
      <c r="H78" s="115"/>
      <c r="I78" s="116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</row>
    <row r="79" spans="1:30">
      <c r="A79" s="113" t="s">
        <v>138</v>
      </c>
      <c r="B79" s="117" t="s">
        <v>139</v>
      </c>
      <c r="C79" s="117"/>
      <c r="D79" s="117"/>
      <c r="E79" s="117"/>
      <c r="F79" s="117"/>
      <c r="G79" s="117"/>
      <c r="H79" s="113" t="s">
        <v>54</v>
      </c>
      <c r="I79" s="113" t="s">
        <v>25</v>
      </c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</row>
    <row r="80" spans="1:30">
      <c r="A80" s="12" t="s">
        <v>5</v>
      </c>
      <c r="B80" s="13" t="s">
        <v>140</v>
      </c>
      <c r="C80" s="13"/>
      <c r="D80" s="13"/>
      <c r="E80" s="13"/>
      <c r="F80" s="13"/>
      <c r="G80" s="13"/>
      <c r="H80" s="118">
        <v>8.3299999999999999E-2</v>
      </c>
      <c r="I80" s="64">
        <f t="shared" ref="I80:I85" si="2">H80*$H$27</f>
        <v>186.59200000000001</v>
      </c>
      <c r="J80" s="54" t="s">
        <v>141</v>
      </c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</row>
    <row r="81" spans="1:30">
      <c r="A81" s="12" t="s">
        <v>9</v>
      </c>
      <c r="B81" s="13" t="s">
        <v>142</v>
      </c>
      <c r="C81" s="13"/>
      <c r="D81" s="13"/>
      <c r="E81" s="13"/>
      <c r="F81" s="13"/>
      <c r="G81" s="13"/>
      <c r="H81" s="118">
        <v>2.7699999999999999E-2</v>
      </c>
      <c r="I81" s="64">
        <f t="shared" si="2"/>
        <v>62.048000000000002</v>
      </c>
      <c r="J81" s="54" t="s">
        <v>143</v>
      </c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</row>
    <row r="82" spans="1:30">
      <c r="A82" s="12" t="s">
        <v>35</v>
      </c>
      <c r="B82" s="13" t="s">
        <v>144</v>
      </c>
      <c r="C82" s="13"/>
      <c r="D82" s="13"/>
      <c r="E82" s="13"/>
      <c r="F82" s="13"/>
      <c r="G82" s="13"/>
      <c r="H82" s="118">
        <v>2.0000000000000001E-4</v>
      </c>
      <c r="I82" s="64">
        <f t="shared" si="2"/>
        <v>0.44800000000000001</v>
      </c>
      <c r="J82" s="54" t="s">
        <v>145</v>
      </c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</row>
    <row r="83" spans="1:30">
      <c r="A83" s="12" t="s">
        <v>38</v>
      </c>
      <c r="B83" s="13" t="s">
        <v>146</v>
      </c>
      <c r="C83" s="13"/>
      <c r="D83" s="13"/>
      <c r="E83" s="13"/>
      <c r="F83" s="13"/>
      <c r="G83" s="13"/>
      <c r="H83" s="118">
        <v>3.3E-3</v>
      </c>
      <c r="I83" s="64">
        <f t="shared" si="2"/>
        <v>7.3920000000000003</v>
      </c>
      <c r="J83" s="54" t="s">
        <v>147</v>
      </c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</row>
    <row r="84" spans="1:30">
      <c r="A84" s="12" t="s">
        <v>40</v>
      </c>
      <c r="B84" s="13" t="s">
        <v>148</v>
      </c>
      <c r="C84" s="13"/>
      <c r="D84" s="13"/>
      <c r="E84" s="13"/>
      <c r="F84" s="13"/>
      <c r="G84" s="13"/>
      <c r="H84" s="118">
        <v>2.8999999999999998E-3</v>
      </c>
      <c r="I84" s="64">
        <f t="shared" si="2"/>
        <v>6.4960000000000004</v>
      </c>
      <c r="J84" s="54" t="s">
        <v>149</v>
      </c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</row>
    <row r="85" spans="1:30">
      <c r="A85" s="12" t="s">
        <v>44</v>
      </c>
      <c r="B85" s="119" t="s">
        <v>150</v>
      </c>
      <c r="C85" s="119"/>
      <c r="D85" s="119"/>
      <c r="E85" s="119"/>
      <c r="F85" s="119"/>
      <c r="G85" s="119"/>
      <c r="H85" s="120">
        <v>0</v>
      </c>
      <c r="I85" s="64">
        <f t="shared" si="2"/>
        <v>0</v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</row>
    <row r="86" spans="1:30">
      <c r="A86" s="369" t="s">
        <v>151</v>
      </c>
      <c r="B86" s="370"/>
      <c r="C86" s="370"/>
      <c r="D86" s="370"/>
      <c r="E86" s="370"/>
      <c r="F86" s="370"/>
      <c r="G86" s="371"/>
      <c r="H86" s="121">
        <f>SUM(H80:H85)</f>
        <v>0.1174</v>
      </c>
      <c r="I86" s="122">
        <f>SUM(I80:I85)</f>
        <v>262.976</v>
      </c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</row>
    <row r="87" spans="1:30">
      <c r="A87" s="12" t="s">
        <v>46</v>
      </c>
      <c r="B87" s="350" t="s">
        <v>152</v>
      </c>
      <c r="C87" s="351"/>
      <c r="D87" s="351"/>
      <c r="E87" s="351"/>
      <c r="F87" s="351"/>
      <c r="G87" s="352"/>
      <c r="H87" s="120">
        <f>H47*H86</f>
        <v>4.3203200000000004E-2</v>
      </c>
      <c r="I87" s="64">
        <f>H87*I86</f>
        <v>11.361404723200001</v>
      </c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</row>
    <row r="88" spans="1:30">
      <c r="A88" s="109" t="s">
        <v>61</v>
      </c>
      <c r="B88" s="353" t="s">
        <v>153</v>
      </c>
      <c r="C88" s="354"/>
      <c r="D88" s="354"/>
      <c r="E88" s="354"/>
      <c r="F88" s="354"/>
      <c r="G88" s="355"/>
      <c r="H88" s="121">
        <f>SUM(H86:H87)</f>
        <v>0.1606032</v>
      </c>
      <c r="I88" s="122">
        <f>SUM(I86:I87)</f>
        <v>274.3374047232</v>
      </c>
      <c r="J88" s="7" t="s">
        <v>135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</row>
    <row r="89" spans="1:30">
      <c r="A89" s="111"/>
      <c r="B89" s="111"/>
      <c r="C89" s="111"/>
      <c r="D89" s="111"/>
      <c r="E89" s="111"/>
      <c r="F89" s="111"/>
      <c r="G89" s="111"/>
      <c r="H89" s="111"/>
      <c r="I89" s="111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1:30">
      <c r="A90" s="356" t="s">
        <v>154</v>
      </c>
      <c r="B90" s="357"/>
      <c r="C90" s="357"/>
      <c r="D90" s="357"/>
      <c r="E90" s="357"/>
      <c r="F90" s="357"/>
      <c r="G90" s="357"/>
      <c r="H90" s="357"/>
      <c r="I90" s="358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</row>
    <row r="91" spans="1:30">
      <c r="A91" s="20" t="s">
        <v>155</v>
      </c>
      <c r="B91" s="11" t="s">
        <v>156</v>
      </c>
      <c r="C91" s="11"/>
      <c r="D91" s="11"/>
      <c r="E91" s="11"/>
      <c r="F91" s="11"/>
      <c r="G91" s="11"/>
      <c r="H91" s="20" t="s">
        <v>54</v>
      </c>
      <c r="I91" s="20" t="s">
        <v>25</v>
      </c>
      <c r="J91" s="7"/>
      <c r="K91" s="7" t="s">
        <v>27</v>
      </c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</row>
    <row r="92" spans="1:30">
      <c r="A92" s="12" t="s">
        <v>5</v>
      </c>
      <c r="B92" s="123" t="s">
        <v>157</v>
      </c>
      <c r="C92" s="124"/>
      <c r="D92" s="124"/>
      <c r="E92" s="124"/>
      <c r="F92" s="124"/>
      <c r="G92" s="125"/>
      <c r="H92" s="118"/>
      <c r="I92" s="64">
        <f>(H20+H21+H22)*H92</f>
        <v>0</v>
      </c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</row>
    <row r="93" spans="1:30">
      <c r="A93" s="20" t="s">
        <v>61</v>
      </c>
      <c r="B93" s="20"/>
      <c r="C93" s="20"/>
      <c r="D93" s="20"/>
      <c r="E93" s="20"/>
      <c r="F93" s="20"/>
      <c r="G93" s="20"/>
      <c r="H93" s="69">
        <f>I92</f>
        <v>0</v>
      </c>
      <c r="I93" s="6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</row>
    <row r="94" spans="1:30">
      <c r="A94" s="3"/>
      <c r="B94" s="3"/>
      <c r="C94" s="3"/>
      <c r="D94" s="3"/>
      <c r="E94" s="3"/>
      <c r="F94" s="3"/>
      <c r="G94" s="3"/>
      <c r="H94" s="3"/>
      <c r="I94" s="3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</row>
    <row r="95" spans="1:30">
      <c r="A95" s="359" t="s">
        <v>158</v>
      </c>
      <c r="B95" s="359"/>
      <c r="C95" s="359"/>
      <c r="D95" s="359"/>
      <c r="E95" s="359"/>
      <c r="F95" s="359"/>
      <c r="G95" s="359"/>
      <c r="H95" s="359"/>
      <c r="I95" s="359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</row>
    <row r="96" spans="1:30">
      <c r="A96" s="126"/>
      <c r="B96" s="126"/>
      <c r="C96" s="126"/>
      <c r="D96" s="126"/>
      <c r="E96" s="126"/>
      <c r="F96" s="126"/>
      <c r="G96" s="126"/>
      <c r="H96" s="126"/>
      <c r="I96" s="126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</row>
    <row r="97" spans="1:30">
      <c r="A97" s="109">
        <v>4</v>
      </c>
      <c r="B97" s="110" t="s">
        <v>115</v>
      </c>
      <c r="C97" s="110"/>
      <c r="D97" s="110"/>
      <c r="E97" s="110"/>
      <c r="F97" s="110"/>
      <c r="G97" s="110"/>
      <c r="H97" s="109" t="s">
        <v>25</v>
      </c>
      <c r="I97" s="109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</row>
    <row r="98" spans="1:30">
      <c r="A98" s="32" t="s">
        <v>138</v>
      </c>
      <c r="B98" s="67" t="s">
        <v>159</v>
      </c>
      <c r="C98" s="67"/>
      <c r="D98" s="67"/>
      <c r="E98" s="67"/>
      <c r="F98" s="67"/>
      <c r="G98" s="67"/>
      <c r="H98" s="53">
        <f>I88</f>
        <v>274.3374047232</v>
      </c>
      <c r="I98" s="53"/>
      <c r="J98" s="54" t="s">
        <v>160</v>
      </c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</row>
    <row r="99" spans="1:30">
      <c r="A99" s="32" t="s">
        <v>155</v>
      </c>
      <c r="B99" s="123" t="s">
        <v>161</v>
      </c>
      <c r="C99" s="124"/>
      <c r="D99" s="124"/>
      <c r="E99" s="124"/>
      <c r="F99" s="124"/>
      <c r="G99" s="125"/>
      <c r="H99" s="53">
        <f>H93</f>
        <v>0</v>
      </c>
      <c r="I99" s="53"/>
      <c r="J99" s="54" t="s">
        <v>162</v>
      </c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</row>
    <row r="100" spans="1:30">
      <c r="A100" s="20" t="s">
        <v>61</v>
      </c>
      <c r="B100" s="20"/>
      <c r="C100" s="20"/>
      <c r="D100" s="20"/>
      <c r="E100" s="20"/>
      <c r="F100" s="20"/>
      <c r="G100" s="20"/>
      <c r="H100" s="127">
        <f>SUM(H98:I99)</f>
        <v>274.3374047232</v>
      </c>
      <c r="I100" s="12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</row>
    <row r="101" spans="1:30">
      <c r="A101" s="111"/>
      <c r="B101" s="111"/>
      <c r="C101" s="111"/>
      <c r="D101" s="111"/>
      <c r="E101" s="111"/>
      <c r="F101" s="111"/>
      <c r="G101" s="111"/>
      <c r="H101" s="111"/>
      <c r="I101" s="111"/>
    </row>
    <row r="102" spans="1:30">
      <c r="A102" s="360" t="s">
        <v>163</v>
      </c>
      <c r="B102" s="361"/>
      <c r="C102" s="361"/>
      <c r="D102" s="361"/>
      <c r="E102" s="361"/>
      <c r="F102" s="361"/>
      <c r="G102" s="361"/>
      <c r="H102" s="361"/>
      <c r="I102" s="362"/>
    </row>
    <row r="103" spans="1:30">
      <c r="A103" s="20">
        <v>5</v>
      </c>
      <c r="B103" s="11" t="s">
        <v>164</v>
      </c>
      <c r="C103" s="11"/>
      <c r="D103" s="11"/>
      <c r="E103" s="11"/>
      <c r="F103" s="11"/>
      <c r="G103" s="11"/>
      <c r="H103" s="20" t="s">
        <v>25</v>
      </c>
      <c r="I103" s="20"/>
      <c r="J103" s="128"/>
    </row>
    <row r="104" spans="1:30">
      <c r="A104" s="32" t="s">
        <v>5</v>
      </c>
      <c r="B104" s="67" t="s">
        <v>165</v>
      </c>
      <c r="C104" s="67"/>
      <c r="D104" s="67"/>
      <c r="E104" s="67"/>
      <c r="F104" s="67"/>
      <c r="G104" s="67"/>
      <c r="H104" s="129">
        <v>0</v>
      </c>
      <c r="I104" s="130"/>
      <c r="J104" s="128" t="s">
        <v>166</v>
      </c>
    </row>
    <row r="105" spans="1:30">
      <c r="A105" s="32" t="s">
        <v>9</v>
      </c>
      <c r="B105" s="67" t="s">
        <v>167</v>
      </c>
      <c r="C105" s="67"/>
      <c r="D105" s="67"/>
      <c r="E105" s="67"/>
      <c r="F105" s="67"/>
      <c r="G105" s="67"/>
      <c r="H105" s="129">
        <v>0</v>
      </c>
      <c r="I105" s="130"/>
      <c r="J105" s="128"/>
    </row>
    <row r="106" spans="1:30">
      <c r="A106" s="32" t="s">
        <v>35</v>
      </c>
      <c r="B106" s="67" t="s">
        <v>168</v>
      </c>
      <c r="C106" s="67"/>
      <c r="D106" s="67"/>
      <c r="E106" s="67"/>
      <c r="F106" s="67"/>
      <c r="G106" s="67"/>
      <c r="H106" s="129">
        <v>0</v>
      </c>
      <c r="I106" s="130"/>
      <c r="J106" s="128"/>
    </row>
    <row r="107" spans="1:30">
      <c r="A107" s="32" t="s">
        <v>38</v>
      </c>
      <c r="B107" s="67" t="s">
        <v>169</v>
      </c>
      <c r="C107" s="67"/>
      <c r="D107" s="67"/>
      <c r="E107" s="67"/>
      <c r="F107" s="67"/>
      <c r="G107" s="67"/>
      <c r="H107" s="129">
        <v>0</v>
      </c>
      <c r="I107" s="130"/>
      <c r="J107" s="128"/>
    </row>
    <row r="108" spans="1:30">
      <c r="A108" s="109" t="s">
        <v>88</v>
      </c>
      <c r="B108" s="109"/>
      <c r="C108" s="109"/>
      <c r="D108" s="109"/>
      <c r="E108" s="109"/>
      <c r="F108" s="109"/>
      <c r="G108" s="109"/>
      <c r="H108" s="131">
        <v>0</v>
      </c>
      <c r="I108" s="131"/>
      <c r="J108" s="132"/>
    </row>
    <row r="109" spans="1:30">
      <c r="A109" s="133"/>
      <c r="B109" s="133"/>
      <c r="C109" s="133"/>
      <c r="D109" s="133"/>
      <c r="E109" s="133"/>
      <c r="F109" s="133"/>
      <c r="G109" s="133"/>
      <c r="H109" s="133"/>
      <c r="I109" s="133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  <c r="AA109" s="134"/>
      <c r="AB109" s="134"/>
      <c r="AC109" s="134"/>
      <c r="AD109" s="134"/>
    </row>
    <row r="110" spans="1:30">
      <c r="A110" s="135"/>
      <c r="B110" s="135"/>
      <c r="C110" s="135"/>
      <c r="D110" s="135"/>
      <c r="E110" s="135"/>
      <c r="F110" s="135"/>
      <c r="G110" s="135"/>
      <c r="H110" s="135"/>
      <c r="I110" s="135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  <c r="AA110" s="134"/>
      <c r="AB110" s="134"/>
      <c r="AC110" s="134"/>
      <c r="AD110" s="134"/>
    </row>
    <row r="111" spans="1:30">
      <c r="A111" s="341" t="s">
        <v>170</v>
      </c>
      <c r="B111" s="341"/>
      <c r="C111" s="341"/>
      <c r="D111" s="341"/>
      <c r="E111" s="341"/>
      <c r="F111" s="341"/>
      <c r="G111" s="341"/>
      <c r="H111" s="341"/>
      <c r="I111" s="341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  <c r="AA111" s="134"/>
      <c r="AB111" s="134"/>
      <c r="AC111" s="134"/>
      <c r="AD111" s="134"/>
    </row>
    <row r="112" spans="1:30">
      <c r="A112" s="342" t="s">
        <v>171</v>
      </c>
      <c r="B112" s="343"/>
      <c r="C112" s="343"/>
      <c r="D112" s="343"/>
      <c r="E112" s="343"/>
      <c r="F112" s="343"/>
      <c r="G112" s="343"/>
      <c r="H112" s="343"/>
      <c r="I112" s="34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  <c r="AA112" s="134"/>
      <c r="AB112" s="134"/>
      <c r="AC112" s="134"/>
      <c r="AD112" s="134"/>
    </row>
    <row r="113" spans="1:30">
      <c r="A113" s="32" t="s">
        <v>5</v>
      </c>
      <c r="B113" s="67" t="s">
        <v>172</v>
      </c>
      <c r="C113" s="67"/>
      <c r="D113" s="67"/>
      <c r="E113" s="67"/>
      <c r="F113" s="67"/>
      <c r="G113" s="67"/>
      <c r="H113" s="39">
        <f>H27</f>
        <v>2240</v>
      </c>
      <c r="I113" s="39"/>
      <c r="J113" s="136" t="s">
        <v>173</v>
      </c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  <c r="AA113" s="134"/>
      <c r="AB113" s="134"/>
      <c r="AC113" s="134"/>
      <c r="AD113" s="134"/>
    </row>
    <row r="114" spans="1:30">
      <c r="A114" s="32" t="s">
        <v>9</v>
      </c>
      <c r="B114" s="67" t="s">
        <v>174</v>
      </c>
      <c r="C114" s="67"/>
      <c r="D114" s="67"/>
      <c r="E114" s="67"/>
      <c r="F114" s="67"/>
      <c r="G114" s="67"/>
      <c r="H114" s="53">
        <f>H65</f>
        <v>1883.2680960000007</v>
      </c>
      <c r="I114" s="53"/>
      <c r="J114" s="137" t="s">
        <v>175</v>
      </c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</row>
    <row r="115" spans="1:30">
      <c r="A115" s="32" t="s">
        <v>35</v>
      </c>
      <c r="B115" s="67" t="s">
        <v>176</v>
      </c>
      <c r="C115" s="67"/>
      <c r="D115" s="67"/>
      <c r="E115" s="67"/>
      <c r="F115" s="67"/>
      <c r="G115" s="67"/>
      <c r="H115" s="53">
        <f>H75</f>
        <v>223.63980799999996</v>
      </c>
      <c r="I115" s="53"/>
      <c r="J115" s="137" t="s">
        <v>177</v>
      </c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</row>
    <row r="116" spans="1:30">
      <c r="A116" s="32" t="s">
        <v>38</v>
      </c>
      <c r="B116" s="67" t="s">
        <v>178</v>
      </c>
      <c r="C116" s="67"/>
      <c r="D116" s="67"/>
      <c r="E116" s="67"/>
      <c r="F116" s="67"/>
      <c r="G116" s="67"/>
      <c r="H116" s="53">
        <f>H100</f>
        <v>274.3374047232</v>
      </c>
      <c r="I116" s="53"/>
      <c r="J116" s="137" t="s">
        <v>179</v>
      </c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</row>
    <row r="117" spans="1:30">
      <c r="A117" s="32" t="s">
        <v>40</v>
      </c>
      <c r="B117" s="67" t="s">
        <v>180</v>
      </c>
      <c r="C117" s="67"/>
      <c r="D117" s="67"/>
      <c r="E117" s="67"/>
      <c r="F117" s="67"/>
      <c r="G117" s="67"/>
      <c r="H117" s="53">
        <f>H108</f>
        <v>0</v>
      </c>
      <c r="I117" s="53"/>
      <c r="J117" s="137" t="s">
        <v>181</v>
      </c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</row>
    <row r="118" spans="1:30">
      <c r="A118" s="138" t="s">
        <v>182</v>
      </c>
      <c r="B118" s="109"/>
      <c r="C118" s="109"/>
      <c r="D118" s="109"/>
      <c r="E118" s="109"/>
      <c r="F118" s="109"/>
      <c r="G118" s="109"/>
      <c r="H118" s="131">
        <f>SUM(H113:I117)</f>
        <v>4621.2453087232007</v>
      </c>
      <c r="I118" s="131"/>
      <c r="J118" s="136" t="s">
        <v>113</v>
      </c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  <c r="AA118" s="134"/>
      <c r="AB118" s="134"/>
      <c r="AC118" s="134"/>
      <c r="AD118" s="134"/>
    </row>
    <row r="119" spans="1:30">
      <c r="A119" s="138" t="s">
        <v>183</v>
      </c>
      <c r="B119" s="109"/>
      <c r="C119" s="109"/>
      <c r="D119" s="109"/>
      <c r="E119" s="109"/>
      <c r="F119" s="109"/>
      <c r="G119" s="109"/>
      <c r="H119" s="131">
        <f>SUM(H118:I118)</f>
        <v>4621.2453087232007</v>
      </c>
      <c r="I119" s="131"/>
      <c r="J119" s="136" t="s">
        <v>113</v>
      </c>
      <c r="K119" s="134"/>
      <c r="L119" s="134"/>
      <c r="M119" s="134"/>
      <c r="N119" s="134"/>
      <c r="O119" s="134"/>
      <c r="P119" s="134"/>
      <c r="Q119" s="134"/>
      <c r="R119" s="134"/>
      <c r="S119" s="134"/>
      <c r="T119" s="134"/>
      <c r="U119" s="134"/>
      <c r="V119" s="134"/>
      <c r="W119" s="134"/>
      <c r="X119" s="134"/>
      <c r="Y119" s="134"/>
      <c r="Z119" s="134"/>
      <c r="AA119" s="134"/>
      <c r="AB119" s="134"/>
      <c r="AC119" s="134"/>
      <c r="AD119" s="134"/>
    </row>
    <row r="120" spans="1:30">
      <c r="A120" s="139"/>
      <c r="B120" s="140"/>
      <c r="C120" s="140"/>
      <c r="D120" s="140"/>
      <c r="E120" s="140"/>
      <c r="F120" s="140"/>
      <c r="G120" s="140"/>
      <c r="H120" s="141"/>
      <c r="I120" s="141"/>
      <c r="J120" s="136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  <c r="AA120" s="134"/>
      <c r="AB120" s="134"/>
      <c r="AC120" s="134"/>
      <c r="AD120" s="134"/>
    </row>
    <row r="121" spans="1:30">
      <c r="A121" s="135"/>
      <c r="B121" s="135"/>
      <c r="C121" s="135"/>
      <c r="D121" s="135"/>
      <c r="E121" s="135"/>
      <c r="F121" s="135"/>
      <c r="G121" s="135"/>
      <c r="H121" s="135"/>
      <c r="I121" s="135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  <c r="AA121" s="134"/>
      <c r="AB121" s="134"/>
      <c r="AC121" s="134"/>
      <c r="AD121" s="134"/>
    </row>
    <row r="122" spans="1:30">
      <c r="A122" s="345" t="s">
        <v>184</v>
      </c>
      <c r="B122" s="345"/>
      <c r="C122" s="345"/>
      <c r="D122" s="345"/>
      <c r="E122" s="345"/>
      <c r="F122" s="345"/>
      <c r="G122" s="345"/>
      <c r="H122" s="345"/>
      <c r="I122" s="345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/>
      <c r="Y122" s="134"/>
      <c r="Z122" s="134"/>
      <c r="AA122" s="134"/>
      <c r="AB122" s="134"/>
      <c r="AC122" s="134"/>
      <c r="AD122" s="134"/>
    </row>
    <row r="123" spans="1:30" ht="38.25">
      <c r="A123" s="142" t="s">
        <v>185</v>
      </c>
      <c r="B123" s="143"/>
      <c r="C123" s="144" t="s">
        <v>186</v>
      </c>
      <c r="D123" s="144" t="s">
        <v>187</v>
      </c>
      <c r="E123" s="144" t="s">
        <v>188</v>
      </c>
      <c r="F123" s="346" t="s">
        <v>189</v>
      </c>
      <c r="G123" s="347"/>
      <c r="H123" s="144" t="s">
        <v>190</v>
      </c>
      <c r="I123" s="145"/>
      <c r="K123" s="134"/>
      <c r="L123" s="134"/>
      <c r="M123" s="134"/>
      <c r="N123" s="134"/>
      <c r="O123" s="134"/>
      <c r="P123" s="134"/>
      <c r="Q123" s="134"/>
      <c r="R123" s="134"/>
      <c r="S123" s="134"/>
      <c r="T123" s="134"/>
      <c r="U123" s="134"/>
      <c r="V123" s="134"/>
      <c r="W123" s="134"/>
      <c r="X123" s="134"/>
      <c r="Y123" s="134"/>
      <c r="Z123" s="134"/>
      <c r="AA123" s="134"/>
      <c r="AB123" s="134"/>
      <c r="AC123" s="134"/>
      <c r="AD123" s="134"/>
    </row>
    <row r="124" spans="1:30">
      <c r="A124" s="35" t="s">
        <v>191</v>
      </c>
      <c r="B124" s="35"/>
      <c r="C124" s="146">
        <f>H119</f>
        <v>4621.2453087232007</v>
      </c>
      <c r="D124" s="36">
        <v>1</v>
      </c>
      <c r="E124" s="147">
        <f>C124*D124</f>
        <v>4621.2453087232007</v>
      </c>
      <c r="F124" s="348" t="s">
        <v>192</v>
      </c>
      <c r="G124" s="349"/>
      <c r="H124" s="148">
        <f>E124</f>
        <v>4621.2453087232007</v>
      </c>
      <c r="I124" s="148"/>
      <c r="J124" s="136" t="s">
        <v>193</v>
      </c>
      <c r="K124" s="134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  <c r="AA124" s="134"/>
      <c r="AB124" s="134"/>
      <c r="AC124" s="134"/>
      <c r="AD124" s="134"/>
    </row>
    <row r="125" spans="1:30">
      <c r="A125" s="35"/>
      <c r="B125" s="35"/>
      <c r="C125" s="146"/>
      <c r="D125" s="35"/>
      <c r="E125" s="147"/>
      <c r="F125" s="32"/>
      <c r="G125" s="149"/>
      <c r="H125" s="148"/>
      <c r="I125" s="148"/>
      <c r="J125" s="136" t="s">
        <v>194</v>
      </c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  <c r="AA125" s="134"/>
      <c r="AB125" s="134"/>
      <c r="AC125" s="134"/>
      <c r="AD125" s="134"/>
    </row>
    <row r="126" spans="1:30">
      <c r="A126" s="331" t="s">
        <v>195</v>
      </c>
      <c r="B126" s="332"/>
      <c r="C126" s="332"/>
      <c r="D126" s="332"/>
      <c r="E126" s="332"/>
      <c r="F126" s="332"/>
      <c r="G126" s="333"/>
      <c r="H126" s="150">
        <f>SUM(H124:H125)</f>
        <v>4621.2453087232007</v>
      </c>
      <c r="I126" s="151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/>
      <c r="Y126" s="134"/>
      <c r="Z126" s="134"/>
      <c r="AA126" s="134"/>
      <c r="AB126" s="134"/>
      <c r="AC126" s="134"/>
      <c r="AD126" s="134"/>
    </row>
    <row r="127" spans="1:30">
      <c r="A127" s="152"/>
      <c r="B127" s="152"/>
      <c r="C127" s="152"/>
      <c r="D127" s="152"/>
      <c r="E127" s="152"/>
      <c r="F127" s="152"/>
      <c r="G127" s="152"/>
      <c r="H127" s="153"/>
      <c r="I127" s="15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  <c r="AA127" s="134"/>
      <c r="AB127" s="134"/>
      <c r="AC127" s="134"/>
      <c r="AD127" s="134"/>
    </row>
    <row r="128" spans="1:30">
      <c r="A128" s="133"/>
      <c r="B128" s="133"/>
      <c r="C128" s="133"/>
      <c r="D128" s="133"/>
      <c r="E128" s="133"/>
      <c r="F128" s="133"/>
      <c r="G128" s="133"/>
      <c r="H128" s="133"/>
      <c r="I128" s="133"/>
      <c r="J128" s="134"/>
      <c r="K128" s="134"/>
      <c r="L128" s="134"/>
      <c r="M128" s="134"/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134"/>
      <c r="Y128" s="134"/>
      <c r="Z128" s="134"/>
      <c r="AA128" s="134"/>
      <c r="AB128" s="134"/>
      <c r="AC128" s="134"/>
      <c r="AD128" s="134"/>
    </row>
    <row r="129" spans="1:30">
      <c r="A129" s="334" t="s">
        <v>196</v>
      </c>
      <c r="B129" s="335"/>
      <c r="C129" s="335"/>
      <c r="D129" s="335"/>
      <c r="E129" s="335"/>
      <c r="F129" s="335"/>
      <c r="G129" s="335"/>
      <c r="H129" s="336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  <c r="AA129" s="134"/>
      <c r="AB129" s="134"/>
      <c r="AC129" s="134"/>
      <c r="AD129" s="134"/>
    </row>
    <row r="130" spans="1:30">
      <c r="A130" s="155"/>
      <c r="B130" s="155"/>
      <c r="C130" s="155"/>
      <c r="D130" s="156"/>
      <c r="E130" s="156"/>
      <c r="F130" s="149"/>
      <c r="G130" s="155" t="s">
        <v>197</v>
      </c>
      <c r="H130" s="155" t="s">
        <v>198</v>
      </c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  <c r="AA130" s="134"/>
      <c r="AB130" s="134"/>
      <c r="AC130" s="134"/>
      <c r="AD130" s="134"/>
    </row>
    <row r="131" spans="1:30">
      <c r="A131" s="149" t="s">
        <v>5</v>
      </c>
      <c r="B131" s="157" t="s">
        <v>199</v>
      </c>
      <c r="C131" s="158"/>
      <c r="D131" s="156"/>
      <c r="E131" s="156"/>
      <c r="F131" s="149"/>
      <c r="G131" s="158" t="s">
        <v>200</v>
      </c>
      <c r="H131" s="159">
        <v>365</v>
      </c>
      <c r="J131" s="2" t="s">
        <v>201</v>
      </c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4"/>
      <c r="AA131" s="134"/>
      <c r="AB131" s="134"/>
      <c r="AC131" s="134"/>
      <c r="AD131" s="134"/>
    </row>
    <row r="132" spans="1:30">
      <c r="A132" s="149" t="s">
        <v>9</v>
      </c>
      <c r="B132" s="157" t="s">
        <v>202</v>
      </c>
      <c r="C132" s="158"/>
      <c r="D132" s="156"/>
      <c r="E132" s="156"/>
      <c r="F132" s="149"/>
      <c r="G132" s="158" t="s">
        <v>14</v>
      </c>
      <c r="H132" s="160">
        <v>12</v>
      </c>
      <c r="J132" s="2" t="s">
        <v>201</v>
      </c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  <c r="AA132" s="134"/>
      <c r="AB132" s="134"/>
      <c r="AC132" s="134"/>
      <c r="AD132" s="134"/>
    </row>
    <row r="133" spans="1:30">
      <c r="A133" s="149" t="s">
        <v>35</v>
      </c>
      <c r="B133" s="157" t="s">
        <v>302</v>
      </c>
      <c r="C133" s="158"/>
      <c r="D133" s="156"/>
      <c r="E133" s="156"/>
      <c r="F133" s="149"/>
      <c r="G133" s="158" t="s">
        <v>200</v>
      </c>
      <c r="H133" s="159">
        <v>22</v>
      </c>
      <c r="J133" s="2" t="s">
        <v>201</v>
      </c>
      <c r="K133" s="134"/>
      <c r="L133" s="134"/>
      <c r="M133" s="134"/>
      <c r="N133" s="134"/>
      <c r="O133" s="134"/>
      <c r="P133" s="134"/>
      <c r="Q133" s="134"/>
      <c r="R133" s="134"/>
      <c r="S133" s="134"/>
      <c r="T133" s="134"/>
      <c r="U133" s="134"/>
      <c r="V133" s="134"/>
      <c r="W133" s="134"/>
      <c r="X133" s="134"/>
      <c r="Y133" s="134"/>
      <c r="Z133" s="134"/>
      <c r="AA133" s="134"/>
      <c r="AB133" s="134"/>
      <c r="AC133" s="134"/>
      <c r="AD133" s="134"/>
    </row>
    <row r="134" spans="1:30">
      <c r="A134" s="149" t="s">
        <v>38</v>
      </c>
      <c r="B134" s="161" t="s">
        <v>203</v>
      </c>
      <c r="C134" s="158"/>
      <c r="D134" s="156"/>
      <c r="E134" s="156"/>
      <c r="F134" s="162"/>
      <c r="G134" s="158" t="s">
        <v>14</v>
      </c>
      <c r="H134" s="159">
        <v>12</v>
      </c>
      <c r="I134" s="163"/>
      <c r="J134" s="2" t="s">
        <v>204</v>
      </c>
      <c r="K134" s="134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/>
      <c r="Y134" s="134"/>
      <c r="Z134" s="134"/>
      <c r="AA134" s="134"/>
      <c r="AB134" s="134"/>
      <c r="AC134" s="134"/>
      <c r="AD134" s="134"/>
    </row>
    <row r="135" spans="1:30">
      <c r="A135" s="164" t="s">
        <v>205</v>
      </c>
      <c r="B135" s="165"/>
      <c r="C135" s="166"/>
      <c r="D135" s="166"/>
      <c r="E135" s="337"/>
      <c r="F135" s="337"/>
      <c r="G135" s="337"/>
      <c r="H135" s="337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4"/>
      <c r="V135" s="134"/>
      <c r="W135" s="134"/>
      <c r="X135" s="134"/>
      <c r="Y135" s="134"/>
      <c r="Z135" s="134"/>
      <c r="AA135" s="134"/>
      <c r="AB135" s="134"/>
      <c r="AC135" s="134"/>
      <c r="AD135" s="134"/>
    </row>
    <row r="136" spans="1:30">
      <c r="A136" s="167" t="s">
        <v>5</v>
      </c>
      <c r="B136" s="168" t="s">
        <v>206</v>
      </c>
      <c r="C136" s="169"/>
      <c r="D136" s="170"/>
      <c r="E136" s="171"/>
      <c r="F136" s="172"/>
      <c r="G136" s="156"/>
      <c r="H136" s="173" t="s">
        <v>207</v>
      </c>
      <c r="J136" s="2" t="s">
        <v>201</v>
      </c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4"/>
      <c r="V136" s="134"/>
      <c r="W136" s="134"/>
      <c r="X136" s="134"/>
      <c r="Y136" s="134"/>
      <c r="Z136" s="134"/>
      <c r="AA136" s="134"/>
      <c r="AB136" s="134"/>
      <c r="AC136" s="134"/>
      <c r="AD136" s="134"/>
    </row>
    <row r="137" spans="1:30">
      <c r="A137" s="32" t="s">
        <v>9</v>
      </c>
      <c r="B137" s="338" t="s">
        <v>208</v>
      </c>
      <c r="C137" s="339"/>
      <c r="D137" s="161"/>
      <c r="E137" s="156"/>
      <c r="F137" s="174"/>
      <c r="G137" s="156"/>
      <c r="H137" s="175">
        <v>216</v>
      </c>
      <c r="I137" s="176" t="s">
        <v>209</v>
      </c>
      <c r="J137" s="2" t="s">
        <v>210</v>
      </c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  <c r="AA137" s="134"/>
      <c r="AB137" s="134"/>
      <c r="AC137" s="134"/>
      <c r="AD137" s="134"/>
    </row>
    <row r="138" spans="1:30">
      <c r="A138" s="32" t="s">
        <v>35</v>
      </c>
      <c r="B138" s="161" t="s">
        <v>211</v>
      </c>
      <c r="C138" s="177"/>
      <c r="D138" s="161"/>
      <c r="E138" s="156"/>
      <c r="F138" s="178"/>
      <c r="G138" s="156"/>
      <c r="H138" s="179">
        <f>H133*H137</f>
        <v>4752</v>
      </c>
      <c r="K138" s="134"/>
      <c r="L138" s="13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134"/>
      <c r="Y138" s="134"/>
      <c r="Z138" s="134"/>
      <c r="AA138" s="134"/>
      <c r="AB138" s="134"/>
      <c r="AC138" s="134"/>
      <c r="AD138" s="134"/>
    </row>
    <row r="139" spans="1:30">
      <c r="A139" s="32" t="s">
        <v>38</v>
      </c>
      <c r="B139" s="161" t="s">
        <v>212</v>
      </c>
      <c r="C139" s="161"/>
      <c r="D139" s="161"/>
      <c r="E139" s="156"/>
      <c r="F139" s="178"/>
      <c r="G139" s="156"/>
      <c r="H139" s="179">
        <v>248</v>
      </c>
      <c r="K139" s="134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  <c r="AA139" s="134"/>
      <c r="AB139" s="134"/>
      <c r="AC139" s="134"/>
      <c r="AD139" s="134"/>
    </row>
    <row r="140" spans="1:30">
      <c r="A140" s="32" t="s">
        <v>40</v>
      </c>
      <c r="B140" s="161" t="s">
        <v>213</v>
      </c>
      <c r="C140" s="161"/>
      <c r="D140" s="161"/>
      <c r="E140" s="156"/>
      <c r="F140" s="178"/>
      <c r="G140" s="156"/>
      <c r="H140" s="179">
        <f>H138+H139</f>
        <v>5000</v>
      </c>
      <c r="K140" s="134"/>
      <c r="L140" s="134"/>
      <c r="M140" s="134"/>
      <c r="N140" s="134"/>
      <c r="O140" s="134"/>
      <c r="P140" s="134"/>
      <c r="Q140" s="134"/>
      <c r="R140" s="134"/>
      <c r="S140" s="134"/>
      <c r="T140" s="134"/>
      <c r="U140" s="134"/>
      <c r="V140" s="134"/>
      <c r="W140" s="134"/>
      <c r="X140" s="134"/>
      <c r="Y140" s="134"/>
      <c r="Z140" s="134"/>
      <c r="AA140" s="134"/>
      <c r="AB140" s="134"/>
      <c r="AC140" s="134"/>
      <c r="AD140" s="134"/>
    </row>
    <row r="141" spans="1:30">
      <c r="A141" s="180"/>
      <c r="B141" s="181"/>
      <c r="C141" s="181"/>
      <c r="D141" s="181"/>
      <c r="E141" s="182"/>
      <c r="F141" s="180"/>
      <c r="J141" s="134"/>
      <c r="K141" s="134"/>
      <c r="L141" s="134"/>
      <c r="M141" s="134"/>
      <c r="N141" s="134"/>
      <c r="O141" s="134"/>
      <c r="P141" s="134"/>
      <c r="Q141" s="134"/>
      <c r="R141" s="134"/>
      <c r="S141" s="134"/>
      <c r="T141" s="134"/>
      <c r="U141" s="134"/>
      <c r="V141" s="134"/>
      <c r="W141" s="134"/>
      <c r="X141" s="134"/>
      <c r="Y141" s="134"/>
      <c r="Z141" s="134"/>
      <c r="AA141" s="134"/>
      <c r="AB141" s="134"/>
      <c r="AC141" s="134"/>
      <c r="AD141" s="134"/>
    </row>
    <row r="142" spans="1:30">
      <c r="A142" s="340" t="s">
        <v>214</v>
      </c>
      <c r="B142" s="340"/>
      <c r="C142" s="340"/>
      <c r="D142" s="340"/>
      <c r="E142" s="340"/>
      <c r="F142" s="340"/>
      <c r="G142" s="340"/>
      <c r="H142" s="340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</row>
    <row r="143" spans="1:30" ht="25.5">
      <c r="A143" s="184" t="s">
        <v>215</v>
      </c>
      <c r="B143" s="185"/>
      <c r="C143" s="186" t="s">
        <v>216</v>
      </c>
      <c r="D143" s="187"/>
      <c r="E143" s="188"/>
      <c r="F143" s="189"/>
      <c r="G143" s="190" t="s">
        <v>217</v>
      </c>
      <c r="H143" s="186" t="s">
        <v>95</v>
      </c>
      <c r="J143" s="134"/>
      <c r="K143" s="134"/>
      <c r="L143" s="134"/>
      <c r="M143" s="134"/>
      <c r="N143" s="134"/>
      <c r="O143" s="134"/>
      <c r="P143" s="134"/>
      <c r="Q143" s="134"/>
      <c r="R143" s="134"/>
      <c r="S143" s="134"/>
      <c r="T143" s="134"/>
      <c r="U143" s="134"/>
      <c r="V143" s="134"/>
      <c r="W143" s="134"/>
      <c r="X143" s="134"/>
      <c r="Y143" s="134"/>
      <c r="Z143" s="134"/>
      <c r="AA143" s="134"/>
      <c r="AB143" s="134"/>
      <c r="AC143" s="134"/>
      <c r="AD143" s="134"/>
    </row>
    <row r="144" spans="1:30">
      <c r="A144" s="149" t="s">
        <v>5</v>
      </c>
      <c r="B144" s="191" t="s">
        <v>218</v>
      </c>
      <c r="C144" s="192">
        <v>2011</v>
      </c>
      <c r="D144" s="193"/>
      <c r="E144" s="194"/>
      <c r="F144" s="193"/>
      <c r="G144" s="308">
        <v>8</v>
      </c>
      <c r="H144" s="195">
        <v>50000</v>
      </c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34"/>
      <c r="U144" s="134"/>
      <c r="V144" s="134"/>
      <c r="W144" s="134"/>
      <c r="X144" s="134"/>
      <c r="Y144" s="134"/>
      <c r="Z144" s="134"/>
      <c r="AA144" s="134"/>
      <c r="AB144" s="134"/>
      <c r="AC144" s="134"/>
      <c r="AD144" s="134"/>
    </row>
    <row r="145" spans="1:30">
      <c r="A145" s="149" t="s">
        <v>9</v>
      </c>
      <c r="B145" s="191" t="s">
        <v>219</v>
      </c>
      <c r="C145" s="197" t="s">
        <v>220</v>
      </c>
      <c r="D145" s="198">
        <v>0.2</v>
      </c>
      <c r="E145" s="156"/>
      <c r="F145" s="149"/>
      <c r="G145" s="199"/>
      <c r="H145" s="200">
        <f>H144*D145</f>
        <v>10000</v>
      </c>
      <c r="J145" s="196"/>
      <c r="K145" s="196"/>
      <c r="L145" s="196"/>
      <c r="M145" s="196"/>
      <c r="N145" s="196"/>
      <c r="O145" s="196"/>
      <c r="P145" s="196"/>
      <c r="Q145" s="196"/>
      <c r="R145" s="196"/>
      <c r="S145" s="196"/>
      <c r="T145" s="134"/>
      <c r="U145" s="134"/>
      <c r="V145" s="134"/>
      <c r="W145" s="134"/>
      <c r="X145" s="134"/>
      <c r="Y145" s="134"/>
      <c r="Z145" s="134"/>
      <c r="AA145" s="134"/>
      <c r="AB145" s="134"/>
      <c r="AC145" s="134"/>
      <c r="AD145" s="134"/>
    </row>
    <row r="146" spans="1:30">
      <c r="A146" s="193" t="s">
        <v>35</v>
      </c>
      <c r="B146" s="191"/>
      <c r="C146" s="201"/>
      <c r="D146" s="202"/>
      <c r="E146" s="203"/>
      <c r="F146" s="202"/>
      <c r="G146" s="201"/>
      <c r="H146" s="204"/>
      <c r="J146" s="205"/>
      <c r="K146" s="206"/>
      <c r="L146" s="206"/>
      <c r="M146" s="206"/>
      <c r="N146" s="206"/>
      <c r="O146" s="206"/>
      <c r="P146" s="206"/>
      <c r="Q146" s="206"/>
      <c r="R146" s="206" t="s">
        <v>27</v>
      </c>
      <c r="S146" s="134"/>
      <c r="T146" s="134"/>
      <c r="U146" s="134"/>
      <c r="V146" s="134"/>
      <c r="W146" s="134"/>
      <c r="X146" s="134"/>
      <c r="Y146" s="134"/>
      <c r="Z146" s="134"/>
      <c r="AA146" s="134"/>
      <c r="AB146" s="134"/>
      <c r="AC146" s="134"/>
      <c r="AD146" s="134"/>
    </row>
    <row r="147" spans="1:30">
      <c r="A147" s="207" t="s">
        <v>221</v>
      </c>
      <c r="B147" s="188"/>
      <c r="C147" s="208"/>
      <c r="D147" s="188"/>
      <c r="E147" s="188"/>
      <c r="F147" s="209"/>
      <c r="G147" s="208"/>
      <c r="H147" s="210">
        <f>H144-H145</f>
        <v>40000</v>
      </c>
      <c r="J147" s="211" t="s">
        <v>222</v>
      </c>
      <c r="K147" s="212"/>
      <c r="L147" s="212"/>
      <c r="M147" s="212"/>
      <c r="N147" s="212"/>
      <c r="O147" s="212"/>
      <c r="P147" s="212"/>
      <c r="Q147" s="212"/>
      <c r="R147" s="134"/>
      <c r="S147" s="134"/>
      <c r="T147" s="134"/>
      <c r="U147" s="134"/>
      <c r="V147" s="134"/>
      <c r="W147" s="134"/>
      <c r="X147" s="134"/>
      <c r="Y147" s="134"/>
      <c r="Z147" s="134"/>
      <c r="AA147" s="134"/>
      <c r="AB147" s="134"/>
      <c r="AC147" s="134"/>
      <c r="AD147" s="134"/>
    </row>
    <row r="149" spans="1:30">
      <c r="A149" s="187" t="s">
        <v>223</v>
      </c>
      <c r="B149" s="188"/>
      <c r="C149" s="187"/>
      <c r="D149" s="187"/>
      <c r="E149" s="188"/>
      <c r="F149" s="213" t="s">
        <v>224</v>
      </c>
      <c r="G149" s="213" t="s">
        <v>225</v>
      </c>
      <c r="H149" s="214" t="s">
        <v>226</v>
      </c>
      <c r="J149" s="134"/>
      <c r="K149" s="134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34"/>
      <c r="X149" s="134"/>
      <c r="Y149" s="134"/>
      <c r="Z149" s="134"/>
      <c r="AA149" s="134"/>
      <c r="AB149" s="134"/>
      <c r="AC149" s="134"/>
      <c r="AD149" s="134"/>
    </row>
    <row r="150" spans="1:30">
      <c r="A150" s="32" t="s">
        <v>5</v>
      </c>
      <c r="B150" s="215" t="s">
        <v>227</v>
      </c>
      <c r="C150" s="215"/>
      <c r="D150" s="215"/>
      <c r="E150" s="156"/>
      <c r="F150" s="149" t="s">
        <v>228</v>
      </c>
      <c r="G150" s="216">
        <v>1500</v>
      </c>
      <c r="H150" s="217">
        <f t="shared" ref="H150:H158" si="3">G150/12</f>
        <v>125</v>
      </c>
      <c r="J150" s="137" t="s">
        <v>229</v>
      </c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</row>
    <row r="151" spans="1:30">
      <c r="A151" s="32" t="s">
        <v>9</v>
      </c>
      <c r="B151" s="215" t="s">
        <v>230</v>
      </c>
      <c r="C151" s="215"/>
      <c r="D151" s="215"/>
      <c r="E151" s="156"/>
      <c r="F151" s="149" t="s">
        <v>228</v>
      </c>
      <c r="G151" s="216">
        <v>100</v>
      </c>
      <c r="H151" s="217">
        <f t="shared" si="3"/>
        <v>8.3333333333333304</v>
      </c>
      <c r="J151" s="137" t="s">
        <v>229</v>
      </c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</row>
    <row r="152" spans="1:30">
      <c r="A152" s="32" t="s">
        <v>35</v>
      </c>
      <c r="B152" s="215" t="s">
        <v>231</v>
      </c>
      <c r="C152" s="215"/>
      <c r="D152" s="215"/>
      <c r="E152" s="156"/>
      <c r="F152" s="149" t="s">
        <v>228</v>
      </c>
      <c r="G152" s="216">
        <v>250</v>
      </c>
      <c r="H152" s="217">
        <f t="shared" si="3"/>
        <v>20.8333333333333</v>
      </c>
      <c r="J152" s="134"/>
      <c r="K152" s="134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  <c r="AA152" s="134"/>
      <c r="AB152" s="134"/>
      <c r="AC152" s="134"/>
      <c r="AD152" s="134"/>
    </row>
    <row r="153" spans="1:30">
      <c r="A153" s="32" t="s">
        <v>38</v>
      </c>
      <c r="B153" s="215" t="s">
        <v>232</v>
      </c>
      <c r="C153" s="215"/>
      <c r="D153" s="215"/>
      <c r="E153" s="156"/>
      <c r="F153" s="149" t="s">
        <v>228</v>
      </c>
      <c r="G153" s="218">
        <v>100</v>
      </c>
      <c r="H153" s="217">
        <f t="shared" si="3"/>
        <v>8.3333333333333304</v>
      </c>
      <c r="J153" s="136"/>
      <c r="K153" s="134"/>
      <c r="L153" s="13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  <c r="AA153" s="134"/>
      <c r="AB153" s="134"/>
      <c r="AC153" s="134"/>
      <c r="AD153" s="134"/>
    </row>
    <row r="154" spans="1:30">
      <c r="A154" s="32" t="s">
        <v>40</v>
      </c>
      <c r="B154" s="215" t="s">
        <v>233</v>
      </c>
      <c r="C154" s="215"/>
      <c r="D154" s="215"/>
      <c r="E154" s="156"/>
      <c r="F154" s="149" t="s">
        <v>228</v>
      </c>
      <c r="G154" s="216">
        <v>100</v>
      </c>
      <c r="H154" s="217">
        <f t="shared" si="3"/>
        <v>8.3333333333333304</v>
      </c>
      <c r="J154" s="134"/>
      <c r="K154" s="134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  <c r="AA154" s="134"/>
      <c r="AB154" s="134"/>
      <c r="AC154" s="134"/>
      <c r="AD154" s="134"/>
    </row>
    <row r="155" spans="1:30">
      <c r="A155" s="32" t="s">
        <v>44</v>
      </c>
      <c r="B155" s="215" t="s">
        <v>234</v>
      </c>
      <c r="C155" s="215"/>
      <c r="D155" s="215"/>
      <c r="E155" s="156"/>
      <c r="F155" s="149" t="s">
        <v>228</v>
      </c>
      <c r="G155" s="216">
        <v>2500</v>
      </c>
      <c r="H155" s="217">
        <f t="shared" si="3"/>
        <v>208.33333333333334</v>
      </c>
      <c r="J155" s="1" t="s">
        <v>235</v>
      </c>
      <c r="K155" s="1"/>
      <c r="L155" s="176"/>
      <c r="M155" s="176"/>
      <c r="N155" s="176"/>
      <c r="O155" s="176"/>
      <c r="P155" s="176"/>
      <c r="Q155" s="176"/>
      <c r="R155" s="176"/>
      <c r="S155" s="176"/>
      <c r="T155" s="176"/>
      <c r="U155" s="176"/>
      <c r="V155" s="176"/>
      <c r="W155" s="176"/>
      <c r="X155" s="176"/>
      <c r="Y155" s="176"/>
      <c r="Z155" s="55"/>
      <c r="AA155" s="55"/>
      <c r="AB155" s="55"/>
      <c r="AC155" s="55"/>
      <c r="AD155" s="55"/>
    </row>
    <row r="156" spans="1:30">
      <c r="A156" s="219" t="s">
        <v>46</v>
      </c>
      <c r="B156" s="220" t="s">
        <v>47</v>
      </c>
      <c r="C156" s="215"/>
      <c r="D156" s="215"/>
      <c r="E156" s="156"/>
      <c r="F156" s="149"/>
      <c r="G156" s="218"/>
      <c r="H156" s="217">
        <f t="shared" si="3"/>
        <v>0</v>
      </c>
      <c r="J156" s="137"/>
    </row>
    <row r="157" spans="1:30">
      <c r="A157" s="32" t="s">
        <v>85</v>
      </c>
      <c r="B157" s="220" t="s">
        <v>47</v>
      </c>
      <c r="C157" s="215"/>
      <c r="D157" s="215"/>
      <c r="E157" s="156"/>
      <c r="F157" s="174"/>
      <c r="G157" s="216"/>
      <c r="H157" s="217">
        <f t="shared" si="3"/>
        <v>0</v>
      </c>
      <c r="L157" s="134"/>
      <c r="M157" s="134"/>
      <c r="N157" s="134"/>
      <c r="O157" s="134"/>
      <c r="P157" s="134"/>
      <c r="Q157" s="134"/>
      <c r="R157" s="134"/>
      <c r="S157" s="134"/>
      <c r="T157" s="134"/>
      <c r="U157" s="134"/>
      <c r="V157" s="134"/>
      <c r="W157" s="134"/>
      <c r="X157" s="134"/>
      <c r="Y157" s="134"/>
      <c r="Z157" s="134"/>
      <c r="AA157" s="134"/>
      <c r="AB157" s="134"/>
      <c r="AC157" s="134"/>
      <c r="AD157" s="134"/>
    </row>
    <row r="158" spans="1:30">
      <c r="A158" s="221" t="s">
        <v>236</v>
      </c>
      <c r="B158" s="220" t="s">
        <v>47</v>
      </c>
      <c r="C158" s="156"/>
      <c r="D158" s="156"/>
      <c r="E158" s="156"/>
      <c r="F158" s="156"/>
      <c r="G158" s="216"/>
      <c r="H158" s="217">
        <f t="shared" si="3"/>
        <v>0</v>
      </c>
      <c r="J158" s="134"/>
      <c r="K158" s="134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  <c r="AA158" s="134"/>
      <c r="AB158" s="134"/>
      <c r="AC158" s="134"/>
      <c r="AD158" s="134"/>
    </row>
    <row r="159" spans="1:30">
      <c r="A159" s="184" t="s">
        <v>237</v>
      </c>
      <c r="B159" s="184"/>
      <c r="C159" s="184"/>
      <c r="D159" s="188"/>
      <c r="E159" s="188"/>
      <c r="F159" s="222"/>
      <c r="G159" s="209"/>
      <c r="H159" s="223">
        <f>SUM(H150+H151+H152+H153+H154+H155+H156+H157+H158)</f>
        <v>379.16666666666663</v>
      </c>
      <c r="J159" s="134"/>
      <c r="K159" s="134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  <c r="AA159" s="134"/>
      <c r="AB159" s="134"/>
      <c r="AC159" s="134"/>
      <c r="AD159" s="134"/>
    </row>
    <row r="160" spans="1:30">
      <c r="A160" s="224"/>
      <c r="B160" s="224"/>
      <c r="C160" s="224"/>
      <c r="F160" s="225"/>
      <c r="G160" s="180"/>
      <c r="H160" s="226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</row>
    <row r="161" spans="1:30">
      <c r="A161" s="137"/>
      <c r="B161" s="180"/>
      <c r="C161" s="180"/>
      <c r="D161" s="180"/>
      <c r="E161" s="180"/>
      <c r="F161" s="137"/>
      <c r="J161" s="134"/>
      <c r="K161" s="134"/>
      <c r="L161" s="134"/>
      <c r="M161" s="134"/>
      <c r="N161" s="134"/>
      <c r="O161" s="134"/>
      <c r="P161" s="134"/>
      <c r="Q161" s="134"/>
      <c r="R161" s="134"/>
      <c r="S161" s="134"/>
      <c r="T161" s="134"/>
      <c r="U161" s="134"/>
      <c r="V161" s="134"/>
      <c r="W161" s="134"/>
      <c r="X161" s="134"/>
      <c r="Y161" s="134"/>
      <c r="Z161" s="134"/>
      <c r="AA161" s="134"/>
      <c r="AB161" s="134"/>
      <c r="AC161" s="134"/>
      <c r="AD161" s="134"/>
    </row>
    <row r="162" spans="1:30">
      <c r="A162" s="227" t="s">
        <v>238</v>
      </c>
      <c r="B162" s="227"/>
      <c r="C162" s="227"/>
      <c r="D162" s="227"/>
      <c r="E162" s="227"/>
      <c r="F162" s="189"/>
      <c r="G162" s="188"/>
      <c r="H162" s="188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</row>
    <row r="163" spans="1:30">
      <c r="A163" s="183" t="s">
        <v>239</v>
      </c>
      <c r="B163" s="185"/>
      <c r="C163" s="213" t="s">
        <v>240</v>
      </c>
      <c r="D163" s="213"/>
      <c r="E163" s="228"/>
      <c r="F163" s="214"/>
      <c r="G163" s="228"/>
      <c r="H163" s="213" t="s">
        <v>226</v>
      </c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  <c r="AA163" s="134"/>
      <c r="AB163" s="134"/>
      <c r="AC163" s="134"/>
      <c r="AD163" s="134"/>
    </row>
    <row r="164" spans="1:30">
      <c r="A164" s="32" t="s">
        <v>5</v>
      </c>
      <c r="B164" s="156" t="s">
        <v>241</v>
      </c>
      <c r="C164" s="160">
        <v>4</v>
      </c>
      <c r="D164" s="156"/>
      <c r="E164" s="156"/>
      <c r="F164" s="229"/>
      <c r="G164" s="156"/>
      <c r="H164" s="156"/>
      <c r="J164" s="2" t="s">
        <v>242</v>
      </c>
      <c r="K164" s="134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  <c r="AA164" s="134"/>
      <c r="AB164" s="134"/>
      <c r="AC164" s="134"/>
      <c r="AD164" s="134"/>
    </row>
    <row r="165" spans="1:30">
      <c r="A165" s="32" t="s">
        <v>9</v>
      </c>
      <c r="B165" s="156" t="s">
        <v>243</v>
      </c>
      <c r="C165" s="160">
        <v>6.83</v>
      </c>
      <c r="D165" s="156"/>
      <c r="E165" s="156"/>
      <c r="F165" s="229"/>
      <c r="G165" s="156"/>
      <c r="H165" s="230"/>
      <c r="J165" s="1" t="s">
        <v>299</v>
      </c>
      <c r="K165" s="231"/>
      <c r="L165" s="231"/>
      <c r="M165" s="231"/>
      <c r="N165" s="231"/>
      <c r="O165" s="134"/>
      <c r="P165" s="1" t="s">
        <v>300</v>
      </c>
      <c r="Q165" s="231"/>
      <c r="R165" s="231"/>
      <c r="S165" s="231"/>
      <c r="T165" s="231"/>
      <c r="U165" s="134"/>
      <c r="V165" s="134"/>
      <c r="W165" s="134"/>
      <c r="X165" s="134"/>
      <c r="Y165" s="134"/>
      <c r="Z165" s="134"/>
      <c r="AA165" s="134"/>
      <c r="AB165" s="134"/>
      <c r="AC165" s="134"/>
      <c r="AD165" s="134"/>
    </row>
    <row r="166" spans="1:30">
      <c r="A166" s="32" t="s">
        <v>35</v>
      </c>
      <c r="B166" s="156" t="s">
        <v>244</v>
      </c>
      <c r="C166" s="232">
        <f>H138</f>
        <v>4752</v>
      </c>
      <c r="D166" s="156"/>
      <c r="E166" s="156"/>
      <c r="F166" s="229"/>
      <c r="G166" s="156"/>
      <c r="H166" s="230"/>
      <c r="J166" s="2" t="s">
        <v>301</v>
      </c>
      <c r="K166" s="134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  <c r="AA166" s="134"/>
      <c r="AB166" s="134"/>
      <c r="AC166" s="134"/>
      <c r="AD166" s="134"/>
    </row>
    <row r="167" spans="1:30">
      <c r="A167" s="324" t="s">
        <v>245</v>
      </c>
      <c r="B167" s="324"/>
      <c r="C167" s="233"/>
      <c r="D167" s="188"/>
      <c r="E167" s="188"/>
      <c r="F167" s="234"/>
      <c r="G167" s="188"/>
      <c r="H167" s="235">
        <f>(C166/C164)*C165</f>
        <v>8114.04</v>
      </c>
      <c r="J167" s="2" t="s">
        <v>246</v>
      </c>
      <c r="K167" s="134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/>
      <c r="Y167" s="134"/>
      <c r="Z167" s="134"/>
      <c r="AA167" s="134"/>
      <c r="AB167" s="134"/>
      <c r="AC167" s="134"/>
      <c r="AD167" s="134"/>
    </row>
    <row r="168" spans="1:30">
      <c r="B168" s="236"/>
      <c r="C168" s="236"/>
      <c r="D168" s="236"/>
      <c r="F168" s="237"/>
      <c r="H168" s="238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</row>
    <row r="169" spans="1:30" ht="51">
      <c r="A169" s="183" t="s">
        <v>247</v>
      </c>
      <c r="B169" s="188"/>
      <c r="C169" s="239" t="s">
        <v>248</v>
      </c>
      <c r="D169" s="239" t="s">
        <v>249</v>
      </c>
      <c r="E169" s="239" t="s">
        <v>250</v>
      </c>
      <c r="F169" s="239" t="s">
        <v>251</v>
      </c>
      <c r="G169" s="240" t="s">
        <v>252</v>
      </c>
      <c r="H169" s="240" t="s">
        <v>253</v>
      </c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</row>
    <row r="170" spans="1:30">
      <c r="A170" s="241" t="s">
        <v>5</v>
      </c>
      <c r="B170" s="171" t="s">
        <v>254</v>
      </c>
      <c r="C170" s="171"/>
      <c r="D170" s="242">
        <v>30000</v>
      </c>
      <c r="E170" s="243">
        <v>680</v>
      </c>
      <c r="F170" s="244">
        <v>8</v>
      </c>
      <c r="G170" s="149"/>
      <c r="H170" s="245">
        <f>((F170*E170)/D170)*H138</f>
        <v>861.69600000000003</v>
      </c>
      <c r="I170" s="55" t="s">
        <v>27</v>
      </c>
      <c r="J170" s="2" t="s">
        <v>255</v>
      </c>
      <c r="K170" s="13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134"/>
      <c r="AA170" s="134"/>
      <c r="AB170" s="134"/>
      <c r="AC170" s="134"/>
      <c r="AD170" s="134"/>
    </row>
    <row r="171" spans="1:30">
      <c r="A171" s="149" t="s">
        <v>9</v>
      </c>
      <c r="B171" s="156" t="s">
        <v>256</v>
      </c>
      <c r="C171" s="149"/>
      <c r="D171" s="156"/>
      <c r="E171" s="230"/>
      <c r="F171" s="156"/>
      <c r="G171" s="198">
        <v>0.1</v>
      </c>
      <c r="H171" s="245">
        <f>(H144*G171)/12</f>
        <v>416.66666666666669</v>
      </c>
      <c r="I171" s="2" t="s">
        <v>27</v>
      </c>
      <c r="J171" s="2" t="s">
        <v>298</v>
      </c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</row>
    <row r="172" spans="1:30">
      <c r="A172" s="149" t="s">
        <v>35</v>
      </c>
      <c r="B172" s="156" t="s">
        <v>257</v>
      </c>
      <c r="C172" s="246" t="s">
        <v>27</v>
      </c>
      <c r="D172" s="156"/>
      <c r="E172" s="156"/>
      <c r="G172" s="198">
        <v>0.1</v>
      </c>
      <c r="H172" s="230">
        <f>((C165/C164)*G172)*C166</f>
        <v>811.40400000000011</v>
      </c>
      <c r="J172" s="2" t="s">
        <v>297</v>
      </c>
      <c r="K172" s="55"/>
      <c r="L172" s="55"/>
      <c r="M172" s="55"/>
      <c r="N172" s="55"/>
      <c r="O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</row>
    <row r="173" spans="1:30">
      <c r="A173" s="149" t="s">
        <v>38</v>
      </c>
      <c r="B173" s="156" t="s">
        <v>258</v>
      </c>
      <c r="C173" s="156"/>
      <c r="D173" s="156"/>
      <c r="E173" s="156"/>
      <c r="F173" s="247"/>
      <c r="G173" s="149"/>
      <c r="H173" s="230">
        <f>H145/12</f>
        <v>833.33333333333337</v>
      </c>
      <c r="J173" s="136" t="s">
        <v>259</v>
      </c>
      <c r="K173" s="13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  <c r="AA173" s="134"/>
      <c r="AB173" s="134"/>
      <c r="AC173" s="134"/>
      <c r="AD173" s="134"/>
    </row>
    <row r="174" spans="1:30">
      <c r="A174" s="193" t="s">
        <v>40</v>
      </c>
      <c r="B174" s="194" t="s">
        <v>47</v>
      </c>
      <c r="C174" s="194"/>
      <c r="D174" s="194"/>
      <c r="E174" s="156"/>
      <c r="F174" s="156"/>
      <c r="G174" s="149"/>
      <c r="H174" s="230"/>
      <c r="J174" s="212" t="s">
        <v>260</v>
      </c>
      <c r="K174" s="231"/>
      <c r="L174" s="248"/>
      <c r="M174" s="231"/>
      <c r="N174" s="231"/>
      <c r="O174" s="231"/>
      <c r="P174" s="231"/>
      <c r="Q174" s="231"/>
      <c r="R174" s="231"/>
      <c r="S174" s="231"/>
      <c r="T174" s="231"/>
      <c r="U174" s="55"/>
      <c r="V174" s="55"/>
      <c r="W174" s="55"/>
      <c r="X174" s="134"/>
      <c r="Y174" s="134"/>
      <c r="Z174" s="134"/>
      <c r="AA174" s="134"/>
      <c r="AB174" s="134"/>
      <c r="AC174" s="134"/>
      <c r="AD174" s="134"/>
    </row>
    <row r="175" spans="1:30">
      <c r="A175" s="325" t="s">
        <v>261</v>
      </c>
      <c r="B175" s="325"/>
      <c r="C175" s="249"/>
      <c r="D175" s="188"/>
      <c r="E175" s="250"/>
      <c r="F175" s="251"/>
      <c r="G175" s="188"/>
      <c r="H175" s="235">
        <f>SUM(H170:H174)</f>
        <v>2923.1000000000004</v>
      </c>
      <c r="J175" s="196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134"/>
      <c r="V175" s="134"/>
      <c r="W175" s="134"/>
      <c r="X175" s="134"/>
      <c r="Y175" s="134"/>
      <c r="Z175" s="134"/>
      <c r="AA175" s="134"/>
      <c r="AB175" s="134"/>
      <c r="AC175" s="134"/>
      <c r="AD175" s="134"/>
    </row>
    <row r="176" spans="1:30">
      <c r="A176" s="252"/>
      <c r="B176" s="252"/>
      <c r="C176" s="252"/>
      <c r="E176" s="253"/>
      <c r="F176" s="254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</row>
    <row r="177" spans="1:30">
      <c r="A177" s="326" t="s">
        <v>262</v>
      </c>
      <c r="B177" s="327"/>
      <c r="C177" s="327"/>
      <c r="D177" s="327"/>
      <c r="E177" s="327"/>
      <c r="F177" s="327"/>
      <c r="G177" s="327"/>
      <c r="H177" s="328"/>
      <c r="I177" s="2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</row>
    <row r="178" spans="1:30">
      <c r="A178" s="256" t="s">
        <v>5</v>
      </c>
      <c r="B178" s="257" t="s">
        <v>263</v>
      </c>
      <c r="C178" s="257"/>
      <c r="D178" s="257"/>
      <c r="E178" s="257"/>
      <c r="F178" s="257"/>
      <c r="G178" s="257"/>
      <c r="H178" s="258" t="s">
        <v>226</v>
      </c>
      <c r="I178" s="259"/>
      <c r="J178" s="137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</row>
    <row r="179" spans="1:30">
      <c r="A179" s="32" t="s">
        <v>264</v>
      </c>
      <c r="B179" s="67" t="s">
        <v>263</v>
      </c>
      <c r="C179" s="67"/>
      <c r="D179" s="67"/>
      <c r="E179" s="67"/>
      <c r="F179" s="67"/>
      <c r="G179" s="67"/>
      <c r="H179" s="260">
        <f>H159</f>
        <v>379.16666666666663</v>
      </c>
      <c r="I179" s="259"/>
      <c r="J179" s="137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</row>
    <row r="180" spans="1:30">
      <c r="A180" s="32" t="s">
        <v>265</v>
      </c>
      <c r="B180" s="67" t="s">
        <v>266</v>
      </c>
      <c r="C180" s="67"/>
      <c r="D180" s="67"/>
      <c r="E180" s="67"/>
      <c r="F180" s="67"/>
      <c r="G180" s="67"/>
      <c r="H180" s="217">
        <f>H167</f>
        <v>8114.04</v>
      </c>
      <c r="J180" s="137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</row>
    <row r="181" spans="1:30">
      <c r="A181" s="32" t="s">
        <v>267</v>
      </c>
      <c r="B181" s="67" t="s">
        <v>268</v>
      </c>
      <c r="C181" s="67"/>
      <c r="D181" s="67"/>
      <c r="E181" s="67"/>
      <c r="F181" s="67"/>
      <c r="G181" s="67"/>
      <c r="H181" s="217">
        <f>H175</f>
        <v>2923.1000000000004</v>
      </c>
      <c r="J181" s="137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</row>
    <row r="182" spans="1:30">
      <c r="A182" s="329" t="s">
        <v>269</v>
      </c>
      <c r="B182" s="330"/>
      <c r="C182" s="261"/>
      <c r="D182" s="261"/>
      <c r="E182" s="261"/>
      <c r="F182" s="261"/>
      <c r="G182" s="261"/>
      <c r="H182" s="262">
        <f>SUM(H180:H181)</f>
        <v>11037.14</v>
      </c>
      <c r="I182" s="259"/>
      <c r="J182" s="137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</row>
    <row r="183" spans="1:30">
      <c r="A183" s="263" t="s">
        <v>9</v>
      </c>
      <c r="B183" s="264" t="s">
        <v>270</v>
      </c>
      <c r="C183" s="265"/>
      <c r="D183" s="266"/>
      <c r="E183" s="266"/>
      <c r="F183" s="267"/>
      <c r="G183" s="268"/>
      <c r="H183" s="269"/>
      <c r="I183" s="259"/>
      <c r="J183" s="137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</row>
    <row r="184" spans="1:30">
      <c r="A184" s="270" t="s">
        <v>271</v>
      </c>
      <c r="B184" s="271" t="s">
        <v>272</v>
      </c>
      <c r="C184" s="272"/>
      <c r="D184" s="156"/>
      <c r="E184" s="156"/>
      <c r="F184" s="273"/>
      <c r="G184" s="149"/>
      <c r="H184" s="274">
        <v>500</v>
      </c>
      <c r="J184" s="137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</row>
    <row r="185" spans="1:30">
      <c r="A185" s="275" t="s">
        <v>273</v>
      </c>
      <c r="B185" s="276"/>
      <c r="C185" s="276"/>
      <c r="D185" s="276"/>
      <c r="E185" s="276"/>
      <c r="F185" s="276"/>
      <c r="G185" s="276"/>
      <c r="H185" s="277">
        <f>SUM(H182+H184)</f>
        <v>11537.14</v>
      </c>
      <c r="J185" s="136"/>
      <c r="K185" s="134"/>
      <c r="L185" s="134"/>
      <c r="M185" s="134"/>
      <c r="N185" s="134"/>
      <c r="O185" s="134"/>
      <c r="P185" s="134"/>
      <c r="Q185" s="134"/>
      <c r="R185" s="134"/>
      <c r="S185" s="134"/>
      <c r="T185" s="134"/>
      <c r="U185" s="134"/>
      <c r="V185" s="134"/>
      <c r="W185" s="134"/>
      <c r="X185" s="134"/>
      <c r="Y185" s="134"/>
      <c r="Z185" s="134"/>
      <c r="AA185" s="134"/>
      <c r="AB185" s="134"/>
      <c r="AC185" s="134"/>
      <c r="AD185" s="134"/>
    </row>
    <row r="186" spans="1:30">
      <c r="A186" s="278"/>
      <c r="B186" s="279"/>
      <c r="C186" s="279"/>
      <c r="D186" s="279"/>
      <c r="E186" s="279"/>
      <c r="F186" s="279"/>
      <c r="G186" s="279"/>
      <c r="H186" s="280"/>
      <c r="I186" s="281"/>
      <c r="J186" s="137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</row>
    <row r="187" spans="1:30">
      <c r="A187" s="282" t="s">
        <v>274</v>
      </c>
      <c r="B187" s="283"/>
      <c r="C187" s="283"/>
      <c r="D187" s="283"/>
      <c r="E187" s="283"/>
      <c r="F187" s="283"/>
      <c r="G187" s="283"/>
      <c r="H187" s="284"/>
      <c r="I187" s="285"/>
      <c r="J187" s="134"/>
      <c r="K187" s="134"/>
      <c r="L187" s="134"/>
      <c r="M187" s="134"/>
      <c r="N187" s="134"/>
      <c r="O187" s="134"/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  <c r="AA187" s="134"/>
      <c r="AB187" s="134"/>
      <c r="AC187" s="134"/>
      <c r="AD187" s="134"/>
    </row>
    <row r="188" spans="1:30">
      <c r="A188" s="286">
        <v>3</v>
      </c>
      <c r="B188" s="287" t="s">
        <v>275</v>
      </c>
      <c r="C188" s="287"/>
      <c r="D188" s="287"/>
      <c r="E188" s="287"/>
      <c r="F188" s="287"/>
      <c r="G188" s="286" t="s">
        <v>54</v>
      </c>
      <c r="H188" s="286" t="s">
        <v>25</v>
      </c>
      <c r="J188" s="134"/>
      <c r="K188" s="134"/>
      <c r="L188" s="134"/>
      <c r="M188" s="134"/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  <c r="AA188" s="134"/>
      <c r="AB188" s="134"/>
      <c r="AC188" s="134"/>
      <c r="AD188" s="134"/>
    </row>
    <row r="189" spans="1:30">
      <c r="A189" s="32" t="s">
        <v>5</v>
      </c>
      <c r="B189" s="174" t="s">
        <v>276</v>
      </c>
      <c r="C189" s="174"/>
      <c r="D189" s="174"/>
      <c r="E189" s="174"/>
      <c r="F189" s="174"/>
      <c r="G189" s="68" t="s">
        <v>27</v>
      </c>
      <c r="H189" s="288">
        <f>500+782.61</f>
        <v>1282.6100000000001</v>
      </c>
      <c r="J189" s="393" t="s">
        <v>304</v>
      </c>
      <c r="K189" s="393"/>
      <c r="L189" s="393"/>
      <c r="M189" s="393"/>
      <c r="N189" s="393"/>
      <c r="O189" s="393"/>
      <c r="P189" s="393"/>
      <c r="Q189" s="393"/>
      <c r="R189" s="393"/>
      <c r="S189" s="393"/>
      <c r="T189" s="393"/>
      <c r="U189" s="393"/>
      <c r="V189" s="393"/>
      <c r="W189" s="393"/>
      <c r="X189" s="393"/>
      <c r="Y189" s="393"/>
      <c r="Z189" s="393"/>
      <c r="AA189" s="393"/>
      <c r="AB189" s="134"/>
      <c r="AC189" s="134"/>
      <c r="AD189" s="134"/>
    </row>
    <row r="190" spans="1:30">
      <c r="A190" s="32" t="s">
        <v>9</v>
      </c>
      <c r="B190" s="174" t="s">
        <v>277</v>
      </c>
      <c r="C190" s="174"/>
      <c r="D190" s="174"/>
      <c r="E190" s="174"/>
      <c r="F190" s="174"/>
      <c r="G190" s="289">
        <v>0.3</v>
      </c>
      <c r="H190" s="290">
        <f>(H126+H185+H189)*G190</f>
        <v>5232.2985926169595</v>
      </c>
      <c r="J190" s="134"/>
      <c r="K190" s="134"/>
      <c r="L190" s="134"/>
      <c r="M190" s="134"/>
      <c r="N190" s="134"/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  <c r="AA190" s="134"/>
      <c r="AB190" s="134"/>
      <c r="AC190" s="134"/>
      <c r="AD190" s="134"/>
    </row>
    <row r="191" spans="1:30">
      <c r="A191" s="32" t="s">
        <v>35</v>
      </c>
      <c r="B191" s="174" t="s">
        <v>278</v>
      </c>
      <c r="C191" s="174" t="s">
        <v>279</v>
      </c>
      <c r="D191" s="174"/>
      <c r="E191" s="174"/>
      <c r="F191" s="174"/>
      <c r="G191" s="289">
        <v>0</v>
      </c>
      <c r="H191" s="290">
        <f>($H$126+$H$185+$H$189+$H$190)*G191</f>
        <v>0</v>
      </c>
      <c r="J191" s="291" t="s">
        <v>280</v>
      </c>
      <c r="K191" s="231"/>
      <c r="L191" s="231"/>
      <c r="M191" s="231"/>
      <c r="N191" s="231"/>
      <c r="O191" s="231"/>
      <c r="P191" s="231"/>
      <c r="Q191" s="231"/>
      <c r="R191" s="231"/>
      <c r="S191" s="231"/>
      <c r="T191" s="231"/>
      <c r="U191" s="231"/>
      <c r="V191" s="231"/>
      <c r="W191" s="134"/>
      <c r="X191" s="134"/>
      <c r="Y191" s="134"/>
      <c r="Z191" s="134"/>
      <c r="AA191" s="134"/>
      <c r="AB191" s="134"/>
      <c r="AC191" s="134"/>
      <c r="AD191" s="134"/>
    </row>
    <row r="192" spans="1:30">
      <c r="A192" s="32" t="s">
        <v>281</v>
      </c>
      <c r="B192" s="174"/>
      <c r="C192" s="292" t="s">
        <v>282</v>
      </c>
      <c r="D192" s="35" t="s">
        <v>283</v>
      </c>
      <c r="E192" s="293"/>
      <c r="F192" s="293"/>
      <c r="G192" s="106">
        <v>6.4999999999999997E-3</v>
      </c>
      <c r="H192" s="290">
        <f>($H$126+$H$185+$H$189+$H$190)*G192</f>
        <v>147.37641035871104</v>
      </c>
      <c r="J192" s="134"/>
      <c r="K192" s="134"/>
      <c r="L192" s="134"/>
      <c r="M192" s="134"/>
      <c r="N192" s="134"/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  <c r="AA192" s="134"/>
      <c r="AB192" s="134"/>
      <c r="AC192" s="134"/>
      <c r="AD192" s="134"/>
    </row>
    <row r="193" spans="1:30">
      <c r="A193" s="32" t="s">
        <v>284</v>
      </c>
      <c r="B193" s="174"/>
      <c r="C193" s="292" t="s">
        <v>282</v>
      </c>
      <c r="D193" s="35" t="s">
        <v>285</v>
      </c>
      <c r="E193" s="293"/>
      <c r="F193" s="293"/>
      <c r="G193" s="289">
        <v>0.03</v>
      </c>
      <c r="H193" s="290">
        <f>($H$126+$H$185+$H$189+$H$190)*G193</f>
        <v>680.19881704020474</v>
      </c>
      <c r="J193" s="134"/>
      <c r="K193" s="134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  <c r="AA193" s="134"/>
      <c r="AB193" s="134"/>
      <c r="AC193" s="134"/>
      <c r="AD193" s="134"/>
    </row>
    <row r="194" spans="1:30">
      <c r="A194" s="32" t="s">
        <v>286</v>
      </c>
      <c r="B194" s="174"/>
      <c r="C194" s="294" t="s">
        <v>287</v>
      </c>
      <c r="D194" s="35" t="s">
        <v>288</v>
      </c>
      <c r="E194" s="293"/>
      <c r="F194" s="293"/>
      <c r="G194" s="289">
        <v>0.05</v>
      </c>
      <c r="H194" s="290">
        <f>($H$126+$H$185+$H$189+$H$190)*G194</f>
        <v>1133.6646950670081</v>
      </c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  <c r="AA194" s="134"/>
      <c r="AB194" s="134"/>
      <c r="AC194" s="134"/>
      <c r="AD194" s="134"/>
    </row>
    <row r="195" spans="1:30">
      <c r="A195" s="316" t="s">
        <v>289</v>
      </c>
      <c r="B195" s="317"/>
      <c r="C195" s="317"/>
      <c r="D195" s="317"/>
      <c r="E195" s="318"/>
      <c r="F195" s="287"/>
      <c r="G195" s="295"/>
      <c r="H195" s="296">
        <f>SUM(H189:H194)</f>
        <v>8476.148515082883</v>
      </c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  <c r="AA195" s="134"/>
      <c r="AB195" s="134"/>
      <c r="AC195" s="134"/>
      <c r="AD195" s="134"/>
    </row>
    <row r="196" spans="1:30">
      <c r="A196" s="297"/>
      <c r="B196" s="136"/>
      <c r="C196" s="298"/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  <c r="AA196" s="134"/>
      <c r="AB196" s="134"/>
      <c r="AC196" s="134"/>
      <c r="AD196" s="134"/>
    </row>
    <row r="197" spans="1:30">
      <c r="A197" s="319" t="s">
        <v>290</v>
      </c>
      <c r="B197" s="319"/>
      <c r="C197" s="319"/>
      <c r="D197" s="319"/>
      <c r="E197" s="319"/>
      <c r="F197" s="319"/>
      <c r="G197" s="319"/>
      <c r="H197" s="319"/>
      <c r="I197" s="299"/>
      <c r="J197" s="134"/>
      <c r="K197" s="134"/>
      <c r="L197" s="134"/>
      <c r="M197" s="134"/>
      <c r="N197" s="134"/>
      <c r="O197" s="134"/>
      <c r="P197" s="134"/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  <c r="AA197" s="134"/>
      <c r="AB197" s="134"/>
      <c r="AC197" s="134"/>
      <c r="AD197" s="134"/>
    </row>
    <row r="198" spans="1:30">
      <c r="A198" s="300">
        <v>1</v>
      </c>
      <c r="B198" s="320" t="s">
        <v>291</v>
      </c>
      <c r="C198" s="321"/>
      <c r="D198" s="321"/>
      <c r="E198" s="321"/>
      <c r="F198" s="321"/>
      <c r="G198" s="322"/>
      <c r="H198" s="301">
        <f>H126</f>
        <v>4621.2453087232007</v>
      </c>
      <c r="I198" s="299"/>
      <c r="J198" s="134"/>
      <c r="K198" s="134"/>
      <c r="L198" s="134"/>
      <c r="M198" s="134"/>
      <c r="N198" s="134"/>
      <c r="O198" s="134"/>
      <c r="P198" s="134"/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  <c r="AA198" s="134"/>
      <c r="AB198" s="134"/>
      <c r="AC198" s="134"/>
      <c r="AD198" s="134"/>
    </row>
    <row r="199" spans="1:30">
      <c r="A199" s="300">
        <v>2</v>
      </c>
      <c r="B199" s="323" t="s">
        <v>292</v>
      </c>
      <c r="C199" s="323"/>
      <c r="D199" s="323"/>
      <c r="E199" s="323"/>
      <c r="F199" s="323"/>
      <c r="G199" s="323"/>
      <c r="H199" s="302">
        <f>H185</f>
        <v>11537.14</v>
      </c>
      <c r="I199" s="303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</row>
    <row r="200" spans="1:30">
      <c r="A200" s="300">
        <v>3</v>
      </c>
      <c r="B200" s="323" t="s">
        <v>293</v>
      </c>
      <c r="C200" s="323"/>
      <c r="D200" s="323"/>
      <c r="E200" s="323"/>
      <c r="F200" s="323"/>
      <c r="G200" s="323"/>
      <c r="H200" s="302">
        <f>H195</f>
        <v>8476.148515082883</v>
      </c>
      <c r="I200" s="303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  <c r="AA200" s="134"/>
      <c r="AB200" s="134"/>
      <c r="AC200" s="134"/>
      <c r="AD200" s="134"/>
    </row>
    <row r="201" spans="1:30">
      <c r="A201" s="309" t="s">
        <v>294</v>
      </c>
      <c r="B201" s="310"/>
      <c r="C201" s="310"/>
      <c r="D201" s="310"/>
      <c r="E201" s="310"/>
      <c r="F201" s="310"/>
      <c r="G201" s="311"/>
      <c r="H201" s="304">
        <f>SUM(H198:H200)</f>
        <v>24634.533823806083</v>
      </c>
      <c r="I201" s="303"/>
      <c r="J201" s="134"/>
      <c r="K201" s="134"/>
      <c r="L201" s="134"/>
      <c r="M201" s="134"/>
      <c r="N201" s="134"/>
      <c r="O201" s="134"/>
      <c r="P201" s="134"/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  <c r="AA201" s="134"/>
      <c r="AB201" s="134"/>
      <c r="AC201" s="134"/>
      <c r="AD201" s="134"/>
    </row>
    <row r="202" spans="1:30">
      <c r="A202" s="309" t="s">
        <v>295</v>
      </c>
      <c r="B202" s="310"/>
      <c r="C202" s="310"/>
      <c r="D202" s="310"/>
      <c r="E202" s="310"/>
      <c r="F202" s="310"/>
      <c r="G202" s="311"/>
      <c r="H202" s="304">
        <f>H201*H134</f>
        <v>295614.40588567301</v>
      </c>
      <c r="I202" s="303"/>
      <c r="J202" s="134"/>
      <c r="K202" s="134"/>
      <c r="L202" s="134"/>
      <c r="M202" s="134"/>
      <c r="N202" s="134"/>
      <c r="O202" s="134"/>
      <c r="P202" s="134"/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  <c r="AA202" s="134"/>
      <c r="AB202" s="134"/>
      <c r="AC202" s="134"/>
      <c r="AD202" s="134"/>
    </row>
    <row r="203" spans="1:30">
      <c r="A203" s="312" t="s">
        <v>296</v>
      </c>
      <c r="B203" s="312"/>
      <c r="C203" s="312"/>
      <c r="D203" s="312"/>
      <c r="E203" s="312"/>
      <c r="F203" s="312"/>
      <c r="G203" s="312"/>
      <c r="H203" s="305">
        <f>H201/H138</f>
        <v>5.1840348955820881</v>
      </c>
      <c r="I203" s="306"/>
      <c r="J203" s="136" t="s">
        <v>303</v>
      </c>
      <c r="K203" s="134"/>
      <c r="L203" s="134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  <c r="AA203" s="134"/>
      <c r="AB203" s="134"/>
      <c r="AC203" s="134"/>
      <c r="AD203" s="134"/>
    </row>
    <row r="204" spans="1:30">
      <c r="A204" s="307"/>
      <c r="B204" s="307"/>
      <c r="C204" s="307"/>
      <c r="D204" s="307"/>
      <c r="E204" s="307"/>
      <c r="F204" s="307"/>
      <c r="G204" s="307"/>
      <c r="H204" s="306"/>
      <c r="I204" s="306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5"/>
    </row>
    <row r="205" spans="1:30">
      <c r="A205" s="307"/>
      <c r="B205" s="307"/>
      <c r="C205" s="307"/>
      <c r="D205" s="307"/>
      <c r="E205" s="307"/>
      <c r="F205" s="307"/>
      <c r="G205" s="307"/>
      <c r="H205" s="306"/>
      <c r="I205" s="306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5"/>
    </row>
    <row r="206" spans="1:30">
      <c r="A206" s="307"/>
      <c r="B206" s="307"/>
      <c r="C206" s="307"/>
      <c r="D206" s="307"/>
      <c r="E206" s="307"/>
      <c r="F206" s="307"/>
      <c r="G206" s="307"/>
      <c r="H206" s="306"/>
      <c r="I206" s="306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</row>
    <row r="207" spans="1:30">
      <c r="E207" s="236"/>
      <c r="F207" s="236"/>
    </row>
  </sheetData>
  <mergeCells count="48">
    <mergeCell ref="A1:I1"/>
    <mergeCell ref="A2:I2"/>
    <mergeCell ref="A3:I3"/>
    <mergeCell ref="A4:I4"/>
    <mergeCell ref="A6:I6"/>
    <mergeCell ref="F7:I7"/>
    <mergeCell ref="A10:I10"/>
    <mergeCell ref="A14:I14"/>
    <mergeCell ref="A18:I18"/>
    <mergeCell ref="A29:I29"/>
    <mergeCell ref="B41:C41"/>
    <mergeCell ref="D45:G45"/>
    <mergeCell ref="A49:B49"/>
    <mergeCell ref="B53:C53"/>
    <mergeCell ref="B57:E57"/>
    <mergeCell ref="A60:I60"/>
    <mergeCell ref="A67:I67"/>
    <mergeCell ref="A77:I77"/>
    <mergeCell ref="A78:D78"/>
    <mergeCell ref="A86:G86"/>
    <mergeCell ref="F123:G123"/>
    <mergeCell ref="F124:G124"/>
    <mergeCell ref="B87:G87"/>
    <mergeCell ref="B88:G88"/>
    <mergeCell ref="A90:I90"/>
    <mergeCell ref="A95:I95"/>
    <mergeCell ref="A102:I102"/>
    <mergeCell ref="A126:G126"/>
    <mergeCell ref="A129:H129"/>
    <mergeCell ref="E135:H135"/>
    <mergeCell ref="B137:C137"/>
    <mergeCell ref="A142:H142"/>
    <mergeCell ref="A201:G201"/>
    <mergeCell ref="A202:G202"/>
    <mergeCell ref="A203:G203"/>
    <mergeCell ref="C42:C45"/>
    <mergeCell ref="A195:E195"/>
    <mergeCell ref="A197:H197"/>
    <mergeCell ref="B198:G198"/>
    <mergeCell ref="B199:G199"/>
    <mergeCell ref="B200:G200"/>
    <mergeCell ref="A167:B167"/>
    <mergeCell ref="A175:B175"/>
    <mergeCell ref="A177:H177"/>
    <mergeCell ref="A182:B182"/>
    <mergeCell ref="A111:I111"/>
    <mergeCell ref="A112:I112"/>
    <mergeCell ref="A122:I122"/>
  </mergeCells>
  <pageMargins left="0.511811023622047" right="0.511811023622047" top="0.78740157480314998" bottom="0.78740157480314998" header="0.31496062992126" footer="0.3149606299212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 03 - Kombi - antigo 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Jéssica Mello</dc:creator>
  <cp:lastModifiedBy>Usuário</cp:lastModifiedBy>
  <cp:lastPrinted>2026-07-03T19:14:07Z</cp:lastPrinted>
  <dcterms:created xsi:type="dcterms:W3CDTF">2026-06-08T19:51:00Z</dcterms:created>
  <dcterms:modified xsi:type="dcterms:W3CDTF">2026-07-03T19:23:11Z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13F83FB87D6443A1ACFF809CDBBC51B7_12</vt:lpwstr>
  </property>
  <property fmtid="{D5CDD505-2E9C-101B-9397-08002B2CF9AE}" pid="3" name="KSOProductBuildVer">
    <vt:lpwstr>1046-12.1.0.26880</vt:lpwstr>
  </property>
  <property fmtid="{D5CDD505-2E9C-101B-9397-08002B2CF9AE}" pid="4" name="CalculationRule">
    <vt:i4>0</vt:i4>
  </property>
</Properties>
</file>