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LICITAÇÃO PEÇAS E OFICINA 2025\licitação nova\"/>
    </mc:Choice>
  </mc:AlternateContent>
  <xr:revisionPtr revIDLastSave="0" documentId="13_ncr:1_{D3ED7689-9691-4F67-92BA-CE0EBBD1A3BB}" xr6:coauthVersionLast="47" xr6:coauthVersionMax="47" xr10:uidLastSave="{00000000-0000-0000-0000-000000000000}"/>
  <bookViews>
    <workbookView xWindow="28680" yWindow="-120" windowWidth="29040" windowHeight="15720" xr2:uid="{E7A65497-C368-447C-BC6B-F025006AB1C9}"/>
  </bookViews>
  <sheets>
    <sheet name="Planilha1" sheetId="12" r:id="rId1"/>
    <sheet name="GASTOS POR VEÍCULO 23-24 EDUCAÇ" sheetId="1" r:id="rId2"/>
    <sheet name="GASTOS POR VEÍCULO 23-24 SAÚDE" sheetId="2" r:id="rId3"/>
    <sheet name="GASTOS POR VEÍCULO 23-24 OBRAS" sheetId="3" r:id="rId4"/>
    <sheet name="GASTOS POR VEÍCULO 23-24 ADMINI" sheetId="4" r:id="rId5"/>
    <sheet name="GASTOS POR VEÍCULO 23-24 AGROP " sheetId="5" r:id="rId6"/>
    <sheet name="GASTOS POR VEÍCULO 23 - 24 ESPO" sheetId="6" r:id="rId7"/>
    <sheet name="GASTOS POR VEÍCULO 23-24 FAMÍLI" sheetId="7" r:id="rId8"/>
    <sheet name="GASTOS POR VEÍCULO 23-24 INDUST" sheetId="8" r:id="rId9"/>
    <sheet name="GASTOS POR VEÍCULO 23-24 PLANEJ" sheetId="9" r:id="rId10"/>
    <sheet name="GASTOS POR VEÍCULO 23-24 DEFESA" sheetId="11" r:id="rId11"/>
    <sheet name="ESTIMATIVA  POR TIPO DE VEÍCULO" sheetId="10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9" i="12" l="1"/>
  <c r="G138" i="12"/>
  <c r="G137" i="12"/>
  <c r="G130" i="12"/>
  <c r="G117" i="12"/>
  <c r="G67" i="12"/>
  <c r="H67" i="12" s="1"/>
  <c r="G66" i="12"/>
  <c r="H66" i="12" s="1"/>
  <c r="G65" i="12"/>
  <c r="H65" i="12" s="1"/>
  <c r="G64" i="12"/>
  <c r="H64" i="12" s="1"/>
  <c r="G63" i="12"/>
  <c r="H63" i="12" s="1"/>
  <c r="G62" i="12"/>
  <c r="H62" i="12" s="1"/>
  <c r="G61" i="12"/>
  <c r="H61" i="12" s="1"/>
  <c r="G60" i="12"/>
  <c r="H60" i="12" s="1"/>
  <c r="G59" i="12"/>
  <c r="H59" i="12" s="1"/>
  <c r="G58" i="12"/>
  <c r="H58" i="12" s="1"/>
  <c r="G57" i="12"/>
  <c r="H57" i="12" s="1"/>
  <c r="G56" i="12"/>
  <c r="H56" i="12" s="1"/>
  <c r="G55" i="12"/>
  <c r="H55" i="12" s="1"/>
  <c r="G54" i="12"/>
  <c r="H54" i="12" s="1"/>
  <c r="G53" i="12"/>
  <c r="H53" i="12" s="1"/>
  <c r="H52" i="12"/>
  <c r="G52" i="12"/>
  <c r="G51" i="12"/>
  <c r="H51" i="12" s="1"/>
  <c r="G50" i="12"/>
  <c r="H50" i="12" s="1"/>
  <c r="G49" i="12"/>
  <c r="H49" i="12" s="1"/>
  <c r="G48" i="12"/>
  <c r="H48" i="12" s="1"/>
  <c r="G47" i="12"/>
  <c r="H47" i="12" s="1"/>
  <c r="G46" i="12"/>
  <c r="H46" i="12" s="1"/>
  <c r="G45" i="12"/>
  <c r="H45" i="12" s="1"/>
  <c r="G44" i="12"/>
  <c r="H44" i="12" s="1"/>
  <c r="G43" i="12"/>
  <c r="H43" i="12" s="1"/>
  <c r="G42" i="12"/>
  <c r="H42" i="12" s="1"/>
  <c r="G41" i="12"/>
  <c r="H41" i="12" s="1"/>
  <c r="G40" i="12"/>
  <c r="H40" i="12" s="1"/>
  <c r="H39" i="12"/>
  <c r="G39" i="12"/>
  <c r="G38" i="12"/>
  <c r="H38" i="12" s="1"/>
  <c r="G37" i="12"/>
  <c r="H37" i="12" s="1"/>
  <c r="G36" i="12"/>
  <c r="H36" i="12" s="1"/>
  <c r="G35" i="12"/>
  <c r="H35" i="12" s="1"/>
  <c r="G34" i="12"/>
  <c r="H34" i="12" s="1"/>
  <c r="G33" i="12"/>
  <c r="H33" i="12" s="1"/>
  <c r="G32" i="12"/>
  <c r="H32" i="12" s="1"/>
  <c r="G31" i="12"/>
  <c r="H31" i="12" s="1"/>
  <c r="G30" i="12"/>
  <c r="H30" i="12" s="1"/>
  <c r="G29" i="12"/>
  <c r="H29" i="12" s="1"/>
  <c r="F7" i="11"/>
  <c r="H7" i="11" s="1"/>
  <c r="J7" i="11" s="1"/>
  <c r="L7" i="11" s="1"/>
  <c r="G13" i="5"/>
  <c r="G14" i="5"/>
  <c r="G15" i="5"/>
  <c r="G16" i="5"/>
  <c r="G15" i="3"/>
  <c r="G16" i="3"/>
  <c r="G17" i="3"/>
  <c r="G18" i="3"/>
  <c r="G19" i="3"/>
  <c r="G20" i="3"/>
  <c r="G21" i="3"/>
  <c r="G22" i="3"/>
  <c r="G23" i="3"/>
  <c r="G24" i="3"/>
  <c r="G25" i="3"/>
  <c r="G35" i="3"/>
  <c r="G36" i="3"/>
  <c r="G37" i="3"/>
  <c r="G38" i="3"/>
  <c r="G39" i="3"/>
  <c r="G40" i="3"/>
  <c r="G41" i="3"/>
  <c r="G42" i="3"/>
  <c r="G43" i="3"/>
  <c r="G44" i="3"/>
  <c r="G45" i="3"/>
  <c r="G6" i="3"/>
  <c r="G16" i="2"/>
  <c r="G17" i="2"/>
  <c r="G18" i="2"/>
  <c r="G19" i="2"/>
  <c r="G20" i="2"/>
  <c r="G21" i="2"/>
  <c r="G22" i="2"/>
  <c r="G23" i="2"/>
  <c r="G24" i="2"/>
  <c r="G25" i="2"/>
  <c r="G25" i="1"/>
  <c r="C6" i="10"/>
  <c r="C14" i="10" s="1"/>
  <c r="F7" i="9"/>
  <c r="H7" i="9" s="1"/>
  <c r="J7" i="9" s="1"/>
  <c r="L7" i="9" s="1"/>
  <c r="F7" i="8"/>
  <c r="H7" i="8" s="1"/>
  <c r="J7" i="8" s="1"/>
  <c r="L7" i="8" s="1"/>
  <c r="F8" i="7"/>
  <c r="G8" i="7" s="1"/>
  <c r="F9" i="7"/>
  <c r="G9" i="7" s="1"/>
  <c r="F10" i="7"/>
  <c r="G10" i="7" s="1"/>
  <c r="F11" i="7"/>
  <c r="G11" i="7" s="1"/>
  <c r="F12" i="7"/>
  <c r="G12" i="7" s="1"/>
  <c r="F7" i="7"/>
  <c r="I9" i="7" s="1"/>
  <c r="K9" i="7" s="1"/>
  <c r="M9" i="7" s="1"/>
  <c r="F7" i="6"/>
  <c r="H7" i="6" s="1"/>
  <c r="J7" i="6" s="1"/>
  <c r="L7" i="6" s="1"/>
  <c r="F8" i="5"/>
  <c r="G8" i="5" s="1"/>
  <c r="F9" i="5"/>
  <c r="G9" i="5" s="1"/>
  <c r="F10" i="5"/>
  <c r="G10" i="5" s="1"/>
  <c r="F11" i="5"/>
  <c r="G11" i="5" s="1"/>
  <c r="F12" i="5"/>
  <c r="F13" i="5"/>
  <c r="F14" i="5"/>
  <c r="F15" i="5"/>
  <c r="L7" i="5" s="1"/>
  <c r="L9" i="5" s="1"/>
  <c r="F16" i="5"/>
  <c r="F17" i="5"/>
  <c r="G17" i="5" s="1"/>
  <c r="F18" i="5"/>
  <c r="G18" i="5" s="1"/>
  <c r="F7" i="5"/>
  <c r="G7" i="5" s="1"/>
  <c r="F8" i="4"/>
  <c r="F7" i="4"/>
  <c r="I8" i="4" s="1"/>
  <c r="K8" i="4" s="1"/>
  <c r="M8" i="4" s="1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F16" i="3"/>
  <c r="F17" i="3"/>
  <c r="F18" i="3"/>
  <c r="F19" i="3"/>
  <c r="F20" i="3"/>
  <c r="F21" i="3"/>
  <c r="F22" i="3"/>
  <c r="F23" i="3"/>
  <c r="F24" i="3"/>
  <c r="F25" i="3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5" i="3"/>
  <c r="F36" i="3"/>
  <c r="F37" i="3"/>
  <c r="F38" i="3"/>
  <c r="F39" i="3"/>
  <c r="F40" i="3"/>
  <c r="F41" i="3"/>
  <c r="F42" i="3"/>
  <c r="F43" i="3"/>
  <c r="F44" i="3"/>
  <c r="J6" i="3" s="1"/>
  <c r="J8" i="3" s="1"/>
  <c r="F45" i="3"/>
  <c r="F46" i="3"/>
  <c r="G46" i="3" s="1"/>
  <c r="F47" i="3"/>
  <c r="G47" i="3" s="1"/>
  <c r="F48" i="3"/>
  <c r="G48" i="3" s="1"/>
  <c r="F49" i="3"/>
  <c r="G49" i="3" s="1"/>
  <c r="F50" i="3"/>
  <c r="G50" i="3" s="1"/>
  <c r="F51" i="3"/>
  <c r="G51" i="3" s="1"/>
  <c r="F52" i="3"/>
  <c r="G52" i="3" s="1"/>
  <c r="F53" i="3"/>
  <c r="G53" i="3" s="1"/>
  <c r="F54" i="3"/>
  <c r="G54" i="3" s="1"/>
  <c r="F6" i="3"/>
  <c r="F12" i="2"/>
  <c r="G12" i="2" s="1"/>
  <c r="F13" i="2"/>
  <c r="G13" i="2" s="1"/>
  <c r="F14" i="2"/>
  <c r="G14" i="2" s="1"/>
  <c r="F15" i="2"/>
  <c r="G15" i="2" s="1"/>
  <c r="F16" i="2"/>
  <c r="F17" i="2"/>
  <c r="F18" i="2"/>
  <c r="F19" i="2"/>
  <c r="F20" i="2"/>
  <c r="F21" i="2"/>
  <c r="F22" i="2"/>
  <c r="F23" i="2"/>
  <c r="F24" i="2"/>
  <c r="F25" i="2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F25" i="1"/>
  <c r="F24" i="1"/>
  <c r="G24" i="1" s="1"/>
  <c r="F5" i="2"/>
  <c r="G5" i="2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7" i="1"/>
  <c r="G7" i="1" s="1"/>
  <c r="G7" i="7" l="1"/>
  <c r="K7" i="5"/>
  <c r="K9" i="5" s="1"/>
  <c r="J9" i="5"/>
  <c r="G12" i="5"/>
  <c r="M9" i="5"/>
  <c r="M7" i="5"/>
  <c r="M6" i="3"/>
  <c r="N6" i="3" s="1"/>
  <c r="L6" i="3"/>
  <c r="L8" i="3" s="1"/>
  <c r="E6" i="10" s="1"/>
  <c r="E14" i="10" s="1"/>
  <c r="K6" i="3"/>
  <c r="K8" i="3" s="1"/>
  <c r="K5" i="2"/>
  <c r="J5" i="2"/>
  <c r="J7" i="2" s="1"/>
  <c r="M5" i="2"/>
  <c r="K7" i="2"/>
  <c r="M7" i="2" s="1"/>
  <c r="I7" i="1"/>
  <c r="I9" i="1" s="1"/>
  <c r="G26" i="1"/>
  <c r="J7" i="1"/>
  <c r="L7" i="1" s="1"/>
  <c r="M8" i="3" l="1"/>
  <c r="F6" i="10" s="1"/>
  <c r="F14" i="10" s="1"/>
  <c r="J9" i="1"/>
  <c r="D6" i="10" s="1"/>
  <c r="I14" i="10"/>
  <c r="I6" i="10"/>
  <c r="N8" i="3" l="1"/>
  <c r="L9" i="1"/>
</calcChain>
</file>

<file path=xl/sharedStrings.xml><?xml version="1.0" encoding="utf-8"?>
<sst xmlns="http://schemas.openxmlformats.org/spreadsheetml/2006/main" count="868" uniqueCount="263">
  <si>
    <t>SECRETARIA MUNICIPAL DE EDUCAÇÃO</t>
  </si>
  <si>
    <t>VEÍCULO</t>
  </si>
  <si>
    <t>GASTOS EM 2023</t>
  </si>
  <si>
    <t>GASTOS EM 2024</t>
  </si>
  <si>
    <t>PLACA</t>
  </si>
  <si>
    <t>AMC  5025</t>
  </si>
  <si>
    <t>ARQ 2729</t>
  </si>
  <si>
    <t>ARQ 2731</t>
  </si>
  <si>
    <t>ARP 9314</t>
  </si>
  <si>
    <t>ATR 5158</t>
  </si>
  <si>
    <t>ATR  5160</t>
  </si>
  <si>
    <t>ATR 5161</t>
  </si>
  <si>
    <t>AUK 9441</t>
  </si>
  <si>
    <t>AWL 6624</t>
  </si>
  <si>
    <t>AXP 2133</t>
  </si>
  <si>
    <t>AYK 9441</t>
  </si>
  <si>
    <t>BCL 1729</t>
  </si>
  <si>
    <t>BCL 1731</t>
  </si>
  <si>
    <t>BDF3J33</t>
  </si>
  <si>
    <t>LCO 7964</t>
  </si>
  <si>
    <t>SEE3G78</t>
  </si>
  <si>
    <t>LCA 9226</t>
  </si>
  <si>
    <t>MÉDIA</t>
  </si>
  <si>
    <t>Coluna1</t>
  </si>
  <si>
    <t>Coluna2</t>
  </si>
  <si>
    <t>Coluna3</t>
  </si>
  <si>
    <t>Coluna4</t>
  </si>
  <si>
    <t>Coluna5</t>
  </si>
  <si>
    <t>AOG7F59</t>
  </si>
  <si>
    <t>BCK 9271</t>
  </si>
  <si>
    <t>BCT9J75</t>
  </si>
  <si>
    <t>FIAT PÁLIO WEEKEND</t>
  </si>
  <si>
    <t>AYI 8263</t>
  </si>
  <si>
    <t>AQP 6581</t>
  </si>
  <si>
    <t>VW KOMBI</t>
  </si>
  <si>
    <t>AQS 9690</t>
  </si>
  <si>
    <t>AVZ5698</t>
  </si>
  <si>
    <t>AUX 3655</t>
  </si>
  <si>
    <t>BCE 0263</t>
  </si>
  <si>
    <t>CHEVROLET SPIN</t>
  </si>
  <si>
    <t>BCL 6850</t>
  </si>
  <si>
    <t>BCL 6885</t>
  </si>
  <si>
    <t>BCE 0265</t>
  </si>
  <si>
    <t>FIAT DUCATO</t>
  </si>
  <si>
    <t>AZP 4031</t>
  </si>
  <si>
    <t>FORD RANGER</t>
  </si>
  <si>
    <t>BDW1I68</t>
  </si>
  <si>
    <t>GM ONIX</t>
  </si>
  <si>
    <t>BCJ 6198</t>
  </si>
  <si>
    <t>BDW5E94</t>
  </si>
  <si>
    <t>RENAULT KANGOO</t>
  </si>
  <si>
    <t>BAL 4117</t>
  </si>
  <si>
    <t>RENAULT CLIO</t>
  </si>
  <si>
    <t>AZR9B40</t>
  </si>
  <si>
    <t>AYK6H79</t>
  </si>
  <si>
    <t>RENAULT KWID</t>
  </si>
  <si>
    <t>RHO5F86</t>
  </si>
  <si>
    <t>RHO5F84</t>
  </si>
  <si>
    <t>RHO5F93</t>
  </si>
  <si>
    <t>RHO5F90</t>
  </si>
  <si>
    <t>BCP 6941</t>
  </si>
  <si>
    <t>RENAULT MASTER</t>
  </si>
  <si>
    <t>RHK3A29</t>
  </si>
  <si>
    <t>RHK3A32</t>
  </si>
  <si>
    <t>BCP 6940</t>
  </si>
  <si>
    <t>RHJ5F02</t>
  </si>
  <si>
    <t>RHJ5F01</t>
  </si>
  <si>
    <t>ARW 6323</t>
  </si>
  <si>
    <t>RENAULT SANDERO</t>
  </si>
  <si>
    <t>BCK 6696</t>
  </si>
  <si>
    <t>BCK 6247</t>
  </si>
  <si>
    <t xml:space="preserve">VW GOL </t>
  </si>
  <si>
    <t>AWL0G45</t>
  </si>
  <si>
    <t>BBK 8279</t>
  </si>
  <si>
    <t>BBK 8280</t>
  </si>
  <si>
    <t>VW SAVEIRO</t>
  </si>
  <si>
    <t>BBK 8281</t>
  </si>
  <si>
    <t>VW FOX</t>
  </si>
  <si>
    <t>BCQ 9143</t>
  </si>
  <si>
    <t>BER 2176</t>
  </si>
  <si>
    <t>BER3F67</t>
  </si>
  <si>
    <t>BEY2F47</t>
  </si>
  <si>
    <t xml:space="preserve">FIAT PÁLIO </t>
  </si>
  <si>
    <t>FORD KA</t>
  </si>
  <si>
    <t>BED9B70</t>
  </si>
  <si>
    <t>GM SPIN</t>
  </si>
  <si>
    <t>SCO7G88</t>
  </si>
  <si>
    <t>SDI8G72</t>
  </si>
  <si>
    <t>SECRETARIA MUNICIPAL DE SAÚDE</t>
  </si>
  <si>
    <t>BCQ 9142</t>
  </si>
  <si>
    <t>BDS6F04</t>
  </si>
  <si>
    <t>CHEVROLET MONTANA</t>
  </si>
  <si>
    <t>BDT2A74</t>
  </si>
  <si>
    <t>FIAT PÁLIO</t>
  </si>
  <si>
    <t>BBK 8278</t>
  </si>
  <si>
    <t>BDU7E36</t>
  </si>
  <si>
    <t>PBX0C70</t>
  </si>
  <si>
    <t>RHO5F91</t>
  </si>
  <si>
    <t>BAI 1423</t>
  </si>
  <si>
    <t>CAMINHÃO FOTON</t>
  </si>
  <si>
    <t>RHU2H91</t>
  </si>
  <si>
    <t>CAMINHÃO MB ATEGO</t>
  </si>
  <si>
    <t>RHZ5B18</t>
  </si>
  <si>
    <t>CAMINHÃO MB ATEGO 2426</t>
  </si>
  <si>
    <t>SDX1J84</t>
  </si>
  <si>
    <t>CAMINHÃO MB ATRON</t>
  </si>
  <si>
    <t>AYI 4134</t>
  </si>
  <si>
    <t>CAMIONETE L 200</t>
  </si>
  <si>
    <t>NPJ 6671</t>
  </si>
  <si>
    <t>CARREGADEIRA 930 R</t>
  </si>
  <si>
    <t>CAT0930</t>
  </si>
  <si>
    <t>CARREGADEIRA MICHIGAN</t>
  </si>
  <si>
    <t>MIC0075</t>
  </si>
  <si>
    <t>CARREGADEIRA NEW HOLLAND 12B</t>
  </si>
  <si>
    <t>NHB0012</t>
  </si>
  <si>
    <t>CARREGADEIRA W20</t>
  </si>
  <si>
    <t>CAW0020</t>
  </si>
  <si>
    <t>CARREGADEIRA XCMG LW300</t>
  </si>
  <si>
    <t>LW300</t>
  </si>
  <si>
    <t>ESCAVADEIRA HYUNDAI 140</t>
  </si>
  <si>
    <t>ELC140</t>
  </si>
  <si>
    <t>AYK 6780</t>
  </si>
  <si>
    <t>FIAT STRADA</t>
  </si>
  <si>
    <t>AYG 9424</t>
  </si>
  <si>
    <t>ARB 2264</t>
  </si>
  <si>
    <t xml:space="preserve">ARB 2270 </t>
  </si>
  <si>
    <t>BBK 8277</t>
  </si>
  <si>
    <t>BCJ 6199</t>
  </si>
  <si>
    <t>IVECO TECTOR</t>
  </si>
  <si>
    <t>BEN7F69</t>
  </si>
  <si>
    <t xml:space="preserve">MICRO TRATOR HUSQVARNA </t>
  </si>
  <si>
    <t>TOB000</t>
  </si>
  <si>
    <t>MINI CARREGADEIRA HSL850</t>
  </si>
  <si>
    <t>HSL0850</t>
  </si>
  <si>
    <t>MOTONIVELADORA CASE 845 B</t>
  </si>
  <si>
    <t>CAS0845</t>
  </si>
  <si>
    <t>MOTONIVELADORA CAT 120 K</t>
  </si>
  <si>
    <t>MOT0120</t>
  </si>
  <si>
    <t>MOTONIVELADORA NEW HOLLAND B1</t>
  </si>
  <si>
    <t>MOTB1140</t>
  </si>
  <si>
    <t>MOTONIVELADORA NEW HOLLAND B2</t>
  </si>
  <si>
    <t>MOTB2140</t>
  </si>
  <si>
    <t>PEUGEOT BOXER</t>
  </si>
  <si>
    <t>MDT 8426</t>
  </si>
  <si>
    <t>RETROESCAVADEIRA CAT 416E</t>
  </si>
  <si>
    <t>CAT416</t>
  </si>
  <si>
    <t>RETROESCAVADEIRA FB 80.2</t>
  </si>
  <si>
    <t>RFB0080</t>
  </si>
  <si>
    <t>RETROESCAVADEIRA JCB3C</t>
  </si>
  <si>
    <t>JCB0000</t>
  </si>
  <si>
    <t>RETROESCAVADEIRA JCB3C25</t>
  </si>
  <si>
    <t>JCB0025</t>
  </si>
  <si>
    <t>RETROESCAVADEIRA  JCB3C26</t>
  </si>
  <si>
    <t>JCB0026</t>
  </si>
  <si>
    <t>RETROESCAVADEIRA RANDON 406</t>
  </si>
  <si>
    <t>RAD 406</t>
  </si>
  <si>
    <t>ROLO COMPACTADOR DYNAPAC</t>
  </si>
  <si>
    <t>CA250</t>
  </si>
  <si>
    <t>ROLO COMPACTADOR SPV68</t>
  </si>
  <si>
    <t>SPV0068</t>
  </si>
  <si>
    <t>ROLO COMPACTADOR XCMG</t>
  </si>
  <si>
    <t>XS123BR</t>
  </si>
  <si>
    <t>CAMINHÃO VW 13.150</t>
  </si>
  <si>
    <t>ANI  3603</t>
  </si>
  <si>
    <t>AUA 3260</t>
  </si>
  <si>
    <t>CAMINHÃO VW 13.180</t>
  </si>
  <si>
    <t>CAMINHÃO VW 26.200</t>
  </si>
  <si>
    <t>ATL 9850</t>
  </si>
  <si>
    <t>AOC 7663</t>
  </si>
  <si>
    <t>AOC 7665</t>
  </si>
  <si>
    <t>AOC 7664</t>
  </si>
  <si>
    <t>AYQ 4917</t>
  </si>
  <si>
    <t>CAMINHÃO MB ATEGO 1419</t>
  </si>
  <si>
    <t>BEI4G82</t>
  </si>
  <si>
    <t>BRITADOR MÓVEL</t>
  </si>
  <si>
    <t>BIT000</t>
  </si>
  <si>
    <t>TRATOR LANDINI</t>
  </si>
  <si>
    <t>LAN0001</t>
  </si>
  <si>
    <t>MOTONIVELADORA RG 200B</t>
  </si>
  <si>
    <t>NEW0200</t>
  </si>
  <si>
    <t>CAMINHÃO IVECO TECTOR</t>
  </si>
  <si>
    <t>SCT5J45</t>
  </si>
  <si>
    <t>ESCAVADEIRA XCMG 150BR</t>
  </si>
  <si>
    <t>RETROESCAVADEIRA XCMG 870 BR</t>
  </si>
  <si>
    <t>XCM0870BR</t>
  </si>
  <si>
    <t>XCM0150</t>
  </si>
  <si>
    <t>SECRETARIA MUNICIPAL DE OBRAS</t>
  </si>
  <si>
    <t/>
  </si>
  <si>
    <t>GBG3G85</t>
  </si>
  <si>
    <t>RHB8J53</t>
  </si>
  <si>
    <t xml:space="preserve">PLACAS </t>
  </si>
  <si>
    <t>AYK 6778</t>
  </si>
  <si>
    <t>BDI7E96</t>
  </si>
  <si>
    <t>BDI7E94</t>
  </si>
  <si>
    <t>FORD COURRIER</t>
  </si>
  <si>
    <t>AVA 7533</t>
  </si>
  <si>
    <t>BCS8F64</t>
  </si>
  <si>
    <t>ATX 1427</t>
  </si>
  <si>
    <t>CAMINHÃO MB</t>
  </si>
  <si>
    <t>RETORESCAVADEIRA NEW HOLLAND</t>
  </si>
  <si>
    <t>NEW0001</t>
  </si>
  <si>
    <t>FORD ECOSPORT</t>
  </si>
  <si>
    <t>ARP3B49</t>
  </si>
  <si>
    <t>FORD CARGO 712</t>
  </si>
  <si>
    <t xml:space="preserve">VW SAVEIRO </t>
  </si>
  <si>
    <t>BAK 4209</t>
  </si>
  <si>
    <t>CAMINHÃO FORD C 1119</t>
  </si>
  <si>
    <t>BCY0G20</t>
  </si>
  <si>
    <t>SECRETARIA MUNICIPAL DE AGROPECUÁRIA/MEIO AMBIENTE</t>
  </si>
  <si>
    <t>SECRETARIA MUNICIPAL DE ESPORTES</t>
  </si>
  <si>
    <t>PLACAS</t>
  </si>
  <si>
    <t>AYG 4922</t>
  </si>
  <si>
    <t>SECRETARIA MUNICIPAL DE FAMÍLIA E DESENVOLVIMENTO SOCIAL</t>
  </si>
  <si>
    <t>AYQ 4915</t>
  </si>
  <si>
    <t>VW GOL</t>
  </si>
  <si>
    <t>BDU7E38</t>
  </si>
  <si>
    <t>CITROEN AIR CROSS</t>
  </si>
  <si>
    <t>SECRETARIA MUNICIAPL DE INDUSTRIA E COMÉRCIO</t>
  </si>
  <si>
    <t>AYK 6782</t>
  </si>
  <si>
    <t>SECRETARIA MUNICIPAL DE PLANEJAMENTO</t>
  </si>
  <si>
    <t>VEÍCULOS LEVES</t>
  </si>
  <si>
    <t>ONIBUS</t>
  </si>
  <si>
    <t>TOTAL SECRETARIA</t>
  </si>
  <si>
    <t>MOTOCICLETAS</t>
  </si>
  <si>
    <t>CAMINHÕES</t>
  </si>
  <si>
    <t>MÁQUINAS PESADAS</t>
  </si>
  <si>
    <t>TOTAL GERAL</t>
  </si>
  <si>
    <t>acrescidos 15%</t>
  </si>
  <si>
    <t>ACRESCIDOS 15%</t>
  </si>
  <si>
    <t>GABINETE</t>
  </si>
  <si>
    <t>DEFESA CIVIL</t>
  </si>
  <si>
    <t>FAZENDA</t>
  </si>
  <si>
    <t>ADMINISTRAÇÃO</t>
  </si>
  <si>
    <t>TURISMO</t>
  </si>
  <si>
    <t>MEIO AMBIENTE</t>
  </si>
  <si>
    <t>GASTOS ACRESCIDOS 15% OU QUANDO VALOR MENOR QUE R$ 10.000,00 ARREDONDADOS PARA TAL VALOR</t>
  </si>
  <si>
    <t>Coluna6</t>
  </si>
  <si>
    <t>ESTIMADO PARA 2025/2026</t>
  </si>
  <si>
    <t>ESTIMADO 2025/2026</t>
  </si>
  <si>
    <t>ÔNIBUS MARCOPOLO VOLARE</t>
  </si>
  <si>
    <t>ÔNIBUS IVECO CITY</t>
  </si>
  <si>
    <t>ÔNIBUS VW MASCA</t>
  </si>
  <si>
    <t>ÔNIBUS VW 15.190</t>
  </si>
  <si>
    <t xml:space="preserve">ÔNIBUS IVECO CITY </t>
  </si>
  <si>
    <t>ÔNIBUS VW NEOBUS</t>
  </si>
  <si>
    <t>ÔNIBUS MASCARELLO GRAN MICRO S2</t>
  </si>
  <si>
    <t>ÔNIBUS SCANIA MPOLO TORINO</t>
  </si>
  <si>
    <t>CAMINHÃO VOLVO M270</t>
  </si>
  <si>
    <t>CAMINHÃO FORD CARGO 2622</t>
  </si>
  <si>
    <t>CAMINHÃO FORD CARGO 2629</t>
  </si>
  <si>
    <t>MOTOCICLETA YAMAHA XTZ 125K</t>
  </si>
  <si>
    <t>INCLUIDO RENAULT KIWD</t>
  </si>
  <si>
    <t>ANI 3603</t>
  </si>
  <si>
    <t>CMINHÃO VW 17.201</t>
  </si>
  <si>
    <t>SFH2D31</t>
  </si>
  <si>
    <t>SECRETARIA</t>
  </si>
  <si>
    <t>SECRETARIA MUNICIPAL DA SAUDE</t>
  </si>
  <si>
    <t>SECRETARIA MUNICIPAL DE OBRAS E SERVIÇOS PUBLICOS</t>
  </si>
  <si>
    <t>SECRETARIA MUNICIPAL DE ADMINISTRAÇÃO</t>
  </si>
  <si>
    <t>SECREATARIA MUNICIPAL DE AGROPECUARIA/MEIO AMBIENTE</t>
  </si>
  <si>
    <t>SECRETARIA MUNICIPAL DA FAMILIA E DESENVOLVIMENTO SOCIAL</t>
  </si>
  <si>
    <t>SECRETARIA MUNICIPAL DE INDUSTRIA E COMERCIO</t>
  </si>
  <si>
    <t>CAMINHÃO VW 17.201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</si>
</sst>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8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8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0" borderId="2" xfId="0" applyNumberFormat="1" applyBorder="1"/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2" fillId="3" borderId="0" xfId="0" applyFont="1" applyFill="1"/>
    <xf numFmtId="0" fontId="1" fillId="3" borderId="0" xfId="0" applyFont="1" applyFill="1"/>
    <xf numFmtId="164" fontId="0" fillId="0" borderId="3" xfId="0" applyNumberFormat="1" applyBorder="1"/>
    <xf numFmtId="0" fontId="0" fillId="4" borderId="0" xfId="0" applyFill="1"/>
    <xf numFmtId="164" fontId="0" fillId="5" borderId="0" xfId="0" applyNumberFormat="1" applyFill="1"/>
    <xf numFmtId="164" fontId="0" fillId="4" borderId="3" xfId="0" applyNumberFormat="1" applyFill="1" applyBorder="1"/>
    <xf numFmtId="164" fontId="0" fillId="4" borderId="0" xfId="0" applyNumberFormat="1" applyFill="1"/>
    <xf numFmtId="0" fontId="0" fillId="0" borderId="0" xfId="0" quotePrefix="1"/>
    <xf numFmtId="0" fontId="1" fillId="2" borderId="0" xfId="0" applyFont="1" applyFill="1" applyAlignment="1">
      <alignment horizontal="center"/>
    </xf>
    <xf numFmtId="0" fontId="0" fillId="5" borderId="0" xfId="0" applyFill="1"/>
    <xf numFmtId="0" fontId="1" fillId="5" borderId="0" xfId="0" applyFont="1" applyFill="1"/>
    <xf numFmtId="164" fontId="1" fillId="0" borderId="0" xfId="0" applyNumberFormat="1" applyFont="1"/>
    <xf numFmtId="0" fontId="0" fillId="6" borderId="0" xfId="0" applyFill="1"/>
    <xf numFmtId="164" fontId="4" fillId="0" borderId="0" xfId="0" applyNumberFormat="1" applyFont="1"/>
    <xf numFmtId="0" fontId="1" fillId="6" borderId="0" xfId="0" applyFont="1" applyFill="1"/>
    <xf numFmtId="8" fontId="0" fillId="0" borderId="0" xfId="0" applyNumberFormat="1"/>
    <xf numFmtId="8" fontId="1" fillId="6" borderId="0" xfId="0" applyNumberFormat="1" applyFont="1" applyFill="1"/>
    <xf numFmtId="164" fontId="1" fillId="6" borderId="0" xfId="0" applyNumberFormat="1" applyFont="1" applyFill="1"/>
    <xf numFmtId="0" fontId="0" fillId="0" borderId="0" xfId="0" applyAlignment="1">
      <alignment wrapText="1"/>
    </xf>
    <xf numFmtId="164" fontId="0" fillId="6" borderId="0" xfId="0" applyNumberFormat="1" applyFill="1"/>
    <xf numFmtId="164" fontId="0" fillId="2" borderId="0" xfId="0" applyNumberFormat="1" applyFill="1"/>
    <xf numFmtId="164" fontId="1" fillId="0" borderId="0" xfId="0" applyNumberFormat="1" applyFont="1" applyAlignment="1">
      <alignment horizontal="center"/>
    </xf>
    <xf numFmtId="164" fontId="0" fillId="4" borderId="5" xfId="0" applyNumberFormat="1" applyFill="1" applyBorder="1"/>
    <xf numFmtId="164" fontId="0" fillId="5" borderId="5" xfId="0" applyNumberFormat="1" applyFill="1" applyBorder="1"/>
    <xf numFmtId="0" fontId="0" fillId="4" borderId="5" xfId="0" applyFill="1" applyBorder="1"/>
    <xf numFmtId="0" fontId="0" fillId="7" borderId="5" xfId="0" applyFill="1" applyBorder="1"/>
    <xf numFmtId="164" fontId="0" fillId="7" borderId="5" xfId="0" applyNumberFormat="1" applyFill="1" applyBorder="1"/>
    <xf numFmtId="0" fontId="1" fillId="8" borderId="5" xfId="0" applyFont="1" applyFill="1" applyBorder="1" applyAlignment="1">
      <alignment horizontal="center"/>
    </xf>
    <xf numFmtId="164" fontId="1" fillId="8" borderId="5" xfId="0" applyNumberFormat="1" applyFont="1" applyFill="1" applyBorder="1" applyAlignment="1">
      <alignment horizontal="center"/>
    </xf>
    <xf numFmtId="0" fontId="0" fillId="9" borderId="5" xfId="0" applyFill="1" applyBorder="1"/>
    <xf numFmtId="0" fontId="0" fillId="10" borderId="5" xfId="0" applyFill="1" applyBorder="1"/>
    <xf numFmtId="164" fontId="0" fillId="10" borderId="5" xfId="0" applyNumberFormat="1" applyFill="1" applyBorder="1"/>
    <xf numFmtId="164" fontId="0" fillId="9" borderId="5" xfId="0" applyNumberFormat="1" applyFill="1" applyBorder="1"/>
    <xf numFmtId="0" fontId="0" fillId="11" borderId="5" xfId="0" applyFill="1" applyBorder="1"/>
    <xf numFmtId="164" fontId="0" fillId="11" borderId="5" xfId="0" applyNumberFormat="1" applyFill="1" applyBorder="1"/>
    <xf numFmtId="8" fontId="0" fillId="10" borderId="5" xfId="0" applyNumberFormat="1" applyFill="1" applyBorder="1"/>
    <xf numFmtId="0" fontId="0" fillId="5" borderId="5" xfId="0" applyFill="1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32"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R$&quot;\ #,##0.00"/>
    </dxf>
    <dxf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R$&quot;\ #,##0.00"/>
    </dxf>
    <dxf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R$&quot;\ #,##0.00"/>
    </dxf>
    <dxf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R$&quot;\ #,##0.00"/>
    </dxf>
    <dxf>
      <numFmt numFmtId="164" formatCode="&quot;R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  <dxf>
      <numFmt numFmtId="164" formatCode="&quot;R$&quot;\ 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D4C31E-1830-46DB-B51D-E8CC44097EF9}" name="Tabela2" displayName="Tabela2" ref="B4:G32" totalsRowShown="0">
  <autoFilter ref="B4:G32" xr:uid="{C3D4C31E-1830-46DB-B51D-E8CC44097EF9}"/>
  <tableColumns count="6">
    <tableColumn id="1" xr3:uid="{AC586D4F-88D5-4328-AFF2-F30032FA3B87}" name="Coluna1"/>
    <tableColumn id="2" xr3:uid="{4A5A8E3D-025E-45F2-B045-8706C93F3741}" name="Coluna2"/>
    <tableColumn id="3" xr3:uid="{753C770D-CB65-4BEA-BBF6-13388E204830}" name="Coluna3" dataDxfId="31"/>
    <tableColumn id="4" xr3:uid="{8CDC6962-828D-4B19-ACB7-C6E021C7C62E}" name="Coluna4" dataDxfId="30"/>
    <tableColumn id="5" xr3:uid="{B0ED31BA-5965-4A01-97F7-47A6306363F8}" name="Coluna5" dataDxfId="29">
      <calculatedColumnFormula>(D5+E5)/2</calculatedColumnFormula>
    </tableColumn>
    <tableColumn id="6" xr3:uid="{C6C024B0-0650-49A9-AD4A-535ED2659A9C}" name="Coluna6" dataDxfId="28">
      <calculatedColumnFormula>(Tabela2[[#This Row],[Coluna5]]*0.15)+Tabela2[[#This Row],[Coluna5]]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A29E90-0B78-4259-8F32-749CAB1AFA1B}" name="Tabela1" displayName="Tabela1" ref="B3:G55" totalsRowCount="1" headerRowDxfId="27">
  <autoFilter ref="B3:G54" xr:uid="{46A29E90-0B78-4259-8F32-749CAB1AFA1B}"/>
  <tableColumns count="6">
    <tableColumn id="1" xr3:uid="{AEB62ED1-18B3-40F0-9CAA-C6A1A6BE5B2B}" name="Coluna1"/>
    <tableColumn id="2" xr3:uid="{0CF95D27-19ED-4E6C-BE14-545473F802EB}" name="Coluna2"/>
    <tableColumn id="3" xr3:uid="{2F812349-6D11-49F1-9A76-186BC1A108AD}" name="Coluna3" dataDxfId="26" totalsRowDxfId="25"/>
    <tableColumn id="4" xr3:uid="{C2959F0B-CB6F-4138-B539-7080194E72DE}" name="Coluna4" dataDxfId="24" totalsRowDxfId="23"/>
    <tableColumn id="5" xr3:uid="{EAC3F36C-B63F-4EB0-9144-A35A224AC753}" name="Coluna5" dataDxfId="22" totalsRowDxfId="21">
      <calculatedColumnFormula>(E4+D4)/2</calculatedColumnFormula>
    </tableColumn>
    <tableColumn id="6" xr3:uid="{4CD28E8B-FD02-4DDE-BA52-06ADB4233460}" name="Coluna6" dataDxfId="20" totalsRow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3A3A2E-AE14-4B92-85EA-6DB02BB72402}" name="Tabela3" displayName="Tabela3" ref="B4:F8" totalsRowShown="0" headerRowDxfId="18">
  <autoFilter ref="B4:F8" xr:uid="{153A3A2E-AE14-4B92-85EA-6DB02BB72402}"/>
  <tableColumns count="5">
    <tableColumn id="1" xr3:uid="{F0D851C7-C4EB-4A5D-8A64-CDEBDD063F45}" name="Coluna1"/>
    <tableColumn id="2" xr3:uid="{00A1DAA0-9902-4993-9186-F30E5A0769BF}" name="Coluna2"/>
    <tableColumn id="3" xr3:uid="{1D8A2A18-CDF5-47A4-9357-4E71B423311A}" name="Coluna3"/>
    <tableColumn id="4" xr3:uid="{9290B234-F8F5-4EE4-8942-9379FBB4BEBB}" name="Coluna4"/>
    <tableColumn id="5" xr3:uid="{0CB6B430-F5E7-497F-B71C-E6FAE009E924}" name="Coluna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4B39AA4-CD68-41EE-9845-D53EC790EC5A}" name="Tabela4" displayName="Tabela4" ref="B4:G19" totalsRowCount="1" headerRowDxfId="17" totalsRowDxfId="16">
  <autoFilter ref="B4:G18" xr:uid="{64B39AA4-CD68-41EE-9845-D53EC790EC5A}"/>
  <tableColumns count="6">
    <tableColumn id="1" xr3:uid="{AA1EE913-5771-44E9-8C5E-D68D9E9B7DBF}" name="Coluna1" totalsRowDxfId="15"/>
    <tableColumn id="2" xr3:uid="{97FCACD3-113D-4ED7-8579-61520FD83766}" name="Coluna2" totalsRowDxfId="14"/>
    <tableColumn id="3" xr3:uid="{3F3B8A32-6004-4DBB-82B5-3BE37356CFB1}" name="Coluna3" dataDxfId="13" totalsRowDxfId="12"/>
    <tableColumn id="4" xr3:uid="{DA12EBBB-AFA5-4CC0-824E-9FB7640980F4}" name="Coluna4" dataDxfId="11" totalsRowDxfId="10"/>
    <tableColumn id="5" xr3:uid="{16650C8D-E2C6-489A-A189-62CADBA85EBC}" name="Coluna5" dataDxfId="9" totalsRowDxfId="8">
      <calculatedColumnFormula>(D5+E5)/2</calculatedColumnFormula>
    </tableColumn>
    <tableColumn id="6" xr3:uid="{A0B9542A-48E7-4519-BEE8-342A9CE520F3}" name="Coluna6" dataDxfId="7" totalsRow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B396F6-8F02-4115-89A1-DA320CE08B08}" name="Tabela5" displayName="Tabela5" ref="B4:F7" totalsRowShown="0" headerRowDxfId="5">
  <autoFilter ref="B4:F7" xr:uid="{0DB396F6-8F02-4115-89A1-DA320CE08B08}"/>
  <tableColumns count="5">
    <tableColumn id="1" xr3:uid="{D39D83CF-74CF-4EAF-B00C-5AD2DEEC6948}" name="Coluna1"/>
    <tableColumn id="2" xr3:uid="{C88B2B81-6F6C-45F4-BB79-3241BD745D4C}" name="Coluna2"/>
    <tableColumn id="3" xr3:uid="{30061333-E08E-4B90-9A4B-5374E902BF5A}" name="Coluna3"/>
    <tableColumn id="4" xr3:uid="{5C73E0E3-87C1-4831-925E-2BC343A33B59}" name="Coluna4"/>
    <tableColumn id="5" xr3:uid="{D2500945-EDEB-4C32-A416-F7077BBD85CF}" name="Coluna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9BC150C-EE2D-4846-AAB0-139E8247C2E2}" name="Tabela6" displayName="Tabela6" ref="B4:G12" totalsRowShown="0" headerRowDxfId="4">
  <autoFilter ref="B4:G12" xr:uid="{49BC150C-EE2D-4846-AAB0-139E8247C2E2}"/>
  <tableColumns count="6">
    <tableColumn id="1" xr3:uid="{8B1F9EC2-8EAD-4CC1-8492-75E0810D8542}" name="Coluna1"/>
    <tableColumn id="2" xr3:uid="{8FDA6B6E-B040-476F-A847-6E20ECA3DFCC}" name="Coluna2"/>
    <tableColumn id="3" xr3:uid="{D4BF0732-EF9B-4889-AC34-34496671D426}" name="Coluna3" dataDxfId="3"/>
    <tableColumn id="4" xr3:uid="{B5BA8ADF-7235-40DE-8DE1-2FF43223D11B}" name="Coluna4" dataDxfId="2"/>
    <tableColumn id="5" xr3:uid="{45006979-29E6-4255-A39D-2493B34B9BD3}" name="Coluna5" dataDxfId="1">
      <calculatedColumnFormula>E5+D5</calculatedColumnFormula>
    </tableColumn>
    <tableColumn id="6" xr3:uid="{42CCB339-D964-4804-8DBF-22D3997842B1}" name="Coluna6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1E955E0-E076-44E7-AC18-7CC5C5A4CF6B}" name="Tabela7" displayName="Tabela7" ref="B4:F7" totalsRowShown="0">
  <autoFilter ref="B4:F7" xr:uid="{81E955E0-E076-44E7-AC18-7CC5C5A4CF6B}"/>
  <tableColumns count="5">
    <tableColumn id="1" xr3:uid="{D49A198B-4455-41DC-B0A0-47C79ED4DAE2}" name="Coluna1"/>
    <tableColumn id="2" xr3:uid="{B36B1E11-55A2-460D-82D3-A8B006BEDDE3}" name="Coluna2"/>
    <tableColumn id="3" xr3:uid="{821881B4-9FAC-40B8-B63E-8BBAA1E6BBC4}" name="Coluna3"/>
    <tableColumn id="4" xr3:uid="{1E63A5C8-695A-4DEC-A7DE-C8A76FAC4CE5}" name="Coluna4"/>
    <tableColumn id="5" xr3:uid="{4564EBA1-6F40-4892-ACBF-A1ADA56D7F11}" name="Coluna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11FEB8F-4726-4F72-8D68-2FD0C7117849}" name="Tabela8" displayName="Tabela8" ref="B4:F7" totalsRowShown="0">
  <autoFilter ref="B4:F7" xr:uid="{E11FEB8F-4726-4F72-8D68-2FD0C7117849}"/>
  <tableColumns count="5">
    <tableColumn id="1" xr3:uid="{DD24B590-86A4-49CB-802D-C396EEC0A74D}" name="Coluna1"/>
    <tableColumn id="2" xr3:uid="{A10D4124-B517-4620-8197-5955D8B81AC9}" name="Coluna2"/>
    <tableColumn id="3" xr3:uid="{9F989CE6-0F10-4B59-A25E-2010F7A91552}" name="Coluna3"/>
    <tableColumn id="4" xr3:uid="{AF273F09-8968-4F66-B97A-FAEF465D4D10}" name="Coluna4"/>
    <tableColumn id="5" xr3:uid="{C1C70BB7-EFC7-40B3-90C1-2DEB78077CA1}" name="Coluna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7152195-2F4D-4F87-A04C-8B57F085C682}" name="Tabela812" displayName="Tabela812" ref="B4:F7" totalsRowShown="0">
  <autoFilter ref="B4:F7" xr:uid="{97152195-2F4D-4F87-A04C-8B57F085C682}"/>
  <tableColumns count="5">
    <tableColumn id="1" xr3:uid="{2B9A0544-E8E6-49B5-A1D1-EEF1F0172CFC}" name="Coluna1"/>
    <tableColumn id="2" xr3:uid="{4E0B6057-6455-45E5-B083-A4E95BB54BB1}" name="Coluna2"/>
    <tableColumn id="3" xr3:uid="{63109D67-5811-4372-A9CA-9F5467B6FF17}" name="Coluna3"/>
    <tableColumn id="4" xr3:uid="{3FC57C17-01D7-46A5-B793-67DCCB9E7519}" name="Coluna4"/>
    <tableColumn id="5" xr3:uid="{DBD1CCB2-C3FB-4CE2-B953-EAFA6AE80D65}" name="Coluna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8D22F-1115-4478-A974-7E1730496A5C}">
  <dimension ref="B2:H140"/>
  <sheetViews>
    <sheetView tabSelected="1" topLeftCell="A106" zoomScaleNormal="100" workbookViewId="0">
      <selection activeCell="B147" sqref="B147"/>
    </sheetView>
  </sheetViews>
  <sheetFormatPr defaultRowHeight="15" x14ac:dyDescent="0.25"/>
  <cols>
    <col min="2" max="2" width="35.28515625" bestFit="1" customWidth="1"/>
    <col min="3" max="3" width="60.7109375" bestFit="1" customWidth="1"/>
    <col min="4" max="4" width="11.28515625" bestFit="1" customWidth="1"/>
    <col min="5" max="6" width="16" bestFit="1" customWidth="1"/>
    <col min="7" max="7" width="12.7109375" bestFit="1" customWidth="1"/>
    <col min="8" max="8" width="25.5703125" bestFit="1" customWidth="1"/>
  </cols>
  <sheetData>
    <row r="2" spans="2:8" x14ac:dyDescent="0.25">
      <c r="B2" s="45" t="s">
        <v>1</v>
      </c>
      <c r="C2" s="45" t="s">
        <v>255</v>
      </c>
      <c r="D2" s="45" t="s">
        <v>4</v>
      </c>
      <c r="E2" s="45" t="s">
        <v>2</v>
      </c>
      <c r="F2" s="45" t="s">
        <v>3</v>
      </c>
      <c r="G2" s="45" t="s">
        <v>22</v>
      </c>
      <c r="H2" s="46" t="s">
        <v>237</v>
      </c>
    </row>
    <row r="3" spans="2:8" x14ac:dyDescent="0.25">
      <c r="B3" s="42" t="s">
        <v>239</v>
      </c>
      <c r="C3" s="42" t="s">
        <v>0</v>
      </c>
      <c r="D3" s="42" t="s">
        <v>5</v>
      </c>
      <c r="E3" s="40">
        <v>55629.53</v>
      </c>
      <c r="F3" s="40">
        <v>181398.61</v>
      </c>
      <c r="G3" s="40">
        <v>118514.06999999999</v>
      </c>
      <c r="H3" s="40">
        <v>136291.18049999999</v>
      </c>
    </row>
    <row r="4" spans="2:8" x14ac:dyDescent="0.25">
      <c r="B4" s="48" t="s">
        <v>240</v>
      </c>
      <c r="C4" s="47" t="s">
        <v>0</v>
      </c>
      <c r="D4" s="48" t="s">
        <v>8</v>
      </c>
      <c r="E4" s="49">
        <v>29724.9</v>
      </c>
      <c r="F4" s="49">
        <v>56856.85</v>
      </c>
      <c r="G4" s="49">
        <v>43290.875</v>
      </c>
      <c r="H4" s="49">
        <v>49784.506249999999</v>
      </c>
    </row>
    <row r="5" spans="2:8" x14ac:dyDescent="0.25">
      <c r="B5" s="42" t="s">
        <v>241</v>
      </c>
      <c r="C5" s="42" t="s">
        <v>0</v>
      </c>
      <c r="D5" s="42" t="s">
        <v>6</v>
      </c>
      <c r="E5" s="40">
        <v>70367.039999999994</v>
      </c>
      <c r="F5" s="40">
        <v>30767.71</v>
      </c>
      <c r="G5" s="40">
        <v>50567.375</v>
      </c>
      <c r="H5" s="41">
        <v>58152.481249999997</v>
      </c>
    </row>
    <row r="6" spans="2:8" x14ac:dyDescent="0.25">
      <c r="B6" s="48" t="s">
        <v>241</v>
      </c>
      <c r="C6" s="47" t="s">
        <v>0</v>
      </c>
      <c r="D6" s="48" t="s">
        <v>7</v>
      </c>
      <c r="E6" s="49">
        <v>63745.88</v>
      </c>
      <c r="F6" s="49">
        <v>94362.81</v>
      </c>
      <c r="G6" s="49">
        <v>79054.345000000001</v>
      </c>
      <c r="H6" s="49">
        <v>90912.496750000006</v>
      </c>
    </row>
    <row r="7" spans="2:8" x14ac:dyDescent="0.25">
      <c r="B7" s="42" t="s">
        <v>242</v>
      </c>
      <c r="C7" s="42" t="s">
        <v>0</v>
      </c>
      <c r="D7" s="42" t="s">
        <v>9</v>
      </c>
      <c r="E7" s="40">
        <v>98440.36</v>
      </c>
      <c r="F7" s="40">
        <v>52142.86</v>
      </c>
      <c r="G7" s="40">
        <v>75291.61</v>
      </c>
      <c r="H7" s="40">
        <v>86585.351500000004</v>
      </c>
    </row>
    <row r="8" spans="2:8" x14ac:dyDescent="0.25">
      <c r="B8" s="48" t="s">
        <v>242</v>
      </c>
      <c r="C8" s="47" t="s">
        <v>0</v>
      </c>
      <c r="D8" s="48" t="s">
        <v>10</v>
      </c>
      <c r="E8" s="49">
        <v>15185.25</v>
      </c>
      <c r="F8" s="49">
        <v>58960.51</v>
      </c>
      <c r="G8" s="49">
        <v>37072.880000000005</v>
      </c>
      <c r="H8" s="49">
        <v>42633.812000000005</v>
      </c>
    </row>
    <row r="9" spans="2:8" x14ac:dyDescent="0.25">
      <c r="B9" s="42" t="s">
        <v>242</v>
      </c>
      <c r="C9" s="42" t="s">
        <v>0</v>
      </c>
      <c r="D9" s="42" t="s">
        <v>11</v>
      </c>
      <c r="E9" s="40">
        <v>34317.64</v>
      </c>
      <c r="F9" s="40">
        <v>31043.66</v>
      </c>
      <c r="G9" s="40">
        <v>32680.65</v>
      </c>
      <c r="H9" s="40">
        <v>37582.747499999998</v>
      </c>
    </row>
    <row r="10" spans="2:8" x14ac:dyDescent="0.25">
      <c r="B10" s="48" t="s">
        <v>242</v>
      </c>
      <c r="C10" s="47" t="s">
        <v>0</v>
      </c>
      <c r="D10" s="48" t="s">
        <v>12</v>
      </c>
      <c r="E10" s="49">
        <v>4209.43</v>
      </c>
      <c r="F10" s="49">
        <v>0</v>
      </c>
      <c r="G10" s="49">
        <v>2104.7150000000001</v>
      </c>
      <c r="H10" s="49">
        <v>2420.4222500000001</v>
      </c>
    </row>
    <row r="11" spans="2:8" x14ac:dyDescent="0.25">
      <c r="B11" s="42" t="s">
        <v>239</v>
      </c>
      <c r="C11" s="42" t="s">
        <v>0</v>
      </c>
      <c r="D11" s="42" t="s">
        <v>13</v>
      </c>
      <c r="E11" s="40">
        <v>63514.97</v>
      </c>
      <c r="F11" s="40">
        <v>81657.53</v>
      </c>
      <c r="G11" s="40">
        <v>72586.25</v>
      </c>
      <c r="H11" s="40">
        <v>83474.1875</v>
      </c>
    </row>
    <row r="12" spans="2:8" x14ac:dyDescent="0.25">
      <c r="B12" s="48" t="s">
        <v>243</v>
      </c>
      <c r="C12" s="47" t="s">
        <v>0</v>
      </c>
      <c r="D12" s="48" t="s">
        <v>14</v>
      </c>
      <c r="E12" s="49">
        <v>39103.33</v>
      </c>
      <c r="F12" s="49">
        <v>24576.560000000001</v>
      </c>
      <c r="G12" s="49">
        <v>31839.945</v>
      </c>
      <c r="H12" s="49">
        <v>36615.936750000001</v>
      </c>
    </row>
    <row r="13" spans="2:8" x14ac:dyDescent="0.25">
      <c r="B13" s="42" t="s">
        <v>242</v>
      </c>
      <c r="C13" s="42" t="s">
        <v>0</v>
      </c>
      <c r="D13" s="42" t="s">
        <v>15</v>
      </c>
      <c r="E13" s="40">
        <v>51863.14</v>
      </c>
      <c r="F13" s="40">
        <v>35881.51</v>
      </c>
      <c r="G13" s="40">
        <v>43872.324999999997</v>
      </c>
      <c r="H13" s="40">
        <v>50453.173749999994</v>
      </c>
    </row>
    <row r="14" spans="2:8" x14ac:dyDescent="0.25">
      <c r="B14" s="48" t="s">
        <v>244</v>
      </c>
      <c r="C14" s="47" t="s">
        <v>0</v>
      </c>
      <c r="D14" s="48" t="s">
        <v>16</v>
      </c>
      <c r="E14" s="49">
        <v>40448.28</v>
      </c>
      <c r="F14" s="49">
        <v>51481.69</v>
      </c>
      <c r="G14" s="49">
        <v>45964.985000000001</v>
      </c>
      <c r="H14" s="49">
        <v>52859.732750000003</v>
      </c>
    </row>
    <row r="15" spans="2:8" x14ac:dyDescent="0.25">
      <c r="B15" s="42" t="s">
        <v>244</v>
      </c>
      <c r="C15" s="42" t="s">
        <v>0</v>
      </c>
      <c r="D15" s="42" t="s">
        <v>17</v>
      </c>
      <c r="E15" s="40">
        <v>35252.11</v>
      </c>
      <c r="F15" s="40">
        <v>45831.27</v>
      </c>
      <c r="G15" s="40">
        <v>40541.69</v>
      </c>
      <c r="H15" s="40">
        <v>46622.943500000001</v>
      </c>
    </row>
    <row r="16" spans="2:8" x14ac:dyDescent="0.25">
      <c r="B16" s="48" t="s">
        <v>245</v>
      </c>
      <c r="C16" s="47" t="s">
        <v>0</v>
      </c>
      <c r="D16" s="48" t="s">
        <v>18</v>
      </c>
      <c r="E16" s="49">
        <v>83355.259999999995</v>
      </c>
      <c r="F16" s="49">
        <v>29864.93</v>
      </c>
      <c r="G16" s="49">
        <v>56610.095000000001</v>
      </c>
      <c r="H16" s="49">
        <v>65101.609250000001</v>
      </c>
    </row>
    <row r="17" spans="2:8" x14ac:dyDescent="0.25">
      <c r="B17" s="42" t="s">
        <v>246</v>
      </c>
      <c r="C17" s="42" t="s">
        <v>0</v>
      </c>
      <c r="D17" s="42" t="s">
        <v>19</v>
      </c>
      <c r="E17" s="40">
        <v>6155.3</v>
      </c>
      <c r="F17" s="40">
        <v>1207.3599999999999</v>
      </c>
      <c r="G17" s="40">
        <v>3681.33</v>
      </c>
      <c r="H17" s="40">
        <v>4233.5294999999996</v>
      </c>
    </row>
    <row r="18" spans="2:8" x14ac:dyDescent="0.25">
      <c r="B18" s="48" t="s">
        <v>244</v>
      </c>
      <c r="C18" s="47" t="s">
        <v>0</v>
      </c>
      <c r="D18" s="48" t="s">
        <v>20</v>
      </c>
      <c r="E18" s="49">
        <v>4139.5200000000004</v>
      </c>
      <c r="F18" s="49">
        <v>12146.33</v>
      </c>
      <c r="G18" s="49">
        <v>8142.9250000000002</v>
      </c>
      <c r="H18" s="49">
        <v>9364.3637500000004</v>
      </c>
    </row>
    <row r="19" spans="2:8" x14ac:dyDescent="0.25">
      <c r="B19" s="42" t="s">
        <v>246</v>
      </c>
      <c r="C19" s="42" t="s">
        <v>0</v>
      </c>
      <c r="D19" s="42" t="s">
        <v>21</v>
      </c>
      <c r="E19" s="40">
        <v>0</v>
      </c>
      <c r="F19" s="40">
        <v>33418.35</v>
      </c>
      <c r="G19" s="40">
        <v>16709.174999999999</v>
      </c>
      <c r="H19" s="40">
        <v>19215.55125</v>
      </c>
    </row>
    <row r="20" spans="2:8" x14ac:dyDescent="0.25">
      <c r="B20" s="48" t="s">
        <v>31</v>
      </c>
      <c r="C20" s="47" t="s">
        <v>0</v>
      </c>
      <c r="D20" s="48" t="s">
        <v>32</v>
      </c>
      <c r="E20" s="49">
        <v>59.08</v>
      </c>
      <c r="F20" s="49">
        <v>0</v>
      </c>
      <c r="G20" s="49">
        <v>29.54</v>
      </c>
      <c r="H20" s="49">
        <v>33.970999999999997</v>
      </c>
    </row>
    <row r="21" spans="2:8" x14ac:dyDescent="0.25">
      <c r="B21" s="42" t="s">
        <v>31</v>
      </c>
      <c r="C21" s="42" t="s">
        <v>0</v>
      </c>
      <c r="D21" s="42" t="s">
        <v>33</v>
      </c>
      <c r="E21" s="40">
        <v>14727.73</v>
      </c>
      <c r="F21" s="40">
        <v>13607.34</v>
      </c>
      <c r="G21" s="40">
        <v>14167.535</v>
      </c>
      <c r="H21" s="40">
        <v>16292.66525</v>
      </c>
    </row>
    <row r="22" spans="2:8" x14ac:dyDescent="0.25">
      <c r="B22" s="48" t="s">
        <v>34</v>
      </c>
      <c r="C22" s="47" t="s">
        <v>0</v>
      </c>
      <c r="D22" s="48" t="s">
        <v>35</v>
      </c>
      <c r="E22" s="49">
        <v>17584.47</v>
      </c>
      <c r="F22" s="49">
        <v>4668.7700000000004</v>
      </c>
      <c r="G22" s="49">
        <v>11126.62</v>
      </c>
      <c r="H22" s="49">
        <v>12795.613000000001</v>
      </c>
    </row>
    <row r="23" spans="2:8" x14ac:dyDescent="0.25">
      <c r="B23" s="42" t="s">
        <v>34</v>
      </c>
      <c r="C23" s="42" t="s">
        <v>0</v>
      </c>
      <c r="D23" s="42" t="s">
        <v>36</v>
      </c>
      <c r="E23" s="40">
        <v>8490.64</v>
      </c>
      <c r="F23" s="40">
        <v>0</v>
      </c>
      <c r="G23" s="40">
        <v>4245.32</v>
      </c>
      <c r="H23" s="40">
        <v>4882.1179999999995</v>
      </c>
    </row>
    <row r="24" spans="2:8" x14ac:dyDescent="0.25">
      <c r="B24" s="48" t="s">
        <v>34</v>
      </c>
      <c r="C24" s="47" t="s">
        <v>0</v>
      </c>
      <c r="D24" s="48" t="s">
        <v>37</v>
      </c>
      <c r="E24" s="49">
        <v>1017.08</v>
      </c>
      <c r="F24" s="49">
        <v>17397.66</v>
      </c>
      <c r="G24" s="49">
        <v>9207.3700000000008</v>
      </c>
      <c r="H24" s="49">
        <v>10588.4755</v>
      </c>
    </row>
    <row r="25" spans="2:8" x14ac:dyDescent="0.25">
      <c r="B25" s="42" t="s">
        <v>82</v>
      </c>
      <c r="C25" s="42" t="s">
        <v>0</v>
      </c>
      <c r="D25" s="42" t="s">
        <v>32</v>
      </c>
      <c r="E25" s="40">
        <v>0</v>
      </c>
      <c r="F25" s="40">
        <v>10918.59</v>
      </c>
      <c r="G25" s="40">
        <v>5459.2950000000001</v>
      </c>
      <c r="H25" s="40">
        <v>6278.1892500000004</v>
      </c>
    </row>
    <row r="26" spans="2:8" x14ac:dyDescent="0.25">
      <c r="B26" s="48" t="s">
        <v>83</v>
      </c>
      <c r="C26" s="47" t="s">
        <v>0</v>
      </c>
      <c r="D26" s="48" t="s">
        <v>84</v>
      </c>
      <c r="E26" s="49">
        <v>0</v>
      </c>
      <c r="F26" s="49">
        <v>973.5</v>
      </c>
      <c r="G26" s="49">
        <v>486.75</v>
      </c>
      <c r="H26" s="49">
        <v>559.76250000000005</v>
      </c>
    </row>
    <row r="27" spans="2:8" x14ac:dyDescent="0.25">
      <c r="B27" s="42" t="s">
        <v>85</v>
      </c>
      <c r="C27" s="42" t="s">
        <v>0</v>
      </c>
      <c r="D27" s="42" t="s">
        <v>86</v>
      </c>
      <c r="E27" s="40">
        <v>0</v>
      </c>
      <c r="F27" s="40">
        <v>156.6</v>
      </c>
      <c r="G27" s="40">
        <v>78.3</v>
      </c>
      <c r="H27" s="40">
        <v>90.045000000000002</v>
      </c>
    </row>
    <row r="28" spans="2:8" x14ac:dyDescent="0.25">
      <c r="B28" s="48" t="s">
        <v>85</v>
      </c>
      <c r="C28" s="47" t="s">
        <v>0</v>
      </c>
      <c r="D28" s="48" t="s">
        <v>87</v>
      </c>
      <c r="E28" s="49">
        <v>0</v>
      </c>
      <c r="F28" s="49">
        <v>2929.09</v>
      </c>
      <c r="G28" s="49">
        <v>1464.5450000000001</v>
      </c>
      <c r="H28" s="49">
        <v>1684.22675</v>
      </c>
    </row>
    <row r="29" spans="2:8" x14ac:dyDescent="0.25">
      <c r="B29" s="42" t="s">
        <v>239</v>
      </c>
      <c r="C29" s="42" t="s">
        <v>256</v>
      </c>
      <c r="D29" s="42" t="s">
        <v>28</v>
      </c>
      <c r="E29" s="40">
        <v>42402.13</v>
      </c>
      <c r="F29" s="40">
        <v>0</v>
      </c>
      <c r="G29" s="40">
        <f>(E29+F29)/2</f>
        <v>21201.064999999999</v>
      </c>
      <c r="H29" s="40">
        <f t="shared" ref="H29:H67" si="0">(G29*0.15)+G29</f>
        <v>24381.224749999998</v>
      </c>
    </row>
    <row r="30" spans="2:8" x14ac:dyDescent="0.25">
      <c r="B30" s="48" t="s">
        <v>242</v>
      </c>
      <c r="C30" s="47" t="s">
        <v>256</v>
      </c>
      <c r="D30" s="48" t="s">
        <v>29</v>
      </c>
      <c r="E30" s="49">
        <v>123708.2</v>
      </c>
      <c r="F30" s="49">
        <v>157027.91</v>
      </c>
      <c r="G30" s="49">
        <f t="shared" ref="G30:G67" si="1">(E30+F30)/2</f>
        <v>140368.05499999999</v>
      </c>
      <c r="H30" s="49">
        <f t="shared" si="0"/>
        <v>161423.26324999999</v>
      </c>
    </row>
    <row r="31" spans="2:8" x14ac:dyDescent="0.25">
      <c r="B31" s="42" t="s">
        <v>239</v>
      </c>
      <c r="C31" s="42" t="s">
        <v>256</v>
      </c>
      <c r="D31" s="42" t="s">
        <v>30</v>
      </c>
      <c r="E31" s="40">
        <v>116537.63</v>
      </c>
      <c r="F31" s="40">
        <v>244633.1</v>
      </c>
      <c r="G31" s="40">
        <f t="shared" si="1"/>
        <v>180585.36499999999</v>
      </c>
      <c r="H31" s="40">
        <f t="shared" si="0"/>
        <v>207673.16975</v>
      </c>
    </row>
    <row r="32" spans="2:8" x14ac:dyDescent="0.25">
      <c r="B32" s="48" t="s">
        <v>39</v>
      </c>
      <c r="C32" s="47" t="s">
        <v>256</v>
      </c>
      <c r="D32" s="48" t="s">
        <v>38</v>
      </c>
      <c r="E32" s="49">
        <v>14638.84</v>
      </c>
      <c r="F32" s="49">
        <v>20374.419999999998</v>
      </c>
      <c r="G32" s="49">
        <f t="shared" si="1"/>
        <v>17506.629999999997</v>
      </c>
      <c r="H32" s="49">
        <f t="shared" si="0"/>
        <v>20132.624499999998</v>
      </c>
    </row>
    <row r="33" spans="2:8" x14ac:dyDescent="0.25">
      <c r="B33" s="42" t="s">
        <v>39</v>
      </c>
      <c r="C33" s="42" t="s">
        <v>256</v>
      </c>
      <c r="D33" s="42" t="s">
        <v>40</v>
      </c>
      <c r="E33" s="40">
        <v>835.45</v>
      </c>
      <c r="F33" s="40">
        <v>0</v>
      </c>
      <c r="G33" s="40">
        <f t="shared" si="1"/>
        <v>417.72500000000002</v>
      </c>
      <c r="H33" s="40">
        <f t="shared" si="0"/>
        <v>480.38375000000002</v>
      </c>
    </row>
    <row r="34" spans="2:8" x14ac:dyDescent="0.25">
      <c r="B34" s="48" t="s">
        <v>39</v>
      </c>
      <c r="C34" s="47" t="s">
        <v>256</v>
      </c>
      <c r="D34" s="48" t="s">
        <v>41</v>
      </c>
      <c r="E34" s="49">
        <v>8115.92</v>
      </c>
      <c r="F34" s="49">
        <v>32463.69</v>
      </c>
      <c r="G34" s="49">
        <f t="shared" si="1"/>
        <v>20289.805</v>
      </c>
      <c r="H34" s="49">
        <f t="shared" si="0"/>
        <v>23333.275750000001</v>
      </c>
    </row>
    <row r="35" spans="2:8" x14ac:dyDescent="0.25">
      <c r="B35" s="42" t="s">
        <v>39</v>
      </c>
      <c r="C35" s="42" t="s">
        <v>256</v>
      </c>
      <c r="D35" s="42" t="s">
        <v>42</v>
      </c>
      <c r="E35" s="40">
        <v>19061.96</v>
      </c>
      <c r="F35" s="40">
        <v>32412.44</v>
      </c>
      <c r="G35" s="40">
        <f t="shared" si="1"/>
        <v>25737.199999999997</v>
      </c>
      <c r="H35" s="40">
        <f t="shared" si="0"/>
        <v>29597.779999999995</v>
      </c>
    </row>
    <row r="36" spans="2:8" x14ac:dyDescent="0.25">
      <c r="B36" s="48" t="s">
        <v>43</v>
      </c>
      <c r="C36" s="47" t="s">
        <v>256</v>
      </c>
      <c r="D36" s="48" t="s">
        <v>44</v>
      </c>
      <c r="E36" s="49">
        <v>4343.72</v>
      </c>
      <c r="F36" s="49">
        <v>30609.42</v>
      </c>
      <c r="G36" s="49">
        <f t="shared" si="1"/>
        <v>17476.57</v>
      </c>
      <c r="H36" s="49">
        <f t="shared" si="0"/>
        <v>20098.055499999999</v>
      </c>
    </row>
    <row r="37" spans="2:8" x14ac:dyDescent="0.25">
      <c r="B37" s="42" t="s">
        <v>45</v>
      </c>
      <c r="C37" s="42" t="s">
        <v>256</v>
      </c>
      <c r="D37" s="42" t="s">
        <v>46</v>
      </c>
      <c r="E37" s="40">
        <v>2150.4699999999998</v>
      </c>
      <c r="F37" s="40">
        <v>7601.35</v>
      </c>
      <c r="G37" s="40">
        <f t="shared" si="1"/>
        <v>4875.91</v>
      </c>
      <c r="H37" s="40">
        <f t="shared" si="0"/>
        <v>5607.2964999999995</v>
      </c>
    </row>
    <row r="38" spans="2:8" x14ac:dyDescent="0.25">
      <c r="B38" s="48" t="s">
        <v>47</v>
      </c>
      <c r="C38" s="47" t="s">
        <v>256</v>
      </c>
      <c r="D38" s="48" t="s">
        <v>48</v>
      </c>
      <c r="E38" s="49">
        <v>31119.84</v>
      </c>
      <c r="F38" s="49">
        <v>35674.22</v>
      </c>
      <c r="G38" s="49">
        <f t="shared" si="1"/>
        <v>33397.03</v>
      </c>
      <c r="H38" s="49">
        <f t="shared" si="0"/>
        <v>38406.584499999997</v>
      </c>
    </row>
    <row r="39" spans="2:8" x14ac:dyDescent="0.25">
      <c r="B39" s="42" t="s">
        <v>47</v>
      </c>
      <c r="C39" s="42" t="s">
        <v>256</v>
      </c>
      <c r="D39" s="42" t="s">
        <v>49</v>
      </c>
      <c r="E39" s="40">
        <v>2211.5700000000002</v>
      </c>
      <c r="F39" s="40">
        <v>6563.82</v>
      </c>
      <c r="G39" s="40">
        <f t="shared" si="1"/>
        <v>4387.6949999999997</v>
      </c>
      <c r="H39" s="40">
        <f t="shared" si="0"/>
        <v>5045.8492499999993</v>
      </c>
    </row>
    <row r="40" spans="2:8" x14ac:dyDescent="0.25">
      <c r="B40" s="48" t="s">
        <v>50</v>
      </c>
      <c r="C40" s="47" t="s">
        <v>256</v>
      </c>
      <c r="D40" s="48" t="s">
        <v>51</v>
      </c>
      <c r="E40" s="49">
        <v>2800.97</v>
      </c>
      <c r="F40" s="49">
        <v>7007.75</v>
      </c>
      <c r="G40" s="49">
        <f t="shared" si="1"/>
        <v>4904.3599999999997</v>
      </c>
      <c r="H40" s="49">
        <f t="shared" si="0"/>
        <v>5640.0139999999992</v>
      </c>
    </row>
    <row r="41" spans="2:8" x14ac:dyDescent="0.25">
      <c r="B41" s="42" t="s">
        <v>52</v>
      </c>
      <c r="C41" s="42" t="s">
        <v>256</v>
      </c>
      <c r="D41" s="42" t="s">
        <v>53</v>
      </c>
      <c r="E41" s="40">
        <v>1950.04</v>
      </c>
      <c r="F41" s="40">
        <v>1600.02</v>
      </c>
      <c r="G41" s="40">
        <f t="shared" si="1"/>
        <v>1775.03</v>
      </c>
      <c r="H41" s="40">
        <f t="shared" si="0"/>
        <v>2041.2845</v>
      </c>
    </row>
    <row r="42" spans="2:8" x14ac:dyDescent="0.25">
      <c r="B42" s="48" t="s">
        <v>52</v>
      </c>
      <c r="C42" s="47" t="s">
        <v>256</v>
      </c>
      <c r="D42" s="48" t="s">
        <v>54</v>
      </c>
      <c r="E42" s="49">
        <v>5514.89</v>
      </c>
      <c r="F42" s="49">
        <v>0</v>
      </c>
      <c r="G42" s="49">
        <f t="shared" si="1"/>
        <v>2757.4450000000002</v>
      </c>
      <c r="H42" s="49">
        <f t="shared" si="0"/>
        <v>3171.0617500000003</v>
      </c>
    </row>
    <row r="43" spans="2:8" x14ac:dyDescent="0.25">
      <c r="B43" s="42" t="s">
        <v>55</v>
      </c>
      <c r="C43" s="42" t="s">
        <v>256</v>
      </c>
      <c r="D43" s="42" t="s">
        <v>56</v>
      </c>
      <c r="E43" s="40">
        <v>2173.17</v>
      </c>
      <c r="F43" s="40">
        <v>0</v>
      </c>
      <c r="G43" s="40">
        <f t="shared" si="1"/>
        <v>1086.585</v>
      </c>
      <c r="H43" s="40">
        <f t="shared" si="0"/>
        <v>1249.57275</v>
      </c>
    </row>
    <row r="44" spans="2:8" x14ac:dyDescent="0.25">
      <c r="B44" s="48" t="s">
        <v>55</v>
      </c>
      <c r="C44" s="47" t="s">
        <v>256</v>
      </c>
      <c r="D44" s="48" t="s">
        <v>57</v>
      </c>
      <c r="E44" s="49">
        <v>4376.57</v>
      </c>
      <c r="F44" s="49">
        <v>10170.74</v>
      </c>
      <c r="G44" s="49">
        <f t="shared" si="1"/>
        <v>7273.6549999999997</v>
      </c>
      <c r="H44" s="49">
        <f t="shared" si="0"/>
        <v>8364.7032499999987</v>
      </c>
    </row>
    <row r="45" spans="2:8" x14ac:dyDescent="0.25">
      <c r="B45" s="42" t="s">
        <v>55</v>
      </c>
      <c r="C45" s="42" t="s">
        <v>256</v>
      </c>
      <c r="D45" s="42" t="s">
        <v>58</v>
      </c>
      <c r="E45" s="40">
        <v>1674.19</v>
      </c>
      <c r="F45" s="40">
        <v>0</v>
      </c>
      <c r="G45" s="40">
        <f t="shared" si="1"/>
        <v>837.09500000000003</v>
      </c>
      <c r="H45" s="40">
        <f t="shared" si="0"/>
        <v>962.65925000000004</v>
      </c>
    </row>
    <row r="46" spans="2:8" x14ac:dyDescent="0.25">
      <c r="B46" s="48" t="s">
        <v>55</v>
      </c>
      <c r="C46" s="47" t="s">
        <v>256</v>
      </c>
      <c r="D46" s="48" t="s">
        <v>59</v>
      </c>
      <c r="E46" s="49">
        <v>905.29</v>
      </c>
      <c r="F46" s="49">
        <v>0</v>
      </c>
      <c r="G46" s="49">
        <f t="shared" si="1"/>
        <v>452.64499999999998</v>
      </c>
      <c r="H46" s="49">
        <f t="shared" si="0"/>
        <v>520.54174999999998</v>
      </c>
    </row>
    <row r="47" spans="2:8" x14ac:dyDescent="0.25">
      <c r="B47" s="42" t="s">
        <v>61</v>
      </c>
      <c r="C47" s="42" t="s">
        <v>256</v>
      </c>
      <c r="D47" s="42" t="s">
        <v>60</v>
      </c>
      <c r="E47" s="40">
        <v>13283.39</v>
      </c>
      <c r="F47" s="41">
        <v>28229.78</v>
      </c>
      <c r="G47" s="40">
        <f t="shared" si="1"/>
        <v>20756.584999999999</v>
      </c>
      <c r="H47" s="40">
        <f t="shared" si="0"/>
        <v>23870.072749999999</v>
      </c>
    </row>
    <row r="48" spans="2:8" x14ac:dyDescent="0.25">
      <c r="B48" s="48" t="s">
        <v>61</v>
      </c>
      <c r="C48" s="47" t="s">
        <v>256</v>
      </c>
      <c r="D48" s="48" t="s">
        <v>62</v>
      </c>
      <c r="E48" s="49">
        <v>25064.62</v>
      </c>
      <c r="F48" s="49">
        <v>45634.06</v>
      </c>
      <c r="G48" s="49">
        <f t="shared" si="1"/>
        <v>35349.339999999997</v>
      </c>
      <c r="H48" s="49">
        <f t="shared" si="0"/>
        <v>40651.740999999995</v>
      </c>
    </row>
    <row r="49" spans="2:8" x14ac:dyDescent="0.25">
      <c r="B49" s="42" t="s">
        <v>61</v>
      </c>
      <c r="C49" s="42" t="s">
        <v>256</v>
      </c>
      <c r="D49" s="42" t="s">
        <v>63</v>
      </c>
      <c r="E49" s="40">
        <v>11495.12</v>
      </c>
      <c r="F49" s="41">
        <v>39066.6</v>
      </c>
      <c r="G49" s="40">
        <f t="shared" si="1"/>
        <v>25280.86</v>
      </c>
      <c r="H49" s="40">
        <f t="shared" si="0"/>
        <v>29072.989000000001</v>
      </c>
    </row>
    <row r="50" spans="2:8" x14ac:dyDescent="0.25">
      <c r="B50" s="48" t="s">
        <v>61</v>
      </c>
      <c r="C50" s="47" t="s">
        <v>256</v>
      </c>
      <c r="D50" s="48" t="s">
        <v>64</v>
      </c>
      <c r="E50" s="49">
        <v>6659.07</v>
      </c>
      <c r="F50" s="49">
        <v>0</v>
      </c>
      <c r="G50" s="49">
        <f t="shared" si="1"/>
        <v>3329.5349999999999</v>
      </c>
      <c r="H50" s="49">
        <f t="shared" si="0"/>
        <v>3828.9652499999997</v>
      </c>
    </row>
    <row r="51" spans="2:8" x14ac:dyDescent="0.25">
      <c r="B51" s="42" t="s">
        <v>61</v>
      </c>
      <c r="C51" s="42" t="s">
        <v>256</v>
      </c>
      <c r="D51" s="42" t="s">
        <v>65</v>
      </c>
      <c r="E51" s="40">
        <v>31530.85</v>
      </c>
      <c r="F51" s="41">
        <v>67964.47</v>
      </c>
      <c r="G51" s="40">
        <f t="shared" si="1"/>
        <v>49747.66</v>
      </c>
      <c r="H51" s="40">
        <f t="shared" si="0"/>
        <v>57209.809000000001</v>
      </c>
    </row>
    <row r="52" spans="2:8" x14ac:dyDescent="0.25">
      <c r="B52" s="48" t="s">
        <v>61</v>
      </c>
      <c r="C52" s="47" t="s">
        <v>256</v>
      </c>
      <c r="D52" s="48" t="s">
        <v>66</v>
      </c>
      <c r="E52" s="49">
        <v>26516.73</v>
      </c>
      <c r="F52" s="49">
        <v>50977.89</v>
      </c>
      <c r="G52" s="49">
        <f t="shared" si="1"/>
        <v>38747.31</v>
      </c>
      <c r="H52" s="49">
        <f t="shared" si="0"/>
        <v>44559.406499999997</v>
      </c>
    </row>
    <row r="53" spans="2:8" x14ac:dyDescent="0.25">
      <c r="B53" s="42" t="s">
        <v>61</v>
      </c>
      <c r="C53" s="42" t="s">
        <v>256</v>
      </c>
      <c r="D53" s="42" t="s">
        <v>44</v>
      </c>
      <c r="E53" s="40">
        <v>1621.09</v>
      </c>
      <c r="F53" s="41">
        <v>0</v>
      </c>
      <c r="G53" s="40">
        <f t="shared" si="1"/>
        <v>810.54499999999996</v>
      </c>
      <c r="H53" s="40">
        <f t="shared" si="0"/>
        <v>932.1267499999999</v>
      </c>
    </row>
    <row r="54" spans="2:8" x14ac:dyDescent="0.25">
      <c r="B54" s="48" t="s">
        <v>61</v>
      </c>
      <c r="C54" s="47" t="s">
        <v>256</v>
      </c>
      <c r="D54" s="48" t="s">
        <v>67</v>
      </c>
      <c r="E54" s="49">
        <v>652.5</v>
      </c>
      <c r="F54" s="49">
        <v>0</v>
      </c>
      <c r="G54" s="49">
        <f t="shared" si="1"/>
        <v>326.25</v>
      </c>
      <c r="H54" s="49">
        <f t="shared" si="0"/>
        <v>375.1875</v>
      </c>
    </row>
    <row r="55" spans="2:8" x14ac:dyDescent="0.25">
      <c r="B55" s="42" t="s">
        <v>68</v>
      </c>
      <c r="C55" s="42" t="s">
        <v>256</v>
      </c>
      <c r="D55" s="42" t="s">
        <v>69</v>
      </c>
      <c r="E55" s="40">
        <v>12983.59</v>
      </c>
      <c r="F55" s="41">
        <v>13961.33</v>
      </c>
      <c r="G55" s="40">
        <f t="shared" si="1"/>
        <v>13472.46</v>
      </c>
      <c r="H55" s="40">
        <f t="shared" si="0"/>
        <v>15493.328999999998</v>
      </c>
    </row>
    <row r="56" spans="2:8" x14ac:dyDescent="0.25">
      <c r="B56" s="48" t="s">
        <v>68</v>
      </c>
      <c r="C56" s="47" t="s">
        <v>256</v>
      </c>
      <c r="D56" s="48" t="s">
        <v>70</v>
      </c>
      <c r="E56" s="49">
        <v>13390.49</v>
      </c>
      <c r="F56" s="49">
        <v>24468.31</v>
      </c>
      <c r="G56" s="49">
        <f t="shared" si="1"/>
        <v>18929.400000000001</v>
      </c>
      <c r="H56" s="49">
        <f t="shared" si="0"/>
        <v>21768.81</v>
      </c>
    </row>
    <row r="57" spans="2:8" x14ac:dyDescent="0.25">
      <c r="B57" s="42" t="s">
        <v>71</v>
      </c>
      <c r="C57" s="42" t="s">
        <v>256</v>
      </c>
      <c r="D57" s="42" t="s">
        <v>72</v>
      </c>
      <c r="E57" s="40">
        <v>2680.47</v>
      </c>
      <c r="F57" s="41">
        <v>0</v>
      </c>
      <c r="G57" s="40">
        <f t="shared" si="1"/>
        <v>1340.2349999999999</v>
      </c>
      <c r="H57" s="40">
        <f t="shared" si="0"/>
        <v>1541.2702499999998</v>
      </c>
    </row>
    <row r="58" spans="2:8" x14ac:dyDescent="0.25">
      <c r="B58" s="48" t="s">
        <v>71</v>
      </c>
      <c r="C58" s="47" t="s">
        <v>256</v>
      </c>
      <c r="D58" s="48" t="s">
        <v>73</v>
      </c>
      <c r="E58" s="49">
        <v>3269.78</v>
      </c>
      <c r="F58" s="49">
        <v>12064.78</v>
      </c>
      <c r="G58" s="49">
        <f t="shared" si="1"/>
        <v>7667.2800000000007</v>
      </c>
      <c r="H58" s="49">
        <f t="shared" si="0"/>
        <v>8817.3720000000012</v>
      </c>
    </row>
    <row r="59" spans="2:8" x14ac:dyDescent="0.25">
      <c r="B59" s="42" t="s">
        <v>71</v>
      </c>
      <c r="C59" s="42" t="s">
        <v>256</v>
      </c>
      <c r="D59" s="42" t="s">
        <v>74</v>
      </c>
      <c r="E59" s="40">
        <v>6335.22</v>
      </c>
      <c r="F59" s="41">
        <v>5802.06</v>
      </c>
      <c r="G59" s="40">
        <f t="shared" si="1"/>
        <v>6068.64</v>
      </c>
      <c r="H59" s="40">
        <f t="shared" si="0"/>
        <v>6978.9360000000006</v>
      </c>
    </row>
    <row r="60" spans="2:8" x14ac:dyDescent="0.25">
      <c r="B60" s="48" t="s">
        <v>75</v>
      </c>
      <c r="C60" s="47" t="s">
        <v>256</v>
      </c>
      <c r="D60" s="48" t="s">
        <v>76</v>
      </c>
      <c r="E60" s="49">
        <v>6294.18</v>
      </c>
      <c r="F60" s="49">
        <v>3108.68</v>
      </c>
      <c r="G60" s="49">
        <f t="shared" si="1"/>
        <v>4701.43</v>
      </c>
      <c r="H60" s="49">
        <f t="shared" si="0"/>
        <v>5406.6445000000003</v>
      </c>
    </row>
    <row r="61" spans="2:8" x14ac:dyDescent="0.25">
      <c r="B61" s="42" t="s">
        <v>77</v>
      </c>
      <c r="C61" s="42" t="s">
        <v>256</v>
      </c>
      <c r="D61" s="42" t="s">
        <v>78</v>
      </c>
      <c r="E61" s="40">
        <v>9091.56</v>
      </c>
      <c r="F61" s="41">
        <v>31715.09</v>
      </c>
      <c r="G61" s="40">
        <f t="shared" si="1"/>
        <v>20403.325000000001</v>
      </c>
      <c r="H61" s="40">
        <f t="shared" si="0"/>
        <v>23463.82375</v>
      </c>
    </row>
    <row r="62" spans="2:8" x14ac:dyDescent="0.25">
      <c r="B62" s="48" t="s">
        <v>71</v>
      </c>
      <c r="C62" s="47" t="s">
        <v>256</v>
      </c>
      <c r="D62" s="48" t="s">
        <v>79</v>
      </c>
      <c r="E62" s="49">
        <v>1201.5999999999999</v>
      </c>
      <c r="F62" s="49">
        <v>0</v>
      </c>
      <c r="G62" s="49">
        <f t="shared" si="1"/>
        <v>600.79999999999995</v>
      </c>
      <c r="H62" s="49">
        <f t="shared" si="0"/>
        <v>690.92</v>
      </c>
    </row>
    <row r="63" spans="2:8" x14ac:dyDescent="0.25">
      <c r="B63" s="42" t="s">
        <v>71</v>
      </c>
      <c r="C63" s="42" t="s">
        <v>256</v>
      </c>
      <c r="D63" s="42" t="s">
        <v>80</v>
      </c>
      <c r="E63" s="40">
        <v>1245.42</v>
      </c>
      <c r="F63" s="41">
        <v>0</v>
      </c>
      <c r="G63" s="40">
        <f t="shared" si="1"/>
        <v>622.71</v>
      </c>
      <c r="H63" s="40">
        <f t="shared" si="0"/>
        <v>716.11650000000009</v>
      </c>
    </row>
    <row r="64" spans="2:8" x14ac:dyDescent="0.25">
      <c r="B64" s="48" t="s">
        <v>71</v>
      </c>
      <c r="C64" s="47" t="s">
        <v>256</v>
      </c>
      <c r="D64" s="48" t="s">
        <v>81</v>
      </c>
      <c r="E64" s="49">
        <v>1332.41</v>
      </c>
      <c r="F64" s="49">
        <v>2002.44</v>
      </c>
      <c r="G64" s="49">
        <f t="shared" si="1"/>
        <v>1667.4250000000002</v>
      </c>
      <c r="H64" s="49">
        <f t="shared" si="0"/>
        <v>1917.5387500000002</v>
      </c>
    </row>
    <row r="65" spans="2:8" x14ac:dyDescent="0.25">
      <c r="B65" s="42" t="s">
        <v>77</v>
      </c>
      <c r="C65" s="42" t="s">
        <v>256</v>
      </c>
      <c r="D65" s="42" t="s">
        <v>89</v>
      </c>
      <c r="E65" s="40">
        <v>0</v>
      </c>
      <c r="F65" s="41">
        <v>22394.35</v>
      </c>
      <c r="G65" s="40">
        <f t="shared" si="1"/>
        <v>11197.174999999999</v>
      </c>
      <c r="H65" s="40">
        <f t="shared" si="0"/>
        <v>12876.751249999999</v>
      </c>
    </row>
    <row r="66" spans="2:8" x14ac:dyDescent="0.25">
      <c r="B66" s="47" t="s">
        <v>91</v>
      </c>
      <c r="C66" s="47" t="s">
        <v>256</v>
      </c>
      <c r="D66" s="47" t="s">
        <v>92</v>
      </c>
      <c r="E66" s="49">
        <v>0</v>
      </c>
      <c r="F66" s="49">
        <v>7435.17</v>
      </c>
      <c r="G66" s="50">
        <f t="shared" si="1"/>
        <v>3717.585</v>
      </c>
      <c r="H66" s="49">
        <f t="shared" si="0"/>
        <v>4275.2227499999999</v>
      </c>
    </row>
    <row r="67" spans="2:8" x14ac:dyDescent="0.25">
      <c r="B67" s="54" t="s">
        <v>55</v>
      </c>
      <c r="C67" s="42" t="s">
        <v>256</v>
      </c>
      <c r="D67" s="54" t="s">
        <v>97</v>
      </c>
      <c r="E67" s="41">
        <v>0</v>
      </c>
      <c r="F67" s="41">
        <v>2199.06</v>
      </c>
      <c r="G67" s="41">
        <f t="shared" si="1"/>
        <v>1099.53</v>
      </c>
      <c r="H67" s="40">
        <f t="shared" si="0"/>
        <v>1264.4594999999999</v>
      </c>
    </row>
    <row r="68" spans="2:8" x14ac:dyDescent="0.25">
      <c r="B68" s="51" t="s">
        <v>247</v>
      </c>
      <c r="C68" s="47" t="s">
        <v>257</v>
      </c>
      <c r="D68" s="51" t="s">
        <v>98</v>
      </c>
      <c r="E68" s="52">
        <v>50483.01</v>
      </c>
      <c r="F68" s="52">
        <v>76392.7</v>
      </c>
      <c r="G68" s="52">
        <v>63437.854999999996</v>
      </c>
      <c r="H68" s="52">
        <v>72953.533249999993</v>
      </c>
    </row>
    <row r="69" spans="2:8" x14ac:dyDescent="0.25">
      <c r="B69" s="54" t="s">
        <v>99</v>
      </c>
      <c r="C69" s="42" t="s">
        <v>257</v>
      </c>
      <c r="D69" s="54" t="s">
        <v>100</v>
      </c>
      <c r="E69" s="41">
        <v>1739</v>
      </c>
      <c r="F69" s="41">
        <v>0</v>
      </c>
      <c r="G69" s="41">
        <v>869.5</v>
      </c>
      <c r="H69" s="41">
        <v>999.92499999999995</v>
      </c>
    </row>
    <row r="70" spans="2:8" x14ac:dyDescent="0.25">
      <c r="B70" s="51" t="s">
        <v>101</v>
      </c>
      <c r="C70" s="47" t="s">
        <v>257</v>
      </c>
      <c r="D70" s="51" t="s">
        <v>102</v>
      </c>
      <c r="E70" s="52">
        <v>10697.26</v>
      </c>
      <c r="F70" s="52">
        <v>19666.32</v>
      </c>
      <c r="G70" s="52">
        <v>15181.79</v>
      </c>
      <c r="H70" s="52">
        <v>17459.058499999999</v>
      </c>
    </row>
    <row r="71" spans="2:8" x14ac:dyDescent="0.25">
      <c r="B71" s="54" t="s">
        <v>103</v>
      </c>
      <c r="C71" s="42" t="s">
        <v>257</v>
      </c>
      <c r="D71" s="54" t="s">
        <v>104</v>
      </c>
      <c r="E71" s="41">
        <v>16279.42</v>
      </c>
      <c r="F71" s="41">
        <v>47390.27</v>
      </c>
      <c r="G71" s="41">
        <v>31834.844999999998</v>
      </c>
      <c r="H71" s="41">
        <v>36610.071749999996</v>
      </c>
    </row>
    <row r="72" spans="2:8" x14ac:dyDescent="0.25">
      <c r="B72" s="51" t="s">
        <v>105</v>
      </c>
      <c r="C72" s="47" t="s">
        <v>257</v>
      </c>
      <c r="D72" s="51" t="s">
        <v>106</v>
      </c>
      <c r="E72" s="52">
        <v>39804.28</v>
      </c>
      <c r="F72" s="52">
        <v>31070.47</v>
      </c>
      <c r="G72" s="52">
        <v>35437.375</v>
      </c>
      <c r="H72" s="52">
        <v>40752.981249999997</v>
      </c>
    </row>
    <row r="73" spans="2:8" x14ac:dyDescent="0.25">
      <c r="B73" s="54" t="s">
        <v>107</v>
      </c>
      <c r="C73" s="42" t="s">
        <v>257</v>
      </c>
      <c r="D73" s="54" t="s">
        <v>108</v>
      </c>
      <c r="E73" s="41">
        <v>13072.27</v>
      </c>
      <c r="F73" s="41">
        <v>24563.82</v>
      </c>
      <c r="G73" s="41">
        <v>18818.044999999998</v>
      </c>
      <c r="H73" s="41">
        <v>21640.751749999999</v>
      </c>
    </row>
    <row r="74" spans="2:8" x14ac:dyDescent="0.25">
      <c r="B74" s="51" t="s">
        <v>109</v>
      </c>
      <c r="C74" s="47" t="s">
        <v>257</v>
      </c>
      <c r="D74" s="51" t="s">
        <v>110</v>
      </c>
      <c r="E74" s="52">
        <v>18223.78</v>
      </c>
      <c r="F74" s="52">
        <v>27771.26</v>
      </c>
      <c r="G74" s="52">
        <v>22997.519999999997</v>
      </c>
      <c r="H74" s="52">
        <v>26447.147999999997</v>
      </c>
    </row>
    <row r="75" spans="2:8" x14ac:dyDescent="0.25">
      <c r="B75" s="54" t="s">
        <v>111</v>
      </c>
      <c r="C75" s="42" t="s">
        <v>257</v>
      </c>
      <c r="D75" s="54" t="s">
        <v>112</v>
      </c>
      <c r="E75" s="41">
        <v>27488.69</v>
      </c>
      <c r="F75" s="41">
        <v>36831.4</v>
      </c>
      <c r="G75" s="41">
        <v>32160.044999999998</v>
      </c>
      <c r="H75" s="41">
        <v>36984.051749999999</v>
      </c>
    </row>
    <row r="76" spans="2:8" x14ac:dyDescent="0.25">
      <c r="B76" s="51" t="s">
        <v>113</v>
      </c>
      <c r="C76" s="47" t="s">
        <v>257</v>
      </c>
      <c r="D76" s="51" t="s">
        <v>114</v>
      </c>
      <c r="E76" s="52">
        <v>30996.82</v>
      </c>
      <c r="F76" s="52">
        <v>104853.14</v>
      </c>
      <c r="G76" s="52">
        <v>67924.98</v>
      </c>
      <c r="H76" s="52">
        <v>78113.726999999999</v>
      </c>
    </row>
    <row r="77" spans="2:8" x14ac:dyDescent="0.25">
      <c r="B77" s="54" t="s">
        <v>115</v>
      </c>
      <c r="C77" s="42" t="s">
        <v>257</v>
      </c>
      <c r="D77" s="54" t="s">
        <v>116</v>
      </c>
      <c r="E77" s="41">
        <v>9299.16</v>
      </c>
      <c r="F77" s="41">
        <v>84639.99</v>
      </c>
      <c r="G77" s="41">
        <v>46969.575000000004</v>
      </c>
      <c r="H77" s="41">
        <v>54015.011250000003</v>
      </c>
    </row>
    <row r="78" spans="2:8" x14ac:dyDescent="0.25">
      <c r="B78" s="51" t="s">
        <v>117</v>
      </c>
      <c r="C78" s="47" t="s">
        <v>257</v>
      </c>
      <c r="D78" s="51" t="s">
        <v>118</v>
      </c>
      <c r="E78" s="52">
        <v>8319.11</v>
      </c>
      <c r="F78" s="52">
        <v>123108.99</v>
      </c>
      <c r="G78" s="52">
        <v>65714.05</v>
      </c>
      <c r="H78" s="52">
        <v>75571.157500000001</v>
      </c>
    </row>
    <row r="79" spans="2:8" x14ac:dyDescent="0.25">
      <c r="B79" s="54" t="s">
        <v>119</v>
      </c>
      <c r="C79" s="42" t="s">
        <v>257</v>
      </c>
      <c r="D79" s="54" t="s">
        <v>120</v>
      </c>
      <c r="E79" s="41">
        <v>126159.65</v>
      </c>
      <c r="F79" s="41">
        <v>145953.19</v>
      </c>
      <c r="G79" s="41">
        <v>136056.41999999998</v>
      </c>
      <c r="H79" s="41">
        <v>156464.88299999997</v>
      </c>
    </row>
    <row r="80" spans="2:8" x14ac:dyDescent="0.25">
      <c r="B80" s="51" t="s">
        <v>93</v>
      </c>
      <c r="C80" s="47" t="s">
        <v>257</v>
      </c>
      <c r="D80" s="51" t="s">
        <v>121</v>
      </c>
      <c r="E80" s="52">
        <v>6556.06</v>
      </c>
      <c r="F80" s="52">
        <v>12194.69</v>
      </c>
      <c r="G80" s="52">
        <v>9375.375</v>
      </c>
      <c r="H80" s="52">
        <v>10781.68125</v>
      </c>
    </row>
    <row r="81" spans="2:8" x14ac:dyDescent="0.25">
      <c r="B81" s="54" t="s">
        <v>122</v>
      </c>
      <c r="C81" s="42" t="s">
        <v>257</v>
      </c>
      <c r="D81" s="54" t="s">
        <v>123</v>
      </c>
      <c r="E81" s="41">
        <v>9907.48</v>
      </c>
      <c r="F81" s="41">
        <v>14734.37</v>
      </c>
      <c r="G81" s="41">
        <v>12320.924999999999</v>
      </c>
      <c r="H81" s="41">
        <v>14169.063749999999</v>
      </c>
    </row>
    <row r="82" spans="2:8" x14ac:dyDescent="0.25">
      <c r="B82" s="51" t="s">
        <v>248</v>
      </c>
      <c r="C82" s="47" t="s">
        <v>257</v>
      </c>
      <c r="D82" s="51" t="s">
        <v>124</v>
      </c>
      <c r="E82" s="52">
        <v>56893.94</v>
      </c>
      <c r="F82" s="52">
        <v>46353.91</v>
      </c>
      <c r="G82" s="52">
        <v>51623.925000000003</v>
      </c>
      <c r="H82" s="52">
        <v>59367.513750000006</v>
      </c>
    </row>
    <row r="83" spans="2:8" x14ac:dyDescent="0.25">
      <c r="B83" s="54" t="s">
        <v>248</v>
      </c>
      <c r="C83" s="42" t="s">
        <v>257</v>
      </c>
      <c r="D83" s="54" t="s">
        <v>125</v>
      </c>
      <c r="E83" s="41">
        <v>20160.97</v>
      </c>
      <c r="F83" s="41">
        <v>83514.48</v>
      </c>
      <c r="G83" s="41">
        <v>51837.724999999999</v>
      </c>
      <c r="H83" s="41">
        <v>59613.383750000001</v>
      </c>
    </row>
    <row r="84" spans="2:8" x14ac:dyDescent="0.25">
      <c r="B84" s="51" t="s">
        <v>249</v>
      </c>
      <c r="C84" s="47" t="s">
        <v>257</v>
      </c>
      <c r="D84" s="51" t="s">
        <v>126</v>
      </c>
      <c r="E84" s="52">
        <v>58346.99</v>
      </c>
      <c r="F84" s="52">
        <v>47487.68</v>
      </c>
      <c r="G84" s="52">
        <v>52917.334999999999</v>
      </c>
      <c r="H84" s="52">
        <v>60854.935249999995</v>
      </c>
    </row>
    <row r="85" spans="2:8" x14ac:dyDescent="0.25">
      <c r="B85" s="54" t="s">
        <v>47</v>
      </c>
      <c r="C85" s="42" t="s">
        <v>257</v>
      </c>
      <c r="D85" s="54" t="s">
        <v>127</v>
      </c>
      <c r="E85" s="41">
        <v>12476.64</v>
      </c>
      <c r="F85" s="41">
        <v>24983.06</v>
      </c>
      <c r="G85" s="41">
        <v>18729.849999999999</v>
      </c>
      <c r="H85" s="41">
        <v>21539.327499999999</v>
      </c>
    </row>
    <row r="86" spans="2:8" x14ac:dyDescent="0.25">
      <c r="B86" s="51" t="s">
        <v>180</v>
      </c>
      <c r="C86" s="47" t="s">
        <v>257</v>
      </c>
      <c r="D86" s="51" t="s">
        <v>129</v>
      </c>
      <c r="E86" s="52">
        <v>22489.46</v>
      </c>
      <c r="F86" s="52">
        <v>113805.41</v>
      </c>
      <c r="G86" s="52">
        <v>68147.434999999998</v>
      </c>
      <c r="H86" s="52">
        <v>78369.55025</v>
      </c>
    </row>
    <row r="87" spans="2:8" x14ac:dyDescent="0.25">
      <c r="B87" s="54" t="s">
        <v>130</v>
      </c>
      <c r="C87" s="42" t="s">
        <v>257</v>
      </c>
      <c r="D87" s="54" t="s">
        <v>131</v>
      </c>
      <c r="E87" s="41">
        <v>277.94</v>
      </c>
      <c r="F87" s="41">
        <v>2102.58</v>
      </c>
      <c r="G87" s="41">
        <v>1190.26</v>
      </c>
      <c r="H87" s="41">
        <v>1368.799</v>
      </c>
    </row>
    <row r="88" spans="2:8" x14ac:dyDescent="0.25">
      <c r="B88" s="51" t="s">
        <v>132</v>
      </c>
      <c r="C88" s="47" t="s">
        <v>257</v>
      </c>
      <c r="D88" s="51" t="s">
        <v>133</v>
      </c>
      <c r="E88" s="52">
        <v>32989.360000000001</v>
      </c>
      <c r="F88" s="52">
        <v>18101.8</v>
      </c>
      <c r="G88" s="52">
        <v>25545.58</v>
      </c>
      <c r="H88" s="52">
        <v>29377.417000000001</v>
      </c>
    </row>
    <row r="89" spans="2:8" x14ac:dyDescent="0.25">
      <c r="B89" s="54" t="s">
        <v>134</v>
      </c>
      <c r="C89" s="42" t="s">
        <v>257</v>
      </c>
      <c r="D89" s="54" t="s">
        <v>135</v>
      </c>
      <c r="E89" s="41">
        <v>2927.1</v>
      </c>
      <c r="F89" s="41">
        <v>45749.67</v>
      </c>
      <c r="G89" s="41">
        <v>24338.384999999998</v>
      </c>
      <c r="H89" s="41">
        <v>27989.142749999999</v>
      </c>
    </row>
    <row r="90" spans="2:8" x14ac:dyDescent="0.25">
      <c r="B90" s="51" t="s">
        <v>136</v>
      </c>
      <c r="C90" s="47" t="s">
        <v>257</v>
      </c>
      <c r="D90" s="51" t="s">
        <v>137</v>
      </c>
      <c r="E90" s="52">
        <v>96013.35</v>
      </c>
      <c r="F90" s="52">
        <v>24741.07</v>
      </c>
      <c r="G90" s="52">
        <v>60377.210000000006</v>
      </c>
      <c r="H90" s="52">
        <v>69433.791500000007</v>
      </c>
    </row>
    <row r="91" spans="2:8" x14ac:dyDescent="0.25">
      <c r="B91" s="54" t="s">
        <v>138</v>
      </c>
      <c r="C91" s="42" t="s">
        <v>257</v>
      </c>
      <c r="D91" s="54" t="s">
        <v>139</v>
      </c>
      <c r="E91" s="41">
        <v>20131.43</v>
      </c>
      <c r="F91" s="41">
        <v>55116.84</v>
      </c>
      <c r="G91" s="41">
        <v>37624.134999999995</v>
      </c>
      <c r="H91" s="41">
        <v>43267.755249999995</v>
      </c>
    </row>
    <row r="92" spans="2:8" x14ac:dyDescent="0.25">
      <c r="B92" s="51" t="s">
        <v>140</v>
      </c>
      <c r="C92" s="47" t="s">
        <v>257</v>
      </c>
      <c r="D92" s="51" t="s">
        <v>141</v>
      </c>
      <c r="E92" s="52">
        <v>59985.760000000002</v>
      </c>
      <c r="F92" s="52">
        <v>40205.550000000003</v>
      </c>
      <c r="G92" s="52">
        <v>50095.654999999999</v>
      </c>
      <c r="H92" s="52">
        <v>57610.003249999994</v>
      </c>
    </row>
    <row r="93" spans="2:8" x14ac:dyDescent="0.25">
      <c r="B93" s="54" t="s">
        <v>142</v>
      </c>
      <c r="C93" s="42" t="s">
        <v>257</v>
      </c>
      <c r="D93" s="54" t="s">
        <v>143</v>
      </c>
      <c r="E93" s="41">
        <v>6677.99</v>
      </c>
      <c r="F93" s="41">
        <v>0</v>
      </c>
      <c r="G93" s="41">
        <v>3338.9949999999999</v>
      </c>
      <c r="H93" s="41">
        <v>3839.8442500000001</v>
      </c>
    </row>
    <row r="94" spans="2:8" x14ac:dyDescent="0.25">
      <c r="B94" s="51" t="s">
        <v>144</v>
      </c>
      <c r="C94" s="47" t="s">
        <v>257</v>
      </c>
      <c r="D94" s="51" t="s">
        <v>145</v>
      </c>
      <c r="E94" s="52">
        <v>55298.03</v>
      </c>
      <c r="F94" s="52">
        <v>64925.46</v>
      </c>
      <c r="G94" s="52">
        <v>60111.744999999995</v>
      </c>
      <c r="H94" s="52">
        <v>69128.50675</v>
      </c>
    </row>
    <row r="95" spans="2:8" x14ac:dyDescent="0.25">
      <c r="B95" s="54" t="s">
        <v>146</v>
      </c>
      <c r="C95" s="42" t="s">
        <v>257</v>
      </c>
      <c r="D95" s="54" t="s">
        <v>147</v>
      </c>
      <c r="E95" s="41">
        <v>27234.58</v>
      </c>
      <c r="F95" s="41">
        <v>19104.38</v>
      </c>
      <c r="G95" s="41">
        <v>23169.480000000003</v>
      </c>
      <c r="H95" s="41">
        <v>26644.902000000002</v>
      </c>
    </row>
    <row r="96" spans="2:8" x14ac:dyDescent="0.25">
      <c r="B96" s="51" t="s">
        <v>148</v>
      </c>
      <c r="C96" s="47" t="s">
        <v>257</v>
      </c>
      <c r="D96" s="51" t="s">
        <v>149</v>
      </c>
      <c r="E96" s="52">
        <v>16831.349999999999</v>
      </c>
      <c r="F96" s="52">
        <v>113583.38</v>
      </c>
      <c r="G96" s="52">
        <v>65207.365000000005</v>
      </c>
      <c r="H96" s="52">
        <v>74988.469750000004</v>
      </c>
    </row>
    <row r="97" spans="2:8" x14ac:dyDescent="0.25">
      <c r="B97" s="54" t="s">
        <v>150</v>
      </c>
      <c r="C97" s="42" t="s">
        <v>257</v>
      </c>
      <c r="D97" s="54" t="s">
        <v>151</v>
      </c>
      <c r="E97" s="41">
        <v>31520.69</v>
      </c>
      <c r="F97" s="41">
        <v>32471.46</v>
      </c>
      <c r="G97" s="41">
        <v>31996.074999999997</v>
      </c>
      <c r="H97" s="41">
        <v>36795.486249999994</v>
      </c>
    </row>
    <row r="98" spans="2:8" x14ac:dyDescent="0.25">
      <c r="B98" s="51" t="s">
        <v>152</v>
      </c>
      <c r="C98" s="47" t="s">
        <v>257</v>
      </c>
      <c r="D98" s="51" t="s">
        <v>153</v>
      </c>
      <c r="E98" s="52">
        <v>16901.48</v>
      </c>
      <c r="F98" s="52">
        <v>33781.4</v>
      </c>
      <c r="G98" s="52">
        <v>25341.440000000002</v>
      </c>
      <c r="H98" s="52">
        <v>29142.656000000003</v>
      </c>
    </row>
    <row r="99" spans="2:8" x14ac:dyDescent="0.25">
      <c r="B99" s="54" t="s">
        <v>154</v>
      </c>
      <c r="C99" s="42" t="s">
        <v>257</v>
      </c>
      <c r="D99" s="54" t="s">
        <v>155</v>
      </c>
      <c r="E99" s="41">
        <v>52892.09</v>
      </c>
      <c r="F99" s="41">
        <v>29793.88</v>
      </c>
      <c r="G99" s="41">
        <v>41342.985000000001</v>
      </c>
      <c r="H99" s="41">
        <v>47544.43275</v>
      </c>
    </row>
    <row r="100" spans="2:8" x14ac:dyDescent="0.25">
      <c r="B100" s="51" t="s">
        <v>156</v>
      </c>
      <c r="C100" s="47" t="s">
        <v>257</v>
      </c>
      <c r="D100" s="51" t="s">
        <v>157</v>
      </c>
      <c r="E100" s="52">
        <v>69984.25</v>
      </c>
      <c r="F100" s="52">
        <v>4543.78</v>
      </c>
      <c r="G100" s="52">
        <v>37264.014999999999</v>
      </c>
      <c r="H100" s="52">
        <v>42853.617249999996</v>
      </c>
    </row>
    <row r="101" spans="2:8" x14ac:dyDescent="0.25">
      <c r="B101" s="54" t="s">
        <v>158</v>
      </c>
      <c r="C101" s="42" t="s">
        <v>257</v>
      </c>
      <c r="D101" s="54" t="s">
        <v>159</v>
      </c>
      <c r="E101" s="41">
        <v>31871.93</v>
      </c>
      <c r="F101" s="41">
        <v>0</v>
      </c>
      <c r="G101" s="41">
        <v>15935.965</v>
      </c>
      <c r="H101" s="41">
        <v>18326.35975</v>
      </c>
    </row>
    <row r="102" spans="2:8" x14ac:dyDescent="0.25">
      <c r="B102" s="51" t="s">
        <v>160</v>
      </c>
      <c r="C102" s="47" t="s">
        <v>257</v>
      </c>
      <c r="D102" s="51" t="s">
        <v>161</v>
      </c>
      <c r="E102" s="52">
        <v>55594.38</v>
      </c>
      <c r="F102" s="52">
        <v>63167.56</v>
      </c>
      <c r="G102" s="52">
        <v>59380.97</v>
      </c>
      <c r="H102" s="52">
        <v>68288.1155</v>
      </c>
    </row>
    <row r="103" spans="2:8" x14ac:dyDescent="0.25">
      <c r="B103" s="54" t="s">
        <v>162</v>
      </c>
      <c r="C103" s="42" t="s">
        <v>257</v>
      </c>
      <c r="D103" s="54" t="s">
        <v>163</v>
      </c>
      <c r="E103" s="41">
        <v>4492.42</v>
      </c>
      <c r="F103" s="41">
        <v>0</v>
      </c>
      <c r="G103" s="41">
        <v>2246.21</v>
      </c>
      <c r="H103" s="41">
        <v>2583.1415000000002</v>
      </c>
    </row>
    <row r="104" spans="2:8" x14ac:dyDescent="0.25">
      <c r="B104" s="51" t="s">
        <v>165</v>
      </c>
      <c r="C104" s="47" t="s">
        <v>257</v>
      </c>
      <c r="D104" s="51" t="s">
        <v>164</v>
      </c>
      <c r="E104" s="52">
        <v>30577.33</v>
      </c>
      <c r="F104" s="52">
        <v>56667.74</v>
      </c>
      <c r="G104" s="52">
        <v>43622.535000000003</v>
      </c>
      <c r="H104" s="52">
        <v>50165.915250000005</v>
      </c>
    </row>
    <row r="105" spans="2:8" x14ac:dyDescent="0.25">
      <c r="B105" s="54" t="s">
        <v>166</v>
      </c>
      <c r="C105" s="42" t="s">
        <v>257</v>
      </c>
      <c r="D105" s="54" t="s">
        <v>167</v>
      </c>
      <c r="E105" s="41">
        <v>28253.45</v>
      </c>
      <c r="F105" s="41">
        <v>64303.39</v>
      </c>
      <c r="G105" s="41">
        <v>46278.42</v>
      </c>
      <c r="H105" s="41">
        <v>53220.182999999997</v>
      </c>
    </row>
    <row r="106" spans="2:8" x14ac:dyDescent="0.25">
      <c r="B106" s="51" t="s">
        <v>250</v>
      </c>
      <c r="C106" s="47" t="s">
        <v>257</v>
      </c>
      <c r="D106" s="51" t="s">
        <v>168</v>
      </c>
      <c r="E106" s="52">
        <v>598.5</v>
      </c>
      <c r="F106" s="52">
        <v>0</v>
      </c>
      <c r="G106" s="52">
        <v>299.25</v>
      </c>
      <c r="H106" s="52">
        <v>344.13749999999999</v>
      </c>
    </row>
    <row r="107" spans="2:8" x14ac:dyDescent="0.25">
      <c r="B107" s="54" t="s">
        <v>250</v>
      </c>
      <c r="C107" s="42" t="s">
        <v>257</v>
      </c>
      <c r="D107" s="54" t="s">
        <v>170</v>
      </c>
      <c r="E107" s="41">
        <v>1296</v>
      </c>
      <c r="F107" s="41">
        <v>0</v>
      </c>
      <c r="G107" s="41">
        <v>648</v>
      </c>
      <c r="H107" s="41">
        <v>745.2</v>
      </c>
    </row>
    <row r="108" spans="2:8" x14ac:dyDescent="0.25">
      <c r="B108" s="51" t="s">
        <v>250</v>
      </c>
      <c r="C108" s="47" t="s">
        <v>257</v>
      </c>
      <c r="D108" s="51" t="s">
        <v>169</v>
      </c>
      <c r="E108" s="52">
        <v>1233</v>
      </c>
      <c r="F108" s="52">
        <v>0</v>
      </c>
      <c r="G108" s="52">
        <v>616.5</v>
      </c>
      <c r="H108" s="52">
        <v>708.97500000000002</v>
      </c>
    </row>
    <row r="109" spans="2:8" x14ac:dyDescent="0.25">
      <c r="B109" s="54" t="s">
        <v>82</v>
      </c>
      <c r="C109" s="42" t="s">
        <v>257</v>
      </c>
      <c r="D109" s="54" t="s">
        <v>171</v>
      </c>
      <c r="E109" s="41">
        <v>11121.43</v>
      </c>
      <c r="F109" s="41">
        <v>0</v>
      </c>
      <c r="G109" s="41">
        <v>5560.7150000000001</v>
      </c>
      <c r="H109" s="41">
        <v>6394.8222500000002</v>
      </c>
    </row>
    <row r="110" spans="2:8" x14ac:dyDescent="0.25">
      <c r="B110" s="51" t="s">
        <v>172</v>
      </c>
      <c r="C110" s="47" t="s">
        <v>257</v>
      </c>
      <c r="D110" s="51" t="s">
        <v>173</v>
      </c>
      <c r="E110" s="52">
        <v>0</v>
      </c>
      <c r="F110" s="52">
        <v>4918.96</v>
      </c>
      <c r="G110" s="52">
        <v>2459.48</v>
      </c>
      <c r="H110" s="52">
        <v>2828.402</v>
      </c>
    </row>
    <row r="111" spans="2:8" x14ac:dyDescent="0.25">
      <c r="B111" s="54" t="s">
        <v>174</v>
      </c>
      <c r="C111" s="42" t="s">
        <v>257</v>
      </c>
      <c r="D111" s="54" t="s">
        <v>175</v>
      </c>
      <c r="E111" s="41">
        <v>1770.31</v>
      </c>
      <c r="F111" s="41">
        <v>0</v>
      </c>
      <c r="G111" s="41">
        <v>885.15499999999997</v>
      </c>
      <c r="H111" s="41">
        <v>1017.9282499999999</v>
      </c>
    </row>
    <row r="112" spans="2:8" x14ac:dyDescent="0.25">
      <c r="B112" s="51" t="s">
        <v>176</v>
      </c>
      <c r="C112" s="47" t="s">
        <v>257</v>
      </c>
      <c r="D112" s="51" t="s">
        <v>177</v>
      </c>
      <c r="E112" s="52">
        <v>0</v>
      </c>
      <c r="F112" s="52">
        <v>615.5</v>
      </c>
      <c r="G112" s="52">
        <v>307.75</v>
      </c>
      <c r="H112" s="52">
        <v>353.91250000000002</v>
      </c>
    </row>
    <row r="113" spans="2:8" x14ac:dyDescent="0.25">
      <c r="B113" s="54" t="s">
        <v>178</v>
      </c>
      <c r="C113" s="42" t="s">
        <v>257</v>
      </c>
      <c r="D113" s="54" t="s">
        <v>179</v>
      </c>
      <c r="E113" s="41">
        <v>0</v>
      </c>
      <c r="F113" s="41">
        <v>11879.13</v>
      </c>
      <c r="G113" s="41">
        <v>5939.5649999999996</v>
      </c>
      <c r="H113" s="41">
        <v>6830.499749999999</v>
      </c>
    </row>
    <row r="114" spans="2:8" x14ac:dyDescent="0.25">
      <c r="B114" s="51" t="s">
        <v>180</v>
      </c>
      <c r="C114" s="47" t="s">
        <v>257</v>
      </c>
      <c r="D114" s="51" t="s">
        <v>181</v>
      </c>
      <c r="E114" s="52">
        <v>0</v>
      </c>
      <c r="F114" s="52">
        <v>11216.8</v>
      </c>
      <c r="G114" s="52">
        <v>5608.4</v>
      </c>
      <c r="H114" s="52">
        <v>6449.66</v>
      </c>
    </row>
    <row r="115" spans="2:8" x14ac:dyDescent="0.25">
      <c r="B115" s="54" t="s">
        <v>182</v>
      </c>
      <c r="C115" s="42" t="s">
        <v>257</v>
      </c>
      <c r="D115" s="54" t="s">
        <v>185</v>
      </c>
      <c r="E115" s="41">
        <v>0</v>
      </c>
      <c r="F115" s="41">
        <v>5759.86</v>
      </c>
      <c r="G115" s="41">
        <v>2879.93</v>
      </c>
      <c r="H115" s="41">
        <v>3311.9195</v>
      </c>
    </row>
    <row r="116" spans="2:8" x14ac:dyDescent="0.25">
      <c r="B116" s="51" t="s">
        <v>183</v>
      </c>
      <c r="C116" s="47" t="s">
        <v>257</v>
      </c>
      <c r="D116" s="51" t="s">
        <v>184</v>
      </c>
      <c r="E116" s="52">
        <v>0</v>
      </c>
      <c r="F116" s="52">
        <v>13470.87</v>
      </c>
      <c r="G116" s="52">
        <v>6735.4350000000004</v>
      </c>
      <c r="H116" s="52">
        <v>7745.7502500000001</v>
      </c>
    </row>
    <row r="117" spans="2:8" x14ac:dyDescent="0.25">
      <c r="B117" s="54" t="s">
        <v>83</v>
      </c>
      <c r="C117" s="54" t="s">
        <v>258</v>
      </c>
      <c r="D117" s="54" t="s">
        <v>189</v>
      </c>
      <c r="E117" s="41">
        <v>0</v>
      </c>
      <c r="F117" s="41">
        <v>7316.04</v>
      </c>
      <c r="G117" s="41">
        <f>(E117+F117)/2</f>
        <v>3658.02</v>
      </c>
      <c r="H117" s="44">
        <v>10000</v>
      </c>
    </row>
    <row r="118" spans="2:8" x14ac:dyDescent="0.25">
      <c r="B118" s="51" t="s">
        <v>93</v>
      </c>
      <c r="C118" s="47" t="s">
        <v>259</v>
      </c>
      <c r="D118" s="51" t="s">
        <v>191</v>
      </c>
      <c r="E118" s="52">
        <v>2657.39</v>
      </c>
      <c r="F118" s="52">
        <v>3760.74</v>
      </c>
      <c r="G118" s="52">
        <v>3209.0649999999996</v>
      </c>
      <c r="H118" s="52">
        <v>3690.4247499999997</v>
      </c>
    </row>
    <row r="119" spans="2:8" x14ac:dyDescent="0.25">
      <c r="B119" s="54" t="s">
        <v>55</v>
      </c>
      <c r="C119" s="42" t="s">
        <v>259</v>
      </c>
      <c r="D119" s="54" t="s">
        <v>192</v>
      </c>
      <c r="E119" s="41">
        <v>14032.95</v>
      </c>
      <c r="F119" s="41">
        <v>4010.35</v>
      </c>
      <c r="G119" s="41">
        <v>9021.65</v>
      </c>
      <c r="H119" s="41">
        <v>10374.897499999999</v>
      </c>
    </row>
    <row r="120" spans="2:8" x14ac:dyDescent="0.25">
      <c r="B120" s="51" t="s">
        <v>55</v>
      </c>
      <c r="C120" s="47" t="s">
        <v>259</v>
      </c>
      <c r="D120" s="51" t="s">
        <v>193</v>
      </c>
      <c r="E120" s="52">
        <v>1351.46</v>
      </c>
      <c r="F120" s="52">
        <v>0</v>
      </c>
      <c r="G120" s="52">
        <v>675.73</v>
      </c>
      <c r="H120" s="52">
        <v>777.08950000000004</v>
      </c>
    </row>
    <row r="121" spans="2:8" x14ac:dyDescent="0.25">
      <c r="B121" s="54" t="s">
        <v>194</v>
      </c>
      <c r="C121" s="42" t="s">
        <v>259</v>
      </c>
      <c r="D121" s="54" t="s">
        <v>195</v>
      </c>
      <c r="E121" s="41">
        <v>514.38</v>
      </c>
      <c r="F121" s="41">
        <v>6126.98</v>
      </c>
      <c r="G121" s="41">
        <v>3320.68</v>
      </c>
      <c r="H121" s="41">
        <v>3818.7819999999997</v>
      </c>
    </row>
    <row r="122" spans="2:8" x14ac:dyDescent="0.25">
      <c r="B122" s="51" t="s">
        <v>75</v>
      </c>
      <c r="C122" s="47" t="s">
        <v>259</v>
      </c>
      <c r="D122" s="51" t="s">
        <v>196</v>
      </c>
      <c r="E122" s="52">
        <v>2036.23</v>
      </c>
      <c r="F122" s="52"/>
      <c r="G122" s="52">
        <v>1018.115</v>
      </c>
      <c r="H122" s="52">
        <v>1170.8322499999999</v>
      </c>
    </row>
    <row r="123" spans="2:8" x14ac:dyDescent="0.25">
      <c r="B123" s="54" t="s">
        <v>203</v>
      </c>
      <c r="C123" s="42" t="s">
        <v>259</v>
      </c>
      <c r="D123" s="54" t="s">
        <v>197</v>
      </c>
      <c r="E123" s="41">
        <v>9527.1299999999992</v>
      </c>
      <c r="F123" s="41">
        <v>4943.78</v>
      </c>
      <c r="G123" s="41">
        <v>7235.4549999999999</v>
      </c>
      <c r="H123" s="41">
        <v>8320.7732500000002</v>
      </c>
    </row>
    <row r="124" spans="2:8" x14ac:dyDescent="0.25">
      <c r="B124" s="51" t="s">
        <v>128</v>
      </c>
      <c r="C124" s="47" t="s">
        <v>259</v>
      </c>
      <c r="D124" s="51" t="s">
        <v>181</v>
      </c>
      <c r="E124" s="52">
        <v>1443.4</v>
      </c>
      <c r="F124" s="52">
        <v>0</v>
      </c>
      <c r="G124" s="52">
        <v>721.7</v>
      </c>
      <c r="H124" s="52">
        <v>829.95500000000004</v>
      </c>
    </row>
    <row r="125" spans="2:8" x14ac:dyDescent="0.25">
      <c r="B125" s="54" t="s">
        <v>198</v>
      </c>
      <c r="C125" s="42" t="s">
        <v>259</v>
      </c>
      <c r="D125" s="54" t="s">
        <v>173</v>
      </c>
      <c r="E125" s="41">
        <v>4993.3100000000004</v>
      </c>
      <c r="F125" s="41">
        <v>0</v>
      </c>
      <c r="G125" s="41">
        <v>2496.6550000000002</v>
      </c>
      <c r="H125" s="41">
        <v>2871.1532500000003</v>
      </c>
    </row>
    <row r="126" spans="2:8" x14ac:dyDescent="0.25">
      <c r="B126" s="51" t="s">
        <v>199</v>
      </c>
      <c r="C126" s="47" t="s">
        <v>259</v>
      </c>
      <c r="D126" s="51" t="s">
        <v>200</v>
      </c>
      <c r="E126" s="52">
        <v>149.28</v>
      </c>
      <c r="F126" s="52">
        <v>0</v>
      </c>
      <c r="G126" s="52">
        <v>74.64</v>
      </c>
      <c r="H126" s="52">
        <v>85.835999999999999</v>
      </c>
    </row>
    <row r="127" spans="2:8" x14ac:dyDescent="0.25">
      <c r="B127" s="54" t="s">
        <v>201</v>
      </c>
      <c r="C127" s="42" t="s">
        <v>259</v>
      </c>
      <c r="D127" s="54" t="s">
        <v>202</v>
      </c>
      <c r="E127" s="41">
        <v>0</v>
      </c>
      <c r="F127" s="41">
        <v>3180.71</v>
      </c>
      <c r="G127" s="41">
        <v>1590.355</v>
      </c>
      <c r="H127" s="41">
        <v>1828.90825</v>
      </c>
    </row>
    <row r="128" spans="2:8" x14ac:dyDescent="0.25">
      <c r="B128" s="51" t="s">
        <v>204</v>
      </c>
      <c r="C128" s="47" t="s">
        <v>259</v>
      </c>
      <c r="D128" s="51" t="s">
        <v>205</v>
      </c>
      <c r="E128" s="52">
        <v>0</v>
      </c>
      <c r="F128" s="52">
        <v>2758.25</v>
      </c>
      <c r="G128" s="52">
        <v>1379.125</v>
      </c>
      <c r="H128" s="52">
        <v>1585.9937500000001</v>
      </c>
    </row>
    <row r="129" spans="2:8" x14ac:dyDescent="0.25">
      <c r="B129" s="54" t="s">
        <v>206</v>
      </c>
      <c r="C129" s="42" t="s">
        <v>259</v>
      </c>
      <c r="D129" s="54" t="s">
        <v>207</v>
      </c>
      <c r="E129" s="41">
        <v>497</v>
      </c>
      <c r="F129" s="41">
        <v>54768.34</v>
      </c>
      <c r="G129" s="41">
        <v>27632.67</v>
      </c>
      <c r="H129" s="41">
        <v>31777.570499999998</v>
      </c>
    </row>
    <row r="130" spans="2:8" x14ac:dyDescent="0.25">
      <c r="B130" s="51" t="s">
        <v>93</v>
      </c>
      <c r="C130" s="47" t="s">
        <v>209</v>
      </c>
      <c r="D130" s="51" t="s">
        <v>211</v>
      </c>
      <c r="E130" s="52">
        <v>1619.8</v>
      </c>
      <c r="F130" s="52">
        <v>2287.94</v>
      </c>
      <c r="G130" s="52">
        <f>(E130+F130)/2</f>
        <v>1953.87</v>
      </c>
      <c r="H130" s="52">
        <v>10000</v>
      </c>
    </row>
    <row r="131" spans="2:8" x14ac:dyDescent="0.25">
      <c r="B131" s="43" t="s">
        <v>93</v>
      </c>
      <c r="C131" s="42" t="s">
        <v>260</v>
      </c>
      <c r="D131" s="43" t="s">
        <v>213</v>
      </c>
      <c r="E131" s="44">
        <v>377.84</v>
      </c>
      <c r="F131" s="44">
        <v>1244.0999999999999</v>
      </c>
      <c r="G131" s="44">
        <v>1621.9399999999998</v>
      </c>
      <c r="H131" s="44">
        <v>1865.2309999999998</v>
      </c>
    </row>
    <row r="132" spans="2:8" x14ac:dyDescent="0.25">
      <c r="B132" s="48" t="s">
        <v>214</v>
      </c>
      <c r="C132" s="47" t="s">
        <v>260</v>
      </c>
      <c r="D132" s="48" t="s">
        <v>94</v>
      </c>
      <c r="E132" s="49">
        <v>530.26</v>
      </c>
      <c r="F132" s="49">
        <v>305.3</v>
      </c>
      <c r="G132" s="49">
        <v>835.56</v>
      </c>
      <c r="H132" s="49">
        <v>960.89399999999989</v>
      </c>
    </row>
    <row r="133" spans="2:8" x14ac:dyDescent="0.25">
      <c r="B133" s="43" t="s">
        <v>61</v>
      </c>
      <c r="C133" s="42" t="s">
        <v>260</v>
      </c>
      <c r="D133" s="43" t="s">
        <v>90</v>
      </c>
      <c r="E133" s="44">
        <v>1170</v>
      </c>
      <c r="F133" s="44">
        <v>1399.8</v>
      </c>
      <c r="G133" s="44">
        <v>2569.8000000000002</v>
      </c>
      <c r="H133" s="44">
        <v>2955.2700000000004</v>
      </c>
    </row>
    <row r="134" spans="2:8" x14ac:dyDescent="0.25">
      <c r="B134" s="48" t="s">
        <v>214</v>
      </c>
      <c r="C134" s="47" t="s">
        <v>260</v>
      </c>
      <c r="D134" s="48" t="s">
        <v>95</v>
      </c>
      <c r="E134" s="49">
        <v>102</v>
      </c>
      <c r="F134" s="49">
        <v>1271.9100000000001</v>
      </c>
      <c r="G134" s="49">
        <v>1373.91</v>
      </c>
      <c r="H134" s="49">
        <v>1579.9965000000002</v>
      </c>
    </row>
    <row r="135" spans="2:8" x14ac:dyDescent="0.25">
      <c r="B135" s="43" t="s">
        <v>214</v>
      </c>
      <c r="C135" s="42" t="s">
        <v>260</v>
      </c>
      <c r="D135" s="43" t="s">
        <v>215</v>
      </c>
      <c r="E135" s="44">
        <v>116</v>
      </c>
      <c r="F135" s="44">
        <v>599.16</v>
      </c>
      <c r="G135" s="44">
        <v>715.16</v>
      </c>
      <c r="H135" s="44">
        <v>822.43399999999997</v>
      </c>
    </row>
    <row r="136" spans="2:8" x14ac:dyDescent="0.25">
      <c r="B136" s="48" t="s">
        <v>216</v>
      </c>
      <c r="C136" s="47" t="s">
        <v>260</v>
      </c>
      <c r="D136" s="48" t="s">
        <v>96</v>
      </c>
      <c r="E136" s="49">
        <v>8749.7000000000007</v>
      </c>
      <c r="F136" s="49">
        <v>5096.1899999999996</v>
      </c>
      <c r="G136" s="49">
        <v>13845.89</v>
      </c>
      <c r="H136" s="49">
        <v>15922.773499999999</v>
      </c>
    </row>
    <row r="137" spans="2:8" x14ac:dyDescent="0.25">
      <c r="B137" s="43" t="s">
        <v>93</v>
      </c>
      <c r="C137" s="42" t="s">
        <v>261</v>
      </c>
      <c r="D137" s="43" t="s">
        <v>218</v>
      </c>
      <c r="E137" s="44">
        <v>3669.16</v>
      </c>
      <c r="F137" s="44">
        <v>0</v>
      </c>
      <c r="G137" s="44">
        <f>E137/2</f>
        <v>1834.58</v>
      </c>
      <c r="H137" s="44">
        <v>10000</v>
      </c>
    </row>
    <row r="138" spans="2:8" x14ac:dyDescent="0.25">
      <c r="B138" s="51" t="s">
        <v>93</v>
      </c>
      <c r="C138" s="47" t="s">
        <v>219</v>
      </c>
      <c r="D138" s="51" t="s">
        <v>171</v>
      </c>
      <c r="E138" s="52">
        <v>903.17</v>
      </c>
      <c r="F138" s="52">
        <v>0</v>
      </c>
      <c r="G138" s="52">
        <f>E138/2</f>
        <v>451.58499999999998</v>
      </c>
      <c r="H138" s="52">
        <v>10000</v>
      </c>
    </row>
    <row r="139" spans="2:8" x14ac:dyDescent="0.25">
      <c r="B139" s="54" t="s">
        <v>162</v>
      </c>
      <c r="C139" s="42" t="s">
        <v>230</v>
      </c>
      <c r="D139" s="54" t="s">
        <v>252</v>
      </c>
      <c r="E139" s="41">
        <v>0</v>
      </c>
      <c r="F139" s="41">
        <v>0</v>
      </c>
      <c r="G139" s="41">
        <f>E139/2</f>
        <v>0</v>
      </c>
      <c r="H139" s="44">
        <v>10000</v>
      </c>
    </row>
    <row r="140" spans="2:8" x14ac:dyDescent="0.25">
      <c r="B140" s="48" t="s">
        <v>262</v>
      </c>
      <c r="C140" s="47" t="s">
        <v>230</v>
      </c>
      <c r="D140" s="48" t="s">
        <v>254</v>
      </c>
      <c r="E140" s="53">
        <v>0</v>
      </c>
      <c r="F140" s="53">
        <v>0</v>
      </c>
      <c r="G140" s="53">
        <v>0</v>
      </c>
      <c r="H140" s="52">
        <v>10000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780BF-B750-4AA3-8855-474A931C2E5D}">
  <dimension ref="A2:N34"/>
  <sheetViews>
    <sheetView workbookViewId="0">
      <selection activeCell="B5" sqref="B5:G32"/>
    </sheetView>
  </sheetViews>
  <sheetFormatPr defaultRowHeight="15" x14ac:dyDescent="0.25"/>
  <cols>
    <col min="2" max="2" width="36.5703125" customWidth="1"/>
    <col min="3" max="3" width="22.85546875" customWidth="1"/>
    <col min="4" max="4" width="18.5703125" customWidth="1"/>
    <col min="5" max="5" width="19.140625" customWidth="1"/>
    <col min="6" max="6" width="19.42578125" customWidth="1"/>
    <col min="7" max="7" width="26.7109375" customWidth="1"/>
    <col min="8" max="8" width="15.7109375" customWidth="1"/>
    <col min="9" max="9" width="16.5703125" customWidth="1"/>
    <col min="10" max="10" width="17.140625" customWidth="1"/>
    <col min="12" max="12" width="18.5703125" customWidth="1"/>
    <col min="14" max="14" width="19.85546875" customWidth="1"/>
  </cols>
  <sheetData>
    <row r="2" spans="1:14" x14ac:dyDescent="0.25">
      <c r="B2" s="19" t="s">
        <v>0</v>
      </c>
    </row>
    <row r="4" spans="1:14" hidden="1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236</v>
      </c>
    </row>
    <row r="5" spans="1:14" x14ac:dyDescent="0.25">
      <c r="A5" s="7"/>
      <c r="B5" s="8" t="s">
        <v>1</v>
      </c>
      <c r="C5" s="8" t="s">
        <v>4</v>
      </c>
      <c r="D5" s="8" t="s">
        <v>2</v>
      </c>
      <c r="E5" s="8" t="s">
        <v>3</v>
      </c>
      <c r="F5" s="8" t="s">
        <v>22</v>
      </c>
      <c r="G5" s="29" t="s">
        <v>237</v>
      </c>
      <c r="H5" s="29"/>
      <c r="I5" s="28" t="s">
        <v>220</v>
      </c>
      <c r="J5" s="28" t="s">
        <v>221</v>
      </c>
      <c r="L5" s="28" t="s">
        <v>222</v>
      </c>
      <c r="N5" s="7"/>
    </row>
    <row r="6" spans="1:14" x14ac:dyDescent="0.25">
      <c r="G6" s="1"/>
      <c r="H6" s="1"/>
    </row>
    <row r="7" spans="1:14" x14ac:dyDescent="0.25">
      <c r="B7" t="s">
        <v>239</v>
      </c>
      <c r="C7" t="s">
        <v>5</v>
      </c>
      <c r="D7" s="1">
        <v>55629.53</v>
      </c>
      <c r="E7" s="1">
        <v>181398.61</v>
      </c>
      <c r="F7" s="1">
        <f t="shared" ref="F7:F32" si="0">(D7+E7)/2</f>
        <v>118514.06999999999</v>
      </c>
      <c r="G7" s="1">
        <f>(Tabela2[[#This Row],[Coluna5]]*0.15)+Tabela2[[#This Row],[Coluna5]]</f>
        <v>136291.18049999999</v>
      </c>
      <c r="H7" s="1"/>
      <c r="I7" s="1">
        <f>F24+F25+F26+F27+F28+F29+F30+F31+F32</f>
        <v>46265.275000000001</v>
      </c>
      <c r="J7" s="1">
        <f>SUM(F7:F23)</f>
        <v>758525.24000000011</v>
      </c>
      <c r="L7" s="1">
        <f>J7+I7</f>
        <v>804790.51500000013</v>
      </c>
      <c r="N7" s="1"/>
    </row>
    <row r="8" spans="1:14" x14ac:dyDescent="0.25">
      <c r="B8" t="s">
        <v>240</v>
      </c>
      <c r="C8" t="s">
        <v>8</v>
      </c>
      <c r="D8" s="1">
        <v>29724.9</v>
      </c>
      <c r="E8" s="1">
        <v>56856.85</v>
      </c>
      <c r="F8" s="1">
        <f t="shared" si="0"/>
        <v>43290.875</v>
      </c>
      <c r="G8" s="1">
        <f>(Tabela2[[#This Row],[Coluna5]]*0.15)+Tabela2[[#This Row],[Coluna5]]</f>
        <v>49784.506249999999</v>
      </c>
      <c r="H8" s="1"/>
    </row>
    <row r="9" spans="1:14" x14ac:dyDescent="0.25">
      <c r="B9" t="s">
        <v>241</v>
      </c>
      <c r="C9" t="s">
        <v>6</v>
      </c>
      <c r="D9" s="1">
        <v>70367.039999999994</v>
      </c>
      <c r="E9" s="1">
        <v>30767.71</v>
      </c>
      <c r="F9" s="1">
        <f t="shared" si="0"/>
        <v>50567.375</v>
      </c>
      <c r="G9" s="37">
        <f>(Tabela2[[#This Row],[Coluna5]]*0.15)+Tabela2[[#This Row],[Coluna5]]</f>
        <v>58152.481249999997</v>
      </c>
      <c r="H9" s="1"/>
      <c r="I9" s="1">
        <f>(I7*0.15)+I7</f>
        <v>53205.066250000003</v>
      </c>
      <c r="J9" s="1">
        <f t="shared" ref="J9" si="1">(J7*0.15)+J7</f>
        <v>872304.02600000007</v>
      </c>
      <c r="K9" s="1"/>
      <c r="L9" s="31">
        <f>I9+J9</f>
        <v>925509.0922500001</v>
      </c>
    </row>
    <row r="10" spans="1:14" x14ac:dyDescent="0.25">
      <c r="B10" t="s">
        <v>241</v>
      </c>
      <c r="C10" t="s">
        <v>7</v>
      </c>
      <c r="D10" s="1">
        <v>63745.88</v>
      </c>
      <c r="E10" s="1">
        <v>94362.81</v>
      </c>
      <c r="F10" s="1">
        <f t="shared" si="0"/>
        <v>79054.345000000001</v>
      </c>
      <c r="G10" s="1">
        <f>(Tabela2[[#This Row],[Coluna5]]*0.15)+Tabela2[[#This Row],[Coluna5]]</f>
        <v>90912.496750000006</v>
      </c>
      <c r="H10" s="1"/>
    </row>
    <row r="11" spans="1:14" x14ac:dyDescent="0.25">
      <c r="B11" t="s">
        <v>242</v>
      </c>
      <c r="C11" t="s">
        <v>9</v>
      </c>
      <c r="D11" s="1">
        <v>98440.36</v>
      </c>
      <c r="E11" s="1">
        <v>52142.86</v>
      </c>
      <c r="F11" s="1">
        <f t="shared" si="0"/>
        <v>75291.61</v>
      </c>
      <c r="G11" s="1">
        <f>(Tabela2[[#This Row],[Coluna5]]*0.15)+Tabela2[[#This Row],[Coluna5]]</f>
        <v>86585.351500000004</v>
      </c>
      <c r="H11" s="1"/>
    </row>
    <row r="12" spans="1:14" x14ac:dyDescent="0.25">
      <c r="B12" t="s">
        <v>242</v>
      </c>
      <c r="C12" t="s">
        <v>10</v>
      </c>
      <c r="D12" s="1">
        <v>15185.25</v>
      </c>
      <c r="E12" s="1">
        <v>58960.51</v>
      </c>
      <c r="F12" s="1">
        <f t="shared" si="0"/>
        <v>37072.880000000005</v>
      </c>
      <c r="G12" s="1">
        <f>(Tabela2[[#This Row],[Coluna5]]*0.15)+Tabela2[[#This Row],[Coluna5]]</f>
        <v>42633.812000000005</v>
      </c>
      <c r="H12" s="1"/>
    </row>
    <row r="13" spans="1:14" x14ac:dyDescent="0.25">
      <c r="B13" t="s">
        <v>242</v>
      </c>
      <c r="C13" t="s">
        <v>11</v>
      </c>
      <c r="D13" s="1">
        <v>34317.64</v>
      </c>
      <c r="E13" s="1">
        <v>31043.66</v>
      </c>
      <c r="F13" s="1">
        <f t="shared" si="0"/>
        <v>32680.65</v>
      </c>
      <c r="G13" s="1">
        <f>(Tabela2[[#This Row],[Coluna5]]*0.15)+Tabela2[[#This Row],[Coluna5]]</f>
        <v>37582.747499999998</v>
      </c>
      <c r="H13" s="1"/>
    </row>
    <row r="14" spans="1:14" x14ac:dyDescent="0.25">
      <c r="B14" t="s">
        <v>242</v>
      </c>
      <c r="C14" t="s">
        <v>12</v>
      </c>
      <c r="D14" s="1">
        <v>4209.43</v>
      </c>
      <c r="E14" s="1">
        <v>0</v>
      </c>
      <c r="F14" s="1">
        <f t="shared" si="0"/>
        <v>2104.7150000000001</v>
      </c>
      <c r="G14" s="1">
        <f>(Tabela2[[#This Row],[Coluna5]]*0.15)+Tabela2[[#This Row],[Coluna5]]</f>
        <v>2420.4222500000001</v>
      </c>
      <c r="H14" s="1"/>
    </row>
    <row r="15" spans="1:14" x14ac:dyDescent="0.25">
      <c r="B15" t="s">
        <v>239</v>
      </c>
      <c r="C15" t="s">
        <v>13</v>
      </c>
      <c r="D15" s="1">
        <v>63514.97</v>
      </c>
      <c r="E15" s="1">
        <v>81657.53</v>
      </c>
      <c r="F15" s="1">
        <f t="shared" si="0"/>
        <v>72586.25</v>
      </c>
      <c r="G15" s="1">
        <f>(Tabela2[[#This Row],[Coluna5]]*0.15)+Tabela2[[#This Row],[Coluna5]]</f>
        <v>83474.1875</v>
      </c>
      <c r="H15" s="1"/>
    </row>
    <row r="16" spans="1:14" x14ac:dyDescent="0.25">
      <c r="B16" t="s">
        <v>243</v>
      </c>
      <c r="C16" t="s">
        <v>14</v>
      </c>
      <c r="D16" s="1">
        <v>39103.33</v>
      </c>
      <c r="E16" s="1">
        <v>24576.560000000001</v>
      </c>
      <c r="F16" s="1">
        <f t="shared" si="0"/>
        <v>31839.945</v>
      </c>
      <c r="G16" s="1">
        <f>(Tabela2[[#This Row],[Coluna5]]*0.15)+Tabela2[[#This Row],[Coluna5]]</f>
        <v>36615.936750000001</v>
      </c>
      <c r="H16" s="1"/>
    </row>
    <row r="17" spans="2:8" x14ac:dyDescent="0.25">
      <c r="B17" t="s">
        <v>242</v>
      </c>
      <c r="C17" t="s">
        <v>15</v>
      </c>
      <c r="D17" s="1">
        <v>51863.14</v>
      </c>
      <c r="E17" s="1">
        <v>35881.51</v>
      </c>
      <c r="F17" s="1">
        <f t="shared" si="0"/>
        <v>43872.324999999997</v>
      </c>
      <c r="G17" s="1">
        <f>(Tabela2[[#This Row],[Coluna5]]*0.15)+Tabela2[[#This Row],[Coluna5]]</f>
        <v>50453.173749999994</v>
      </c>
      <c r="H17" s="1"/>
    </row>
    <row r="18" spans="2:8" x14ac:dyDescent="0.25">
      <c r="B18" t="s">
        <v>244</v>
      </c>
      <c r="C18" t="s">
        <v>16</v>
      </c>
      <c r="D18" s="1">
        <v>40448.28</v>
      </c>
      <c r="E18" s="1">
        <v>51481.69</v>
      </c>
      <c r="F18" s="1">
        <f t="shared" si="0"/>
        <v>45964.985000000001</v>
      </c>
      <c r="G18" s="1">
        <f>(Tabela2[[#This Row],[Coluna5]]*0.15)+Tabela2[[#This Row],[Coluna5]]</f>
        <v>52859.732750000003</v>
      </c>
      <c r="H18" s="1"/>
    </row>
    <row r="19" spans="2:8" x14ac:dyDescent="0.25">
      <c r="B19" t="s">
        <v>244</v>
      </c>
      <c r="C19" t="s">
        <v>17</v>
      </c>
      <c r="D19" s="1">
        <v>35252.11</v>
      </c>
      <c r="E19" s="1">
        <v>45831.27</v>
      </c>
      <c r="F19" s="1">
        <f t="shared" si="0"/>
        <v>40541.69</v>
      </c>
      <c r="G19" s="1">
        <f>(Tabela2[[#This Row],[Coluna5]]*0.15)+Tabela2[[#This Row],[Coluna5]]</f>
        <v>46622.943500000001</v>
      </c>
      <c r="H19" s="1"/>
    </row>
    <row r="20" spans="2:8" x14ac:dyDescent="0.25">
      <c r="B20" t="s">
        <v>245</v>
      </c>
      <c r="C20" t="s">
        <v>18</v>
      </c>
      <c r="D20" s="1">
        <v>83355.259999999995</v>
      </c>
      <c r="E20" s="1">
        <v>29864.93</v>
      </c>
      <c r="F20" s="1">
        <f t="shared" si="0"/>
        <v>56610.095000000001</v>
      </c>
      <c r="G20" s="1">
        <f>(Tabela2[[#This Row],[Coluna5]]*0.15)+Tabela2[[#This Row],[Coluna5]]</f>
        <v>65101.609250000001</v>
      </c>
      <c r="H20" s="1"/>
    </row>
    <row r="21" spans="2:8" x14ac:dyDescent="0.25">
      <c r="B21" t="s">
        <v>246</v>
      </c>
      <c r="C21" t="s">
        <v>19</v>
      </c>
      <c r="D21" s="1">
        <v>6155.3</v>
      </c>
      <c r="E21" s="1">
        <v>1207.3599999999999</v>
      </c>
      <c r="F21" s="1">
        <f t="shared" si="0"/>
        <v>3681.33</v>
      </c>
      <c r="G21" s="1">
        <f>(Tabela2[[#This Row],[Coluna5]]*0.15)+Tabela2[[#This Row],[Coluna5]]</f>
        <v>4233.5294999999996</v>
      </c>
      <c r="H21" s="1"/>
    </row>
    <row r="22" spans="2:8" x14ac:dyDescent="0.25">
      <c r="B22" t="s">
        <v>244</v>
      </c>
      <c r="C22" t="s">
        <v>20</v>
      </c>
      <c r="D22" s="1">
        <v>4139.5200000000004</v>
      </c>
      <c r="E22" s="1">
        <v>12146.33</v>
      </c>
      <c r="F22" s="1">
        <f t="shared" si="0"/>
        <v>8142.9250000000002</v>
      </c>
      <c r="G22" s="1">
        <f>(Tabela2[[#This Row],[Coluna5]]*0.15)+Tabela2[[#This Row],[Coluna5]]</f>
        <v>9364.3637500000004</v>
      </c>
      <c r="H22" s="1"/>
    </row>
    <row r="23" spans="2:8" x14ac:dyDescent="0.25">
      <c r="B23" t="s">
        <v>246</v>
      </c>
      <c r="C23" t="s">
        <v>21</v>
      </c>
      <c r="D23" s="1">
        <v>0</v>
      </c>
      <c r="E23" s="1">
        <v>33418.35</v>
      </c>
      <c r="F23" s="1">
        <f t="shared" si="0"/>
        <v>16709.174999999999</v>
      </c>
      <c r="G23" s="1">
        <f>(Tabela2[[#This Row],[Coluna5]]*0.15)+Tabela2[[#This Row],[Coluna5]]</f>
        <v>19215.55125</v>
      </c>
      <c r="H23" s="1"/>
    </row>
    <row r="24" spans="2:8" x14ac:dyDescent="0.25">
      <c r="B24" t="s">
        <v>31</v>
      </c>
      <c r="C24" t="s">
        <v>32</v>
      </c>
      <c r="D24" s="1">
        <v>59.08</v>
      </c>
      <c r="E24" s="1">
        <v>0</v>
      </c>
      <c r="F24" s="1">
        <f t="shared" si="0"/>
        <v>29.54</v>
      </c>
      <c r="G24" s="1">
        <f>(Tabela2[[#This Row],[Coluna5]]*0.15)+Tabela2[[#This Row],[Coluna5]]</f>
        <v>33.970999999999997</v>
      </c>
      <c r="H24" s="1"/>
    </row>
    <row r="25" spans="2:8" x14ac:dyDescent="0.25">
      <c r="B25" t="s">
        <v>31</v>
      </c>
      <c r="C25" t="s">
        <v>33</v>
      </c>
      <c r="D25" s="1">
        <v>14727.73</v>
      </c>
      <c r="E25" s="1">
        <v>13607.34</v>
      </c>
      <c r="F25" s="1">
        <f t="shared" si="0"/>
        <v>14167.535</v>
      </c>
      <c r="G25" s="1">
        <f>(Tabela2[[#This Row],[Coluna5]]*0.15)+Tabela2[[#This Row],[Coluna5]]</f>
        <v>16292.66525</v>
      </c>
      <c r="H25" s="1"/>
    </row>
    <row r="26" spans="2:8" x14ac:dyDescent="0.25">
      <c r="B26" t="s">
        <v>34</v>
      </c>
      <c r="C26" t="s">
        <v>35</v>
      </c>
      <c r="D26" s="1">
        <v>17584.47</v>
      </c>
      <c r="E26" s="1">
        <v>4668.7700000000004</v>
      </c>
      <c r="F26" s="1">
        <f t="shared" si="0"/>
        <v>11126.62</v>
      </c>
      <c r="G26" s="1">
        <f>(Tabela2[[#This Row],[Coluna5]]*0.15)+Tabela2[[#This Row],[Coluna5]]</f>
        <v>12795.613000000001</v>
      </c>
      <c r="H26" s="1"/>
    </row>
    <row r="27" spans="2:8" x14ac:dyDescent="0.25">
      <c r="B27" t="s">
        <v>34</v>
      </c>
      <c r="C27" t="s">
        <v>36</v>
      </c>
      <c r="D27" s="1">
        <v>8490.64</v>
      </c>
      <c r="E27" s="1">
        <v>0</v>
      </c>
      <c r="F27" s="1">
        <f t="shared" si="0"/>
        <v>4245.32</v>
      </c>
      <c r="G27" s="1">
        <f>(Tabela2[[#This Row],[Coluna5]]*0.15)+Tabela2[[#This Row],[Coluna5]]</f>
        <v>4882.1179999999995</v>
      </c>
      <c r="H27" s="1"/>
    </row>
    <row r="28" spans="2:8" x14ac:dyDescent="0.25">
      <c r="B28" t="s">
        <v>34</v>
      </c>
      <c r="C28" t="s">
        <v>37</v>
      </c>
      <c r="D28" s="1">
        <v>1017.08</v>
      </c>
      <c r="E28" s="1">
        <v>17397.66</v>
      </c>
      <c r="F28" s="1">
        <f t="shared" si="0"/>
        <v>9207.3700000000008</v>
      </c>
      <c r="G28" s="1">
        <f>(Tabela2[[#This Row],[Coluna5]]*0.15)+Tabela2[[#This Row],[Coluna5]]</f>
        <v>10588.4755</v>
      </c>
      <c r="H28" s="1"/>
    </row>
    <row r="29" spans="2:8" x14ac:dyDescent="0.25">
      <c r="B29" t="s">
        <v>82</v>
      </c>
      <c r="C29" t="s">
        <v>32</v>
      </c>
      <c r="D29" s="1">
        <v>0</v>
      </c>
      <c r="E29" s="1">
        <v>10918.59</v>
      </c>
      <c r="F29" s="1">
        <f t="shared" si="0"/>
        <v>5459.2950000000001</v>
      </c>
      <c r="G29" s="1">
        <f>(Tabela2[[#This Row],[Coluna5]]*0.15)+Tabela2[[#This Row],[Coluna5]]</f>
        <v>6278.1892500000004</v>
      </c>
      <c r="H29" s="1"/>
    </row>
    <row r="30" spans="2:8" x14ac:dyDescent="0.25">
      <c r="B30" t="s">
        <v>83</v>
      </c>
      <c r="C30" t="s">
        <v>84</v>
      </c>
      <c r="D30" s="1">
        <v>0</v>
      </c>
      <c r="E30" s="1">
        <v>973.5</v>
      </c>
      <c r="F30" s="1">
        <f t="shared" si="0"/>
        <v>486.75</v>
      </c>
      <c r="G30" s="1">
        <f>(Tabela2[[#This Row],[Coluna5]]*0.15)+Tabela2[[#This Row],[Coluna5]]</f>
        <v>559.76250000000005</v>
      </c>
      <c r="H30" s="1"/>
    </row>
    <row r="31" spans="2:8" x14ac:dyDescent="0.25">
      <c r="B31" t="s">
        <v>85</v>
      </c>
      <c r="C31" t="s">
        <v>86</v>
      </c>
      <c r="D31" s="1">
        <v>0</v>
      </c>
      <c r="E31" s="1">
        <v>156.6</v>
      </c>
      <c r="F31" s="1">
        <f t="shared" si="0"/>
        <v>78.3</v>
      </c>
      <c r="G31" s="1">
        <f>(Tabela2[[#This Row],[Coluna5]]*0.15)+Tabela2[[#This Row],[Coluna5]]</f>
        <v>90.045000000000002</v>
      </c>
      <c r="H31" s="1"/>
    </row>
    <row r="32" spans="2:8" x14ac:dyDescent="0.25">
      <c r="B32" t="s">
        <v>85</v>
      </c>
      <c r="C32" t="s">
        <v>87</v>
      </c>
      <c r="D32" s="1">
        <v>0</v>
      </c>
      <c r="E32" s="1">
        <v>2929.09</v>
      </c>
      <c r="F32" s="1">
        <f t="shared" si="0"/>
        <v>1464.5450000000001</v>
      </c>
      <c r="G32" s="1">
        <f>(Tabela2[[#This Row],[Coluna5]]*0.15)+Tabela2[[#This Row],[Coluna5]]</f>
        <v>1684.22675</v>
      </c>
      <c r="H32" s="1"/>
    </row>
    <row r="34" spans="7:8" x14ac:dyDescent="0.25">
      <c r="G34" s="1"/>
      <c r="H34" s="1"/>
    </row>
  </sheetData>
  <phoneticPr fontId="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586B5-B73E-409A-977F-5631E23F4A1C}">
  <dimension ref="B1:O45"/>
  <sheetViews>
    <sheetView topLeftCell="A9" workbookViewId="0">
      <selection activeCell="C5" sqref="C5:G43"/>
    </sheetView>
  </sheetViews>
  <sheetFormatPr defaultRowHeight="15" x14ac:dyDescent="0.25"/>
  <cols>
    <col min="2" max="2" width="40.140625" customWidth="1"/>
    <col min="3" max="3" width="16.7109375" customWidth="1"/>
    <col min="4" max="4" width="18" customWidth="1"/>
    <col min="5" max="5" width="19.7109375" customWidth="1"/>
    <col min="6" max="6" width="20.28515625" customWidth="1"/>
    <col min="7" max="7" width="21" customWidth="1"/>
    <col min="9" max="9" width="16.5703125" customWidth="1"/>
    <col min="10" max="10" width="18" customWidth="1"/>
    <col min="11" max="11" width="17.5703125" customWidth="1"/>
    <col min="13" max="13" width="17.42578125" customWidth="1"/>
    <col min="15" max="15" width="15.42578125" customWidth="1"/>
  </cols>
  <sheetData>
    <row r="1" spans="2:15" x14ac:dyDescent="0.25">
      <c r="B1" s="18" t="s">
        <v>88</v>
      </c>
    </row>
    <row r="3" spans="2:15" x14ac:dyDescent="0.25">
      <c r="B3" s="9" t="s">
        <v>1</v>
      </c>
      <c r="C3" s="10" t="s">
        <v>4</v>
      </c>
      <c r="D3" s="10" t="s">
        <v>2</v>
      </c>
      <c r="E3" s="10" t="s">
        <v>3</v>
      </c>
      <c r="F3" s="11" t="s">
        <v>22</v>
      </c>
      <c r="G3" s="26" t="s">
        <v>238</v>
      </c>
      <c r="J3" s="26" t="s">
        <v>220</v>
      </c>
      <c r="K3" s="26" t="s">
        <v>221</v>
      </c>
      <c r="M3" s="27" t="s">
        <v>222</v>
      </c>
      <c r="O3" s="30"/>
    </row>
    <row r="4" spans="2:15" x14ac:dyDescent="0.25">
      <c r="B4" s="2"/>
      <c r="C4" s="3"/>
      <c r="D4" s="3"/>
      <c r="E4" s="3"/>
      <c r="F4" s="6"/>
    </row>
    <row r="5" spans="2:15" x14ac:dyDescent="0.25">
      <c r="B5" s="4" t="s">
        <v>239</v>
      </c>
      <c r="C5" s="5" t="s">
        <v>28</v>
      </c>
      <c r="D5" s="12">
        <v>42402.13</v>
      </c>
      <c r="E5" s="12">
        <v>0</v>
      </c>
      <c r="F5" s="13">
        <f>(D5+E5)/2</f>
        <v>21201.064999999999</v>
      </c>
      <c r="G5" s="38">
        <f t="shared" ref="G5:G43" si="0">(F5*0.15)+F5</f>
        <v>24381.224749999998</v>
      </c>
      <c r="J5" s="1">
        <f>F8+F9+F10+F11+F12+F13+F14+F15+F16+F17+F18+F19+F20+F21+F22+F23+F24+F25+F26+F27+F28+F29+F30+F31+F32+F33+F34+F35+F36+F37+F38+F39+F40+F41+F42+F43</f>
        <v>409011.46000000008</v>
      </c>
      <c r="K5" s="1">
        <f>F5+F6+F7</f>
        <v>342154.48499999999</v>
      </c>
      <c r="M5" s="1">
        <f>K5+J5</f>
        <v>751165.94500000007</v>
      </c>
      <c r="O5" s="1"/>
    </row>
    <row r="6" spans="2:15" x14ac:dyDescent="0.25">
      <c r="B6" s="2" t="s">
        <v>242</v>
      </c>
      <c r="C6" s="3" t="s">
        <v>29</v>
      </c>
      <c r="D6" s="14">
        <v>123708.2</v>
      </c>
      <c r="E6" s="14">
        <v>157027.91</v>
      </c>
      <c r="F6" s="20">
        <f t="shared" ref="F6:F43" si="1">(D6+E6)/2</f>
        <v>140368.05499999999</v>
      </c>
      <c r="G6" s="1">
        <f t="shared" si="0"/>
        <v>161423.26324999999</v>
      </c>
    </row>
    <row r="7" spans="2:15" x14ac:dyDescent="0.25">
      <c r="B7" s="4" t="s">
        <v>239</v>
      </c>
      <c r="C7" s="5" t="s">
        <v>30</v>
      </c>
      <c r="D7" s="12">
        <v>116537.63</v>
      </c>
      <c r="E7" s="12">
        <v>244633.1</v>
      </c>
      <c r="F7" s="13">
        <f t="shared" si="1"/>
        <v>180585.36499999999</v>
      </c>
      <c r="G7" s="38">
        <f t="shared" si="0"/>
        <v>207673.16975</v>
      </c>
      <c r="I7" s="30" t="s">
        <v>228</v>
      </c>
      <c r="J7" s="1">
        <f>(J5*0.15)+J5</f>
        <v>470363.17900000012</v>
      </c>
      <c r="K7" s="1">
        <f t="shared" ref="K7" si="2">(K5*0.15)+K5</f>
        <v>393477.65775000001</v>
      </c>
      <c r="L7" s="1"/>
      <c r="M7" s="31">
        <f>J7+K7</f>
        <v>863840.83675000013</v>
      </c>
    </row>
    <row r="8" spans="2:15" x14ac:dyDescent="0.25">
      <c r="B8" s="2" t="s">
        <v>39</v>
      </c>
      <c r="C8" s="3" t="s">
        <v>38</v>
      </c>
      <c r="D8" s="14">
        <v>14638.84</v>
      </c>
      <c r="E8" s="14">
        <v>20374.419999999998</v>
      </c>
      <c r="F8" s="20">
        <f t="shared" si="1"/>
        <v>17506.629999999997</v>
      </c>
      <c r="G8" s="1">
        <f t="shared" si="0"/>
        <v>20132.624499999998</v>
      </c>
    </row>
    <row r="9" spans="2:15" x14ac:dyDescent="0.25">
      <c r="B9" s="4" t="s">
        <v>39</v>
      </c>
      <c r="C9" s="5" t="s">
        <v>40</v>
      </c>
      <c r="D9" s="12">
        <v>835.45</v>
      </c>
      <c r="E9" s="12">
        <v>0</v>
      </c>
      <c r="F9" s="13">
        <f t="shared" si="1"/>
        <v>417.72500000000002</v>
      </c>
      <c r="G9" s="38">
        <f t="shared" si="0"/>
        <v>480.38375000000002</v>
      </c>
    </row>
    <row r="10" spans="2:15" x14ac:dyDescent="0.25">
      <c r="B10" s="2" t="s">
        <v>39</v>
      </c>
      <c r="C10" s="3" t="s">
        <v>41</v>
      </c>
      <c r="D10" s="14">
        <v>8115.92</v>
      </c>
      <c r="E10" s="14">
        <v>32463.69</v>
      </c>
      <c r="F10" s="20">
        <f t="shared" si="1"/>
        <v>20289.805</v>
      </c>
      <c r="G10" s="1">
        <f t="shared" si="0"/>
        <v>23333.275750000001</v>
      </c>
    </row>
    <row r="11" spans="2:15" x14ac:dyDescent="0.25">
      <c r="B11" s="4" t="s">
        <v>39</v>
      </c>
      <c r="C11" s="5" t="s">
        <v>42</v>
      </c>
      <c r="D11" s="12">
        <v>19061.96</v>
      </c>
      <c r="E11" s="12">
        <v>32412.44</v>
      </c>
      <c r="F11" s="13">
        <f t="shared" si="1"/>
        <v>25737.199999999997</v>
      </c>
      <c r="G11" s="38">
        <f t="shared" si="0"/>
        <v>29597.779999999995</v>
      </c>
    </row>
    <row r="12" spans="2:15" x14ac:dyDescent="0.25">
      <c r="B12" s="2" t="s">
        <v>43</v>
      </c>
      <c r="C12" s="3" t="s">
        <v>44</v>
      </c>
      <c r="D12" s="14">
        <v>4343.72</v>
      </c>
      <c r="E12" s="14">
        <v>30609.42</v>
      </c>
      <c r="F12" s="20">
        <f t="shared" si="1"/>
        <v>17476.57</v>
      </c>
      <c r="G12" s="1">
        <f t="shared" si="0"/>
        <v>20098.055499999999</v>
      </c>
    </row>
    <row r="13" spans="2:15" x14ac:dyDescent="0.25">
      <c r="B13" s="4" t="s">
        <v>45</v>
      </c>
      <c r="C13" s="5" t="s">
        <v>46</v>
      </c>
      <c r="D13" s="12">
        <v>2150.4699999999998</v>
      </c>
      <c r="E13" s="12">
        <v>7601.35</v>
      </c>
      <c r="F13" s="13">
        <f t="shared" si="1"/>
        <v>4875.91</v>
      </c>
      <c r="G13" s="38">
        <f t="shared" si="0"/>
        <v>5607.2964999999995</v>
      </c>
    </row>
    <row r="14" spans="2:15" x14ac:dyDescent="0.25">
      <c r="B14" s="2" t="s">
        <v>47</v>
      </c>
      <c r="C14" s="3" t="s">
        <v>48</v>
      </c>
      <c r="D14" s="14">
        <v>31119.84</v>
      </c>
      <c r="E14" s="14">
        <v>35674.22</v>
      </c>
      <c r="F14" s="20">
        <f t="shared" si="1"/>
        <v>33397.03</v>
      </c>
      <c r="G14" s="1">
        <f t="shared" si="0"/>
        <v>38406.584499999997</v>
      </c>
    </row>
    <row r="15" spans="2:15" x14ac:dyDescent="0.25">
      <c r="B15" s="4" t="s">
        <v>47</v>
      </c>
      <c r="C15" s="5" t="s">
        <v>49</v>
      </c>
      <c r="D15" s="12">
        <v>2211.5700000000002</v>
      </c>
      <c r="E15" s="12">
        <v>6563.82</v>
      </c>
      <c r="F15" s="13">
        <f t="shared" si="1"/>
        <v>4387.6949999999997</v>
      </c>
      <c r="G15" s="38">
        <f t="shared" si="0"/>
        <v>5045.8492499999993</v>
      </c>
    </row>
    <row r="16" spans="2:15" x14ac:dyDescent="0.25">
      <c r="B16" s="2" t="s">
        <v>50</v>
      </c>
      <c r="C16" s="3" t="s">
        <v>51</v>
      </c>
      <c r="D16" s="14">
        <v>2800.97</v>
      </c>
      <c r="E16" s="14">
        <v>7007.75</v>
      </c>
      <c r="F16" s="20">
        <f t="shared" si="1"/>
        <v>4904.3599999999997</v>
      </c>
      <c r="G16" s="1">
        <f t="shared" si="0"/>
        <v>5640.0139999999992</v>
      </c>
    </row>
    <row r="17" spans="2:7" x14ac:dyDescent="0.25">
      <c r="B17" s="4" t="s">
        <v>52</v>
      </c>
      <c r="C17" s="5" t="s">
        <v>53</v>
      </c>
      <c r="D17" s="12">
        <v>1950.04</v>
      </c>
      <c r="E17" s="12">
        <v>1600.02</v>
      </c>
      <c r="F17" s="13">
        <f t="shared" si="1"/>
        <v>1775.03</v>
      </c>
      <c r="G17" s="38">
        <f t="shared" si="0"/>
        <v>2041.2845</v>
      </c>
    </row>
    <row r="18" spans="2:7" x14ac:dyDescent="0.25">
      <c r="B18" s="2" t="s">
        <v>52</v>
      </c>
      <c r="C18" s="3" t="s">
        <v>54</v>
      </c>
      <c r="D18" s="14">
        <v>5514.89</v>
      </c>
      <c r="E18" s="14">
        <v>0</v>
      </c>
      <c r="F18" s="20">
        <f t="shared" si="1"/>
        <v>2757.4450000000002</v>
      </c>
      <c r="G18" s="1">
        <f t="shared" si="0"/>
        <v>3171.0617500000003</v>
      </c>
    </row>
    <row r="19" spans="2:7" x14ac:dyDescent="0.25">
      <c r="B19" s="4" t="s">
        <v>55</v>
      </c>
      <c r="C19" s="5" t="s">
        <v>56</v>
      </c>
      <c r="D19" s="12">
        <v>2173.17</v>
      </c>
      <c r="E19" s="12">
        <v>0</v>
      </c>
      <c r="F19" s="13">
        <f t="shared" si="1"/>
        <v>1086.585</v>
      </c>
      <c r="G19" s="38">
        <f t="shared" si="0"/>
        <v>1249.57275</v>
      </c>
    </row>
    <row r="20" spans="2:7" x14ac:dyDescent="0.25">
      <c r="B20" s="2" t="s">
        <v>55</v>
      </c>
      <c r="C20" s="3" t="s">
        <v>57</v>
      </c>
      <c r="D20" s="14">
        <v>4376.57</v>
      </c>
      <c r="E20" s="14">
        <v>10170.74</v>
      </c>
      <c r="F20" s="20">
        <f t="shared" si="1"/>
        <v>7273.6549999999997</v>
      </c>
      <c r="G20" s="1">
        <f t="shared" si="0"/>
        <v>8364.7032499999987</v>
      </c>
    </row>
    <row r="21" spans="2:7" x14ac:dyDescent="0.25">
      <c r="B21" s="4" t="s">
        <v>55</v>
      </c>
      <c r="C21" s="5" t="s">
        <v>58</v>
      </c>
      <c r="D21" s="12">
        <v>1674.19</v>
      </c>
      <c r="E21" s="12">
        <v>0</v>
      </c>
      <c r="F21" s="13">
        <f t="shared" si="1"/>
        <v>837.09500000000003</v>
      </c>
      <c r="G21" s="38">
        <f t="shared" si="0"/>
        <v>962.65925000000004</v>
      </c>
    </row>
    <row r="22" spans="2:7" x14ac:dyDescent="0.25">
      <c r="B22" s="15" t="s">
        <v>55</v>
      </c>
      <c r="C22" t="s">
        <v>59</v>
      </c>
      <c r="D22" s="1">
        <v>905.29</v>
      </c>
      <c r="E22" s="1">
        <v>0</v>
      </c>
      <c r="F22" s="20">
        <f t="shared" si="1"/>
        <v>452.64499999999998</v>
      </c>
      <c r="G22" s="1">
        <f t="shared" si="0"/>
        <v>520.54174999999998</v>
      </c>
    </row>
    <row r="23" spans="2:7" x14ac:dyDescent="0.25">
      <c r="B23" s="16" t="s">
        <v>61</v>
      </c>
      <c r="C23" s="17" t="s">
        <v>60</v>
      </c>
      <c r="D23" s="24">
        <v>13283.39</v>
      </c>
      <c r="E23" s="22">
        <v>28229.78</v>
      </c>
      <c r="F23" s="13">
        <f t="shared" si="1"/>
        <v>20756.584999999999</v>
      </c>
      <c r="G23" s="38">
        <f t="shared" si="0"/>
        <v>23870.072749999999</v>
      </c>
    </row>
    <row r="24" spans="2:7" x14ac:dyDescent="0.25">
      <c r="B24" s="15" t="s">
        <v>61</v>
      </c>
      <c r="C24" t="s">
        <v>62</v>
      </c>
      <c r="D24" s="1">
        <v>25064.62</v>
      </c>
      <c r="E24" s="1">
        <v>45634.06</v>
      </c>
      <c r="F24" s="20">
        <f t="shared" si="1"/>
        <v>35349.339999999997</v>
      </c>
      <c r="G24" s="1">
        <f t="shared" si="0"/>
        <v>40651.740999999995</v>
      </c>
    </row>
    <row r="25" spans="2:7" x14ac:dyDescent="0.25">
      <c r="B25" s="16" t="s">
        <v>61</v>
      </c>
      <c r="C25" s="17" t="s">
        <v>63</v>
      </c>
      <c r="D25" s="24">
        <v>11495.12</v>
      </c>
      <c r="E25" s="22">
        <v>39066.6</v>
      </c>
      <c r="F25" s="13">
        <f t="shared" si="1"/>
        <v>25280.86</v>
      </c>
      <c r="G25" s="38">
        <f t="shared" si="0"/>
        <v>29072.989000000001</v>
      </c>
    </row>
    <row r="26" spans="2:7" x14ac:dyDescent="0.25">
      <c r="B26" s="15" t="s">
        <v>61</v>
      </c>
      <c r="C26" t="s">
        <v>64</v>
      </c>
      <c r="D26" s="1">
        <v>6659.07</v>
      </c>
      <c r="E26" s="1">
        <v>0</v>
      </c>
      <c r="F26" s="20">
        <f t="shared" si="1"/>
        <v>3329.5349999999999</v>
      </c>
      <c r="G26" s="1">
        <f t="shared" si="0"/>
        <v>3828.9652499999997</v>
      </c>
    </row>
    <row r="27" spans="2:7" x14ac:dyDescent="0.25">
      <c r="B27" s="16" t="s">
        <v>61</v>
      </c>
      <c r="C27" s="17" t="s">
        <v>65</v>
      </c>
      <c r="D27" s="24">
        <v>31530.85</v>
      </c>
      <c r="E27" s="22">
        <v>67964.47</v>
      </c>
      <c r="F27" s="13">
        <f t="shared" si="1"/>
        <v>49747.66</v>
      </c>
      <c r="G27" s="38">
        <f t="shared" si="0"/>
        <v>57209.809000000001</v>
      </c>
    </row>
    <row r="28" spans="2:7" x14ac:dyDescent="0.25">
      <c r="B28" s="15" t="s">
        <v>61</v>
      </c>
      <c r="C28" t="s">
        <v>66</v>
      </c>
      <c r="D28" s="1">
        <v>26516.73</v>
      </c>
      <c r="E28" s="1">
        <v>50977.89</v>
      </c>
      <c r="F28" s="20">
        <f t="shared" si="1"/>
        <v>38747.31</v>
      </c>
      <c r="G28" s="1">
        <f t="shared" si="0"/>
        <v>44559.406499999997</v>
      </c>
    </row>
    <row r="29" spans="2:7" x14ac:dyDescent="0.25">
      <c r="B29" s="16" t="s">
        <v>61</v>
      </c>
      <c r="C29" s="17" t="s">
        <v>44</v>
      </c>
      <c r="D29" s="24">
        <v>1621.09</v>
      </c>
      <c r="E29" s="22">
        <v>0</v>
      </c>
      <c r="F29" s="13">
        <f t="shared" si="1"/>
        <v>810.54499999999996</v>
      </c>
      <c r="G29" s="38">
        <f t="shared" si="0"/>
        <v>932.1267499999999</v>
      </c>
    </row>
    <row r="30" spans="2:7" x14ac:dyDescent="0.25">
      <c r="B30" s="15" t="s">
        <v>61</v>
      </c>
      <c r="C30" t="s">
        <v>67</v>
      </c>
      <c r="D30" s="1">
        <v>652.5</v>
      </c>
      <c r="E30" s="1">
        <v>0</v>
      </c>
      <c r="F30" s="20">
        <f t="shared" si="1"/>
        <v>326.25</v>
      </c>
      <c r="G30" s="1">
        <f t="shared" si="0"/>
        <v>375.1875</v>
      </c>
    </row>
    <row r="31" spans="2:7" x14ac:dyDescent="0.25">
      <c r="B31" s="16" t="s">
        <v>68</v>
      </c>
      <c r="C31" s="17" t="s">
        <v>69</v>
      </c>
      <c r="D31" s="24">
        <v>12983.59</v>
      </c>
      <c r="E31" s="22">
        <v>13961.33</v>
      </c>
      <c r="F31" s="13">
        <f t="shared" si="1"/>
        <v>13472.46</v>
      </c>
      <c r="G31" s="38">
        <f t="shared" si="0"/>
        <v>15493.328999999998</v>
      </c>
    </row>
    <row r="32" spans="2:7" x14ac:dyDescent="0.25">
      <c r="B32" s="15" t="s">
        <v>68</v>
      </c>
      <c r="C32" t="s">
        <v>70</v>
      </c>
      <c r="D32" s="1">
        <v>13390.49</v>
      </c>
      <c r="E32" s="1">
        <v>24468.31</v>
      </c>
      <c r="F32" s="20">
        <f t="shared" si="1"/>
        <v>18929.400000000001</v>
      </c>
      <c r="G32" s="1">
        <f t="shared" si="0"/>
        <v>21768.81</v>
      </c>
    </row>
    <row r="33" spans="2:7" x14ac:dyDescent="0.25">
      <c r="B33" s="16" t="s">
        <v>71</v>
      </c>
      <c r="C33" s="17" t="s">
        <v>72</v>
      </c>
      <c r="D33" s="24">
        <v>2680.47</v>
      </c>
      <c r="E33" s="22">
        <v>0</v>
      </c>
      <c r="F33" s="13">
        <f t="shared" si="1"/>
        <v>1340.2349999999999</v>
      </c>
      <c r="G33" s="38">
        <f t="shared" si="0"/>
        <v>1541.2702499999998</v>
      </c>
    </row>
    <row r="34" spans="2:7" x14ac:dyDescent="0.25">
      <c r="B34" s="15" t="s">
        <v>71</v>
      </c>
      <c r="C34" t="s">
        <v>73</v>
      </c>
      <c r="D34" s="1">
        <v>3269.78</v>
      </c>
      <c r="E34" s="1">
        <v>12064.78</v>
      </c>
      <c r="F34" s="20">
        <f t="shared" si="1"/>
        <v>7667.2800000000007</v>
      </c>
      <c r="G34" s="1">
        <f t="shared" si="0"/>
        <v>8817.3720000000012</v>
      </c>
    </row>
    <row r="35" spans="2:7" x14ac:dyDescent="0.25">
      <c r="B35" s="16" t="s">
        <v>71</v>
      </c>
      <c r="C35" s="17" t="s">
        <v>74</v>
      </c>
      <c r="D35" s="24">
        <v>6335.22</v>
      </c>
      <c r="E35" s="22">
        <v>5802.06</v>
      </c>
      <c r="F35" s="13">
        <f t="shared" si="1"/>
        <v>6068.64</v>
      </c>
      <c r="G35" s="38">
        <f t="shared" si="0"/>
        <v>6978.9360000000006</v>
      </c>
    </row>
    <row r="36" spans="2:7" x14ac:dyDescent="0.25">
      <c r="B36" s="15" t="s">
        <v>75</v>
      </c>
      <c r="C36" t="s">
        <v>76</v>
      </c>
      <c r="D36" s="1">
        <v>6294.18</v>
      </c>
      <c r="E36" s="1">
        <v>3108.68</v>
      </c>
      <c r="F36" s="20">
        <f t="shared" si="1"/>
        <v>4701.43</v>
      </c>
      <c r="G36" s="1">
        <f t="shared" si="0"/>
        <v>5406.6445000000003</v>
      </c>
    </row>
    <row r="37" spans="2:7" x14ac:dyDescent="0.25">
      <c r="B37" s="16" t="s">
        <v>77</v>
      </c>
      <c r="C37" s="17" t="s">
        <v>78</v>
      </c>
      <c r="D37" s="24">
        <v>9091.56</v>
      </c>
      <c r="E37" s="22">
        <v>31715.09</v>
      </c>
      <c r="F37" s="13">
        <f t="shared" si="1"/>
        <v>20403.325000000001</v>
      </c>
      <c r="G37" s="38">
        <f t="shared" si="0"/>
        <v>23463.82375</v>
      </c>
    </row>
    <row r="38" spans="2:7" x14ac:dyDescent="0.25">
      <c r="B38" s="15" t="s">
        <v>71</v>
      </c>
      <c r="C38" t="s">
        <v>79</v>
      </c>
      <c r="D38" s="1">
        <v>1201.5999999999999</v>
      </c>
      <c r="E38" s="1">
        <v>0</v>
      </c>
      <c r="F38" s="20">
        <f t="shared" si="1"/>
        <v>600.79999999999995</v>
      </c>
      <c r="G38" s="1">
        <f t="shared" si="0"/>
        <v>690.92</v>
      </c>
    </row>
    <row r="39" spans="2:7" x14ac:dyDescent="0.25">
      <c r="B39" s="16" t="s">
        <v>71</v>
      </c>
      <c r="C39" s="17" t="s">
        <v>80</v>
      </c>
      <c r="D39" s="24">
        <v>1245.42</v>
      </c>
      <c r="E39" s="22">
        <v>0</v>
      </c>
      <c r="F39" s="13">
        <f t="shared" si="1"/>
        <v>622.71</v>
      </c>
      <c r="G39" s="38">
        <f t="shared" si="0"/>
        <v>716.11650000000009</v>
      </c>
    </row>
    <row r="40" spans="2:7" x14ac:dyDescent="0.25">
      <c r="B40" s="15" t="s">
        <v>71</v>
      </c>
      <c r="C40" t="s">
        <v>81</v>
      </c>
      <c r="D40" s="1">
        <v>1332.41</v>
      </c>
      <c r="E40" s="1">
        <v>2002.44</v>
      </c>
      <c r="F40" s="20">
        <f t="shared" si="1"/>
        <v>1667.4250000000002</v>
      </c>
      <c r="G40" s="1">
        <f t="shared" si="0"/>
        <v>1917.5387500000002</v>
      </c>
    </row>
    <row r="41" spans="2:7" x14ac:dyDescent="0.25">
      <c r="B41" s="16" t="s">
        <v>77</v>
      </c>
      <c r="C41" s="21" t="s">
        <v>89</v>
      </c>
      <c r="D41" s="24">
        <v>0</v>
      </c>
      <c r="E41" s="22">
        <v>22394.35</v>
      </c>
      <c r="F41" s="23">
        <f t="shared" si="1"/>
        <v>11197.174999999999</v>
      </c>
      <c r="G41" s="38">
        <f t="shared" si="0"/>
        <v>12876.751249999999</v>
      </c>
    </row>
    <row r="42" spans="2:7" x14ac:dyDescent="0.25">
      <c r="B42" s="16" t="s">
        <v>91</v>
      </c>
      <c r="C42" s="21" t="s">
        <v>92</v>
      </c>
      <c r="D42" s="22">
        <v>0</v>
      </c>
      <c r="E42" s="22">
        <v>7435.17</v>
      </c>
      <c r="F42" s="23">
        <f t="shared" si="1"/>
        <v>3717.585</v>
      </c>
      <c r="G42" s="1">
        <f t="shared" si="0"/>
        <v>4275.2227499999999</v>
      </c>
    </row>
    <row r="43" spans="2:7" x14ac:dyDescent="0.25">
      <c r="B43" s="15" t="s">
        <v>55</v>
      </c>
      <c r="C43" t="s">
        <v>97</v>
      </c>
      <c r="D43" s="1">
        <v>0</v>
      </c>
      <c r="E43" s="1">
        <v>2199.06</v>
      </c>
      <c r="F43" s="20">
        <f t="shared" si="1"/>
        <v>1099.53</v>
      </c>
      <c r="G43" s="38">
        <f t="shared" si="0"/>
        <v>1264.4594999999999</v>
      </c>
    </row>
    <row r="45" spans="2:7" x14ac:dyDescent="0.25">
      <c r="G45" s="1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227F-CD84-4B96-B6CC-FDEA090933F6}">
  <dimension ref="B1:P55"/>
  <sheetViews>
    <sheetView topLeftCell="B1" workbookViewId="0">
      <selection activeCell="C6" sqref="C6:G54"/>
    </sheetView>
  </sheetViews>
  <sheetFormatPr defaultRowHeight="15" x14ac:dyDescent="0.25"/>
  <cols>
    <col min="2" max="2" width="34.85546875" customWidth="1"/>
    <col min="3" max="3" width="16.85546875" customWidth="1"/>
    <col min="4" max="4" width="18.42578125" customWidth="1"/>
    <col min="5" max="5" width="17" customWidth="1"/>
    <col min="6" max="6" width="14" customWidth="1"/>
    <col min="7" max="7" width="21.85546875" customWidth="1"/>
    <col min="9" max="9" width="17.5703125" customWidth="1"/>
    <col min="10" max="10" width="17.42578125" customWidth="1"/>
    <col min="11" max="11" width="17.140625" customWidth="1"/>
    <col min="12" max="12" width="20.7109375" customWidth="1"/>
    <col min="13" max="13" width="21.42578125" customWidth="1"/>
    <col min="14" max="14" width="18.140625" customWidth="1"/>
    <col min="16" max="16" width="15.5703125" customWidth="1"/>
  </cols>
  <sheetData>
    <row r="1" spans="2:16" x14ac:dyDescent="0.25">
      <c r="B1" s="19" t="s">
        <v>186</v>
      </c>
      <c r="C1" s="19"/>
      <c r="D1" s="19"/>
      <c r="E1" s="19"/>
      <c r="F1" s="19"/>
      <c r="G1" s="19"/>
    </row>
    <row r="3" spans="2:16" hidden="1" x14ac:dyDescent="0.25">
      <c r="B3" s="8" t="s">
        <v>23</v>
      </c>
      <c r="C3" s="8" t="s">
        <v>24</v>
      </c>
      <c r="D3" s="8" t="s">
        <v>25</v>
      </c>
      <c r="E3" s="8" t="s">
        <v>26</v>
      </c>
      <c r="F3" s="8" t="s">
        <v>27</v>
      </c>
      <c r="G3" s="8" t="s">
        <v>236</v>
      </c>
    </row>
    <row r="4" spans="2:16" x14ac:dyDescent="0.25">
      <c r="B4" s="8" t="s">
        <v>1</v>
      </c>
      <c r="C4" s="8" t="s">
        <v>4</v>
      </c>
      <c r="D4" s="8" t="s">
        <v>2</v>
      </c>
      <c r="E4" s="8" t="s">
        <v>3</v>
      </c>
      <c r="F4" s="8" t="s">
        <v>22</v>
      </c>
      <c r="G4" s="39" t="s">
        <v>238</v>
      </c>
      <c r="J4" s="28" t="s">
        <v>223</v>
      </c>
      <c r="K4" s="28" t="s">
        <v>220</v>
      </c>
      <c r="L4" s="28" t="s">
        <v>224</v>
      </c>
      <c r="M4" s="28" t="s">
        <v>225</v>
      </c>
      <c r="N4" s="28" t="s">
        <v>222</v>
      </c>
      <c r="P4" s="28"/>
    </row>
    <row r="5" spans="2:16" x14ac:dyDescent="0.25">
      <c r="G5" s="1"/>
    </row>
    <row r="6" spans="2:16" x14ac:dyDescent="0.25">
      <c r="B6" t="s">
        <v>247</v>
      </c>
      <c r="C6" t="s">
        <v>98</v>
      </c>
      <c r="D6" s="1">
        <v>50483.01</v>
      </c>
      <c r="E6" s="1">
        <v>76392.7</v>
      </c>
      <c r="F6" s="1">
        <f>(E6+D6)/2</f>
        <v>63437.854999999996</v>
      </c>
      <c r="G6" s="1">
        <f>(Tabela1[[#This Row],[Coluna5]]*0.15)+Tabela1[[#This Row],[Coluna5]]</f>
        <v>72953.533249999993</v>
      </c>
      <c r="J6" s="1">
        <f>F44+F45+F46</f>
        <v>1563.75</v>
      </c>
      <c r="K6" s="1">
        <f>F11+F18+F19+F23+F31+F47</f>
        <v>68143.904999999999</v>
      </c>
      <c r="L6" s="1">
        <f>Tabela1[[#This Row],[Coluna5]]+F7+F8+F9+F10+F20+F21+F22+F24+F41+F42+F43+F48+F52</f>
        <v>471502.83</v>
      </c>
      <c r="M6" s="1">
        <f>F12+F13+F14+F15+F16+F17+F25+F26+F27+F28+F29+F30+F32+F33+F34+F35+F36+F37+F38+F39+F40+F49+F50+F51+F53+F54</f>
        <v>947491.69</v>
      </c>
      <c r="N6" s="1">
        <f>M6+L6+K6+J6</f>
        <v>1488702.175</v>
      </c>
      <c r="P6" s="1"/>
    </row>
    <row r="7" spans="2:16" x14ac:dyDescent="0.25">
      <c r="B7" t="s">
        <v>99</v>
      </c>
      <c r="C7" t="s">
        <v>100</v>
      </c>
      <c r="D7" s="1">
        <v>1739</v>
      </c>
      <c r="E7" s="1">
        <v>0</v>
      </c>
      <c r="F7" s="1">
        <f t="shared" ref="F7:F54" si="0">(E7+D7)/2</f>
        <v>869.5</v>
      </c>
      <c r="G7" s="1">
        <f>(Tabela1[[#This Row],[Coluna5]]*0.15)+Tabela1[[#This Row],[Coluna5]]</f>
        <v>999.92499999999995</v>
      </c>
    </row>
    <row r="8" spans="2:16" x14ac:dyDescent="0.25">
      <c r="B8" t="s">
        <v>101</v>
      </c>
      <c r="C8" t="s">
        <v>102</v>
      </c>
      <c r="D8" s="1">
        <v>10697.26</v>
      </c>
      <c r="E8" s="1">
        <v>19666.32</v>
      </c>
      <c r="F8" s="1">
        <f t="shared" si="0"/>
        <v>15181.79</v>
      </c>
      <c r="G8" s="1">
        <f>(Tabela1[[#This Row],[Coluna5]]*0.15)+Tabela1[[#This Row],[Coluna5]]</f>
        <v>17459.058499999999</v>
      </c>
      <c r="I8" s="30" t="s">
        <v>228</v>
      </c>
      <c r="J8" s="1">
        <f>(J6*0.15)+J6</f>
        <v>1798.3125</v>
      </c>
      <c r="K8" s="1">
        <f t="shared" ref="K8:M8" si="1">(K6*0.15)+K6</f>
        <v>78365.490749999997</v>
      </c>
      <c r="L8" s="1">
        <f t="shared" si="1"/>
        <v>542228.25450000004</v>
      </c>
      <c r="M8" s="1">
        <f t="shared" si="1"/>
        <v>1089615.4435000001</v>
      </c>
      <c r="N8" s="1">
        <f>J8+K8+L8+M8</f>
        <v>1712007.5012500002</v>
      </c>
    </row>
    <row r="9" spans="2:16" x14ac:dyDescent="0.25">
      <c r="B9" t="s">
        <v>103</v>
      </c>
      <c r="C9" t="s">
        <v>104</v>
      </c>
      <c r="D9" s="1">
        <v>16279.42</v>
      </c>
      <c r="E9" s="1">
        <v>47390.27</v>
      </c>
      <c r="F9" s="1">
        <f t="shared" si="0"/>
        <v>31834.844999999998</v>
      </c>
      <c r="G9" s="1">
        <f>(Tabela1[[#This Row],[Coluna5]]*0.15)+Tabela1[[#This Row],[Coluna5]]</f>
        <v>36610.071749999996</v>
      </c>
    </row>
    <row r="10" spans="2:16" x14ac:dyDescent="0.25">
      <c r="B10" t="s">
        <v>105</v>
      </c>
      <c r="C10" t="s">
        <v>106</v>
      </c>
      <c r="D10" s="1">
        <v>39804.28</v>
      </c>
      <c r="E10" s="1">
        <v>31070.47</v>
      </c>
      <c r="F10" s="1">
        <f t="shared" si="0"/>
        <v>35437.375</v>
      </c>
      <c r="G10" s="1">
        <f>(Tabela1[[#This Row],[Coluna5]]*0.15)+Tabela1[[#This Row],[Coluna5]]</f>
        <v>40752.981249999997</v>
      </c>
    </row>
    <row r="11" spans="2:16" x14ac:dyDescent="0.25">
      <c r="B11" t="s">
        <v>107</v>
      </c>
      <c r="C11" t="s">
        <v>108</v>
      </c>
      <c r="D11" s="1">
        <v>13072.27</v>
      </c>
      <c r="E11" s="1">
        <v>24563.82</v>
      </c>
      <c r="F11" s="1">
        <f t="shared" si="0"/>
        <v>18818.044999999998</v>
      </c>
      <c r="G11" s="1">
        <f>(Tabela1[[#This Row],[Coluna5]]*0.15)+Tabela1[[#This Row],[Coluna5]]</f>
        <v>21640.751749999999</v>
      </c>
    </row>
    <row r="12" spans="2:16" x14ac:dyDescent="0.25">
      <c r="B12" t="s">
        <v>109</v>
      </c>
      <c r="C12" t="s">
        <v>110</v>
      </c>
      <c r="D12" s="1">
        <v>18223.78</v>
      </c>
      <c r="E12" s="1">
        <v>27771.26</v>
      </c>
      <c r="F12" s="1">
        <f t="shared" si="0"/>
        <v>22997.519999999997</v>
      </c>
      <c r="G12" s="1">
        <f>(Tabela1[[#This Row],[Coluna5]]*0.15)+Tabela1[[#This Row],[Coluna5]]</f>
        <v>26447.147999999997</v>
      </c>
    </row>
    <row r="13" spans="2:16" x14ac:dyDescent="0.25">
      <c r="B13" t="s">
        <v>111</v>
      </c>
      <c r="C13" t="s">
        <v>112</v>
      </c>
      <c r="D13" s="1">
        <v>27488.69</v>
      </c>
      <c r="E13" s="1">
        <v>36831.4</v>
      </c>
      <c r="F13" s="1">
        <f t="shared" si="0"/>
        <v>32160.044999999998</v>
      </c>
      <c r="G13" s="1">
        <f>(Tabela1[[#This Row],[Coluna5]]*0.15)+Tabela1[[#This Row],[Coluna5]]</f>
        <v>36984.051749999999</v>
      </c>
    </row>
    <row r="14" spans="2:16" x14ac:dyDescent="0.25">
      <c r="B14" t="s">
        <v>113</v>
      </c>
      <c r="C14" t="s">
        <v>114</v>
      </c>
      <c r="D14" s="1">
        <v>30996.82</v>
      </c>
      <c r="E14" s="1">
        <v>104853.14</v>
      </c>
      <c r="F14" s="1">
        <f t="shared" si="0"/>
        <v>67924.98</v>
      </c>
      <c r="G14" s="1">
        <f>(Tabela1[[#This Row],[Coluna5]]*0.15)+Tabela1[[#This Row],[Coluna5]]</f>
        <v>78113.726999999999</v>
      </c>
    </row>
    <row r="15" spans="2:16" x14ac:dyDescent="0.25">
      <c r="B15" t="s">
        <v>115</v>
      </c>
      <c r="C15" t="s">
        <v>116</v>
      </c>
      <c r="D15" s="1">
        <v>9299.16</v>
      </c>
      <c r="E15" s="1">
        <v>84639.99</v>
      </c>
      <c r="F15" s="1">
        <f t="shared" si="0"/>
        <v>46969.575000000004</v>
      </c>
      <c r="G15" s="1">
        <f>(Tabela1[[#This Row],[Coluna5]]*0.15)+Tabela1[[#This Row],[Coluna5]]</f>
        <v>54015.011250000003</v>
      </c>
    </row>
    <row r="16" spans="2:16" x14ac:dyDescent="0.25">
      <c r="B16" t="s">
        <v>117</v>
      </c>
      <c r="C16" t="s">
        <v>118</v>
      </c>
      <c r="D16" s="1">
        <v>8319.11</v>
      </c>
      <c r="E16" s="1">
        <v>123108.99</v>
      </c>
      <c r="F16" s="1">
        <f t="shared" si="0"/>
        <v>65714.05</v>
      </c>
      <c r="G16" s="1">
        <f>(Tabela1[[#This Row],[Coluna5]]*0.15)+Tabela1[[#This Row],[Coluna5]]</f>
        <v>75571.157500000001</v>
      </c>
    </row>
    <row r="17" spans="2:7" x14ac:dyDescent="0.25">
      <c r="B17" t="s">
        <v>119</v>
      </c>
      <c r="C17" t="s">
        <v>120</v>
      </c>
      <c r="D17" s="1">
        <v>126159.65</v>
      </c>
      <c r="E17" s="1">
        <v>145953.19</v>
      </c>
      <c r="F17" s="1">
        <f t="shared" si="0"/>
        <v>136056.41999999998</v>
      </c>
      <c r="G17" s="1">
        <f>(Tabela1[[#This Row],[Coluna5]]*0.15)+Tabela1[[#This Row],[Coluna5]]</f>
        <v>156464.88299999997</v>
      </c>
    </row>
    <row r="18" spans="2:7" x14ac:dyDescent="0.25">
      <c r="B18" t="s">
        <v>93</v>
      </c>
      <c r="C18" t="s">
        <v>121</v>
      </c>
      <c r="D18" s="1">
        <v>6556.06</v>
      </c>
      <c r="E18" s="1">
        <v>12194.69</v>
      </c>
      <c r="F18" s="1">
        <f t="shared" si="0"/>
        <v>9375.375</v>
      </c>
      <c r="G18" s="1">
        <f>(Tabela1[[#This Row],[Coluna5]]*0.15)+Tabela1[[#This Row],[Coluna5]]</f>
        <v>10781.68125</v>
      </c>
    </row>
    <row r="19" spans="2:7" x14ac:dyDescent="0.25">
      <c r="B19" t="s">
        <v>122</v>
      </c>
      <c r="C19" t="s">
        <v>123</v>
      </c>
      <c r="D19" s="1">
        <v>9907.48</v>
      </c>
      <c r="E19" s="1">
        <v>14734.37</v>
      </c>
      <c r="F19" s="1">
        <f t="shared" si="0"/>
        <v>12320.924999999999</v>
      </c>
      <c r="G19" s="1">
        <f>(Tabela1[[#This Row],[Coluna5]]*0.15)+Tabela1[[#This Row],[Coluna5]]</f>
        <v>14169.063749999999</v>
      </c>
    </row>
    <row r="20" spans="2:7" x14ac:dyDescent="0.25">
      <c r="B20" t="s">
        <v>248</v>
      </c>
      <c r="C20" t="s">
        <v>124</v>
      </c>
      <c r="D20" s="1">
        <v>56893.94</v>
      </c>
      <c r="E20" s="1">
        <v>46353.91</v>
      </c>
      <c r="F20" s="1">
        <f t="shared" si="0"/>
        <v>51623.925000000003</v>
      </c>
      <c r="G20" s="1">
        <f>(Tabela1[[#This Row],[Coluna5]]*0.15)+Tabela1[[#This Row],[Coluna5]]</f>
        <v>59367.513750000006</v>
      </c>
    </row>
    <row r="21" spans="2:7" x14ac:dyDescent="0.25">
      <c r="B21" t="s">
        <v>248</v>
      </c>
      <c r="C21" t="s">
        <v>125</v>
      </c>
      <c r="D21" s="1">
        <v>20160.97</v>
      </c>
      <c r="E21" s="1">
        <v>83514.48</v>
      </c>
      <c r="F21" s="1">
        <f t="shared" si="0"/>
        <v>51837.724999999999</v>
      </c>
      <c r="G21" s="1">
        <f>(Tabela1[[#This Row],[Coluna5]]*0.15)+Tabela1[[#This Row],[Coluna5]]</f>
        <v>59613.383750000001</v>
      </c>
    </row>
    <row r="22" spans="2:7" x14ac:dyDescent="0.25">
      <c r="B22" t="s">
        <v>249</v>
      </c>
      <c r="C22" t="s">
        <v>126</v>
      </c>
      <c r="D22" s="1">
        <v>58346.99</v>
      </c>
      <c r="E22" s="1">
        <v>47487.68</v>
      </c>
      <c r="F22" s="1">
        <f t="shared" si="0"/>
        <v>52917.334999999999</v>
      </c>
      <c r="G22" s="1">
        <f>(Tabela1[[#This Row],[Coluna5]]*0.15)+Tabela1[[#This Row],[Coluna5]]</f>
        <v>60854.935249999995</v>
      </c>
    </row>
    <row r="23" spans="2:7" x14ac:dyDescent="0.25">
      <c r="B23" t="s">
        <v>47</v>
      </c>
      <c r="C23" t="s">
        <v>127</v>
      </c>
      <c r="D23" s="1">
        <v>12476.64</v>
      </c>
      <c r="E23" s="1">
        <v>24983.06</v>
      </c>
      <c r="F23" s="1">
        <f t="shared" si="0"/>
        <v>18729.849999999999</v>
      </c>
      <c r="G23" s="1">
        <f>(Tabela1[[#This Row],[Coluna5]]*0.15)+Tabela1[[#This Row],[Coluna5]]</f>
        <v>21539.327499999999</v>
      </c>
    </row>
    <row r="24" spans="2:7" x14ac:dyDescent="0.25">
      <c r="B24" t="s">
        <v>180</v>
      </c>
      <c r="C24" t="s">
        <v>129</v>
      </c>
      <c r="D24" s="1">
        <v>22489.46</v>
      </c>
      <c r="E24" s="1">
        <v>113805.41</v>
      </c>
      <c r="F24" s="1">
        <f t="shared" si="0"/>
        <v>68147.434999999998</v>
      </c>
      <c r="G24" s="1">
        <f>(Tabela1[[#This Row],[Coluna5]]*0.15)+Tabela1[[#This Row],[Coluna5]]</f>
        <v>78369.55025</v>
      </c>
    </row>
    <row r="25" spans="2:7" x14ac:dyDescent="0.25">
      <c r="B25" t="s">
        <v>130</v>
      </c>
      <c r="C25" t="s">
        <v>131</v>
      </c>
      <c r="D25" s="1">
        <v>277.94</v>
      </c>
      <c r="E25" s="1">
        <v>2102.58</v>
      </c>
      <c r="F25" s="1">
        <f t="shared" si="0"/>
        <v>1190.26</v>
      </c>
      <c r="G25" s="1">
        <f>(Tabela1[[#This Row],[Coluna5]]*0.15)+Tabela1[[#This Row],[Coluna5]]</f>
        <v>1368.799</v>
      </c>
    </row>
    <row r="26" spans="2:7" x14ac:dyDescent="0.25">
      <c r="B26" t="s">
        <v>132</v>
      </c>
      <c r="C26" t="s">
        <v>133</v>
      </c>
      <c r="D26" s="1">
        <v>32989.360000000001</v>
      </c>
      <c r="E26" s="1">
        <v>18101.8</v>
      </c>
      <c r="F26" s="1">
        <f t="shared" si="0"/>
        <v>25545.58</v>
      </c>
      <c r="G26" s="1">
        <f>(Tabela1[[#This Row],[Coluna5]]*0.15)+Tabela1[[#This Row],[Coluna5]]</f>
        <v>29377.417000000001</v>
      </c>
    </row>
    <row r="27" spans="2:7" x14ac:dyDescent="0.25">
      <c r="B27" t="s">
        <v>134</v>
      </c>
      <c r="C27" t="s">
        <v>135</v>
      </c>
      <c r="D27" s="1">
        <v>2927.1</v>
      </c>
      <c r="E27" s="1">
        <v>45749.67</v>
      </c>
      <c r="F27" s="1">
        <f t="shared" si="0"/>
        <v>24338.384999999998</v>
      </c>
      <c r="G27" s="1">
        <f>(Tabela1[[#This Row],[Coluna5]]*0.15)+Tabela1[[#This Row],[Coluna5]]</f>
        <v>27989.142749999999</v>
      </c>
    </row>
    <row r="28" spans="2:7" x14ac:dyDescent="0.25">
      <c r="B28" t="s">
        <v>136</v>
      </c>
      <c r="C28" t="s">
        <v>137</v>
      </c>
      <c r="D28" s="1">
        <v>96013.35</v>
      </c>
      <c r="E28" s="1">
        <v>24741.07</v>
      </c>
      <c r="F28" s="1">
        <f t="shared" si="0"/>
        <v>60377.210000000006</v>
      </c>
      <c r="G28" s="1">
        <f>(Tabela1[[#This Row],[Coluna5]]*0.15)+Tabela1[[#This Row],[Coluna5]]</f>
        <v>69433.791500000007</v>
      </c>
    </row>
    <row r="29" spans="2:7" x14ac:dyDescent="0.25">
      <c r="B29" t="s">
        <v>138</v>
      </c>
      <c r="C29" t="s">
        <v>139</v>
      </c>
      <c r="D29" s="1">
        <v>20131.43</v>
      </c>
      <c r="E29" s="1">
        <v>55116.84</v>
      </c>
      <c r="F29" s="1">
        <f t="shared" si="0"/>
        <v>37624.134999999995</v>
      </c>
      <c r="G29" s="1">
        <f>(Tabela1[[#This Row],[Coluna5]]*0.15)+Tabela1[[#This Row],[Coluna5]]</f>
        <v>43267.755249999995</v>
      </c>
    </row>
    <row r="30" spans="2:7" x14ac:dyDescent="0.25">
      <c r="B30" t="s">
        <v>140</v>
      </c>
      <c r="C30" t="s">
        <v>141</v>
      </c>
      <c r="D30" s="1">
        <v>59985.760000000002</v>
      </c>
      <c r="E30" s="1">
        <v>40205.550000000003</v>
      </c>
      <c r="F30" s="1">
        <f t="shared" si="0"/>
        <v>50095.654999999999</v>
      </c>
      <c r="G30" s="1">
        <f>(Tabela1[[#This Row],[Coluna5]]*0.15)+Tabela1[[#This Row],[Coluna5]]</f>
        <v>57610.003249999994</v>
      </c>
    </row>
    <row r="31" spans="2:7" x14ac:dyDescent="0.25">
      <c r="B31" t="s">
        <v>142</v>
      </c>
      <c r="C31" t="s">
        <v>143</v>
      </c>
      <c r="D31" s="1">
        <v>6677.99</v>
      </c>
      <c r="E31" s="1">
        <v>0</v>
      </c>
      <c r="F31" s="1">
        <f t="shared" si="0"/>
        <v>3338.9949999999999</v>
      </c>
      <c r="G31" s="1">
        <f>(Tabela1[[#This Row],[Coluna5]]*0.15)+Tabela1[[#This Row],[Coluna5]]</f>
        <v>3839.8442500000001</v>
      </c>
    </row>
    <row r="32" spans="2:7" x14ac:dyDescent="0.25">
      <c r="B32" t="s">
        <v>144</v>
      </c>
      <c r="C32" t="s">
        <v>145</v>
      </c>
      <c r="D32" s="1">
        <v>55298.03</v>
      </c>
      <c r="E32" s="1">
        <v>64925.46</v>
      </c>
      <c r="F32" s="1">
        <f t="shared" si="0"/>
        <v>60111.744999999995</v>
      </c>
      <c r="G32" s="1">
        <f>(Tabela1[[#This Row],[Coluna5]]*0.15)+Tabela1[[#This Row],[Coluna5]]</f>
        <v>69128.50675</v>
      </c>
    </row>
    <row r="33" spans="2:7" x14ac:dyDescent="0.25">
      <c r="B33" t="s">
        <v>146</v>
      </c>
      <c r="C33" t="s">
        <v>147</v>
      </c>
      <c r="D33" s="1">
        <v>27234.58</v>
      </c>
      <c r="E33" s="1">
        <v>19104.38</v>
      </c>
      <c r="F33" s="1">
        <f t="shared" si="0"/>
        <v>23169.480000000003</v>
      </c>
      <c r="G33" s="1">
        <f>(Tabela1[[#This Row],[Coluna5]]*0.15)+Tabela1[[#This Row],[Coluna5]]</f>
        <v>26644.902000000002</v>
      </c>
    </row>
    <row r="34" spans="2:7" x14ac:dyDescent="0.25">
      <c r="B34" t="s">
        <v>148</v>
      </c>
      <c r="C34" t="s">
        <v>149</v>
      </c>
      <c r="D34" s="1">
        <v>16831.349999999999</v>
      </c>
      <c r="E34" s="1">
        <v>113583.38</v>
      </c>
      <c r="F34" s="1">
        <f t="shared" si="0"/>
        <v>65207.365000000005</v>
      </c>
      <c r="G34" s="1">
        <f>(Tabela1[[#This Row],[Coluna5]]*0.15)+Tabela1[[#This Row],[Coluna5]]</f>
        <v>74988.469750000004</v>
      </c>
    </row>
    <row r="35" spans="2:7" x14ac:dyDescent="0.25">
      <c r="B35" t="s">
        <v>150</v>
      </c>
      <c r="C35" t="s">
        <v>151</v>
      </c>
      <c r="D35" s="1">
        <v>31520.69</v>
      </c>
      <c r="E35" s="1">
        <v>32471.46</v>
      </c>
      <c r="F35" s="1">
        <f t="shared" si="0"/>
        <v>31996.074999999997</v>
      </c>
      <c r="G35" s="1">
        <f>(Tabela1[[#This Row],[Coluna5]]*0.15)+Tabela1[[#This Row],[Coluna5]]</f>
        <v>36795.486249999994</v>
      </c>
    </row>
    <row r="36" spans="2:7" x14ac:dyDescent="0.25">
      <c r="B36" t="s">
        <v>152</v>
      </c>
      <c r="C36" t="s">
        <v>153</v>
      </c>
      <c r="D36" s="1">
        <v>16901.48</v>
      </c>
      <c r="E36" s="1">
        <v>33781.4</v>
      </c>
      <c r="F36" s="1">
        <f t="shared" si="0"/>
        <v>25341.440000000002</v>
      </c>
      <c r="G36" s="1">
        <f>(Tabela1[[#This Row],[Coluna5]]*0.15)+Tabela1[[#This Row],[Coluna5]]</f>
        <v>29142.656000000003</v>
      </c>
    </row>
    <row r="37" spans="2:7" x14ac:dyDescent="0.25">
      <c r="B37" t="s">
        <v>154</v>
      </c>
      <c r="C37" t="s">
        <v>155</v>
      </c>
      <c r="D37" s="1">
        <v>52892.09</v>
      </c>
      <c r="E37" s="1">
        <v>29793.88</v>
      </c>
      <c r="F37" s="1">
        <f t="shared" si="0"/>
        <v>41342.985000000001</v>
      </c>
      <c r="G37" s="1">
        <f>(Tabela1[[#This Row],[Coluna5]]*0.15)+Tabela1[[#This Row],[Coluna5]]</f>
        <v>47544.43275</v>
      </c>
    </row>
    <row r="38" spans="2:7" x14ac:dyDescent="0.25">
      <c r="B38" t="s">
        <v>156</v>
      </c>
      <c r="C38" t="s">
        <v>157</v>
      </c>
      <c r="D38" s="1">
        <v>69984.25</v>
      </c>
      <c r="E38" s="1">
        <v>4543.78</v>
      </c>
      <c r="F38" s="1">
        <f t="shared" si="0"/>
        <v>37264.014999999999</v>
      </c>
      <c r="G38" s="1">
        <f>(Tabela1[[#This Row],[Coluna5]]*0.15)+Tabela1[[#This Row],[Coluna5]]</f>
        <v>42853.617249999996</v>
      </c>
    </row>
    <row r="39" spans="2:7" x14ac:dyDescent="0.25">
      <c r="B39" t="s">
        <v>158</v>
      </c>
      <c r="C39" t="s">
        <v>159</v>
      </c>
      <c r="D39" s="1">
        <v>31871.93</v>
      </c>
      <c r="E39" s="1">
        <v>0</v>
      </c>
      <c r="F39" s="1">
        <f t="shared" si="0"/>
        <v>15935.965</v>
      </c>
      <c r="G39" s="1">
        <f>(Tabela1[[#This Row],[Coluna5]]*0.15)+Tabela1[[#This Row],[Coluna5]]</f>
        <v>18326.35975</v>
      </c>
    </row>
    <row r="40" spans="2:7" x14ac:dyDescent="0.25">
      <c r="B40" t="s">
        <v>160</v>
      </c>
      <c r="C40" t="s">
        <v>161</v>
      </c>
      <c r="D40" s="1">
        <v>55594.38</v>
      </c>
      <c r="E40" s="1">
        <v>63167.56</v>
      </c>
      <c r="F40" s="1">
        <f t="shared" si="0"/>
        <v>59380.97</v>
      </c>
      <c r="G40" s="1">
        <f>(Tabela1[[#This Row],[Coluna5]]*0.15)+Tabela1[[#This Row],[Coluna5]]</f>
        <v>68288.1155</v>
      </c>
    </row>
    <row r="41" spans="2:7" x14ac:dyDescent="0.25">
      <c r="B41" t="s">
        <v>162</v>
      </c>
      <c r="C41" t="s">
        <v>163</v>
      </c>
      <c r="D41" s="1">
        <v>4492.42</v>
      </c>
      <c r="E41" s="1">
        <v>0</v>
      </c>
      <c r="F41" s="1">
        <f t="shared" si="0"/>
        <v>2246.21</v>
      </c>
      <c r="G41" s="1">
        <f>(Tabela1[[#This Row],[Coluna5]]*0.15)+Tabela1[[#This Row],[Coluna5]]</f>
        <v>2583.1415000000002</v>
      </c>
    </row>
    <row r="42" spans="2:7" x14ac:dyDescent="0.25">
      <c r="B42" t="s">
        <v>165</v>
      </c>
      <c r="C42" t="s">
        <v>164</v>
      </c>
      <c r="D42" s="1">
        <v>30577.33</v>
      </c>
      <c r="E42" s="1">
        <v>56667.74</v>
      </c>
      <c r="F42" s="1">
        <f t="shared" si="0"/>
        <v>43622.535000000003</v>
      </c>
      <c r="G42" s="1">
        <f>(Tabela1[[#This Row],[Coluna5]]*0.15)+Tabela1[[#This Row],[Coluna5]]</f>
        <v>50165.915250000005</v>
      </c>
    </row>
    <row r="43" spans="2:7" x14ac:dyDescent="0.25">
      <c r="B43" t="s">
        <v>166</v>
      </c>
      <c r="C43" t="s">
        <v>167</v>
      </c>
      <c r="D43" s="1">
        <v>28253.45</v>
      </c>
      <c r="E43" s="1">
        <v>64303.39</v>
      </c>
      <c r="F43" s="1">
        <f t="shared" si="0"/>
        <v>46278.42</v>
      </c>
      <c r="G43" s="1">
        <f>(Tabela1[[#This Row],[Coluna5]]*0.15)+Tabela1[[#This Row],[Coluna5]]</f>
        <v>53220.182999999997</v>
      </c>
    </row>
    <row r="44" spans="2:7" x14ac:dyDescent="0.25">
      <c r="B44" t="s">
        <v>250</v>
      </c>
      <c r="C44" t="s">
        <v>168</v>
      </c>
      <c r="D44" s="1">
        <v>598.5</v>
      </c>
      <c r="E44" s="1">
        <v>0</v>
      </c>
      <c r="F44" s="1">
        <f t="shared" si="0"/>
        <v>299.25</v>
      </c>
      <c r="G44" s="1">
        <f>(Tabela1[[#This Row],[Coluna5]]*0.15)+Tabela1[[#This Row],[Coluna5]]</f>
        <v>344.13749999999999</v>
      </c>
    </row>
    <row r="45" spans="2:7" x14ac:dyDescent="0.25">
      <c r="B45" t="s">
        <v>250</v>
      </c>
      <c r="C45" t="s">
        <v>170</v>
      </c>
      <c r="D45" s="1">
        <v>1296</v>
      </c>
      <c r="E45" s="1">
        <v>0</v>
      </c>
      <c r="F45" s="1">
        <f t="shared" si="0"/>
        <v>648</v>
      </c>
      <c r="G45" s="1">
        <f>(Tabela1[[#This Row],[Coluna5]]*0.15)+Tabela1[[#This Row],[Coluna5]]</f>
        <v>745.2</v>
      </c>
    </row>
    <row r="46" spans="2:7" x14ac:dyDescent="0.25">
      <c r="B46" t="s">
        <v>250</v>
      </c>
      <c r="C46" t="s">
        <v>169</v>
      </c>
      <c r="D46" s="1">
        <v>1233</v>
      </c>
      <c r="E46" s="1">
        <v>0</v>
      </c>
      <c r="F46" s="1">
        <f t="shared" si="0"/>
        <v>616.5</v>
      </c>
      <c r="G46" s="1">
        <f>(Tabela1[[#This Row],[Coluna5]]*0.15)+Tabela1[[#This Row],[Coluna5]]</f>
        <v>708.97500000000002</v>
      </c>
    </row>
    <row r="47" spans="2:7" x14ac:dyDescent="0.25">
      <c r="B47" t="s">
        <v>82</v>
      </c>
      <c r="C47" t="s">
        <v>171</v>
      </c>
      <c r="D47" s="1">
        <v>11121.43</v>
      </c>
      <c r="E47" s="1">
        <v>0</v>
      </c>
      <c r="F47" s="1">
        <f t="shared" si="0"/>
        <v>5560.7150000000001</v>
      </c>
      <c r="G47" s="1">
        <f>(Tabela1[[#This Row],[Coluna5]]*0.15)+Tabela1[[#This Row],[Coluna5]]</f>
        <v>6394.8222500000002</v>
      </c>
    </row>
    <row r="48" spans="2:7" x14ac:dyDescent="0.25">
      <c r="B48" t="s">
        <v>172</v>
      </c>
      <c r="C48" t="s">
        <v>173</v>
      </c>
      <c r="D48" s="1">
        <v>0</v>
      </c>
      <c r="E48" s="1">
        <v>4918.96</v>
      </c>
      <c r="F48" s="1">
        <f t="shared" si="0"/>
        <v>2459.48</v>
      </c>
      <c r="G48" s="1">
        <f>(Tabela1[[#This Row],[Coluna5]]*0.15)+Tabela1[[#This Row],[Coluna5]]</f>
        <v>2828.402</v>
      </c>
    </row>
    <row r="49" spans="2:7" x14ac:dyDescent="0.25">
      <c r="B49" t="s">
        <v>174</v>
      </c>
      <c r="C49" t="s">
        <v>175</v>
      </c>
      <c r="D49" s="1">
        <v>1770.31</v>
      </c>
      <c r="E49" s="1">
        <v>0</v>
      </c>
      <c r="F49" s="1">
        <f t="shared" si="0"/>
        <v>885.15499999999997</v>
      </c>
      <c r="G49" s="1">
        <f>(Tabela1[[#This Row],[Coluna5]]*0.15)+Tabela1[[#This Row],[Coluna5]]</f>
        <v>1017.9282499999999</v>
      </c>
    </row>
    <row r="50" spans="2:7" x14ac:dyDescent="0.25">
      <c r="B50" t="s">
        <v>176</v>
      </c>
      <c r="C50" t="s">
        <v>177</v>
      </c>
      <c r="D50" s="1">
        <v>0</v>
      </c>
      <c r="E50" s="1">
        <v>615.5</v>
      </c>
      <c r="F50" s="1">
        <f t="shared" si="0"/>
        <v>307.75</v>
      </c>
      <c r="G50" s="1">
        <f>(Tabela1[[#This Row],[Coluna5]]*0.15)+Tabela1[[#This Row],[Coluna5]]</f>
        <v>353.91250000000002</v>
      </c>
    </row>
    <row r="51" spans="2:7" x14ac:dyDescent="0.25">
      <c r="B51" t="s">
        <v>178</v>
      </c>
      <c r="C51" t="s">
        <v>179</v>
      </c>
      <c r="D51" s="1">
        <v>0</v>
      </c>
      <c r="E51" s="1">
        <v>11879.13</v>
      </c>
      <c r="F51" s="1">
        <f t="shared" si="0"/>
        <v>5939.5649999999996</v>
      </c>
      <c r="G51" s="1">
        <f>(Tabela1[[#This Row],[Coluna5]]*0.15)+Tabela1[[#This Row],[Coluna5]]</f>
        <v>6830.499749999999</v>
      </c>
    </row>
    <row r="52" spans="2:7" x14ac:dyDescent="0.25">
      <c r="B52" t="s">
        <v>180</v>
      </c>
      <c r="C52" t="s">
        <v>181</v>
      </c>
      <c r="D52" s="1">
        <v>0</v>
      </c>
      <c r="E52" s="1">
        <v>11216.8</v>
      </c>
      <c r="F52" s="1">
        <f t="shared" si="0"/>
        <v>5608.4</v>
      </c>
      <c r="G52" s="1">
        <f>(Tabela1[[#This Row],[Coluna5]]*0.15)+Tabela1[[#This Row],[Coluna5]]</f>
        <v>6449.66</v>
      </c>
    </row>
    <row r="53" spans="2:7" x14ac:dyDescent="0.25">
      <c r="B53" t="s">
        <v>182</v>
      </c>
      <c r="C53" t="s">
        <v>185</v>
      </c>
      <c r="D53" s="1">
        <v>0</v>
      </c>
      <c r="E53" s="1">
        <v>5759.86</v>
      </c>
      <c r="F53" s="1">
        <f t="shared" si="0"/>
        <v>2879.93</v>
      </c>
      <c r="G53" s="1">
        <f>(Tabela1[[#This Row],[Coluna5]]*0.15)+Tabela1[[#This Row],[Coluna5]]</f>
        <v>3311.9195</v>
      </c>
    </row>
    <row r="54" spans="2:7" x14ac:dyDescent="0.25">
      <c r="B54" t="s">
        <v>183</v>
      </c>
      <c r="C54" t="s">
        <v>184</v>
      </c>
      <c r="D54" s="1">
        <v>0</v>
      </c>
      <c r="E54" s="1">
        <v>13470.87</v>
      </c>
      <c r="F54" s="1">
        <f t="shared" si="0"/>
        <v>6735.4350000000004</v>
      </c>
      <c r="G54" s="1">
        <f>(Tabela1[[#This Row],[Coluna5]]*0.15)+Tabela1[[#This Row],[Coluna5]]</f>
        <v>7745.7502500000001</v>
      </c>
    </row>
    <row r="55" spans="2:7" x14ac:dyDescent="0.25">
      <c r="D55" s="1"/>
      <c r="E55" s="1"/>
      <c r="F55" s="1"/>
      <c r="G55" s="1"/>
    </row>
  </sheetData>
  <phoneticPr fontId="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C00FC-A6B6-44DC-A318-2C8DAFBFAF2A}">
  <dimension ref="B2:M12"/>
  <sheetViews>
    <sheetView workbookViewId="0">
      <selection activeCell="C8" sqref="C8:F8"/>
    </sheetView>
  </sheetViews>
  <sheetFormatPr defaultRowHeight="15" x14ac:dyDescent="0.25"/>
  <cols>
    <col min="2" max="2" width="17.5703125" customWidth="1"/>
    <col min="3" max="3" width="16" customWidth="1"/>
    <col min="4" max="4" width="21.140625" customWidth="1"/>
    <col min="5" max="5" width="16.42578125" customWidth="1"/>
    <col min="6" max="6" width="21" customWidth="1"/>
    <col min="9" max="9" width="17.28515625" customWidth="1"/>
    <col min="11" max="11" width="21.5703125" customWidth="1"/>
    <col min="12" max="12" width="16.85546875" customWidth="1"/>
    <col min="13" max="13" width="17.28515625" customWidth="1"/>
  </cols>
  <sheetData>
    <row r="2" spans="2:13" x14ac:dyDescent="0.25">
      <c r="B2" s="55" t="s">
        <v>229</v>
      </c>
      <c r="C2" s="55"/>
      <c r="D2" s="55"/>
      <c r="E2" s="55"/>
      <c r="F2" s="55"/>
    </row>
    <row r="4" spans="2:13" hidden="1" x14ac:dyDescent="0.25">
      <c r="B4" s="8" t="s">
        <v>23</v>
      </c>
      <c r="C4" s="8" t="s">
        <v>24</v>
      </c>
      <c r="D4" s="8" t="s">
        <v>25</v>
      </c>
      <c r="E4" s="8" t="s">
        <v>26</v>
      </c>
      <c r="F4" s="8" t="s">
        <v>27</v>
      </c>
      <c r="G4" s="25" t="s">
        <v>187</v>
      </c>
    </row>
    <row r="5" spans="2:13" x14ac:dyDescent="0.25">
      <c r="B5" s="8" t="s">
        <v>1</v>
      </c>
      <c r="C5" s="8" t="s">
        <v>4</v>
      </c>
      <c r="D5" s="8" t="s">
        <v>2</v>
      </c>
      <c r="E5" s="8" t="s">
        <v>3</v>
      </c>
      <c r="F5" s="8" t="s">
        <v>22</v>
      </c>
    </row>
    <row r="6" spans="2:13" x14ac:dyDescent="0.25">
      <c r="I6" s="27" t="s">
        <v>220</v>
      </c>
      <c r="K6" s="27" t="s">
        <v>222</v>
      </c>
      <c r="M6" s="30" t="s">
        <v>227</v>
      </c>
    </row>
    <row r="7" spans="2:13" x14ac:dyDescent="0.25">
      <c r="B7" t="s">
        <v>39</v>
      </c>
      <c r="C7" t="s">
        <v>188</v>
      </c>
      <c r="D7" s="1">
        <v>972.71</v>
      </c>
      <c r="E7" s="1">
        <v>0</v>
      </c>
      <c r="F7" s="1">
        <f>(D7+E7)/2</f>
        <v>486.35500000000002</v>
      </c>
    </row>
    <row r="8" spans="2:13" x14ac:dyDescent="0.25">
      <c r="B8" t="s">
        <v>83</v>
      </c>
      <c r="C8" t="s">
        <v>189</v>
      </c>
      <c r="D8" s="1">
        <v>0</v>
      </c>
      <c r="E8" s="1">
        <v>7316.04</v>
      </c>
      <c r="F8" s="1">
        <f>(D8+E8)/2</f>
        <v>3658.02</v>
      </c>
      <c r="I8" s="1">
        <f>Tabela3[[#This Row],[Coluna5]]+F7</f>
        <v>4144.375</v>
      </c>
      <c r="K8" s="1">
        <f>I8</f>
        <v>4144.375</v>
      </c>
      <c r="M8" s="1">
        <f>(K8*0.15)+K8</f>
        <v>4766.03125</v>
      </c>
    </row>
    <row r="12" spans="2:13" x14ac:dyDescent="0.25">
      <c r="K12" s="32" t="s">
        <v>238</v>
      </c>
      <c r="L12" s="34">
        <v>10000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D612-0BEC-486F-AE44-DE38D6C6466C}">
  <dimension ref="B2:M19"/>
  <sheetViews>
    <sheetView workbookViewId="0">
      <selection activeCell="C7" sqref="C7:G18"/>
    </sheetView>
  </sheetViews>
  <sheetFormatPr defaultRowHeight="15" x14ac:dyDescent="0.25"/>
  <cols>
    <col min="2" max="2" width="33.140625" customWidth="1"/>
    <col min="3" max="3" width="14.7109375" customWidth="1"/>
    <col min="4" max="4" width="17" customWidth="1"/>
    <col min="5" max="5" width="18.140625" customWidth="1"/>
    <col min="6" max="6" width="16.42578125" customWidth="1"/>
    <col min="7" max="8" width="19" customWidth="1"/>
    <col min="9" max="9" width="19.7109375" customWidth="1"/>
    <col min="10" max="10" width="17.28515625" customWidth="1"/>
    <col min="11" max="11" width="16.42578125" customWidth="1"/>
    <col min="12" max="12" width="19.85546875" customWidth="1"/>
    <col min="13" max="13" width="19.28515625" customWidth="1"/>
  </cols>
  <sheetData>
    <row r="2" spans="2:13" x14ac:dyDescent="0.25">
      <c r="B2" s="55" t="s">
        <v>208</v>
      </c>
      <c r="C2" s="55"/>
      <c r="D2" s="55"/>
      <c r="E2" s="55"/>
      <c r="F2" s="55"/>
    </row>
    <row r="4" spans="2:13" hidden="1" x14ac:dyDescent="0.25">
      <c r="B4" s="7" t="s">
        <v>23</v>
      </c>
      <c r="C4" s="7" t="s">
        <v>24</v>
      </c>
      <c r="D4" s="7" t="s">
        <v>25</v>
      </c>
      <c r="E4" s="7" t="s">
        <v>26</v>
      </c>
      <c r="F4" s="7" t="s">
        <v>27</v>
      </c>
      <c r="G4" s="7" t="s">
        <v>236</v>
      </c>
      <c r="H4" s="7"/>
    </row>
    <row r="5" spans="2:13" x14ac:dyDescent="0.25">
      <c r="B5" s="7" t="s">
        <v>1</v>
      </c>
      <c r="C5" s="7" t="s">
        <v>190</v>
      </c>
      <c r="D5" s="7" t="s">
        <v>2</v>
      </c>
      <c r="E5" s="7" t="s">
        <v>3</v>
      </c>
      <c r="F5" s="7" t="s">
        <v>22</v>
      </c>
      <c r="G5" s="1" t="s">
        <v>238</v>
      </c>
      <c r="H5" s="1"/>
      <c r="J5" s="28" t="s">
        <v>220</v>
      </c>
      <c r="K5" s="28" t="s">
        <v>224</v>
      </c>
      <c r="L5" s="28" t="s">
        <v>225</v>
      </c>
      <c r="M5" s="28" t="s">
        <v>222</v>
      </c>
    </row>
    <row r="6" spans="2:13" x14ac:dyDescent="0.25">
      <c r="G6" s="1"/>
      <c r="H6" s="1"/>
    </row>
    <row r="7" spans="2:13" x14ac:dyDescent="0.25">
      <c r="B7" t="s">
        <v>93</v>
      </c>
      <c r="C7" t="s">
        <v>191</v>
      </c>
      <c r="D7" s="1">
        <v>2657.39</v>
      </c>
      <c r="E7" s="1">
        <v>3760.74</v>
      </c>
      <c r="F7" s="1">
        <f>(D7+E7)/2</f>
        <v>3209.0649999999996</v>
      </c>
      <c r="G7" s="1">
        <f>(Tabela4[[#This Row],[Coluna5]]*0.15)+Tabela4[[#This Row],[Coluna5]]</f>
        <v>3690.4247499999997</v>
      </c>
      <c r="H7" s="1"/>
      <c r="J7" s="1">
        <v>20214.72</v>
      </c>
      <c r="K7" s="1">
        <f>F12+F13+F14+F18</f>
        <v>38086.479999999996</v>
      </c>
      <c r="L7" s="1">
        <f>F15</f>
        <v>74.64</v>
      </c>
      <c r="M7" s="1">
        <f>L7+K7+J7</f>
        <v>58375.839999999997</v>
      </c>
    </row>
    <row r="8" spans="2:13" x14ac:dyDescent="0.25">
      <c r="B8" t="s">
        <v>55</v>
      </c>
      <c r="C8" t="s">
        <v>192</v>
      </c>
      <c r="D8" s="1">
        <v>14032.95</v>
      </c>
      <c r="E8" s="1">
        <v>4010.35</v>
      </c>
      <c r="F8" s="1">
        <f t="shared" ref="F8:F18" si="0">(D8+E8)/2</f>
        <v>9021.65</v>
      </c>
      <c r="G8" s="1">
        <f>(Tabela4[[#This Row],[Coluna5]]*0.15)+Tabela4[[#This Row],[Coluna5]]</f>
        <v>10374.897499999999</v>
      </c>
      <c r="H8" s="1"/>
    </row>
    <row r="9" spans="2:13" x14ac:dyDescent="0.25">
      <c r="B9" t="s">
        <v>55</v>
      </c>
      <c r="C9" t="s">
        <v>193</v>
      </c>
      <c r="D9" s="1">
        <v>1351.46</v>
      </c>
      <c r="E9" s="1">
        <v>0</v>
      </c>
      <c r="F9" s="1">
        <f t="shared" si="0"/>
        <v>675.73</v>
      </c>
      <c r="G9" s="1">
        <f>(Tabela4[[#This Row],[Coluna5]]*0.15)+Tabela4[[#This Row],[Coluna5]]</f>
        <v>777.08950000000004</v>
      </c>
      <c r="H9" s="1"/>
      <c r="I9" s="30" t="s">
        <v>228</v>
      </c>
      <c r="J9" s="1">
        <f>(J7*0.15)+J7</f>
        <v>23246.928</v>
      </c>
      <c r="K9" s="1">
        <f t="shared" ref="K9:L9" si="1">(K7*0.15)+K7</f>
        <v>43799.451999999997</v>
      </c>
      <c r="L9" s="1">
        <f t="shared" si="1"/>
        <v>85.835999999999999</v>
      </c>
      <c r="M9" s="1">
        <f>L9+K9+J9</f>
        <v>67132.216</v>
      </c>
    </row>
    <row r="10" spans="2:13" x14ac:dyDescent="0.25">
      <c r="B10" t="s">
        <v>194</v>
      </c>
      <c r="C10" t="s">
        <v>195</v>
      </c>
      <c r="D10" s="1">
        <v>514.38</v>
      </c>
      <c r="E10" s="1">
        <v>6126.98</v>
      </c>
      <c r="F10" s="1">
        <f t="shared" si="0"/>
        <v>3320.68</v>
      </c>
      <c r="G10" s="1">
        <f>(Tabela4[[#This Row],[Coluna5]]*0.15)+Tabela4[[#This Row],[Coluna5]]</f>
        <v>3818.7819999999997</v>
      </c>
      <c r="H10" s="1"/>
    </row>
    <row r="11" spans="2:13" x14ac:dyDescent="0.25">
      <c r="B11" t="s">
        <v>75</v>
      </c>
      <c r="C11" t="s">
        <v>196</v>
      </c>
      <c r="D11" s="1">
        <v>2036.23</v>
      </c>
      <c r="E11" s="1"/>
      <c r="F11" s="1">
        <f t="shared" si="0"/>
        <v>1018.115</v>
      </c>
      <c r="G11" s="1">
        <f>(Tabela4[[#This Row],[Coluna5]]*0.15)+Tabela4[[#This Row],[Coluna5]]</f>
        <v>1170.8322499999999</v>
      </c>
      <c r="H11" s="1"/>
    </row>
    <row r="12" spans="2:13" x14ac:dyDescent="0.25">
      <c r="B12" t="s">
        <v>203</v>
      </c>
      <c r="C12" t="s">
        <v>197</v>
      </c>
      <c r="D12" s="1">
        <v>9527.1299999999992</v>
      </c>
      <c r="E12" s="1">
        <v>4943.78</v>
      </c>
      <c r="F12" s="1">
        <f t="shared" si="0"/>
        <v>7235.4549999999999</v>
      </c>
      <c r="G12" s="1">
        <f>(Tabela4[[#This Row],[Coluna5]]*0.15)+Tabela4[[#This Row],[Coluna5]]</f>
        <v>8320.7732500000002</v>
      </c>
      <c r="H12" s="1"/>
    </row>
    <row r="13" spans="2:13" x14ac:dyDescent="0.25">
      <c r="B13" t="s">
        <v>128</v>
      </c>
      <c r="C13" t="s">
        <v>181</v>
      </c>
      <c r="D13" s="1">
        <v>1443.4</v>
      </c>
      <c r="E13" s="1">
        <v>0</v>
      </c>
      <c r="F13" s="1">
        <f t="shared" si="0"/>
        <v>721.7</v>
      </c>
      <c r="G13" s="1">
        <f>(Tabela4[[#This Row],[Coluna5]]*0.15)+Tabela4[[#This Row],[Coluna5]]</f>
        <v>829.95500000000004</v>
      </c>
      <c r="H13" s="1"/>
    </row>
    <row r="14" spans="2:13" x14ac:dyDescent="0.25">
      <c r="B14" t="s">
        <v>198</v>
      </c>
      <c r="C14" t="s">
        <v>173</v>
      </c>
      <c r="D14" s="1">
        <v>4993.3100000000004</v>
      </c>
      <c r="E14" s="1">
        <v>0</v>
      </c>
      <c r="F14" s="1">
        <f t="shared" si="0"/>
        <v>2496.6550000000002</v>
      </c>
      <c r="G14" s="1">
        <f>(Tabela4[[#This Row],[Coluna5]]*0.15)+Tabela4[[#This Row],[Coluna5]]</f>
        <v>2871.1532500000003</v>
      </c>
      <c r="H14" s="1"/>
    </row>
    <row r="15" spans="2:13" x14ac:dyDescent="0.25">
      <c r="B15" t="s">
        <v>199</v>
      </c>
      <c r="C15" t="s">
        <v>200</v>
      </c>
      <c r="D15" s="1">
        <v>149.28</v>
      </c>
      <c r="E15" s="1">
        <v>0</v>
      </c>
      <c r="F15" s="1">
        <f t="shared" si="0"/>
        <v>74.64</v>
      </c>
      <c r="G15" s="1">
        <f>(Tabela4[[#This Row],[Coluna5]]*0.15)+Tabela4[[#This Row],[Coluna5]]</f>
        <v>85.835999999999999</v>
      </c>
      <c r="H15" s="1"/>
    </row>
    <row r="16" spans="2:13" x14ac:dyDescent="0.25">
      <c r="B16" t="s">
        <v>201</v>
      </c>
      <c r="C16" t="s">
        <v>202</v>
      </c>
      <c r="D16" s="1">
        <v>0</v>
      </c>
      <c r="E16" s="1">
        <v>3180.71</v>
      </c>
      <c r="F16" s="1">
        <f t="shared" si="0"/>
        <v>1590.355</v>
      </c>
      <c r="G16" s="1">
        <f>(Tabela4[[#This Row],[Coluna5]]*0.15)+Tabela4[[#This Row],[Coluna5]]</f>
        <v>1828.90825</v>
      </c>
      <c r="H16" s="1"/>
    </row>
    <row r="17" spans="2:8" x14ac:dyDescent="0.25">
      <c r="B17" t="s">
        <v>204</v>
      </c>
      <c r="C17" t="s">
        <v>205</v>
      </c>
      <c r="D17" s="1">
        <v>0</v>
      </c>
      <c r="E17" s="1">
        <v>2758.25</v>
      </c>
      <c r="F17" s="1">
        <f t="shared" si="0"/>
        <v>1379.125</v>
      </c>
      <c r="G17" s="1">
        <f>(Tabela4[[#This Row],[Coluna5]]*0.15)+Tabela4[[#This Row],[Coluna5]]</f>
        <v>1585.9937500000001</v>
      </c>
      <c r="H17" s="1"/>
    </row>
    <row r="18" spans="2:8" x14ac:dyDescent="0.25">
      <c r="B18" t="s">
        <v>206</v>
      </c>
      <c r="C18" t="s">
        <v>207</v>
      </c>
      <c r="D18" s="1">
        <v>497</v>
      </c>
      <c r="E18" s="1">
        <v>54768.34</v>
      </c>
      <c r="F18" s="1">
        <f t="shared" si="0"/>
        <v>27632.67</v>
      </c>
      <c r="G18" s="1">
        <f>(Tabela4[[#This Row],[Coluna5]]*0.15)+Tabela4[[#This Row],[Coluna5]]</f>
        <v>31777.570499999998</v>
      </c>
      <c r="H18" s="1"/>
    </row>
    <row r="19" spans="2:8" x14ac:dyDescent="0.25">
      <c r="D19" s="1"/>
      <c r="E19" s="1"/>
      <c r="F19" s="1"/>
      <c r="G19" s="1"/>
      <c r="H19" s="1"/>
    </row>
  </sheetData>
  <mergeCells count="1">
    <mergeCell ref="B2:F2"/>
  </mergeCells>
  <phoneticPr fontId="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7A7EE-2651-4900-95C1-B3D55778BF5C}">
  <dimension ref="B2:M10"/>
  <sheetViews>
    <sheetView workbookViewId="0">
      <selection activeCell="C7" sqref="C7:F7"/>
    </sheetView>
  </sheetViews>
  <sheetFormatPr defaultRowHeight="15" x14ac:dyDescent="0.25"/>
  <cols>
    <col min="2" max="2" width="15.7109375" customWidth="1"/>
    <col min="3" max="3" width="13.42578125" customWidth="1"/>
    <col min="4" max="4" width="17.28515625" customWidth="1"/>
    <col min="5" max="5" width="16.42578125" customWidth="1"/>
    <col min="6" max="6" width="18.28515625" customWidth="1"/>
    <col min="8" max="8" width="18.28515625" customWidth="1"/>
    <col min="10" max="10" width="18.7109375" customWidth="1"/>
    <col min="12" max="12" width="20.85546875" customWidth="1"/>
    <col min="13" max="13" width="14.42578125" customWidth="1"/>
  </cols>
  <sheetData>
    <row r="2" spans="2:13" x14ac:dyDescent="0.25">
      <c r="B2" s="55" t="s">
        <v>209</v>
      </c>
      <c r="C2" s="55"/>
      <c r="D2" s="55"/>
      <c r="E2" s="55"/>
      <c r="F2" s="55"/>
    </row>
    <row r="4" spans="2:13" hidden="1" x14ac:dyDescent="0.25">
      <c r="B4" s="7" t="s">
        <v>23</v>
      </c>
      <c r="C4" s="7" t="s">
        <v>24</v>
      </c>
      <c r="D4" s="7" t="s">
        <v>25</v>
      </c>
      <c r="E4" s="7" t="s">
        <v>26</v>
      </c>
      <c r="F4" s="7" t="s">
        <v>27</v>
      </c>
    </row>
    <row r="5" spans="2:13" x14ac:dyDescent="0.25">
      <c r="B5" s="7" t="s">
        <v>1</v>
      </c>
      <c r="C5" s="7" t="s">
        <v>210</v>
      </c>
      <c r="D5" s="7" t="s">
        <v>2</v>
      </c>
      <c r="E5" s="7" t="s">
        <v>3</v>
      </c>
      <c r="F5" s="7" t="s">
        <v>22</v>
      </c>
      <c r="H5" s="28" t="s">
        <v>220</v>
      </c>
      <c r="I5" s="7"/>
      <c r="J5" s="28" t="s">
        <v>222</v>
      </c>
      <c r="L5" s="32" t="s">
        <v>228</v>
      </c>
    </row>
    <row r="7" spans="2:13" x14ac:dyDescent="0.25">
      <c r="B7" t="s">
        <v>93</v>
      </c>
      <c r="C7" t="s">
        <v>211</v>
      </c>
      <c r="D7" s="1">
        <v>1619.8</v>
      </c>
      <c r="E7" s="1">
        <v>2287.94</v>
      </c>
      <c r="F7" s="1">
        <f>(D7+E7)/2</f>
        <v>1953.87</v>
      </c>
      <c r="H7" s="1">
        <f>Tabela5[[#This Row],[Coluna5]]</f>
        <v>1953.87</v>
      </c>
      <c r="J7" s="1">
        <f>H7</f>
        <v>1953.87</v>
      </c>
      <c r="L7" s="1">
        <f>(J7*0.15)+J7</f>
        <v>2246.9504999999999</v>
      </c>
    </row>
    <row r="10" spans="2:13" x14ac:dyDescent="0.25">
      <c r="L10" s="32" t="s">
        <v>238</v>
      </c>
      <c r="M10" s="34">
        <v>10000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6B4D0-8729-4BBE-AD7A-E41D7109B40C}">
  <dimension ref="B2:M14"/>
  <sheetViews>
    <sheetView workbookViewId="0">
      <selection activeCell="C7" sqref="C7:G12"/>
    </sheetView>
  </sheetViews>
  <sheetFormatPr defaultRowHeight="15" x14ac:dyDescent="0.25"/>
  <cols>
    <col min="2" max="2" width="23.28515625" customWidth="1"/>
    <col min="3" max="3" width="16.5703125" customWidth="1"/>
    <col min="4" max="4" width="19.5703125" customWidth="1"/>
    <col min="5" max="5" width="21" customWidth="1"/>
    <col min="6" max="6" width="16.5703125" customWidth="1"/>
    <col min="7" max="8" width="20.42578125" customWidth="1"/>
    <col min="9" max="9" width="18.28515625" customWidth="1"/>
    <col min="11" max="11" width="19.140625" customWidth="1"/>
    <col min="13" max="13" width="18" customWidth="1"/>
  </cols>
  <sheetData>
    <row r="2" spans="2:13" x14ac:dyDescent="0.25">
      <c r="B2" s="55" t="s">
        <v>212</v>
      </c>
      <c r="C2" s="55"/>
      <c r="D2" s="55"/>
      <c r="E2" s="55"/>
      <c r="F2" s="55"/>
    </row>
    <row r="4" spans="2:13" hidden="1" x14ac:dyDescent="0.25">
      <c r="B4" s="7" t="s">
        <v>23</v>
      </c>
      <c r="C4" s="7" t="s">
        <v>24</v>
      </c>
      <c r="D4" s="7" t="s">
        <v>25</v>
      </c>
      <c r="E4" s="7" t="s">
        <v>26</v>
      </c>
      <c r="F4" s="7" t="s">
        <v>27</v>
      </c>
      <c r="G4" s="7" t="s">
        <v>236</v>
      </c>
      <c r="H4" s="7"/>
    </row>
    <row r="5" spans="2:13" x14ac:dyDescent="0.25">
      <c r="B5" s="7" t="s">
        <v>1</v>
      </c>
      <c r="C5" s="7" t="s">
        <v>210</v>
      </c>
      <c r="D5" s="7" t="s">
        <v>2</v>
      </c>
      <c r="E5" s="7" t="s">
        <v>3</v>
      </c>
      <c r="F5" s="7" t="s">
        <v>22</v>
      </c>
      <c r="G5" s="29" t="s">
        <v>238</v>
      </c>
      <c r="H5" s="29"/>
    </row>
    <row r="6" spans="2:13" x14ac:dyDescent="0.25">
      <c r="G6" s="1"/>
      <c r="H6" s="1"/>
    </row>
    <row r="7" spans="2:13" x14ac:dyDescent="0.25">
      <c r="B7" t="s">
        <v>93</v>
      </c>
      <c r="C7" t="s">
        <v>213</v>
      </c>
      <c r="D7" s="1">
        <v>377.84</v>
      </c>
      <c r="E7" s="1">
        <v>1244.0999999999999</v>
      </c>
      <c r="F7" s="1">
        <f>E7+D7</f>
        <v>1621.9399999999998</v>
      </c>
      <c r="G7" s="1">
        <f>(Tabela6[[#This Row],[Coluna5]]*0.15)+Tabela6[[#This Row],[Coluna5]]</f>
        <v>1865.2309999999998</v>
      </c>
      <c r="H7" s="1"/>
      <c r="I7" s="28" t="s">
        <v>220</v>
      </c>
      <c r="J7" s="28"/>
      <c r="K7" s="28" t="s">
        <v>222</v>
      </c>
      <c r="M7" s="32" t="s">
        <v>228</v>
      </c>
    </row>
    <row r="8" spans="2:13" x14ac:dyDescent="0.25">
      <c r="B8" t="s">
        <v>214</v>
      </c>
      <c r="C8" t="s">
        <v>94</v>
      </c>
      <c r="D8" s="1">
        <v>530.26</v>
      </c>
      <c r="E8" s="1">
        <v>305.3</v>
      </c>
      <c r="F8" s="1">
        <f t="shared" ref="F8:F12" si="0">E8+D8</f>
        <v>835.56</v>
      </c>
      <c r="G8" s="1">
        <f>(Tabela6[[#This Row],[Coluna5]]*0.15)+Tabela6[[#This Row],[Coluna5]]</f>
        <v>960.89399999999989</v>
      </c>
      <c r="H8" s="1"/>
    </row>
    <row r="9" spans="2:13" x14ac:dyDescent="0.25">
      <c r="B9" t="s">
        <v>61</v>
      </c>
      <c r="C9" t="s">
        <v>90</v>
      </c>
      <c r="D9" s="1">
        <v>1170</v>
      </c>
      <c r="E9" s="1">
        <v>1399.8</v>
      </c>
      <c r="F9" s="1">
        <f t="shared" si="0"/>
        <v>2569.8000000000002</v>
      </c>
      <c r="G9" s="1">
        <f>(Tabela6[[#This Row],[Coluna5]]*0.15)+Tabela6[[#This Row],[Coluna5]]</f>
        <v>2955.2700000000004</v>
      </c>
      <c r="H9" s="1"/>
      <c r="I9" s="1">
        <f>F7+F8+Tabela6[[#This Row],[Coluna5]]+F10+F11+F12</f>
        <v>20962.259999999998</v>
      </c>
      <c r="K9" s="1">
        <f>I9</f>
        <v>20962.259999999998</v>
      </c>
      <c r="M9" s="29">
        <f>(K9*0.15)+K9</f>
        <v>24106.598999999998</v>
      </c>
    </row>
    <row r="10" spans="2:13" x14ac:dyDescent="0.25">
      <c r="B10" t="s">
        <v>214</v>
      </c>
      <c r="C10" t="s">
        <v>95</v>
      </c>
      <c r="D10" s="1">
        <v>102</v>
      </c>
      <c r="E10" s="1">
        <v>1271.9100000000001</v>
      </c>
      <c r="F10" s="1">
        <f t="shared" si="0"/>
        <v>1373.91</v>
      </c>
      <c r="G10" s="1">
        <f>(Tabela6[[#This Row],[Coluna5]]*0.15)+Tabela6[[#This Row],[Coluna5]]</f>
        <v>1579.9965000000002</v>
      </c>
      <c r="H10" s="1"/>
    </row>
    <row r="11" spans="2:13" x14ac:dyDescent="0.25">
      <c r="B11" t="s">
        <v>214</v>
      </c>
      <c r="C11" t="s">
        <v>215</v>
      </c>
      <c r="D11" s="1">
        <v>116</v>
      </c>
      <c r="E11" s="1">
        <v>599.16</v>
      </c>
      <c r="F11" s="1">
        <f t="shared" si="0"/>
        <v>715.16</v>
      </c>
      <c r="G11" s="1">
        <f>(Tabela6[[#This Row],[Coluna5]]*0.15)+Tabela6[[#This Row],[Coluna5]]</f>
        <v>822.43399999999997</v>
      </c>
      <c r="H11" s="1"/>
    </row>
    <row r="12" spans="2:13" x14ac:dyDescent="0.25">
      <c r="B12" t="s">
        <v>216</v>
      </c>
      <c r="C12" t="s">
        <v>96</v>
      </c>
      <c r="D12" s="1">
        <v>8749.7000000000007</v>
      </c>
      <c r="E12" s="1">
        <v>5096.1899999999996</v>
      </c>
      <c r="F12" s="1">
        <f t="shared" si="0"/>
        <v>13845.89</v>
      </c>
      <c r="G12" s="1">
        <f>(Tabela6[[#This Row],[Coluna5]]*0.15)+Tabela6[[#This Row],[Coluna5]]</f>
        <v>15922.773499999999</v>
      </c>
      <c r="H12" s="1"/>
    </row>
    <row r="14" spans="2:13" x14ac:dyDescent="0.25">
      <c r="G14" s="1"/>
      <c r="H14" s="1"/>
    </row>
  </sheetData>
  <mergeCells count="1">
    <mergeCell ref="B2:F2"/>
  </mergeCells>
  <phoneticPr fontId="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E7BB-3A74-4D3A-9414-4D9EB0094B6F}">
  <dimension ref="B2:L9"/>
  <sheetViews>
    <sheetView workbookViewId="0">
      <selection activeCell="C7" sqref="C7:F7"/>
    </sheetView>
  </sheetViews>
  <sheetFormatPr defaultRowHeight="15" x14ac:dyDescent="0.25"/>
  <cols>
    <col min="2" max="2" width="16.42578125" customWidth="1"/>
    <col min="3" max="3" width="13" customWidth="1"/>
    <col min="4" max="4" width="16.5703125" customWidth="1"/>
    <col min="5" max="5" width="16.7109375" customWidth="1"/>
    <col min="6" max="6" width="17.7109375" customWidth="1"/>
    <col min="8" max="8" width="21.85546875" customWidth="1"/>
    <col min="9" max="9" width="12.42578125" customWidth="1"/>
    <col min="10" max="10" width="18.28515625" customWidth="1"/>
    <col min="12" max="12" width="19" customWidth="1"/>
  </cols>
  <sheetData>
    <row r="2" spans="2:12" x14ac:dyDescent="0.25">
      <c r="B2" s="55" t="s">
        <v>217</v>
      </c>
      <c r="C2" s="55"/>
      <c r="D2" s="55"/>
      <c r="E2" s="55"/>
      <c r="F2" s="55"/>
    </row>
    <row r="4" spans="2:12" hidden="1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</row>
    <row r="5" spans="2:12" x14ac:dyDescent="0.25">
      <c r="B5" t="s">
        <v>1</v>
      </c>
      <c r="C5" t="s">
        <v>210</v>
      </c>
      <c r="D5" t="s">
        <v>2</v>
      </c>
      <c r="E5" t="s">
        <v>3</v>
      </c>
      <c r="F5" t="s">
        <v>22</v>
      </c>
      <c r="H5" s="28" t="s">
        <v>220</v>
      </c>
      <c r="I5" s="28"/>
      <c r="J5" s="28" t="s">
        <v>222</v>
      </c>
      <c r="L5" s="32" t="s">
        <v>228</v>
      </c>
    </row>
    <row r="7" spans="2:12" x14ac:dyDescent="0.25">
      <c r="B7" t="s">
        <v>93</v>
      </c>
      <c r="C7" t="s">
        <v>218</v>
      </c>
      <c r="D7" s="1">
        <v>3669.16</v>
      </c>
      <c r="E7" s="1">
        <v>0</v>
      </c>
      <c r="F7" s="1">
        <f>D7/2</f>
        <v>1834.58</v>
      </c>
      <c r="H7" s="1">
        <f>Tabela7[[#This Row],[Coluna5]]</f>
        <v>1834.58</v>
      </c>
      <c r="J7" s="1">
        <f>H7</f>
        <v>1834.58</v>
      </c>
      <c r="L7" s="29">
        <f>(J7*0.15)+J7</f>
        <v>2109.7669999999998</v>
      </c>
    </row>
    <row r="9" spans="2:12" x14ac:dyDescent="0.25">
      <c r="H9" s="32" t="s">
        <v>238</v>
      </c>
      <c r="I9" s="35">
        <v>10000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38593-D085-419E-A2BC-1889F3BFD47F}">
  <dimension ref="B2:L13"/>
  <sheetViews>
    <sheetView workbookViewId="0">
      <selection activeCell="C7" sqref="C7:F7"/>
    </sheetView>
  </sheetViews>
  <sheetFormatPr defaultRowHeight="15" x14ac:dyDescent="0.25"/>
  <cols>
    <col min="2" max="2" width="15" customWidth="1"/>
    <col min="3" max="3" width="13" customWidth="1"/>
    <col min="4" max="4" width="16.42578125" customWidth="1"/>
    <col min="5" max="5" width="15.85546875" customWidth="1"/>
    <col min="6" max="6" width="14.85546875" customWidth="1"/>
    <col min="8" max="8" width="21.85546875" customWidth="1"/>
    <col min="9" max="9" width="15.42578125" customWidth="1"/>
    <col min="10" max="10" width="17.85546875" customWidth="1"/>
    <col min="12" max="12" width="20.7109375" customWidth="1"/>
  </cols>
  <sheetData>
    <row r="2" spans="2:12" x14ac:dyDescent="0.25">
      <c r="B2" s="55" t="s">
        <v>219</v>
      </c>
      <c r="C2" s="55"/>
      <c r="D2" s="55"/>
      <c r="E2" s="55"/>
      <c r="F2" s="55"/>
    </row>
    <row r="4" spans="2:12" hidden="1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</row>
    <row r="5" spans="2:12" x14ac:dyDescent="0.25">
      <c r="B5" t="s">
        <v>1</v>
      </c>
      <c r="C5" t="s">
        <v>210</v>
      </c>
      <c r="D5" t="s">
        <v>2</v>
      </c>
      <c r="E5" t="s">
        <v>3</v>
      </c>
      <c r="F5" t="s">
        <v>22</v>
      </c>
      <c r="H5" s="28" t="s">
        <v>220</v>
      </c>
      <c r="I5" s="28"/>
      <c r="J5" s="28" t="s">
        <v>222</v>
      </c>
      <c r="L5" s="32" t="s">
        <v>228</v>
      </c>
    </row>
    <row r="7" spans="2:12" x14ac:dyDescent="0.25">
      <c r="B7" t="s">
        <v>93</v>
      </c>
      <c r="C7" t="s">
        <v>171</v>
      </c>
      <c r="D7" s="1">
        <v>903.17</v>
      </c>
      <c r="E7" s="1">
        <v>0</v>
      </c>
      <c r="F7" s="1">
        <f>D7/2</f>
        <v>451.58499999999998</v>
      </c>
      <c r="H7" s="1">
        <f>Tabela8[[#This Row],[Coluna5]]</f>
        <v>451.58499999999998</v>
      </c>
      <c r="J7" s="1">
        <f>H7</f>
        <v>451.58499999999998</v>
      </c>
      <c r="L7" s="29">
        <f>(J7*0.15)+J7</f>
        <v>519.32274999999993</v>
      </c>
    </row>
    <row r="10" spans="2:12" x14ac:dyDescent="0.25">
      <c r="H10" s="35" t="s">
        <v>238</v>
      </c>
      <c r="I10" s="35">
        <v>10000</v>
      </c>
    </row>
    <row r="13" spans="2:12" x14ac:dyDescent="0.25">
      <c r="B13" t="s">
        <v>251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60EEF-8053-4EB5-BA7E-D8B00927BBE7}">
  <dimension ref="B2:M10"/>
  <sheetViews>
    <sheetView workbookViewId="0">
      <selection activeCell="C7" sqref="C7:F9"/>
    </sheetView>
  </sheetViews>
  <sheetFormatPr defaultRowHeight="15" x14ac:dyDescent="0.25"/>
  <cols>
    <col min="2" max="2" width="32" customWidth="1"/>
    <col min="3" max="3" width="14.85546875" customWidth="1"/>
    <col min="4" max="4" width="17.5703125" customWidth="1"/>
    <col min="5" max="5" width="18.5703125" customWidth="1"/>
    <col min="6" max="6" width="13.7109375" customWidth="1"/>
    <col min="8" max="8" width="24.5703125" customWidth="1"/>
    <col min="9" max="9" width="17.140625" customWidth="1"/>
    <col min="11" max="11" width="14.5703125" customWidth="1"/>
    <col min="12" max="12" width="12.140625" customWidth="1"/>
  </cols>
  <sheetData>
    <row r="2" spans="2:13" x14ac:dyDescent="0.25">
      <c r="B2" s="55" t="s">
        <v>230</v>
      </c>
      <c r="C2" s="55"/>
      <c r="D2" s="55"/>
      <c r="E2" s="55"/>
      <c r="F2" s="55"/>
    </row>
    <row r="4" spans="2:13" hidden="1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</row>
    <row r="5" spans="2:13" x14ac:dyDescent="0.25">
      <c r="B5" t="s">
        <v>1</v>
      </c>
      <c r="C5" t="s">
        <v>210</v>
      </c>
      <c r="D5" t="s">
        <v>2</v>
      </c>
      <c r="E5" t="s">
        <v>3</v>
      </c>
      <c r="F5" t="s">
        <v>22</v>
      </c>
      <c r="H5" s="28" t="s">
        <v>224</v>
      </c>
      <c r="I5" s="28"/>
      <c r="J5" s="28" t="s">
        <v>222</v>
      </c>
      <c r="K5" s="30"/>
      <c r="L5" s="32" t="s">
        <v>228</v>
      </c>
      <c r="M5" s="30"/>
    </row>
    <row r="7" spans="2:13" x14ac:dyDescent="0.25">
      <c r="B7" t="s">
        <v>162</v>
      </c>
      <c r="C7" t="s">
        <v>252</v>
      </c>
      <c r="D7" s="1">
        <v>0</v>
      </c>
      <c r="E7" s="1">
        <v>0</v>
      </c>
      <c r="F7" s="1">
        <f>D7/2</f>
        <v>0</v>
      </c>
      <c r="H7" s="1">
        <f>Tabela812[[#This Row],[Coluna5]]</f>
        <v>0</v>
      </c>
      <c r="J7" s="1">
        <f>H7</f>
        <v>0</v>
      </c>
      <c r="L7" s="29">
        <f>(J7*0.15)+J7</f>
        <v>0</v>
      </c>
    </row>
    <row r="9" spans="2:13" x14ac:dyDescent="0.25">
      <c r="B9" t="s">
        <v>253</v>
      </c>
      <c r="C9" t="s">
        <v>254</v>
      </c>
      <c r="D9" s="33">
        <v>0</v>
      </c>
      <c r="E9" s="33">
        <v>0</v>
      </c>
      <c r="F9" s="33">
        <v>0</v>
      </c>
    </row>
    <row r="10" spans="2:13" x14ac:dyDescent="0.25">
      <c r="H10" s="35" t="s">
        <v>238</v>
      </c>
      <c r="I10" s="35">
        <v>20000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8886D-288E-4B55-938A-3A19C2DA5A2A}">
  <dimension ref="A3:M33"/>
  <sheetViews>
    <sheetView workbookViewId="0">
      <selection activeCell="E27" sqref="E27"/>
    </sheetView>
  </sheetViews>
  <sheetFormatPr defaultRowHeight="15" x14ac:dyDescent="0.25"/>
  <cols>
    <col min="1" max="1" width="34.85546875" customWidth="1"/>
    <col min="2" max="2" width="19.42578125" customWidth="1"/>
    <col min="3" max="3" width="22.5703125" customWidth="1"/>
    <col min="4" max="4" width="20.140625" customWidth="1"/>
    <col min="5" max="5" width="16.85546875" customWidth="1"/>
    <col min="6" max="6" width="19.42578125" customWidth="1"/>
    <col min="9" max="9" width="15.7109375" customWidth="1"/>
    <col min="13" max="13" width="20.5703125" customWidth="1"/>
  </cols>
  <sheetData>
    <row r="3" spans="1:13" x14ac:dyDescent="0.25">
      <c r="B3" s="28" t="s">
        <v>223</v>
      </c>
      <c r="C3" s="28" t="s">
        <v>220</v>
      </c>
      <c r="D3" s="28" t="s">
        <v>221</v>
      </c>
      <c r="E3" s="28" t="s">
        <v>224</v>
      </c>
      <c r="F3" s="28" t="s">
        <v>225</v>
      </c>
      <c r="I3" s="28" t="s">
        <v>226</v>
      </c>
    </row>
    <row r="5" spans="1:13" x14ac:dyDescent="0.25">
      <c r="B5" s="1"/>
      <c r="C5" s="1"/>
      <c r="D5" s="1"/>
      <c r="E5" s="1"/>
      <c r="F5" s="1"/>
      <c r="I5" s="1"/>
    </row>
    <row r="6" spans="1:13" ht="60" x14ac:dyDescent="0.25">
      <c r="A6" s="36" t="s">
        <v>235</v>
      </c>
      <c r="B6" s="1">
        <v>1798.31</v>
      </c>
      <c r="C6" s="1">
        <f>53205.07+470363.18+78365.49+10000+23246.93+10000+24106.6+10000+10000</f>
        <v>689287.27</v>
      </c>
      <c r="D6" s="1">
        <f>'GASTOS POR VEÍCULO 23-24 EDUCAÇ'!J9+'GASTOS POR VEÍCULO 23-24 SAÚDE'!K7</f>
        <v>1265781.6837500001</v>
      </c>
      <c r="E6" s="1">
        <f>'GASTOS POR VEÍCULO 23-24 OBRAS'!L8+'GASTOS POR VEÍCULO 23-24 AGROP '!K9</f>
        <v>586027.70650000009</v>
      </c>
      <c r="F6" s="1">
        <f>'GASTOS POR VEÍCULO 23-24 AGROP '!L9+'GASTOS POR VEÍCULO 23-24 OBRAS'!M8</f>
        <v>1089701.2794999999</v>
      </c>
      <c r="G6" s="1"/>
      <c r="H6" s="1"/>
      <c r="I6" s="1">
        <f>F6+E6+D6+C6+B6</f>
        <v>3632596.2497500004</v>
      </c>
    </row>
    <row r="7" spans="1:13" x14ac:dyDescent="0.25">
      <c r="B7" s="1"/>
      <c r="C7" s="1"/>
      <c r="D7" s="1"/>
      <c r="E7" s="1"/>
      <c r="F7" s="1"/>
      <c r="G7" s="1"/>
      <c r="H7" s="1"/>
      <c r="I7" s="1"/>
      <c r="M7" s="33"/>
    </row>
    <row r="8" spans="1:13" x14ac:dyDescent="0.25">
      <c r="A8" t="s">
        <v>230</v>
      </c>
      <c r="B8" s="1"/>
      <c r="C8" s="1"/>
      <c r="D8" s="1"/>
      <c r="E8" s="1">
        <v>20000</v>
      </c>
      <c r="F8" s="1"/>
      <c r="I8" s="1"/>
      <c r="M8" s="33"/>
    </row>
    <row r="9" spans="1:13" x14ac:dyDescent="0.25">
      <c r="A9" t="s">
        <v>231</v>
      </c>
      <c r="B9" s="1"/>
      <c r="C9" s="1">
        <v>10000</v>
      </c>
      <c r="D9" s="1"/>
      <c r="E9" s="1"/>
      <c r="F9" s="1"/>
      <c r="G9" s="1"/>
      <c r="H9" s="1"/>
      <c r="I9" s="29"/>
      <c r="M9" s="33"/>
    </row>
    <row r="10" spans="1:13" x14ac:dyDescent="0.25">
      <c r="A10" t="s">
        <v>232</v>
      </c>
      <c r="C10" s="1">
        <v>10000</v>
      </c>
      <c r="M10" s="33"/>
    </row>
    <row r="11" spans="1:13" x14ac:dyDescent="0.25">
      <c r="A11" t="s">
        <v>233</v>
      </c>
      <c r="C11" s="1">
        <v>10000</v>
      </c>
      <c r="D11" s="1"/>
      <c r="M11" s="33"/>
    </row>
    <row r="12" spans="1:13" x14ac:dyDescent="0.25">
      <c r="A12" t="s">
        <v>234</v>
      </c>
      <c r="C12" s="1">
        <v>10000</v>
      </c>
      <c r="M12" s="33"/>
    </row>
    <row r="13" spans="1:13" x14ac:dyDescent="0.25">
      <c r="D13" s="33"/>
      <c r="M13" s="33"/>
    </row>
    <row r="14" spans="1:13" x14ac:dyDescent="0.25">
      <c r="B14">
        <v>1798.31</v>
      </c>
      <c r="C14" s="1">
        <f>C6+C9+C10+C11+C12</f>
        <v>729287.27</v>
      </c>
      <c r="D14" s="33">
        <v>1265781.68</v>
      </c>
      <c r="E14" s="1">
        <f>E8+E6</f>
        <v>606027.70650000009</v>
      </c>
      <c r="F14" s="1">
        <f>F6</f>
        <v>1089701.2794999999</v>
      </c>
      <c r="I14" s="1">
        <f>F14+E14+D14+C14+B14</f>
        <v>3692596.2460000003</v>
      </c>
      <c r="M14" s="33"/>
    </row>
    <row r="15" spans="1:13" x14ac:dyDescent="0.25">
      <c r="D15" s="33"/>
      <c r="E15" s="33"/>
    </row>
    <row r="16" spans="1:13" x14ac:dyDescent="0.25">
      <c r="D16" s="33"/>
      <c r="E16" s="33"/>
    </row>
    <row r="17" spans="3:13" x14ac:dyDescent="0.25">
      <c r="D17" s="33"/>
      <c r="E17" s="33"/>
      <c r="M17" s="33"/>
    </row>
    <row r="18" spans="3:13" x14ac:dyDescent="0.25">
      <c r="D18" s="33"/>
      <c r="E18" s="33"/>
    </row>
    <row r="19" spans="3:13" x14ac:dyDescent="0.25">
      <c r="C19" s="33"/>
      <c r="D19" s="33"/>
      <c r="E19" s="33"/>
      <c r="M19" s="33"/>
    </row>
    <row r="20" spans="3:13" x14ac:dyDescent="0.25">
      <c r="C20" s="33"/>
      <c r="D20" s="33"/>
      <c r="E20" s="33"/>
    </row>
    <row r="21" spans="3:13" x14ac:dyDescent="0.25">
      <c r="C21" s="33"/>
      <c r="D21" s="33"/>
      <c r="E21" s="33"/>
    </row>
    <row r="22" spans="3:13" x14ac:dyDescent="0.25">
      <c r="C22" s="33"/>
      <c r="D22" s="33"/>
      <c r="E22" s="33"/>
    </row>
    <row r="23" spans="3:13" x14ac:dyDescent="0.25">
      <c r="C23" s="33"/>
      <c r="D23" s="33"/>
      <c r="E23" s="33"/>
    </row>
    <row r="24" spans="3:13" x14ac:dyDescent="0.25">
      <c r="C24" s="33"/>
      <c r="D24" s="33"/>
      <c r="E24" s="33"/>
    </row>
    <row r="25" spans="3:13" x14ac:dyDescent="0.25">
      <c r="C25" s="33"/>
      <c r="D25" s="33"/>
      <c r="E25" s="33"/>
    </row>
    <row r="26" spans="3:13" x14ac:dyDescent="0.25">
      <c r="C26" s="33"/>
      <c r="D26" s="33"/>
      <c r="E26" s="33"/>
    </row>
    <row r="27" spans="3:13" x14ac:dyDescent="0.25">
      <c r="C27" s="33"/>
      <c r="E27" s="33"/>
    </row>
    <row r="28" spans="3:13" x14ac:dyDescent="0.25">
      <c r="C28" s="33"/>
      <c r="D28" s="33"/>
      <c r="E28" s="33"/>
    </row>
    <row r="29" spans="3:13" x14ac:dyDescent="0.25">
      <c r="C29" s="33"/>
      <c r="E29" s="33"/>
    </row>
    <row r="30" spans="3:13" x14ac:dyDescent="0.25">
      <c r="C30" s="33"/>
      <c r="E30" s="33"/>
    </row>
    <row r="31" spans="3:13" x14ac:dyDescent="0.25">
      <c r="C31" s="33"/>
      <c r="E31" s="33"/>
    </row>
    <row r="32" spans="3:13" x14ac:dyDescent="0.25">
      <c r="C32" s="33"/>
    </row>
    <row r="33" spans="3:3" x14ac:dyDescent="0.25">
      <c r="C33" s="33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Planilha1</vt:lpstr>
      <vt:lpstr>GASTOS POR VEÍCULO 23-24 EDUCAÇ</vt:lpstr>
      <vt:lpstr>GASTOS POR VEÍCULO 23-24 SAÚDE</vt:lpstr>
      <vt:lpstr>GASTOS POR VEÍCULO 23-24 OBRAS</vt:lpstr>
      <vt:lpstr>GASTOS POR VEÍCULO 23-24 ADMINI</vt:lpstr>
      <vt:lpstr>GASTOS POR VEÍCULO 23-24 AGROP </vt:lpstr>
      <vt:lpstr>GASTOS POR VEÍCULO 23 - 24 ESPO</vt:lpstr>
      <vt:lpstr>GASTOS POR VEÍCULO 23-24 FAMÍLI</vt:lpstr>
      <vt:lpstr>GASTOS POR VEÍCULO 23-24 INDUST</vt:lpstr>
      <vt:lpstr>GASTOS POR VEÍCULO 23-24 PLANEJ</vt:lpstr>
      <vt:lpstr>GASTOS POR VEÍCULO 23-24 DEFESA</vt:lpstr>
      <vt:lpstr>ESTIMATIVA  POR TIPO DE VEÍCULO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 S Stoeberl</dc:creator>
  <cp:lastModifiedBy>Daniel M S Stoeberl</cp:lastModifiedBy>
  <dcterms:created xsi:type="dcterms:W3CDTF">2025-07-08T12:24:24Z</dcterms:created>
  <dcterms:modified xsi:type="dcterms:W3CDTF">2025-07-25T18:47:51Z</dcterms:modified>
</cp:coreProperties>
</file>