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ec-dg-dfil\DFIL\Daniele\NOVO\Campo Mourao\Pavimentacao\Orcamento\Custos indiretos\"/>
    </mc:Choice>
  </mc:AlternateContent>
  <xr:revisionPtr revIDLastSave="0" documentId="13_ncr:1_{0313E9BD-CB3D-4DB0-AE2B-8F3AA177AA8D}" xr6:coauthVersionLast="47" xr6:coauthVersionMax="47" xr10:uidLastSave="{00000000-0000-0000-0000-000000000000}"/>
  <bookViews>
    <workbookView xWindow="-105" yWindow="0" windowWidth="14610" windowHeight="15585" tabRatio="639" activeTab="1" xr2:uid="{00000000-000D-0000-FFFF-FFFF00000000}"/>
  </bookViews>
  <sheets>
    <sheet name="ADM  SEM Desoneração  " sheetId="6" r:id="rId1"/>
    <sheet name="ADM COM Desoneração" sheetId="8" r:id="rId2"/>
    <sheet name="Equip Indiretos" sheetId="7" r:id="rId3"/>
    <sheet name="Salários 2025" sheetId="9" r:id="rId4"/>
    <sheet name="Planilha2" sheetId="10" r:id="rId5"/>
  </sheets>
  <definedNames>
    <definedName name="_xlnm.Print_Area" localSheetId="0">'ADM  SEM Desoneração  '!$A$1:$J$72</definedName>
    <definedName name="_xlnm.Print_Area" localSheetId="1">'ADM COM Desoneração'!$A$1:$H$72</definedName>
    <definedName name="_xlnm.Print_Titles" localSheetId="0">'ADM  SEM Desoneração  '!$A:$F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8" i="6" l="1"/>
  <c r="H48" i="6" s="1"/>
  <c r="G48" i="8"/>
  <c r="H48" i="8" s="1"/>
  <c r="G25" i="8" l="1"/>
  <c r="G23" i="8"/>
  <c r="G22" i="8"/>
  <c r="H22" i="8"/>
  <c r="G22" i="6"/>
  <c r="H22" i="6"/>
  <c r="G23" i="6"/>
  <c r="H53" i="8" l="1"/>
  <c r="H54" i="8"/>
  <c r="H55" i="8"/>
  <c r="H52" i="8"/>
  <c r="G56" i="8"/>
  <c r="G57" i="8" s="1"/>
  <c r="G58" i="8" s="1"/>
  <c r="H45" i="8"/>
  <c r="G45" i="8"/>
  <c r="H25" i="8"/>
  <c r="G56" i="6"/>
  <c r="H45" i="6"/>
  <c r="H25" i="6"/>
  <c r="G55" i="8"/>
  <c r="G54" i="8"/>
  <c r="G53" i="8"/>
  <c r="G52" i="8"/>
  <c r="G12" i="8"/>
  <c r="G11" i="8"/>
  <c r="G11" i="6"/>
  <c r="G25" i="6"/>
  <c r="G12" i="6"/>
  <c r="G55" i="6"/>
  <c r="G54" i="6"/>
  <c r="G52" i="6"/>
  <c r="H52" i="6" s="1"/>
  <c r="G53" i="6"/>
  <c r="G45" i="6"/>
  <c r="H12" i="6"/>
  <c r="G59" i="8" l="1"/>
  <c r="G60" i="8"/>
  <c r="H53" i="6" l="1"/>
  <c r="H23" i="8"/>
  <c r="H11" i="6"/>
  <c r="E3" i="8"/>
  <c r="C2" i="8"/>
  <c r="I52" i="8"/>
  <c r="K53" i="6"/>
  <c r="I53" i="6"/>
  <c r="K9" i="6"/>
  <c r="M9" i="6"/>
  <c r="S9" i="6"/>
  <c r="U9" i="6"/>
  <c r="K10" i="6"/>
  <c r="M10" i="6"/>
  <c r="S10" i="6"/>
  <c r="U10" i="6"/>
  <c r="I11" i="6"/>
  <c r="K11" i="6"/>
  <c r="M11" i="6"/>
  <c r="O11" i="6"/>
  <c r="Q11" i="6"/>
  <c r="S11" i="6"/>
  <c r="U11" i="6"/>
  <c r="I12" i="6"/>
  <c r="K12" i="6"/>
  <c r="M12" i="6"/>
  <c r="U12" i="6"/>
  <c r="I13" i="6"/>
  <c r="K13" i="6"/>
  <c r="M13" i="6"/>
  <c r="S13" i="6"/>
  <c r="U13" i="6"/>
  <c r="I14" i="6"/>
  <c r="K14" i="6"/>
  <c r="M14" i="6"/>
  <c r="S14" i="6"/>
  <c r="U14" i="6"/>
  <c r="M17" i="6"/>
  <c r="M18" i="6"/>
  <c r="I19" i="6"/>
  <c r="K19" i="6"/>
  <c r="M19" i="6"/>
  <c r="O19" i="6"/>
  <c r="S19" i="6"/>
  <c r="I21" i="6"/>
  <c r="K21" i="6"/>
  <c r="M21" i="6"/>
  <c r="O21" i="6"/>
  <c r="S21" i="6"/>
  <c r="U21" i="6"/>
  <c r="I22" i="6"/>
  <c r="K22" i="6"/>
  <c r="M22" i="6"/>
  <c r="O22" i="6"/>
  <c r="S22" i="6"/>
  <c r="U22" i="6"/>
  <c r="I23" i="6"/>
  <c r="K23" i="6"/>
  <c r="M23" i="6"/>
  <c r="S23" i="6"/>
  <c r="U23" i="6"/>
  <c r="I24" i="6"/>
  <c r="K24" i="6"/>
  <c r="M24" i="6"/>
  <c r="S24" i="6"/>
  <c r="U24" i="6"/>
  <c r="I25" i="6"/>
  <c r="K25" i="6"/>
  <c r="M25" i="6"/>
  <c r="Q25" i="6"/>
  <c r="S25" i="6"/>
  <c r="U25" i="6"/>
  <c r="O26" i="6"/>
  <c r="I27" i="6"/>
  <c r="K27" i="6"/>
  <c r="M27" i="6"/>
  <c r="O27" i="6"/>
  <c r="S27" i="6"/>
  <c r="U27" i="6"/>
  <c r="K28" i="6"/>
  <c r="M28" i="6"/>
  <c r="M30" i="6"/>
  <c r="I31" i="6"/>
  <c r="K31" i="6"/>
  <c r="M31" i="6"/>
  <c r="S31" i="6"/>
  <c r="U31" i="6"/>
  <c r="I32" i="6"/>
  <c r="K32" i="6"/>
  <c r="M32" i="6"/>
  <c r="U32" i="6"/>
  <c r="K33" i="6"/>
  <c r="M33" i="6"/>
  <c r="I34" i="6"/>
  <c r="K34" i="6"/>
  <c r="M34" i="6"/>
  <c r="O34" i="6"/>
  <c r="S34" i="6"/>
  <c r="U34" i="6"/>
  <c r="I35" i="6"/>
  <c r="K35" i="6"/>
  <c r="M35" i="6"/>
  <c r="I38" i="6"/>
  <c r="K38" i="6"/>
  <c r="M38" i="6"/>
  <c r="O38" i="6"/>
  <c r="Q38" i="6"/>
  <c r="S38" i="6"/>
  <c r="U38" i="6"/>
  <c r="K39" i="6"/>
  <c r="M39" i="6"/>
  <c r="S39" i="6"/>
  <c r="K40" i="6"/>
  <c r="M40" i="6"/>
  <c r="I41" i="6"/>
  <c r="K41" i="6"/>
  <c r="M41" i="6"/>
  <c r="I42" i="6"/>
  <c r="K42" i="6"/>
  <c r="M42" i="6"/>
  <c r="I43" i="6"/>
  <c r="K43" i="6"/>
  <c r="M43" i="6"/>
  <c r="I45" i="6"/>
  <c r="K45" i="6"/>
  <c r="M45" i="6"/>
  <c r="O45" i="6"/>
  <c r="Q45" i="6"/>
  <c r="S45" i="6"/>
  <c r="U45" i="6"/>
  <c r="I46" i="6"/>
  <c r="K46" i="6"/>
  <c r="M46" i="6"/>
  <c r="U46" i="6"/>
  <c r="I47" i="6"/>
  <c r="K47" i="6"/>
  <c r="M47" i="6"/>
  <c r="Q47" i="6"/>
  <c r="U47" i="6"/>
  <c r="I48" i="6"/>
  <c r="K48" i="6"/>
  <c r="O48" i="6"/>
  <c r="Q48" i="6"/>
  <c r="I49" i="6"/>
  <c r="M49" i="6"/>
  <c r="S49" i="6"/>
  <c r="I50" i="6"/>
  <c r="M50" i="6"/>
  <c r="S50" i="6"/>
  <c r="I52" i="6"/>
  <c r="K52" i="6"/>
  <c r="M52" i="6"/>
  <c r="O52" i="6"/>
  <c r="S52" i="6"/>
  <c r="U52" i="6"/>
  <c r="M53" i="6"/>
  <c r="S53" i="6"/>
  <c r="U53" i="6"/>
  <c r="I54" i="6"/>
  <c r="K54" i="6"/>
  <c r="M54" i="6"/>
  <c r="S54" i="6"/>
  <c r="U54" i="6"/>
  <c r="I55" i="6"/>
  <c r="K55" i="6"/>
  <c r="M55" i="6"/>
  <c r="S55" i="6"/>
  <c r="U55" i="6"/>
  <c r="F46" i="6" l="1"/>
  <c r="F47" i="6"/>
  <c r="F48" i="6"/>
  <c r="F49" i="6"/>
  <c r="F50" i="6"/>
  <c r="F45" i="6"/>
  <c r="F46" i="8"/>
  <c r="F47" i="8"/>
  <c r="F48" i="8"/>
  <c r="F49" i="8"/>
  <c r="F50" i="8"/>
  <c r="F45" i="8"/>
  <c r="V47" i="6" l="1"/>
  <c r="J47" i="6"/>
  <c r="R47" i="6"/>
  <c r="L47" i="6"/>
  <c r="N47" i="6"/>
  <c r="L46" i="6"/>
  <c r="N46" i="6"/>
  <c r="V46" i="6"/>
  <c r="J46" i="6"/>
  <c r="P45" i="6"/>
  <c r="R45" i="6"/>
  <c r="N45" i="6"/>
  <c r="T45" i="6"/>
  <c r="J45" i="6"/>
  <c r="V45" i="6"/>
  <c r="L45" i="6"/>
  <c r="J50" i="6"/>
  <c r="N50" i="6"/>
  <c r="T50" i="6"/>
  <c r="N49" i="6"/>
  <c r="T49" i="6"/>
  <c r="J49" i="6"/>
  <c r="J48" i="6"/>
  <c r="L48" i="6"/>
  <c r="P48" i="6"/>
  <c r="R48" i="6"/>
  <c r="C55" i="6"/>
  <c r="C55" i="8" l="1"/>
  <c r="D2" i="10" l="1"/>
  <c r="E2" i="10" s="1"/>
  <c r="F2" i="10" l="1"/>
  <c r="U47" i="8"/>
  <c r="U46" i="8"/>
  <c r="U45" i="8"/>
  <c r="S49" i="8"/>
  <c r="S50" i="8"/>
  <c r="S45" i="8"/>
  <c r="S39" i="8"/>
  <c r="S19" i="8"/>
  <c r="S9" i="8"/>
  <c r="Q47" i="8"/>
  <c r="Q48" i="8"/>
  <c r="Q45" i="8"/>
  <c r="O52" i="8"/>
  <c r="O48" i="8"/>
  <c r="O45" i="8"/>
  <c r="O38" i="8"/>
  <c r="O34" i="8"/>
  <c r="O27" i="8"/>
  <c r="O26" i="8"/>
  <c r="O22" i="8"/>
  <c r="O21" i="8"/>
  <c r="O11" i="8"/>
  <c r="M50" i="8"/>
  <c r="M49" i="8"/>
  <c r="M47" i="8"/>
  <c r="M46" i="8"/>
  <c r="M45" i="8"/>
  <c r="K48" i="8"/>
  <c r="K47" i="8"/>
  <c r="K46" i="8"/>
  <c r="K45" i="8"/>
  <c r="C40" i="6" l="1"/>
  <c r="C39" i="6"/>
  <c r="C38" i="6"/>
  <c r="C36" i="6"/>
  <c r="C35" i="6"/>
  <c r="C34" i="6"/>
  <c r="C33" i="6"/>
  <c r="C32" i="6"/>
  <c r="C31" i="6"/>
  <c r="C30" i="6"/>
  <c r="C28" i="6"/>
  <c r="C27" i="6"/>
  <c r="C26" i="6"/>
  <c r="C25" i="6"/>
  <c r="C24" i="6"/>
  <c r="C23" i="6"/>
  <c r="C22" i="6"/>
  <c r="C21" i="6"/>
  <c r="C19" i="6"/>
  <c r="C18" i="6"/>
  <c r="C17" i="6"/>
  <c r="C15" i="6"/>
  <c r="C14" i="6"/>
  <c r="C13" i="6"/>
  <c r="C12" i="6"/>
  <c r="C11" i="6"/>
  <c r="C10" i="6"/>
  <c r="C9" i="6"/>
  <c r="Q30" i="9"/>
  <c r="Q3" i="9"/>
  <c r="C40" i="8" l="1"/>
  <c r="C39" i="8"/>
  <c r="C38" i="8"/>
  <c r="C36" i="8"/>
  <c r="C35" i="8"/>
  <c r="C34" i="8"/>
  <c r="C33" i="8"/>
  <c r="C32" i="8"/>
  <c r="C31" i="8"/>
  <c r="C30" i="8"/>
  <c r="C28" i="8"/>
  <c r="C27" i="8"/>
  <c r="C26" i="8"/>
  <c r="C25" i="8"/>
  <c r="C24" i="8"/>
  <c r="C23" i="8"/>
  <c r="C22" i="8"/>
  <c r="C21" i="8"/>
  <c r="C19" i="8"/>
  <c r="C18" i="8"/>
  <c r="C17" i="8"/>
  <c r="C15" i="8"/>
  <c r="C14" i="8"/>
  <c r="C13" i="8"/>
  <c r="C12" i="8"/>
  <c r="C11" i="8"/>
  <c r="C10" i="8"/>
  <c r="C9" i="8"/>
  <c r="F43" i="8" l="1"/>
  <c r="F42" i="8"/>
  <c r="F41" i="8"/>
  <c r="F43" i="6"/>
  <c r="F42" i="6"/>
  <c r="F41" i="6"/>
  <c r="J41" i="6" l="1"/>
  <c r="L41" i="6"/>
  <c r="N41" i="6"/>
  <c r="N42" i="6"/>
  <c r="J42" i="6"/>
  <c r="L42" i="6"/>
  <c r="J43" i="6"/>
  <c r="L43" i="6"/>
  <c r="N43" i="6"/>
  <c r="F9" i="6"/>
  <c r="F9" i="8"/>
  <c r="L9" i="6" l="1"/>
  <c r="N9" i="6"/>
  <c r="T9" i="6"/>
  <c r="V9" i="6"/>
  <c r="I49" i="8"/>
  <c r="P49" i="8" l="1"/>
  <c r="T49" i="8"/>
  <c r="J49" i="8"/>
  <c r="N49" i="8"/>
  <c r="U55" i="8"/>
  <c r="S55" i="8"/>
  <c r="M55" i="8"/>
  <c r="K55" i="8"/>
  <c r="I55" i="8"/>
  <c r="U54" i="8"/>
  <c r="S54" i="8"/>
  <c r="M54" i="8"/>
  <c r="K54" i="8"/>
  <c r="I54" i="8"/>
  <c r="U53" i="8"/>
  <c r="S53" i="8"/>
  <c r="M53" i="8"/>
  <c r="K53" i="8"/>
  <c r="I53" i="8"/>
  <c r="U52" i="8"/>
  <c r="S52" i="8"/>
  <c r="M52" i="8"/>
  <c r="K52" i="8"/>
  <c r="I50" i="8"/>
  <c r="I48" i="8"/>
  <c r="I47" i="8"/>
  <c r="I46" i="8"/>
  <c r="I45" i="8"/>
  <c r="M43" i="8"/>
  <c r="K43" i="8"/>
  <c r="I43" i="8"/>
  <c r="M42" i="8"/>
  <c r="K42" i="8"/>
  <c r="I42" i="8"/>
  <c r="M41" i="8"/>
  <c r="K41" i="8"/>
  <c r="I41" i="8"/>
  <c r="M40" i="8"/>
  <c r="K40" i="8"/>
  <c r="M39" i="8"/>
  <c r="K39" i="8"/>
  <c r="U38" i="8"/>
  <c r="S38" i="8"/>
  <c r="Q38" i="8"/>
  <c r="M38" i="8"/>
  <c r="K38" i="8"/>
  <c r="I38" i="8"/>
  <c r="M35" i="8"/>
  <c r="K35" i="8"/>
  <c r="I35" i="8"/>
  <c r="U34" i="8"/>
  <c r="S34" i="8"/>
  <c r="M34" i="8"/>
  <c r="K34" i="8"/>
  <c r="I34" i="8"/>
  <c r="M33" i="8"/>
  <c r="K33" i="8"/>
  <c r="U32" i="8"/>
  <c r="M32" i="8"/>
  <c r="K32" i="8"/>
  <c r="I32" i="8"/>
  <c r="U31" i="8"/>
  <c r="S31" i="8"/>
  <c r="M31" i="8"/>
  <c r="K31" i="8"/>
  <c r="I31" i="8"/>
  <c r="M30" i="8"/>
  <c r="M28" i="8"/>
  <c r="K28" i="8"/>
  <c r="U27" i="8"/>
  <c r="S27" i="8"/>
  <c r="M27" i="8"/>
  <c r="K27" i="8"/>
  <c r="I27" i="8"/>
  <c r="U25" i="8"/>
  <c r="S25" i="8"/>
  <c r="Q25" i="8"/>
  <c r="M25" i="8"/>
  <c r="K25" i="8"/>
  <c r="I25" i="8"/>
  <c r="U24" i="8"/>
  <c r="S24" i="8"/>
  <c r="M24" i="8"/>
  <c r="K24" i="8"/>
  <c r="I24" i="8"/>
  <c r="U23" i="8"/>
  <c r="S23" i="8"/>
  <c r="M23" i="8"/>
  <c r="K23" i="8"/>
  <c r="I23" i="8"/>
  <c r="U22" i="8"/>
  <c r="S22" i="8"/>
  <c r="M22" i="8"/>
  <c r="K22" i="8"/>
  <c r="I22" i="8"/>
  <c r="U21" i="8"/>
  <c r="S21" i="8"/>
  <c r="M21" i="8"/>
  <c r="K21" i="8"/>
  <c r="I21" i="8"/>
  <c r="M19" i="8"/>
  <c r="K19" i="8"/>
  <c r="I19" i="8"/>
  <c r="M18" i="8"/>
  <c r="M17" i="8"/>
  <c r="U14" i="8"/>
  <c r="S14" i="8"/>
  <c r="M14" i="8"/>
  <c r="K14" i="8"/>
  <c r="I14" i="8"/>
  <c r="U13" i="8"/>
  <c r="S13" i="8"/>
  <c r="M13" i="8"/>
  <c r="K13" i="8"/>
  <c r="I13" i="8"/>
  <c r="U12" i="8"/>
  <c r="M12" i="8"/>
  <c r="K12" i="8"/>
  <c r="I12" i="8"/>
  <c r="U11" i="8"/>
  <c r="S11" i="8"/>
  <c r="Q11" i="8"/>
  <c r="M11" i="8"/>
  <c r="K11" i="8"/>
  <c r="I11" i="8"/>
  <c r="U10" i="8"/>
  <c r="S10" i="8"/>
  <c r="M10" i="8"/>
  <c r="K10" i="8"/>
  <c r="U9" i="8"/>
  <c r="M9" i="8"/>
  <c r="K9" i="8"/>
  <c r="F53" i="8" l="1"/>
  <c r="F54" i="8"/>
  <c r="F53" i="6"/>
  <c r="F54" i="6"/>
  <c r="J54" i="6" l="1"/>
  <c r="H54" i="6"/>
  <c r="L54" i="6"/>
  <c r="N54" i="6"/>
  <c r="T54" i="6"/>
  <c r="V54" i="6"/>
  <c r="J53" i="6"/>
  <c r="L53" i="6"/>
  <c r="N53" i="6"/>
  <c r="T53" i="6"/>
  <c r="V53" i="6"/>
  <c r="V54" i="8"/>
  <c r="N54" i="8"/>
  <c r="P54" i="8"/>
  <c r="L54" i="8"/>
  <c r="J54" i="8"/>
  <c r="T54" i="8"/>
  <c r="L53" i="8"/>
  <c r="V53" i="8"/>
  <c r="T53" i="8"/>
  <c r="P53" i="8"/>
  <c r="N53" i="8"/>
  <c r="J53" i="8"/>
  <c r="E40" i="8" l="1"/>
  <c r="F40" i="8" s="1"/>
  <c r="E39" i="8"/>
  <c r="F39" i="8" s="1"/>
  <c r="E38" i="8"/>
  <c r="F38" i="8" s="1"/>
  <c r="E31" i="8"/>
  <c r="F31" i="8" s="1"/>
  <c r="E32" i="8"/>
  <c r="F32" i="8" s="1"/>
  <c r="E33" i="8"/>
  <c r="F33" i="8" s="1"/>
  <c r="E34" i="8"/>
  <c r="F34" i="8" s="1"/>
  <c r="E35" i="8"/>
  <c r="F35" i="8" s="1"/>
  <c r="E36" i="8"/>
  <c r="F36" i="8" s="1"/>
  <c r="E30" i="8"/>
  <c r="F30" i="8" s="1"/>
  <c r="E22" i="8"/>
  <c r="F22" i="8" s="1"/>
  <c r="E23" i="8"/>
  <c r="F23" i="8" s="1"/>
  <c r="E24" i="8"/>
  <c r="F24" i="8" s="1"/>
  <c r="E25" i="8"/>
  <c r="F25" i="8" s="1"/>
  <c r="E26" i="8"/>
  <c r="F26" i="8" s="1"/>
  <c r="P26" i="8" s="1"/>
  <c r="E27" i="8"/>
  <c r="F27" i="8" s="1"/>
  <c r="P27" i="8" s="1"/>
  <c r="E28" i="8"/>
  <c r="F28" i="8" s="1"/>
  <c r="E18" i="8"/>
  <c r="F18" i="8" s="1"/>
  <c r="E19" i="8"/>
  <c r="F19" i="8" s="1"/>
  <c r="E21" i="8"/>
  <c r="F21" i="8" s="1"/>
  <c r="E17" i="8"/>
  <c r="F17" i="8" s="1"/>
  <c r="E11" i="8"/>
  <c r="F11" i="8" s="1"/>
  <c r="E12" i="8"/>
  <c r="F12" i="8" s="1"/>
  <c r="E13" i="8"/>
  <c r="F13" i="8" s="1"/>
  <c r="E14" i="8"/>
  <c r="F14" i="8" s="1"/>
  <c r="E15" i="8"/>
  <c r="F15" i="8" s="1"/>
  <c r="E10" i="8"/>
  <c r="F10" i="8" s="1"/>
  <c r="E33" i="6"/>
  <c r="F33" i="6" s="1"/>
  <c r="E34" i="6"/>
  <c r="F34" i="6" s="1"/>
  <c r="E35" i="6"/>
  <c r="F35" i="6" s="1"/>
  <c r="E36" i="6"/>
  <c r="F36" i="6" s="1"/>
  <c r="E24" i="6"/>
  <c r="F24" i="6" s="1"/>
  <c r="E25" i="6"/>
  <c r="F25" i="6" s="1"/>
  <c r="E26" i="6"/>
  <c r="F26" i="6" s="1"/>
  <c r="P26" i="6" s="1"/>
  <c r="E27" i="6"/>
  <c r="F27" i="6" s="1"/>
  <c r="E28" i="6"/>
  <c r="F28" i="6" s="1"/>
  <c r="E40" i="6"/>
  <c r="F40" i="6" s="1"/>
  <c r="E39" i="6"/>
  <c r="F39" i="6" s="1"/>
  <c r="E38" i="6"/>
  <c r="F38" i="6" s="1"/>
  <c r="E32" i="6"/>
  <c r="F32" i="6" s="1"/>
  <c r="E31" i="6"/>
  <c r="F31" i="6" s="1"/>
  <c r="E30" i="6"/>
  <c r="F30" i="6" s="1"/>
  <c r="N30" i="6" s="1"/>
  <c r="E23" i="6"/>
  <c r="F23" i="6" s="1"/>
  <c r="E22" i="6"/>
  <c r="F22" i="6" s="1"/>
  <c r="E21" i="6"/>
  <c r="F21" i="6" s="1"/>
  <c r="E19" i="6"/>
  <c r="F19" i="6" s="1"/>
  <c r="E18" i="6"/>
  <c r="F18" i="6" s="1"/>
  <c r="N18" i="6" s="1"/>
  <c r="E17" i="6"/>
  <c r="F17" i="6" s="1"/>
  <c r="N17" i="6" s="1"/>
  <c r="E11" i="6"/>
  <c r="F11" i="6" s="1"/>
  <c r="E12" i="6"/>
  <c r="F12" i="6" s="1"/>
  <c r="E13" i="6"/>
  <c r="F13" i="6" s="1"/>
  <c r="E14" i="6"/>
  <c r="F14" i="6" s="1"/>
  <c r="E15" i="6"/>
  <c r="F15" i="6" s="1"/>
  <c r="E10" i="6"/>
  <c r="F10" i="6" s="1"/>
  <c r="T19" i="6" l="1"/>
  <c r="P19" i="6"/>
  <c r="J19" i="6"/>
  <c r="L19" i="6"/>
  <c r="N19" i="6"/>
  <c r="L28" i="6"/>
  <c r="N28" i="6"/>
  <c r="J24" i="6"/>
  <c r="L24" i="6"/>
  <c r="N24" i="6"/>
  <c r="T24" i="6"/>
  <c r="V24" i="6"/>
  <c r="P34" i="6"/>
  <c r="T34" i="6"/>
  <c r="V34" i="6"/>
  <c r="J34" i="6"/>
  <c r="L34" i="6"/>
  <c r="N34" i="6"/>
  <c r="V21" i="6"/>
  <c r="J21" i="6"/>
  <c r="L21" i="6"/>
  <c r="T21" i="6"/>
  <c r="N21" i="6"/>
  <c r="P21" i="6"/>
  <c r="V22" i="6"/>
  <c r="J22" i="6"/>
  <c r="T22" i="6"/>
  <c r="L22" i="6"/>
  <c r="N22" i="6"/>
  <c r="P22" i="6"/>
  <c r="L33" i="6"/>
  <c r="N33" i="6"/>
  <c r="V27" i="6"/>
  <c r="J27" i="6"/>
  <c r="L27" i="6"/>
  <c r="N27" i="6"/>
  <c r="T27" i="6"/>
  <c r="P27" i="6"/>
  <c r="V23" i="6"/>
  <c r="H23" i="6"/>
  <c r="J23" i="6"/>
  <c r="L23" i="6"/>
  <c r="N23" i="6"/>
  <c r="T23" i="6"/>
  <c r="T10" i="6"/>
  <c r="N10" i="6"/>
  <c r="V10" i="6"/>
  <c r="L10" i="6"/>
  <c r="N35" i="6"/>
  <c r="J35" i="6"/>
  <c r="L35" i="6"/>
  <c r="J14" i="6"/>
  <c r="L14" i="6"/>
  <c r="N14" i="6"/>
  <c r="T14" i="6"/>
  <c r="V14" i="6"/>
  <c r="J38" i="6"/>
  <c r="V38" i="6"/>
  <c r="L38" i="6"/>
  <c r="N38" i="6"/>
  <c r="T38" i="6"/>
  <c r="P38" i="6"/>
  <c r="R38" i="6"/>
  <c r="J25" i="6"/>
  <c r="L25" i="6"/>
  <c r="N25" i="6"/>
  <c r="R25" i="6"/>
  <c r="T25" i="6"/>
  <c r="V25" i="6"/>
  <c r="N31" i="6"/>
  <c r="T31" i="6"/>
  <c r="L31" i="6"/>
  <c r="V31" i="6"/>
  <c r="J31" i="6"/>
  <c r="V32" i="6"/>
  <c r="J32" i="6"/>
  <c r="N32" i="6"/>
  <c r="L32" i="6"/>
  <c r="V13" i="6"/>
  <c r="J13" i="6"/>
  <c r="L13" i="6"/>
  <c r="T13" i="6"/>
  <c r="N13" i="6"/>
  <c r="N12" i="6"/>
  <c r="V12" i="6"/>
  <c r="L12" i="6"/>
  <c r="J12" i="6"/>
  <c r="L39" i="6"/>
  <c r="N39" i="6"/>
  <c r="T39" i="6"/>
  <c r="P11" i="6"/>
  <c r="R11" i="6"/>
  <c r="T11" i="6"/>
  <c r="J11" i="6"/>
  <c r="V11" i="6"/>
  <c r="N11" i="6"/>
  <c r="L11" i="6"/>
  <c r="N40" i="6"/>
  <c r="L40" i="6"/>
  <c r="N28" i="8"/>
  <c r="L28" i="8"/>
  <c r="N40" i="8"/>
  <c r="L40" i="8"/>
  <c r="P40" i="8"/>
  <c r="F55" i="8"/>
  <c r="F52" i="8"/>
  <c r="N30" i="8"/>
  <c r="N18" i="8"/>
  <c r="N17" i="8"/>
  <c r="F55" i="6"/>
  <c r="F52" i="6"/>
  <c r="Q56" i="6" l="1"/>
  <c r="Q57" i="6" s="1"/>
  <c r="Q58" i="6" s="1"/>
  <c r="J52" i="6"/>
  <c r="L52" i="6"/>
  <c r="N52" i="6"/>
  <c r="V52" i="6"/>
  <c r="P52" i="6"/>
  <c r="O56" i="6" s="1"/>
  <c r="T52" i="6"/>
  <c r="L55" i="6"/>
  <c r="N55" i="6"/>
  <c r="J55" i="6"/>
  <c r="T55" i="6"/>
  <c r="V55" i="6"/>
  <c r="H55" i="6"/>
  <c r="L21" i="8"/>
  <c r="V21" i="8"/>
  <c r="J21" i="8"/>
  <c r="N21" i="8"/>
  <c r="T21" i="8"/>
  <c r="P21" i="8"/>
  <c r="N10" i="8"/>
  <c r="V10" i="8"/>
  <c r="L10" i="8"/>
  <c r="T10" i="8"/>
  <c r="P19" i="8"/>
  <c r="L19" i="8"/>
  <c r="N19" i="8"/>
  <c r="J19" i="8"/>
  <c r="T19" i="8"/>
  <c r="J32" i="8"/>
  <c r="N32" i="8"/>
  <c r="L32" i="8"/>
  <c r="R47" i="8"/>
  <c r="L47" i="8"/>
  <c r="V47" i="8"/>
  <c r="J47" i="8"/>
  <c r="N47" i="8"/>
  <c r="V24" i="8"/>
  <c r="N24" i="8"/>
  <c r="L24" i="8"/>
  <c r="P24" i="8"/>
  <c r="T24" i="8"/>
  <c r="J24" i="8"/>
  <c r="L33" i="8"/>
  <c r="N33" i="8"/>
  <c r="V38" i="8"/>
  <c r="L38" i="8"/>
  <c r="R38" i="8"/>
  <c r="P38" i="8"/>
  <c r="N38" i="8"/>
  <c r="J38" i="8"/>
  <c r="T38" i="8"/>
  <c r="N43" i="8"/>
  <c r="P43" i="8"/>
  <c r="L43" i="8"/>
  <c r="J43" i="8"/>
  <c r="R48" i="8"/>
  <c r="L48" i="8"/>
  <c r="J48" i="8"/>
  <c r="J12" i="8"/>
  <c r="V12" i="8"/>
  <c r="N12" i="8"/>
  <c r="H12" i="8"/>
  <c r="L12" i="8"/>
  <c r="R25" i="8"/>
  <c r="L25" i="8"/>
  <c r="T25" i="8"/>
  <c r="J25" i="8"/>
  <c r="N25" i="8"/>
  <c r="P25" i="8"/>
  <c r="V25" i="8"/>
  <c r="L34" i="8"/>
  <c r="J34" i="8"/>
  <c r="V34" i="8"/>
  <c r="P34" i="8"/>
  <c r="N34" i="8"/>
  <c r="T34" i="8"/>
  <c r="T39" i="8"/>
  <c r="P39" i="8"/>
  <c r="N39" i="8"/>
  <c r="L39" i="8"/>
  <c r="L45" i="8"/>
  <c r="V45" i="8"/>
  <c r="J45" i="8"/>
  <c r="T45" i="8"/>
  <c r="R45" i="8"/>
  <c r="N45" i="8"/>
  <c r="P45" i="8"/>
  <c r="P50" i="8"/>
  <c r="J50" i="8"/>
  <c r="N50" i="8"/>
  <c r="V14" i="8"/>
  <c r="L14" i="8"/>
  <c r="J14" i="8"/>
  <c r="N14" i="8"/>
  <c r="T14" i="8"/>
  <c r="T23" i="8"/>
  <c r="L23" i="8"/>
  <c r="P23" i="8"/>
  <c r="J23" i="8"/>
  <c r="V23" i="8"/>
  <c r="N23" i="8"/>
  <c r="V27" i="8"/>
  <c r="L27" i="8"/>
  <c r="J27" i="8"/>
  <c r="N27" i="8"/>
  <c r="T27" i="8"/>
  <c r="N42" i="8"/>
  <c r="J42" i="8"/>
  <c r="P42" i="8"/>
  <c r="L42" i="8"/>
  <c r="L55" i="8"/>
  <c r="J55" i="8"/>
  <c r="P55" i="8"/>
  <c r="V55" i="8"/>
  <c r="T55" i="8"/>
  <c r="N55" i="8"/>
  <c r="V11" i="8"/>
  <c r="H11" i="8"/>
  <c r="P11" i="8"/>
  <c r="J11" i="8"/>
  <c r="N11" i="8"/>
  <c r="R11" i="8"/>
  <c r="T11" i="8"/>
  <c r="L11" i="8"/>
  <c r="N9" i="8"/>
  <c r="V9" i="8"/>
  <c r="L9" i="8"/>
  <c r="T9" i="8"/>
  <c r="N13" i="8"/>
  <c r="L13" i="8"/>
  <c r="T13" i="8"/>
  <c r="V13" i="8"/>
  <c r="J13" i="8"/>
  <c r="P22" i="8"/>
  <c r="L22" i="8"/>
  <c r="V22" i="8"/>
  <c r="N22" i="8"/>
  <c r="T22" i="8"/>
  <c r="J22" i="8"/>
  <c r="V31" i="8"/>
  <c r="N31" i="8"/>
  <c r="L31" i="8"/>
  <c r="J31" i="8"/>
  <c r="T31" i="8"/>
  <c r="J35" i="8"/>
  <c r="N35" i="8"/>
  <c r="L35" i="8"/>
  <c r="J41" i="8"/>
  <c r="N41" i="8"/>
  <c r="P41" i="8"/>
  <c r="L41" i="8"/>
  <c r="P46" i="8"/>
  <c r="J46" i="8"/>
  <c r="L46" i="8"/>
  <c r="V46" i="8"/>
  <c r="N46" i="8"/>
  <c r="L52" i="8"/>
  <c r="P52" i="8"/>
  <c r="J52" i="8"/>
  <c r="N52" i="8"/>
  <c r="T52" i="8"/>
  <c r="V52" i="8"/>
  <c r="T50" i="8"/>
  <c r="U56" i="6" l="1"/>
  <c r="U57" i="6" s="1"/>
  <c r="U58" i="6" s="1"/>
  <c r="S56" i="6"/>
  <c r="M56" i="6"/>
  <c r="M57" i="6" s="1"/>
  <c r="M58" i="6" s="1"/>
  <c r="K56" i="6"/>
  <c r="K57" i="6" s="1"/>
  <c r="K58" i="6" s="1"/>
  <c r="I56" i="6"/>
  <c r="S57" i="6"/>
  <c r="S58" i="6" s="1"/>
  <c r="O57" i="6"/>
  <c r="O58" i="6" s="1"/>
  <c r="I57" i="6"/>
  <c r="I58" i="6" s="1"/>
  <c r="Q59" i="6"/>
  <c r="Q60" i="6" s="1"/>
  <c r="I56" i="8"/>
  <c r="I57" i="8" s="1"/>
  <c r="I58" i="8" s="1"/>
  <c r="M56" i="8"/>
  <c r="M57" i="8" s="1"/>
  <c r="M58" i="8" s="1"/>
  <c r="O56" i="8"/>
  <c r="O57" i="8" s="1"/>
  <c r="O58" i="8" s="1"/>
  <c r="Q56" i="8"/>
  <c r="Q57" i="8" s="1"/>
  <c r="Q58" i="8" s="1"/>
  <c r="K56" i="8"/>
  <c r="K57" i="8" s="1"/>
  <c r="K58" i="8" s="1"/>
  <c r="S56" i="8"/>
  <c r="S57" i="8" s="1"/>
  <c r="S58" i="8" s="1"/>
  <c r="U56" i="8"/>
  <c r="U57" i="8" s="1"/>
  <c r="U58" i="8" s="1"/>
  <c r="I59" i="6" l="1"/>
  <c r="I60" i="6" s="1"/>
  <c r="O59" i="6"/>
  <c r="O60" i="6" s="1"/>
  <c r="S59" i="6"/>
  <c r="S60" i="6" s="1"/>
  <c r="U59" i="6"/>
  <c r="U60" i="6" s="1"/>
  <c r="M59" i="6"/>
  <c r="M60" i="6" s="1"/>
  <c r="K59" i="6"/>
  <c r="K60" i="6" s="1"/>
  <c r="U59" i="8"/>
  <c r="U60" i="8" s="1"/>
  <c r="S59" i="8"/>
  <c r="S60" i="8" s="1"/>
  <c r="Q59" i="8"/>
  <c r="Q60" i="8" s="1"/>
  <c r="O59" i="8"/>
  <c r="O60" i="8" s="1"/>
  <c r="K59" i="8"/>
  <c r="K60" i="8" s="1"/>
  <c r="M59" i="8"/>
  <c r="M60" i="8" s="1"/>
  <c r="I59" i="8"/>
  <c r="I60" i="8" s="1"/>
  <c r="G57" i="6"/>
  <c r="G58" i="6" s="1"/>
  <c r="G59" i="6" l="1"/>
  <c r="G60" i="6" s="1"/>
  <c r="X60" i="6" s="1"/>
</calcChain>
</file>

<file path=xl/sharedStrings.xml><?xml version="1.0" encoding="utf-8"?>
<sst xmlns="http://schemas.openxmlformats.org/spreadsheetml/2006/main" count="898" uniqueCount="264">
  <si>
    <t>DESCRIÇÃO</t>
  </si>
  <si>
    <t>UNIDADE</t>
  </si>
  <si>
    <t>QUANTIDADE</t>
  </si>
  <si>
    <t>CUSTO TOTAL</t>
  </si>
  <si>
    <t>mês</t>
  </si>
  <si>
    <t>PREÇO TOTAL</t>
  </si>
  <si>
    <t>ADMINISTRAÇÃO LOCAL</t>
  </si>
  <si>
    <t>Topógrafo</t>
  </si>
  <si>
    <t>Auxiliar de Topografia</t>
  </si>
  <si>
    <t>Auxiliar de Laboratorista</t>
  </si>
  <si>
    <t>DIVISÃO DE SEGURANÇA E MEDICINA DO TRABALHO</t>
  </si>
  <si>
    <t>Engenheiro de Segurança do Trabalho</t>
  </si>
  <si>
    <t>Médico de Segurança do Trabalho</t>
  </si>
  <si>
    <t>Técnico de Segurança do Trabalho</t>
  </si>
  <si>
    <t>DIVISÃO DE PRODUÇÃO</t>
  </si>
  <si>
    <t>Motorista</t>
  </si>
  <si>
    <t>DIVISÃO ADMINISTRATIVA</t>
  </si>
  <si>
    <t>Encarregado Administrativo</t>
  </si>
  <si>
    <t>Auxiliar Administrativo</t>
  </si>
  <si>
    <t>Recepcionista/ Telefonista</t>
  </si>
  <si>
    <t>MANUTENÇÃO DO CANTEIRO</t>
  </si>
  <si>
    <t>EQUIPAMENTOS INDIRETOS</t>
  </si>
  <si>
    <t>Instrumental de Topografia</t>
  </si>
  <si>
    <t>OBS:</t>
  </si>
  <si>
    <t>DESPESAS DIVERSAS (5,00%)</t>
  </si>
  <si>
    <t>Servente</t>
  </si>
  <si>
    <t>Eletricista</t>
  </si>
  <si>
    <t>Caminhão guindauto</t>
  </si>
  <si>
    <t>Caminhão pipa</t>
  </si>
  <si>
    <t>VEÍCULOS</t>
  </si>
  <si>
    <t>Vigia Diurno</t>
  </si>
  <si>
    <t>Vigia Noturno</t>
  </si>
  <si>
    <t>Desenhista</t>
  </si>
  <si>
    <t>Faxineira</t>
  </si>
  <si>
    <t>Laboratorista</t>
  </si>
  <si>
    <t>IMPLANTAÇÃO, AUMENTO DE CAPACIDADE (DUPLICAÇÃO, FAIXAS) E RESTAURAÇÃO</t>
  </si>
  <si>
    <t>CONSERVAÇÃO PAVIMENTO</t>
  </si>
  <si>
    <t>Técnico Especializado</t>
  </si>
  <si>
    <t>Apontador</t>
  </si>
  <si>
    <t>Almoxarife/Comprador</t>
  </si>
  <si>
    <t>Engenheiro Chefe</t>
  </si>
  <si>
    <t>1. A quantidade de mão de obra deverá ser multiplicada pelo prazo de execução da obra</t>
  </si>
  <si>
    <t>2. Divisão de segurança e medicina do trabalho - conforme número total de funcionários (ver NR-04)</t>
  </si>
  <si>
    <t>3. Divisão administrativa - vigia diurno se o canteiro de obras for cercado e incluir vigia noturno conforme particularidade da obra</t>
  </si>
  <si>
    <t>h</t>
  </si>
  <si>
    <t xml:space="preserve"> A1</t>
  </si>
  <si>
    <t xml:space="preserve"> B1</t>
  </si>
  <si>
    <t xml:space="preserve"> C1</t>
  </si>
  <si>
    <t xml:space="preserve"> D1</t>
  </si>
  <si>
    <t xml:space="preserve"> E1</t>
  </si>
  <si>
    <t xml:space="preserve"> F1</t>
  </si>
  <si>
    <t xml:space="preserve"> G1</t>
  </si>
  <si>
    <t xml:space="preserve"> H1</t>
  </si>
  <si>
    <t>CONSERVAÇÃO FAIXA DOMÍNIO  E RECUPERAÇÃO DE SINALIZAÇÃO</t>
  </si>
  <si>
    <t>Encarregado Geral</t>
  </si>
  <si>
    <t>Encarregado Especializado</t>
  </si>
  <si>
    <t>Técnico Nível Médio Estradas</t>
  </si>
  <si>
    <t>DIVISÃO DE ENGENHARIA/TÉCNICA</t>
  </si>
  <si>
    <t>PRAZO DE EXECUÇÃO:</t>
  </si>
  <si>
    <t>GRANDE PORTE (ACIMA 30KM)</t>
  </si>
  <si>
    <t>MODELO - COM CUSTO ESTIMADO</t>
  </si>
  <si>
    <t>CUSTO UNITÁRIO SEM ENCARGOS</t>
  </si>
  <si>
    <t>Engenheiro Auxiliar</t>
  </si>
  <si>
    <t>CUSTO UNITÁRIO COM ENCARGOS</t>
  </si>
  <si>
    <t>PADRÃO SALARIAL</t>
  </si>
  <si>
    <t>ENCARGOS TOTAIS MENSALISTA</t>
  </si>
  <si>
    <t>OAE (Pontes, Viadutos e Passarelas) e CONTENÇÃO</t>
  </si>
  <si>
    <t>Engenheiro Junior em Meio Ambiente</t>
  </si>
  <si>
    <t>Microônibus com motorista (16 passageiros)</t>
  </si>
  <si>
    <t>SEM DESONERAÇÃO</t>
  </si>
  <si>
    <t>mês(meses)</t>
  </si>
  <si>
    <t>Carpinteiro</t>
  </si>
  <si>
    <t xml:space="preserve"> TÚNEIS, BARRAGENS, GRANDES OAE'S ENTRE OUTRAS)</t>
  </si>
  <si>
    <t>CATEGORIA</t>
  </si>
  <si>
    <t>CONVÊNIO MUNICIPAL E OBRA ESTRITAMENTE URBANA</t>
  </si>
  <si>
    <t>PEQUENO PORTE          (ATÉ 10KM)</t>
  </si>
  <si>
    <t>MÉDIO PORTE               (10-30KM)</t>
  </si>
  <si>
    <t>GRANDE PORTE      (ACIMA 30KM)</t>
  </si>
  <si>
    <t>OBRAS NÃO CONVENCIONAIS</t>
  </si>
  <si>
    <t>CESTA DE Instalações de Laboratório de Asfalto</t>
  </si>
  <si>
    <r>
      <rPr>
        <sz val="9"/>
        <rFont val="Arial"/>
        <family val="2"/>
      </rPr>
      <t>Equipamento</t>
    </r>
  </si>
  <si>
    <r>
      <rPr>
        <sz val="9"/>
        <rFont val="Arial"/>
        <family val="2"/>
      </rPr>
      <t>Aparelho medidor automático para determinação do ponto de amolecimento de materiais betuminosos (método anel e bola) - 0,7 kW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</si>
  <si>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</si>
  <si>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Aparelho medidor elétrico de carga de partícula em emulsões asfáltica - 0,2 kW</t>
    </r>
  </si>
  <si>
    <r>
      <rPr>
        <sz val="9"/>
        <rFont val="Arial"/>
        <family val="2"/>
      </rPr>
      <t>Balança eletrônica com capacidade de 200 g e precisão de 0,01 g</t>
    </r>
  </si>
  <si>
    <r>
      <rPr>
        <sz val="9"/>
        <rFont val="Arial"/>
        <family val="2"/>
      </rPr>
      <t>Balança eletrônica com capacidade de 5 kg e precisão de 0,1 g</t>
    </r>
  </si>
  <si>
    <r>
      <rPr>
        <sz val="9"/>
        <rFont val="Arial"/>
        <family val="2"/>
      </rPr>
      <t>Banho maria digital em aço inox com capacidade de 30 l e temperatura entre 5 e 100°C - 1,5 kW</t>
    </r>
  </si>
  <si>
    <r>
      <rPr>
        <sz val="9"/>
        <rFont val="Arial"/>
        <family val="2"/>
      </rPr>
      <t>Ductilômetro elétrico com sistema de aquecimento e agitação para ensaios de asfalto - 3,2 kW</t>
    </r>
  </si>
  <si>
    <r>
      <rPr>
        <sz val="9"/>
        <rFont val="Arial"/>
        <family val="2"/>
      </rPr>
      <t>Estufa elétrica com temperatura entre 50 e 200 °C e capacidade de 100 l - 1,50 kW</t>
    </r>
  </si>
  <si>
    <r>
      <rPr>
        <sz val="9"/>
        <rFont val="Arial"/>
        <family val="2"/>
      </rPr>
      <t>Estufa elétrica para ensaio de filme fino rotativo de ligante asfáltico (RTFOT) - 1,7 kW</t>
    </r>
  </si>
  <si>
    <r>
      <rPr>
        <sz val="9"/>
        <rFont val="Arial"/>
        <family val="2"/>
      </rPr>
      <t>Extrator de betume elétrico em alumínio rotarex com capacidade de 1,50 kg - 0,37 kW</t>
    </r>
  </si>
  <si>
    <r>
      <rPr>
        <sz val="9"/>
        <rFont val="Arial"/>
        <family val="2"/>
      </rPr>
      <t>Fogareiro elétrico em aço inox com 02 bocas - 2,25 kW</t>
    </r>
  </si>
  <si>
    <r>
      <rPr>
        <sz val="9"/>
        <rFont val="Arial"/>
        <family val="2"/>
      </rPr>
      <t xml:space="preserve">Viscosímetro elétrico tipo "Saybolt Furol" para 2 provas
</t>
    </r>
    <r>
      <rPr>
        <sz val="9"/>
        <rFont val="Arial"/>
        <family val="2"/>
      </rPr>
      <t>- 1,40 kW</t>
    </r>
  </si>
  <si>
    <r>
      <rPr>
        <sz val="9"/>
        <rFont val="Arial"/>
        <family val="2"/>
      </rPr>
      <t>Destilador a gás para asfalto diluído</t>
    </r>
  </si>
  <si>
    <r>
      <rPr>
        <sz val="9"/>
        <rFont val="Arial"/>
        <family val="2"/>
      </rPr>
      <t>Destilador a gás para emulsão asfáltica</t>
    </r>
  </si>
  <si>
    <r>
      <rPr>
        <sz val="9"/>
        <rFont val="Arial"/>
        <family val="2"/>
      </rPr>
      <t>Equipamento a gás para determinação do ponto de fulgor de asfalto (Cleveland vaso aberto)</t>
    </r>
  </si>
  <si>
    <r>
      <rPr>
        <sz val="9"/>
        <rFont val="Arial"/>
        <family val="2"/>
      </rPr>
      <t>Extrator completo tipo Soxhlet para extração de ligante asfáltico com capacidade de 1.000 ml</t>
    </r>
  </si>
  <si>
    <r>
      <rPr>
        <sz val="9"/>
        <rFont val="Arial"/>
        <family val="2"/>
      </rPr>
      <t>Penetrômetro universal manual completo para ensaio de asfalto</t>
    </r>
  </si>
  <si>
    <r>
      <rPr>
        <sz val="9"/>
        <rFont val="Arial"/>
        <family val="2"/>
      </rPr>
      <t>Material</t>
    </r>
  </si>
  <si>
    <r>
      <rPr>
        <sz val="9"/>
        <rFont val="Arial"/>
        <family val="2"/>
      </rPr>
      <t>Água destilada</t>
    </r>
  </si>
  <si>
    <r>
      <rPr>
        <sz val="9"/>
        <rFont val="Arial"/>
        <family val="2"/>
      </rPr>
      <t>l</t>
    </r>
  </si>
  <si>
    <r>
      <rPr>
        <sz val="9"/>
        <rFont val="Arial"/>
        <family val="2"/>
      </rPr>
      <t>Álcool etílico 95%</t>
    </r>
  </si>
  <si>
    <r>
      <rPr>
        <sz val="9"/>
        <rFont val="Arial"/>
        <family val="2"/>
      </rPr>
      <t>Bandeja em aço galvanizado - C = 50 cm, L = 70 cm e H = 5 cm</t>
    </r>
  </si>
  <si>
    <r>
      <rPr>
        <sz val="9"/>
        <rFont val="Arial"/>
        <family val="2"/>
      </rPr>
      <t>Bastão de vidro maciço - D = 1 cm e C = 30 cm</t>
    </r>
  </si>
  <si>
    <r>
      <rPr>
        <sz val="9"/>
        <rFont val="Arial"/>
        <family val="2"/>
      </rPr>
      <t>Béquer de vidro - capacidade de 250 ml</t>
    </r>
  </si>
  <si>
    <r>
      <rPr>
        <sz val="9"/>
        <rFont val="Arial"/>
        <family val="2"/>
      </rPr>
      <t>Béquer de vidro - capacidade de 400 ml</t>
    </r>
  </si>
  <si>
    <r>
      <rPr>
        <sz val="9"/>
        <rFont val="Arial"/>
        <family val="2"/>
      </rPr>
      <t>Béquer de vidro - capacidade de 1.000 ml</t>
    </r>
  </si>
  <si>
    <r>
      <rPr>
        <sz val="9"/>
        <rFont val="Arial"/>
        <family val="2"/>
      </rPr>
      <t>Béquer de vidro - capacidade de 2.000 ml</t>
    </r>
  </si>
  <si>
    <r>
      <rPr>
        <sz val="9"/>
        <rFont val="Arial"/>
        <family val="2"/>
      </rPr>
      <t>Bico de Bunsen com registro</t>
    </r>
  </si>
  <si>
    <r>
      <rPr>
        <sz val="9"/>
        <rFont val="Arial"/>
        <family val="2"/>
      </rPr>
      <t>Botijão de gás liquefeito de petróleo (GLP) vazio - capacidade de 5 kg</t>
    </r>
  </si>
  <si>
    <r>
      <rPr>
        <sz val="9"/>
        <rFont val="Arial"/>
        <family val="2"/>
      </rPr>
      <t>Bureta de vidro - capacidade de 50 ml e graduação de 0,1 ml</t>
    </r>
  </si>
  <si>
    <r>
      <rPr>
        <sz val="9"/>
        <rFont val="Arial"/>
        <family val="2"/>
      </rPr>
      <t>Cápsula de alumínio com tampa - D = 40 mm, H = 20 mm e capacidade de 25 ml</t>
    </r>
  </si>
  <si>
    <r>
      <rPr>
        <sz val="9"/>
        <rFont val="Arial"/>
        <family val="2"/>
      </rPr>
      <t>Cápsula de alumínio com tampa - D = 60 mm, H = 40 mm e capacidade de 113 ml</t>
    </r>
  </si>
  <si>
    <r>
      <rPr>
        <sz val="9"/>
        <rFont val="Arial"/>
        <family val="2"/>
      </rPr>
      <t>Cápsula de alumínio com tampa - D = 80 mm, H = 50 mm e capacidade de 250 ml</t>
    </r>
  </si>
  <si>
    <r>
      <rPr>
        <sz val="9"/>
        <rFont val="Arial"/>
        <family val="2"/>
      </rPr>
      <t>Cápsula de alumínio com tampa - D = 100 mm, H = 70 mm e capacidade de 550 ml</t>
    </r>
  </si>
  <si>
    <r>
      <rPr>
        <sz val="9"/>
        <rFont val="Arial"/>
        <family val="2"/>
      </rPr>
      <t>Cápsula de porcelana - D = 8 cm e capacidade de 75 ml</t>
    </r>
  </si>
  <si>
    <r>
      <rPr>
        <sz val="9"/>
        <rFont val="Arial"/>
        <family val="2"/>
      </rPr>
      <t>Cápsula de porcelana - D = 10 cm e capacidade de 170 ml</t>
    </r>
  </si>
  <si>
    <r>
      <rPr>
        <sz val="9"/>
        <rFont val="Arial"/>
        <family val="2"/>
      </rPr>
      <t>Cápsula de porcelana - D = 12 cm e capacidade de 285 ml</t>
    </r>
  </si>
  <si>
    <r>
      <rPr>
        <sz val="9"/>
        <rFont val="Arial"/>
        <family val="2"/>
      </rPr>
      <t>Cápsula de porcelana - D = 16 cm e capacidade de 580 ml</t>
    </r>
  </si>
  <si>
    <r>
      <rPr>
        <sz val="9"/>
        <rFont val="Arial"/>
        <family val="2"/>
      </rPr>
      <t xml:space="preserve">Cesto cilíndrico de tela metálica com abertura de 0,15 mm
</t>
    </r>
    <r>
      <rPr>
        <sz val="9"/>
        <rFont val="Arial"/>
        <family val="2"/>
      </rPr>
      <t>- D = 20 cm e H = 20 cm</t>
    </r>
  </si>
  <si>
    <r>
      <rPr>
        <sz val="9"/>
        <rFont val="Arial"/>
        <family val="2"/>
      </rPr>
      <t xml:space="preserve">Cesto cilíndrico de tela metálica com abertura de 4,8 mm
</t>
    </r>
    <r>
      <rPr>
        <sz val="9"/>
        <rFont val="Arial"/>
        <family val="2"/>
      </rPr>
      <t>- D = 20 cm e H = 20 cm</t>
    </r>
  </si>
  <si>
    <r>
      <rPr>
        <sz val="9"/>
        <rFont val="Arial"/>
        <family val="2"/>
      </rPr>
      <t>Colher de pedreiro com cabo de madeira - C = 20,32 cm (8")</t>
    </r>
  </si>
  <si>
    <r>
      <rPr>
        <sz val="9"/>
        <rFont val="Arial"/>
        <family val="2"/>
      </rPr>
      <t>Cronômetro com precisão de 1/100 segundos</t>
    </r>
  </si>
  <si>
    <r>
      <rPr>
        <sz val="9"/>
        <rFont val="Arial"/>
        <family val="2"/>
      </rPr>
      <t>Dessecador de vidro com tampa e luva - D = 200 mm</t>
    </r>
  </si>
  <si>
    <r>
      <rPr>
        <sz val="9"/>
        <rFont val="Arial"/>
        <family val="2"/>
      </rPr>
      <t>Espátula em aço inox com lâmina flexível, com ponta arredondada e cabo de madeira - C = 20 cm e L = 2,5 cm</t>
    </r>
  </si>
  <si>
    <r>
      <rPr>
        <sz val="9"/>
        <rFont val="Arial"/>
        <family val="2"/>
      </rPr>
      <t>Funil analítico raiado em vidro com haste longa - D = 100 mm</t>
    </r>
  </si>
  <si>
    <r>
      <rPr>
        <sz val="9"/>
        <rFont val="Arial"/>
        <family val="2"/>
      </rPr>
      <t>Luva térmica para manipulação de material aquecido</t>
    </r>
  </si>
  <si>
    <r>
      <rPr>
        <sz val="9"/>
        <rFont val="Arial"/>
        <family val="2"/>
      </rPr>
      <t>Papel filtro qualitativo - D = 150 mm e embalagem com 100 un</t>
    </r>
  </si>
  <si>
    <r>
      <rPr>
        <sz val="9"/>
        <rFont val="Arial"/>
        <family val="2"/>
      </rPr>
      <t>Paquímetro analógico universal em aço inox com faixa de medição de 150 mm (6") e graduação de 0,05 mm (1/128")</t>
    </r>
  </si>
  <si>
    <r>
      <rPr>
        <sz val="9"/>
        <rFont val="Arial"/>
        <family val="2"/>
      </rPr>
      <t>Parafina em barra</t>
    </r>
  </si>
  <si>
    <r>
      <rPr>
        <sz val="9"/>
        <rFont val="Arial"/>
        <family val="2"/>
      </rPr>
      <t>kg</t>
    </r>
  </si>
  <si>
    <r>
      <rPr>
        <sz val="9"/>
        <rFont val="Arial"/>
        <family val="2"/>
      </rPr>
      <t>Pinça tipo tesoura em aço inox - C = 50 cm</t>
    </r>
  </si>
  <si>
    <r>
      <rPr>
        <sz val="9"/>
        <rFont val="Arial"/>
        <family val="2"/>
      </rPr>
      <t>Pincel tipo prancha com cerdas sintéticas e base achatada - 50 mm (2")</t>
    </r>
  </si>
  <si>
    <r>
      <rPr>
        <sz val="9"/>
        <rFont val="Arial"/>
        <family val="2"/>
      </rPr>
      <t>Pipeta de vidro graduada - capacidade de 10 ml</t>
    </r>
  </si>
  <si>
    <r>
      <rPr>
        <sz val="9"/>
        <rFont val="Arial"/>
        <family val="2"/>
      </rPr>
      <t>Pipetador de borracha de 3 vias com válvula de esfera interna</t>
    </r>
  </si>
  <si>
    <r>
      <rPr>
        <sz val="9"/>
        <rFont val="Arial"/>
        <family val="2"/>
      </rPr>
      <t>Proveta de vidro graduada - capacidade de 100 ml</t>
    </r>
  </si>
  <si>
    <r>
      <rPr>
        <sz val="9"/>
        <rFont val="Arial"/>
        <family val="2"/>
      </rPr>
      <t>Proveta de vidro graduada - capacidade de 1.000 ml</t>
    </r>
  </si>
  <si>
    <r>
      <rPr>
        <sz val="9"/>
        <rFont val="Arial"/>
        <family val="2"/>
      </rPr>
      <t xml:space="preserve">Tacho em chapa de aço zincado para preparo de amostras de cimento e argamassa - diâmetro superior
</t>
    </r>
    <r>
      <rPr>
        <sz val="9"/>
        <rFont val="Arial"/>
        <family val="2"/>
      </rPr>
      <t>= 28 cm, diâmetro inferior = 21 cm e H = 11 cm</t>
    </r>
  </si>
  <si>
    <r>
      <rPr>
        <sz val="9"/>
        <rFont val="Arial"/>
        <family val="2"/>
      </rPr>
      <t>Termômetro digital tipo espeto - escala de -50 a 300 °C e precisão de 0,1 °C</t>
    </r>
  </si>
  <si>
    <r>
      <rPr>
        <sz val="9"/>
        <rFont val="Arial"/>
        <family val="2"/>
      </rPr>
      <t>Tripé circular com telas de arame com amianto para bico de Bunsen - D = 12 cm e H = 20 cm</t>
    </r>
  </si>
  <si>
    <r>
      <rPr>
        <sz val="9"/>
        <rFont val="Arial"/>
        <family val="2"/>
      </rPr>
      <t>Cabeçote com guias encamisadas para ensaio de compressão Marshall</t>
    </r>
  </si>
  <si>
    <r>
      <rPr>
        <sz val="9"/>
        <rFont val="Arial"/>
        <family val="2"/>
      </rPr>
      <t>Disco em aço para extração de amostras tipo Marshall</t>
    </r>
  </si>
  <si>
    <r>
      <rPr>
        <sz val="9"/>
        <rFont val="Arial"/>
        <family val="2"/>
      </rPr>
      <t>Medidor de fluência com extensômetro analógico e resolução de 25,4 μm (0,001")</t>
    </r>
  </si>
  <si>
    <r>
      <rPr>
        <sz val="9"/>
        <rFont val="Arial"/>
        <family val="2"/>
      </rPr>
      <t>Molde cilíndrico em aço zincado composto por cilindro, corpo e base intercambiável para corpo de prova Marshall - D = 100 mm (4'')</t>
    </r>
  </si>
  <si>
    <r>
      <rPr>
        <sz val="9"/>
        <rFont val="Arial"/>
        <family val="2"/>
      </rPr>
      <t>Molde de latão e base para ensaio de recuperação elástica de asfalto</t>
    </r>
  </si>
  <si>
    <r>
      <rPr>
        <sz val="9"/>
        <rFont val="Arial"/>
        <family val="2"/>
      </rPr>
      <t>Soquete cilíndrico em aço zincado para ensaio ISC (CBR) - peso de impacto = 4,536 kg (10 lb)</t>
    </r>
  </si>
  <si>
    <t>CESTA DE Instalações de Laboratório de Concreto</t>
  </si>
  <si>
    <r>
      <rPr>
        <sz val="9"/>
        <rFont val="Arial"/>
        <family val="2"/>
      </rPr>
      <t>Agitador eletromecânico de peneiras com caixilho quadrado, com capacidade para até seis peneiras - 0,37 kW</t>
    </r>
  </si>
  <si>
    <r>
      <rPr>
        <sz val="9"/>
        <rFont val="Arial"/>
        <family val="2"/>
      </rPr>
      <t>Argamassadeira de movimento planetário, com cuba de 5 litros e pá (batedor) em aço - 0,25 kW</t>
    </r>
  </si>
  <si>
    <r>
      <rPr>
        <sz val="9"/>
        <rFont val="Arial"/>
        <family val="2"/>
      </rPr>
      <t>Balança eletrônica com capacidade de 20 kg e precisão de 0,2 g</t>
    </r>
  </si>
  <si>
    <r>
      <rPr>
        <sz val="9"/>
        <rFont val="Arial"/>
        <family val="2"/>
      </rPr>
      <t>Betoneira com tambor de 120 litros - 0,25 kW</t>
    </r>
  </si>
  <si>
    <r>
      <rPr>
        <sz val="9"/>
        <rFont val="Arial"/>
        <family val="2"/>
      </rPr>
      <t>Extratora rotativa elétrica fixa para concreto e asfalto - 4,25 kW</t>
    </r>
  </si>
  <si>
    <r>
      <rPr>
        <sz val="9"/>
        <rFont val="Arial"/>
        <family val="2"/>
      </rPr>
      <t>Máquina de corte de corpos de prova com serra diamantada - 3,73 kW</t>
    </r>
  </si>
  <si>
    <r>
      <rPr>
        <sz val="9"/>
        <rFont val="Arial"/>
        <family val="2"/>
      </rPr>
      <t xml:space="preserve">Prensa eletrohidráulica digital para ensaios de compressão de concreto com capacidade de 1.000 kN
</t>
    </r>
    <r>
      <rPr>
        <sz val="9"/>
        <rFont val="Arial"/>
        <family val="2"/>
      </rPr>
      <t>- 0,95 kW</t>
    </r>
  </si>
  <si>
    <r>
      <rPr>
        <sz val="9"/>
        <rFont val="Arial"/>
        <family val="2"/>
      </rPr>
      <t>Retificadora cilíndrica elétrica para corpo de prova de concreto - 2,20 kW</t>
    </r>
  </si>
  <si>
    <r>
      <rPr>
        <sz val="9"/>
        <rFont val="Arial"/>
        <family val="2"/>
      </rPr>
      <t>Aparelho de Vicat em ferro fundido e base emborrachada para determinação do tempo de pega do cimento</t>
    </r>
  </si>
  <si>
    <r>
      <rPr>
        <sz val="9"/>
        <rFont val="Arial"/>
        <family val="2"/>
      </rPr>
      <t>Aparelho medidor de ar incorporado à argamassa com manômetro</t>
    </r>
  </si>
  <si>
    <r>
      <rPr>
        <sz val="9"/>
        <rFont val="Arial"/>
        <family val="2"/>
      </rPr>
      <t>Balão volumétrico de vidro - capacidade de 100 ml</t>
    </r>
  </si>
  <si>
    <r>
      <rPr>
        <sz val="9"/>
        <rFont val="Arial"/>
        <family val="2"/>
      </rPr>
      <t>Balão volumétrico de vidro - capacidade de 1.000 ml</t>
    </r>
  </si>
  <si>
    <r>
      <rPr>
        <sz val="9"/>
        <rFont val="Arial"/>
        <family val="2"/>
      </rPr>
      <t>Béquer de alumínio - capacidade de 250 ml</t>
    </r>
  </si>
  <si>
    <r>
      <rPr>
        <sz val="9"/>
        <rFont val="Arial"/>
        <family val="2"/>
      </rPr>
      <t>Comparador de expansibilidade digital com barra padrão e resolução de 0,001 mm</t>
    </r>
  </si>
  <si>
    <r>
      <rPr>
        <sz val="9"/>
        <rFont val="Arial"/>
        <family val="2"/>
      </rPr>
      <t>Concha metálica para moldagem de corpo de prova de concreto - C = 20 cm e L = 10 cm</t>
    </r>
  </si>
  <si>
    <r>
      <rPr>
        <sz val="9"/>
        <rFont val="Arial"/>
        <family val="2"/>
      </rPr>
      <t>Conjunto de peneiras quadradas de caixilho metálico com tampa e fundo - C = 500 mm, L = 500 mm, H = 100 mm e malha com abertura de 0,075 a 75 mm</t>
    </r>
  </si>
  <si>
    <r>
      <rPr>
        <sz val="9"/>
        <rFont val="Arial"/>
        <family val="2"/>
      </rPr>
      <t>Escova de madeira com cerdas em fibra de latão para limpeza de peneiras</t>
    </r>
  </si>
  <si>
    <r>
      <rPr>
        <sz val="9"/>
        <rFont val="Arial"/>
        <family val="2"/>
      </rPr>
      <t>Frasco de vidro graduado de boca estreita resistente ao calor - capacidade de 500 ml</t>
    </r>
  </si>
  <si>
    <r>
      <rPr>
        <sz val="9"/>
        <rFont val="Arial"/>
        <family val="2"/>
      </rPr>
      <t>Régua em alumínio - C = 30 cm</t>
    </r>
  </si>
  <si>
    <r>
      <rPr>
        <sz val="9"/>
        <rFont val="Arial"/>
        <family val="2"/>
      </rPr>
      <t>Suporte em aço zincado para 8 corpos de prova prismáticos de C = 25 mm, L = 25 mm e H = 285 mm</t>
    </r>
  </si>
  <si>
    <r>
      <rPr>
        <sz val="9"/>
        <rFont val="Arial"/>
        <family val="2"/>
      </rPr>
      <t>Desmoldante para formas</t>
    </r>
  </si>
  <si>
    <r>
      <rPr>
        <sz val="9"/>
        <rFont val="Arial"/>
        <family val="2"/>
      </rPr>
      <t>Cálice para extratora elétrica - D = 102 mm (4”)</t>
    </r>
  </si>
  <si>
    <r>
      <rPr>
        <sz val="9"/>
        <rFont val="Arial"/>
        <family val="2"/>
      </rPr>
      <t>Compressômetro em ferro fundido com 2 extensômetros analógicos para corpos de prova de D = 15 cm e H = 30 cm</t>
    </r>
  </si>
  <si>
    <r>
      <rPr>
        <sz val="9"/>
        <rFont val="Arial"/>
        <family val="2"/>
      </rPr>
      <t>Conjunto em chapa de aço zincado para ensaio de abatimento do tronco de cone (Slump Test)</t>
    </r>
  </si>
  <si>
    <r>
      <rPr>
        <sz val="9"/>
        <rFont val="Arial"/>
        <family val="2"/>
      </rPr>
      <t>Coroa diamantada para extratora elétrica - D = 102 mm (4”)</t>
    </r>
  </si>
  <si>
    <r>
      <rPr>
        <sz val="9"/>
        <rFont val="Arial"/>
        <family val="2"/>
      </rPr>
      <t>Fôrma prismática simples em aço para argamassa - C = 285 mm, L = 25 mm e H = 25 mm</t>
    </r>
  </si>
  <si>
    <r>
      <rPr>
        <sz val="9"/>
        <rFont val="Arial"/>
        <family val="2"/>
      </rPr>
      <t>Haste metálica com extremidades arredondadas para compactação de concreto - D = 16 mm e C = 600 mm</t>
    </r>
  </si>
  <si>
    <r>
      <rPr>
        <sz val="9"/>
        <rFont val="Arial"/>
        <family val="2"/>
      </rPr>
      <t>Molde cilíndrico em aço zincado para corpo de prova de concreto - D = 150 mm e H = 300 mm</t>
    </r>
  </si>
  <si>
    <r>
      <rPr>
        <sz val="9"/>
        <rFont val="Arial"/>
        <family val="2"/>
      </rPr>
      <t>Soquete prismático em neoprene - C = 13 mm (1/2"), L = 25 mm (1") e H = 150 mm (6’’)</t>
    </r>
  </si>
  <si>
    <t>CESTA DE Instalações de Laboratório de Solos</t>
  </si>
  <si>
    <r>
      <rPr>
        <sz val="9"/>
        <rFont val="Arial"/>
        <family val="2"/>
      </rPr>
      <t>Bomba de vácuo e ar comprimido tipo 2 VC de alto desempenho com capacidade de 8,2 m³/h - 0,12 kW</t>
    </r>
  </si>
  <si>
    <r>
      <rPr>
        <sz val="9"/>
        <rFont val="Arial"/>
        <family val="2"/>
      </rPr>
      <t>Máquina para ensaio de abrasão tipo "Los Angeles" com 12 esferas em aço - 0,75 kW</t>
    </r>
  </si>
  <si>
    <r>
      <rPr>
        <sz val="9"/>
        <rFont val="Arial"/>
        <family val="2"/>
      </rPr>
      <t>Aparelho medidor de teor de umidade tipo speedy</t>
    </r>
  </si>
  <si>
    <r>
      <rPr>
        <sz val="9"/>
        <rFont val="Arial"/>
        <family val="2"/>
      </rPr>
      <t>Extrator manual de amostras com acionamento hidráulico para corpos de prova cilíndrico</t>
    </r>
  </si>
  <si>
    <r>
      <rPr>
        <sz val="9"/>
        <rFont val="Arial"/>
        <family val="2"/>
      </rPr>
      <t>Transportador manual carrinho de mão com capacidade de 80 l</t>
    </r>
  </si>
  <si>
    <r>
      <rPr>
        <sz val="9"/>
        <rFont val="Arial"/>
        <family val="2"/>
      </rPr>
      <t>Bandeja metálica com orifício central - D = 12,7 cm (5")</t>
    </r>
  </si>
  <si>
    <r>
      <rPr>
        <sz val="9"/>
        <rFont val="Arial"/>
        <family val="2"/>
      </rPr>
      <t>Cilindro comparador de metal - D = 3 mm e C = 100 mm</t>
    </r>
  </si>
  <si>
    <r>
      <rPr>
        <sz val="9"/>
        <rFont val="Arial"/>
        <family val="2"/>
      </rPr>
      <t>Conjunto de crivos redutores circulares com suporte para peneiramento - D = 6,3 a 76 mm</t>
    </r>
  </si>
  <si>
    <r>
      <rPr>
        <sz val="9"/>
        <rFont val="Arial"/>
        <family val="2"/>
      </rPr>
      <t>Conjunto de crivos redutores retangulares com suporte para peneiramento - abertura retangular de 3,2 a 38 mm</t>
    </r>
  </si>
  <si>
    <r>
      <rPr>
        <sz val="9"/>
        <rFont val="Arial"/>
        <family val="2"/>
      </rPr>
      <t>Conjunto de peneiras circulares de caixilho metálico com tampa e fundo - D = 203,2 mm (8"), H = 50,8 mm (2") e malha com abertura de 0,075 a 75 mm</t>
    </r>
  </si>
  <si>
    <r>
      <rPr>
        <sz val="9"/>
        <rFont val="Arial"/>
        <family val="2"/>
      </rPr>
      <t>Extensômetro com curso de 10 mm e resolução graduada em 0,01 mm</t>
    </r>
  </si>
  <si>
    <r>
      <rPr>
        <sz val="9"/>
        <rFont val="Arial"/>
        <family val="2"/>
      </rPr>
      <t>Recipiente cilíndrico em aço zincado - D = 20 cm e H = 19,1 cm e capacidade de 6 l</t>
    </r>
  </si>
  <si>
    <r>
      <rPr>
        <sz val="9"/>
        <rFont val="Arial"/>
        <family val="2"/>
      </rPr>
      <t>Repartidor de amostras em chapa de aço galvanizado com abertura de 13 mm (1/2")</t>
    </r>
  </si>
  <si>
    <r>
      <rPr>
        <sz val="9"/>
        <rFont val="Arial"/>
        <family val="2"/>
      </rPr>
      <t>Repartidor de amostras em chapa de aço galvanizado com abertura de 25 mm (1")</t>
    </r>
  </si>
  <si>
    <r>
      <rPr>
        <sz val="9"/>
        <rFont val="Arial"/>
        <family val="2"/>
      </rPr>
      <t>Repartidor de amostras em chapa de aço galvanizado com abertura de 50 mm (2")</t>
    </r>
  </si>
  <si>
    <r>
      <rPr>
        <sz val="9"/>
        <rFont val="Arial"/>
        <family val="2"/>
      </rPr>
      <t>Talhadeira chata em aço - C = 25 cm (10")</t>
    </r>
  </si>
  <si>
    <r>
      <rPr>
        <sz val="9"/>
        <rFont val="Arial"/>
        <family val="2"/>
      </rPr>
      <t>Almofariz em porcelana e mão de gral recoberta com luva de borracha - capacidade de 4.170 ml</t>
    </r>
  </si>
  <si>
    <r>
      <rPr>
        <sz val="9"/>
        <rFont val="Arial"/>
        <family val="2"/>
      </rPr>
      <t>Calibrador da base de ebonite com esfera para aparelho casagrande</t>
    </r>
  </si>
  <si>
    <r>
      <rPr>
        <sz val="9"/>
        <rFont val="Arial"/>
        <family val="2"/>
      </rPr>
      <t>Conjunto para determinação densidade tipo frasco de areia</t>
    </r>
  </si>
  <si>
    <r>
      <rPr>
        <sz val="9"/>
        <rFont val="Arial"/>
        <family val="2"/>
      </rPr>
      <t>Conjunto para ensaio de equivalente de areia</t>
    </r>
  </si>
  <si>
    <r>
      <rPr>
        <sz val="9"/>
        <rFont val="Arial"/>
        <family val="2"/>
      </rPr>
      <t>Disco anelar bipartido em aço para sobrecarga em ensaio ISC (CBR) - DE = 14,90 cm, DI = 5,40 cm e peso = 2,27 kg</t>
    </r>
  </si>
  <si>
    <r>
      <rPr>
        <sz val="9"/>
        <rFont val="Arial"/>
        <family val="2"/>
      </rPr>
      <t>Disco espaçador em aço zincado para molde de ensaio ISC (CBR) - D = 15,24 cm (6") e H = 6,35 cm (2 1/2")</t>
    </r>
  </si>
  <si>
    <r>
      <rPr>
        <sz val="9"/>
        <rFont val="Arial"/>
        <family val="2"/>
      </rPr>
      <t>Kit para determinação de limite de liquidez</t>
    </r>
  </si>
  <si>
    <r>
      <rPr>
        <sz val="9"/>
        <rFont val="Arial"/>
        <family val="2"/>
      </rPr>
      <t>Molde cilíndrico em aço zincado composto por base perfurada, hastes roscadas, borboletas para fixação e colar para corpo de prova ISC (CBR) - D = 152,4 mm (6'')</t>
    </r>
  </si>
  <si>
    <r>
      <rPr>
        <sz val="9"/>
        <rFont val="Arial"/>
        <family val="2"/>
      </rPr>
      <t>Placa de vidro esmerilhado para ensaio de limite de plasticidade - C = 300 mm, L = 300 mm e H = 5 mm</t>
    </r>
  </si>
  <si>
    <r>
      <rPr>
        <sz val="9"/>
        <rFont val="Arial"/>
        <family val="2"/>
      </rPr>
      <t>Prato perfurado em aço zincado com haste central ajustável para ensaio CBR - D = 14,9 cm</t>
    </r>
  </si>
  <si>
    <r>
      <rPr>
        <sz val="9"/>
        <rFont val="Arial"/>
        <family val="2"/>
      </rPr>
      <t>Tripé porta extensômetro em aço zincado tipo semicírculo para ensaio ISC (CBR)</t>
    </r>
  </si>
  <si>
    <r>
      <rPr>
        <sz val="9"/>
        <rFont val="Arial"/>
        <family val="2"/>
      </rPr>
      <t>Ampola de carbureto de cálcio</t>
    </r>
  </si>
  <si>
    <r>
      <rPr>
        <sz val="9"/>
        <rFont val="Arial"/>
        <family val="2"/>
      </rPr>
      <t>Óleo lubrificante mineral com viscosidade SAE 40</t>
    </r>
  </si>
  <si>
    <t>CESTA DE Instalações de Topografia</t>
  </si>
  <si>
    <r>
      <rPr>
        <sz val="9"/>
        <rFont val="Arial"/>
        <family val="2"/>
      </rPr>
      <t>Estação total eletrônica com precisão angular de 2", linear de 2 mm e alcance com 1 prisma de 3.000 m</t>
    </r>
  </si>
  <si>
    <r>
      <rPr>
        <sz val="9"/>
        <rFont val="Arial"/>
        <family val="2"/>
      </rPr>
      <t>GPS geodésico de dupla frequência (L1/L2)</t>
    </r>
  </si>
  <si>
    <r>
      <rPr>
        <sz val="9"/>
        <rFont val="Arial"/>
        <family val="2"/>
      </rPr>
      <t>Nível ótico</t>
    </r>
  </si>
  <si>
    <r>
      <rPr>
        <sz val="9"/>
        <rFont val="Arial"/>
        <family val="2"/>
      </rPr>
      <t>Trena em fibra de vidro - C = 50 m</t>
    </r>
  </si>
  <si>
    <r>
      <rPr>
        <sz val="9"/>
        <rFont val="Arial"/>
        <family val="2"/>
      </rPr>
      <t>Baliza topográfica em aço - C = 2 m</t>
    </r>
  </si>
  <si>
    <r>
      <rPr>
        <sz val="9"/>
        <rFont val="Arial"/>
        <family val="2"/>
      </rPr>
      <t>Bastão telescópico topográfico em alumínio - C = 3,6 m</t>
    </r>
  </si>
  <si>
    <r>
      <rPr>
        <sz val="9"/>
        <rFont val="Arial"/>
        <family val="2"/>
      </rPr>
      <t>Mira topográfica em alumínio - C = 7 m</t>
    </r>
  </si>
  <si>
    <r>
      <rPr>
        <sz val="9"/>
        <rFont val="Arial"/>
        <family val="2"/>
      </rPr>
      <t>Prisma circular para estação total - D = 64 mm</t>
    </r>
  </si>
  <si>
    <t>COM DESONERAÇÃO</t>
  </si>
  <si>
    <t>meses</t>
  </si>
  <si>
    <t>Microônibus transporte urbano capacidade 30 pessoas</t>
  </si>
  <si>
    <t>Motoniveladora 120-K leve</t>
  </si>
  <si>
    <t>Equipamentos de Laboratório Asfalto</t>
  </si>
  <si>
    <t>Equipamentos de Laboratório Concreto</t>
  </si>
  <si>
    <t>Equipamentos de Laboratório Solos</t>
  </si>
  <si>
    <t>SUB-TOTAL</t>
  </si>
  <si>
    <t xml:space="preserve">TRECHO - </t>
  </si>
  <si>
    <t xml:space="preserve">CONVÊNIO MUNICIPAL </t>
  </si>
  <si>
    <t>PEQUENO PORTE (ATÉ 10KM)</t>
  </si>
  <si>
    <t>MÉDIO PORTE (10-30KM)</t>
  </si>
  <si>
    <t xml:space="preserve"> TÚNEIS, GRANDES OAE'S,  ENTRE OUTRAS)</t>
  </si>
  <si>
    <t>OBRAS NÃO CONVENCIONAIS E OBRAS ESTRITAMENTE URBANAS</t>
  </si>
  <si>
    <t>Veiculo transporte coletivo 40 passageiros</t>
  </si>
  <si>
    <t>Engenheiro Pleno</t>
  </si>
  <si>
    <t>Automóvel leve pot. mín. 75 HP(s/motor.)</t>
  </si>
  <si>
    <t>Caminhonete cabine dupla 4x4 pot. mín.120 HP(s/motor.)</t>
  </si>
  <si>
    <t>Veículo utilitário pot. min. 114 HP (s/motor.)</t>
  </si>
  <si>
    <t>Salário Mínimo 2025</t>
  </si>
  <si>
    <t>k =</t>
  </si>
  <si>
    <t>Data base :31/08/2025</t>
  </si>
  <si>
    <t>Manta aquecedora para balões volumétricos de 1000ml - 0,3 kW</t>
  </si>
  <si>
    <t>Termômetro de vidro com enchimento de mercúrio tipo 12C - escala de -20 a 102 °C e graduado em 0,2 °C</t>
  </si>
  <si>
    <t>Termômetro de vidro com enchimento de mercúrio  - escala de -10 a 150 °C e graduado em 0,5 °C</t>
  </si>
  <si>
    <t>Molde diametral para corpo de prova de 100 mm de diâmetro, em aço zincado para ensaio de tração indireta</t>
  </si>
  <si>
    <t>Banho para cura de corpos de prova prismáticos, com aquecimento de até 80 C° - 0,5 kW</t>
  </si>
  <si>
    <t>Recipiente paralelepipédico metálico - C = 316 mm, L = 316 mm e H = 200 mm e capacidade de 20 l</t>
  </si>
  <si>
    <t>Agitador eletromecânico de peneiras com caixilho redondo de 20,32 cm de diâmetro, com capacidade para até oito peneiras - 0,2 kW</t>
  </si>
  <si>
    <t>Câmara climática com controle de temperatura e umidade com faixa operacional de 10 a 60°C e capacidade de 300 litros - 2,0 kW</t>
  </si>
  <si>
    <t>Destilador elétrico em aço inox para água com capacidade de 0,01 m³h - 7,0 kW</t>
  </si>
  <si>
    <t>Estufa elétrica com faixa operacional de 50 e 200 °C e capacidade de 100 l - 1,50 kW</t>
  </si>
  <si>
    <t>Prensa elétrica com anel dinamômetro para ensaio ISC (CBR) e Marshall com capacidade de 50 kN - 0,28 kW</t>
  </si>
  <si>
    <t>Termômetro de vidro com enchimento de mercúrio - escala de -10 a 150 °C e graduado em 0,5 °C</t>
  </si>
  <si>
    <t>Tripé em alumínio para estação total e nível topográfico - H = 107 a 165 cm</t>
  </si>
  <si>
    <t>Veículo aéreo não tripulado (VANT) de asa rotativa multirotor</t>
  </si>
  <si>
    <t>CESTA DE Instalações de Topografia por VANT</t>
  </si>
  <si>
    <t>Mês</t>
  </si>
  <si>
    <t xml:space="preserve">Sábado </t>
  </si>
  <si>
    <t>Domingo</t>
  </si>
  <si>
    <r>
      <t>Despesas diversas - material de expediente e limpeza, água, luz, telefone, internet, postagens,</t>
    </r>
    <r>
      <rPr>
        <u/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computadores e softwares necessário</t>
    </r>
    <r>
      <rPr>
        <u/>
        <sz val="8"/>
        <color rgb="FF000000"/>
        <rFont val="Arial"/>
        <family val="2"/>
      </rPr>
      <t xml:space="preserve">s </t>
    </r>
    <r>
      <rPr>
        <sz val="8"/>
        <color rgb="FF000000"/>
        <rFont val="Arial"/>
        <family val="2"/>
      </rPr>
      <t>entre outros.</t>
    </r>
  </si>
  <si>
    <r>
      <t>Despesas diversas - material de expediente e limpeza, água, luz, telefone, internet, postagens,</t>
    </r>
    <r>
      <rPr>
        <b/>
        <u/>
        <sz val="8"/>
        <color rgb="FF000000"/>
        <rFont val="Arial"/>
        <family val="2"/>
      </rPr>
      <t xml:space="preserve"> softwares necessários</t>
    </r>
    <r>
      <rPr>
        <sz val="8"/>
        <color rgb="FF000000"/>
        <rFont val="Arial"/>
        <family val="2"/>
      </rPr>
      <t xml:space="preserve"> entre outros.</t>
    </r>
  </si>
  <si>
    <t>Orçamento</t>
  </si>
  <si>
    <t>BDI (20,70%)</t>
  </si>
  <si>
    <t>Ext. 1,846 km</t>
  </si>
  <si>
    <t>Recape e Pavimentação Asfáltica da Rua 27 de Dezembro</t>
  </si>
  <si>
    <t>BDI (25,49%)</t>
  </si>
  <si>
    <t>José Augusto Davanço</t>
  </si>
  <si>
    <t xml:space="preserve">Engenheiro Civil - Crea 166826/D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</si>
</sst>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#,##0.00"/>
    <numFmt numFmtId="165" formatCode="00"/>
    <numFmt numFmtId="166" formatCode="##0.00"/>
  </numFmts>
  <fonts count="30" x14ac:knownFonts="1">
    <font>
      <sz val="10"/>
      <color rgb="FF000000"/>
      <name val="Times New Roman"/>
      <charset val="204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u/>
      <sz val="15"/>
      <name val="Arial"/>
      <family val="2"/>
    </font>
    <font>
      <sz val="10"/>
      <color rgb="FF000000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5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6"/>
      <color rgb="FF000000"/>
      <name val="Arial"/>
      <family val="2"/>
    </font>
    <font>
      <sz val="6"/>
      <name val="Arial"/>
      <family val="2"/>
    </font>
    <font>
      <b/>
      <sz val="10"/>
      <color rgb="FF000000"/>
      <name val="Times New Roman"/>
      <family val="1"/>
    </font>
    <font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</font>
    <font>
      <sz val="10"/>
      <color rgb="FFFF0000"/>
      <name val="Arial"/>
      <family val="2"/>
    </font>
    <font>
      <b/>
      <sz val="12"/>
      <color rgb="FF000000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b/>
      <sz val="8"/>
      <color rgb="FFFF0000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FF0000"/>
      <name val="Times New Roman"/>
      <family val="1"/>
    </font>
    <font>
      <u/>
      <sz val="8"/>
      <color rgb="FF000000"/>
      <name val="Arial"/>
      <family val="2"/>
    </font>
    <font>
      <b/>
      <u/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1" fillId="0" borderId="0"/>
    <xf numFmtId="0" fontId="19" fillId="0" borderId="0"/>
  </cellStyleXfs>
  <cellXfs count="137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shrinkToFit="1"/>
    </xf>
    <xf numFmtId="164" fontId="6" fillId="0" borderId="0" xfId="0" applyNumberFormat="1" applyFont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10" fontId="3" fillId="0" borderId="1" xfId="1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left" vertical="center" wrapText="1"/>
    </xf>
    <xf numFmtId="0" fontId="6" fillId="3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10" fontId="3" fillId="0" borderId="1" xfId="1" applyNumberFormat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3" borderId="14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vertical="center"/>
    </xf>
    <xf numFmtId="0" fontId="15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left" vertical="top"/>
    </xf>
    <xf numFmtId="0" fontId="0" fillId="4" borderId="23" xfId="0" applyFill="1" applyBorder="1" applyAlignment="1">
      <alignment horizontal="left" vertical="top"/>
    </xf>
    <xf numFmtId="0" fontId="16" fillId="0" borderId="24" xfId="0" applyFont="1" applyBorder="1" applyAlignment="1">
      <alignment vertical="center" wrapText="1"/>
    </xf>
    <xf numFmtId="0" fontId="16" fillId="0" borderId="25" xfId="0" applyFont="1" applyBorder="1" applyAlignment="1">
      <alignment vertical="top" wrapText="1"/>
    </xf>
    <xf numFmtId="0" fontId="16" fillId="0" borderId="25" xfId="0" applyFont="1" applyBorder="1" applyAlignment="1">
      <alignment horizontal="center" vertical="center" wrapText="1"/>
    </xf>
    <xf numFmtId="2" fontId="18" fillId="0" borderId="2" xfId="0" applyNumberFormat="1" applyFont="1" applyBorder="1" applyAlignment="1">
      <alignment horizontal="center" vertical="center" shrinkToFit="1"/>
    </xf>
    <xf numFmtId="0" fontId="0" fillId="0" borderId="25" xfId="0" applyBorder="1" applyAlignment="1">
      <alignment horizontal="left" vertical="top"/>
    </xf>
    <xf numFmtId="0" fontId="16" fillId="0" borderId="8" xfId="0" applyFont="1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top" wrapText="1"/>
    </xf>
    <xf numFmtId="0" fontId="16" fillId="0" borderId="9" xfId="0" applyFont="1" applyBorder="1" applyAlignment="1">
      <alignment vertical="center" wrapText="1"/>
    </xf>
    <xf numFmtId="0" fontId="16" fillId="0" borderId="26" xfId="0" applyFont="1" applyBorder="1" applyAlignment="1">
      <alignment vertical="top" wrapText="1"/>
    </xf>
    <xf numFmtId="0" fontId="16" fillId="0" borderId="26" xfId="0" applyFont="1" applyBorder="1" applyAlignment="1">
      <alignment horizontal="center" vertical="center" wrapText="1"/>
    </xf>
    <xf numFmtId="2" fontId="18" fillId="0" borderId="26" xfId="0" applyNumberFormat="1" applyFont="1" applyBorder="1" applyAlignment="1">
      <alignment horizontal="center" vertical="center" shrinkToFit="1"/>
    </xf>
    <xf numFmtId="0" fontId="0" fillId="0" borderId="14" xfId="0" applyBorder="1" applyAlignment="1">
      <alignment horizontal="left" vertical="top"/>
    </xf>
    <xf numFmtId="0" fontId="15" fillId="4" borderId="27" xfId="0" applyFont="1" applyFill="1" applyBorder="1" applyAlignment="1">
      <alignment vertical="center"/>
    </xf>
    <xf numFmtId="0" fontId="15" fillId="4" borderId="28" xfId="0" applyFont="1" applyFill="1" applyBorder="1" applyAlignment="1">
      <alignment horizontal="left" vertical="center"/>
    </xf>
    <xf numFmtId="0" fontId="0" fillId="4" borderId="28" xfId="0" applyFill="1" applyBorder="1" applyAlignment="1">
      <alignment horizontal="left" vertical="center"/>
    </xf>
    <xf numFmtId="0" fontId="0" fillId="4" borderId="28" xfId="0" applyFill="1" applyBorder="1" applyAlignment="1">
      <alignment horizontal="left" vertical="top"/>
    </xf>
    <xf numFmtId="0" fontId="0" fillId="4" borderId="29" xfId="0" applyFill="1" applyBorder="1" applyAlignment="1">
      <alignment horizontal="left" vertical="top"/>
    </xf>
    <xf numFmtId="0" fontId="17" fillId="0" borderId="21" xfId="0" applyFont="1" applyBorder="1" applyAlignment="1">
      <alignment vertical="center" wrapText="1"/>
    </xf>
    <xf numFmtId="0" fontId="17" fillId="0" borderId="6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center" vertical="center" wrapText="1"/>
    </xf>
    <xf numFmtId="2" fontId="18" fillId="0" borderId="30" xfId="0" applyNumberFormat="1" applyFont="1" applyBorder="1" applyAlignment="1">
      <alignment horizontal="center" vertical="center" shrinkToFit="1"/>
    </xf>
    <xf numFmtId="0" fontId="0" fillId="0" borderId="31" xfId="0" applyBorder="1" applyAlignment="1">
      <alignment horizontal="left" vertical="top"/>
    </xf>
    <xf numFmtId="0" fontId="17" fillId="0" borderId="8" xfId="0" applyFont="1" applyBorder="1" applyAlignment="1">
      <alignment vertical="center" wrapText="1"/>
    </xf>
    <xf numFmtId="0" fontId="17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7" fillId="0" borderId="1" xfId="0" applyFont="1" applyBorder="1" applyAlignment="1">
      <alignment horizontal="left" vertical="center" wrapText="1"/>
    </xf>
    <xf numFmtId="0" fontId="15" fillId="4" borderId="32" xfId="0" applyFont="1" applyFill="1" applyBorder="1" applyAlignment="1">
      <alignment vertical="center"/>
    </xf>
    <xf numFmtId="0" fontId="16" fillId="0" borderId="25" xfId="0" applyFont="1" applyBorder="1" applyAlignment="1">
      <alignment vertical="center" wrapText="1"/>
    </xf>
    <xf numFmtId="2" fontId="18" fillId="0" borderId="25" xfId="0" applyNumberFormat="1" applyFont="1" applyBorder="1" applyAlignment="1">
      <alignment horizontal="center" vertical="center" shrinkToFit="1"/>
    </xf>
    <xf numFmtId="0" fontId="16" fillId="0" borderId="25" xfId="0" applyFont="1" applyBorder="1" applyAlignment="1">
      <alignment horizontal="left" vertical="top" wrapText="1"/>
    </xf>
    <xf numFmtId="0" fontId="16" fillId="0" borderId="25" xfId="0" applyFont="1" applyBorder="1" applyAlignment="1">
      <alignment horizontal="left" vertical="center" wrapText="1"/>
    </xf>
    <xf numFmtId="0" fontId="12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20" fillId="3" borderId="0" xfId="0" applyFont="1" applyFill="1" applyAlignment="1">
      <alignment horizontal="left" vertical="center"/>
    </xf>
    <xf numFmtId="0" fontId="10" fillId="3" borderId="0" xfId="0" applyFont="1" applyFill="1" applyAlignment="1">
      <alignment vertical="center"/>
    </xf>
    <xf numFmtId="4" fontId="3" fillId="0" borderId="1" xfId="0" applyNumberFormat="1" applyFont="1" applyBorder="1" applyAlignment="1">
      <alignment horizontal="center" vertical="center" shrinkToFit="1"/>
    </xf>
    <xf numFmtId="4" fontId="2" fillId="0" borderId="1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0" fontId="22" fillId="3" borderId="0" xfId="0" applyFont="1" applyFill="1" applyAlignment="1">
      <alignment horizontal="left" vertical="center"/>
    </xf>
    <xf numFmtId="0" fontId="2" fillId="5" borderId="25" xfId="0" applyFont="1" applyFill="1" applyBorder="1" applyAlignment="1">
      <alignment vertical="top" wrapText="1"/>
    </xf>
    <xf numFmtId="166" fontId="23" fillId="5" borderId="33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 shrinkToFit="1"/>
    </xf>
    <xf numFmtId="0" fontId="6" fillId="2" borderId="0" xfId="0" applyFont="1" applyFill="1" applyAlignment="1">
      <alignment horizontal="left" vertical="center"/>
    </xf>
    <xf numFmtId="0" fontId="25" fillId="0" borderId="0" xfId="0" applyFont="1" applyAlignment="1">
      <alignment horizontal="left" vertical="top"/>
    </xf>
    <xf numFmtId="4" fontId="26" fillId="0" borderId="0" xfId="0" applyNumberFormat="1" applyFont="1" applyAlignment="1">
      <alignment horizontal="center" vertical="top"/>
    </xf>
    <xf numFmtId="2" fontId="25" fillId="0" borderId="0" xfId="0" applyNumberFormat="1" applyFont="1" applyAlignment="1">
      <alignment horizontal="left" vertical="top"/>
    </xf>
    <xf numFmtId="4" fontId="2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/>
    </xf>
    <xf numFmtId="0" fontId="1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top" wrapText="1"/>
    </xf>
    <xf numFmtId="0" fontId="1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 vertical="top"/>
    </xf>
    <xf numFmtId="4" fontId="3" fillId="0" borderId="1" xfId="0" applyNumberFormat="1" applyFont="1" applyFill="1" applyBorder="1" applyAlignment="1">
      <alignment horizontal="right" vertical="center" shrinkToFit="1"/>
    </xf>
    <xf numFmtId="4" fontId="6" fillId="0" borderId="0" xfId="0" applyNumberFormat="1" applyFont="1" applyAlignment="1">
      <alignment horizontal="right"/>
    </xf>
    <xf numFmtId="10" fontId="6" fillId="0" borderId="0" xfId="1" applyNumberFormat="1" applyFont="1" applyAlignment="1">
      <alignment horizontal="right"/>
    </xf>
    <xf numFmtId="10" fontId="1" fillId="2" borderId="4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vertical="center"/>
    </xf>
    <xf numFmtId="165" fontId="22" fillId="0" borderId="0" xfId="0" applyNumberFormat="1" applyFont="1" applyFill="1" applyAlignment="1">
      <alignment horizontal="right" vertical="center"/>
    </xf>
    <xf numFmtId="165" fontId="22" fillId="2" borderId="0" xfId="0" applyNumberFormat="1" applyFont="1" applyFill="1" applyAlignment="1">
      <alignment horizontal="righ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shrinkToFit="1"/>
    </xf>
    <xf numFmtId="4" fontId="4" fillId="2" borderId="4" xfId="0" applyNumberFormat="1" applyFont="1" applyFill="1" applyBorder="1" applyAlignment="1">
      <alignment horizontal="center" shrinkToFit="1"/>
    </xf>
    <xf numFmtId="4" fontId="1" fillId="2" borderId="2" xfId="0" applyNumberFormat="1" applyFont="1" applyFill="1" applyBorder="1" applyAlignment="1">
      <alignment horizontal="center" shrinkToFit="1"/>
    </xf>
    <xf numFmtId="4" fontId="1" fillId="2" borderId="4" xfId="0" applyNumberFormat="1" applyFont="1" applyFill="1" applyBorder="1" applyAlignment="1">
      <alignment horizontal="center" shrinkToFit="1"/>
    </xf>
    <xf numFmtId="4" fontId="24" fillId="2" borderId="2" xfId="0" applyNumberFormat="1" applyFont="1" applyFill="1" applyBorder="1" applyAlignment="1">
      <alignment horizontal="center" shrinkToFit="1"/>
    </xf>
    <xf numFmtId="4" fontId="24" fillId="2" borderId="4" xfId="0" applyNumberFormat="1" applyFont="1" applyFill="1" applyBorder="1" applyAlignment="1">
      <alignment horizontal="center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right" wrapText="1"/>
    </xf>
    <xf numFmtId="0" fontId="1" fillId="2" borderId="3" xfId="0" applyFont="1" applyFill="1" applyBorder="1" applyAlignment="1">
      <alignment horizontal="right" wrapText="1"/>
    </xf>
    <xf numFmtId="0" fontId="1" fillId="2" borderId="4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21" fillId="3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shrinkToFit="1"/>
    </xf>
    <xf numFmtId="4" fontId="4" fillId="2" borderId="4" xfId="0" applyNumberFormat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6" fillId="3" borderId="12" xfId="2" applyFont="1" applyFill="1" applyBorder="1" applyAlignment="1" applyProtection="1">
      <alignment horizontal="center" vertical="center"/>
      <protection locked="0"/>
    </xf>
    <xf numFmtId="0" fontId="6" fillId="3" borderId="0" xfId="2" applyFont="1" applyFill="1" applyAlignment="1" applyProtection="1">
      <alignment horizontal="center" vertical="center"/>
      <protection locked="0"/>
    </xf>
  </cellXfs>
  <cellStyles count="4">
    <cellStyle name="Normal" xfId="0" builtinId="0"/>
    <cellStyle name="Normal 2" xfId="2" xr:uid="{00000000-0005-0000-0000-000001000000}"/>
    <cellStyle name="Normal 3" xfId="3" xr:uid="{00000000-0005-0000-0000-000002000000}"/>
    <cellStyle name="Porcentagem" xfId="1" builtinId="5"/>
  </cellStyles>
  <dxfs count="0"/>
  <tableStyles count="0" defaultTableStyle="TableStyleMedium9" defaultPivotStyle="PivotStyleLight16"/>
  <colors>
    <mruColors>
      <color rgb="FFFFCCFF"/>
      <color rgb="FF77E838"/>
      <color rgb="FFFF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3</xdr:row>
      <xdr:rowOff>171450</xdr:rowOff>
    </xdr:from>
    <xdr:to>
      <xdr:col>13</xdr:col>
      <xdr:colOff>206622</xdr:colOff>
      <xdr:row>28</xdr:row>
      <xdr:rowOff>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B65025A-7CE6-4087-8618-2574D4F17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875" y="771525"/>
          <a:ext cx="6683622" cy="4829175"/>
        </a:xfrm>
        <a:prstGeom prst="rect">
          <a:avLst/>
        </a:prstGeom>
      </xdr:spPr>
    </xdr:pic>
    <xdr:clientData/>
  </xdr:twoCellAnchor>
  <xdr:twoCellAnchor>
    <xdr:from>
      <xdr:col>2</xdr:col>
      <xdr:colOff>314325</xdr:colOff>
      <xdr:row>25</xdr:row>
      <xdr:rowOff>28575</xdr:rowOff>
    </xdr:from>
    <xdr:to>
      <xdr:col>5</xdr:col>
      <xdr:colOff>409575</xdr:colOff>
      <xdr:row>25</xdr:row>
      <xdr:rowOff>28575</xdr:rowOff>
    </xdr:to>
    <xdr:cxnSp macro="">
      <xdr:nvCxnSpPr>
        <xdr:cNvPr id="6" name="Conector reto 5">
          <a:extLst>
            <a:ext uri="{FF2B5EF4-FFF2-40B4-BE49-F238E27FC236}">
              <a16:creationId xmlns:a16="http://schemas.microsoft.com/office/drawing/2014/main" id="{CB0D362B-AC50-4E8A-A721-044D439495A1}"/>
            </a:ext>
          </a:extLst>
        </xdr:cNvPr>
        <xdr:cNvCxnSpPr/>
      </xdr:nvCxnSpPr>
      <xdr:spPr>
        <a:xfrm>
          <a:off x="1381125" y="5029200"/>
          <a:ext cx="1762125" cy="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25</xdr:row>
      <xdr:rowOff>180975</xdr:rowOff>
    </xdr:from>
    <xdr:to>
      <xdr:col>5</xdr:col>
      <xdr:colOff>400050</xdr:colOff>
      <xdr:row>25</xdr:row>
      <xdr:rowOff>180975</xdr:rowOff>
    </xdr:to>
    <xdr:cxnSp macro="">
      <xdr:nvCxnSpPr>
        <xdr:cNvPr id="7" name="Conector reto 6">
          <a:extLst>
            <a:ext uri="{FF2B5EF4-FFF2-40B4-BE49-F238E27FC236}">
              <a16:creationId xmlns:a16="http://schemas.microsoft.com/office/drawing/2014/main" id="{0693B438-07A0-4E32-8D4F-641D17C5047E}"/>
            </a:ext>
          </a:extLst>
        </xdr:cNvPr>
        <xdr:cNvCxnSpPr/>
      </xdr:nvCxnSpPr>
      <xdr:spPr>
        <a:xfrm>
          <a:off x="1371600" y="5181600"/>
          <a:ext cx="1762125" cy="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523875</xdr:colOff>
      <xdr:row>31</xdr:row>
      <xdr:rowOff>19050</xdr:rowOff>
    </xdr:from>
    <xdr:to>
      <xdr:col>16</xdr:col>
      <xdr:colOff>211766</xdr:colOff>
      <xdr:row>56</xdr:row>
      <xdr:rowOff>9525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9223F0F9-0C84-4CF1-9496-3D70FAA8A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3875" y="6219825"/>
          <a:ext cx="8298491" cy="4991100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52</xdr:row>
      <xdr:rowOff>19050</xdr:rowOff>
    </xdr:from>
    <xdr:to>
      <xdr:col>7</xdr:col>
      <xdr:colOff>38100</xdr:colOff>
      <xdr:row>52</xdr:row>
      <xdr:rowOff>28575</xdr:rowOff>
    </xdr:to>
    <xdr:cxnSp macro="">
      <xdr:nvCxnSpPr>
        <xdr:cNvPr id="9" name="Conector reto 8">
          <a:extLst>
            <a:ext uri="{FF2B5EF4-FFF2-40B4-BE49-F238E27FC236}">
              <a16:creationId xmlns:a16="http://schemas.microsoft.com/office/drawing/2014/main" id="{E587A3B7-9A78-40D4-A794-E5134DA13E73}"/>
            </a:ext>
          </a:extLst>
        </xdr:cNvPr>
        <xdr:cNvCxnSpPr/>
      </xdr:nvCxnSpPr>
      <xdr:spPr>
        <a:xfrm>
          <a:off x="1790700" y="10420350"/>
          <a:ext cx="2047875" cy="95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52</xdr:row>
      <xdr:rowOff>180975</xdr:rowOff>
    </xdr:from>
    <xdr:to>
      <xdr:col>7</xdr:col>
      <xdr:colOff>38100</xdr:colOff>
      <xdr:row>52</xdr:row>
      <xdr:rowOff>190500</xdr:rowOff>
    </xdr:to>
    <xdr:cxnSp macro="">
      <xdr:nvCxnSpPr>
        <xdr:cNvPr id="8" name="Conector reto 7">
          <a:extLst>
            <a:ext uri="{FF2B5EF4-FFF2-40B4-BE49-F238E27FC236}">
              <a16:creationId xmlns:a16="http://schemas.microsoft.com/office/drawing/2014/main" id="{1802EE83-91E1-43E7-8F8C-DF96D66EC7F1}"/>
            </a:ext>
          </a:extLst>
        </xdr:cNvPr>
        <xdr:cNvCxnSpPr/>
      </xdr:nvCxnSpPr>
      <xdr:spPr>
        <a:xfrm>
          <a:off x="1781175" y="10582275"/>
          <a:ext cx="2057400" cy="95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2"/>
  <sheetViews>
    <sheetView showGridLines="0" view="pageBreakPreview" topLeftCell="A32" zoomScaleNormal="90" zoomScaleSheetLayoutView="100" workbookViewId="0">
      <selection activeCell="W54" sqref="W54"/>
    </sheetView>
  </sheetViews>
  <sheetFormatPr defaultColWidth="9.33203125" defaultRowHeight="12.75" x14ac:dyDescent="0.2"/>
  <cols>
    <col min="1" max="1" width="35.83203125" style="4" customWidth="1"/>
    <col min="2" max="2" width="10.5" style="4" customWidth="1"/>
    <col min="3" max="3" width="13.33203125" style="4" customWidth="1"/>
    <col min="4" max="4" width="12.5" style="4" customWidth="1"/>
    <col min="5" max="5" width="15" style="4" customWidth="1"/>
    <col min="6" max="6" width="14.1640625" style="4" customWidth="1"/>
    <col min="7" max="7" width="15.6640625" style="4" customWidth="1"/>
    <col min="8" max="8" width="14.1640625" style="4" customWidth="1"/>
    <col min="9" max="9" width="15.5" style="4" hidden="1" customWidth="1"/>
    <col min="10" max="11" width="15.33203125" style="4" hidden="1" customWidth="1"/>
    <col min="12" max="12" width="14.6640625" style="4" hidden="1" customWidth="1"/>
    <col min="13" max="13" width="15.6640625" style="4" hidden="1" customWidth="1"/>
    <col min="14" max="14" width="16.6640625" style="4" hidden="1" customWidth="1"/>
    <col min="15" max="15" width="15.6640625" style="70" hidden="1" customWidth="1"/>
    <col min="16" max="16" width="14.1640625" style="70" hidden="1" customWidth="1"/>
    <col min="17" max="17" width="15.5" style="70" hidden="1" customWidth="1"/>
    <col min="18" max="18" width="14.1640625" style="70" hidden="1" customWidth="1"/>
    <col min="19" max="19" width="15.6640625" style="70" hidden="1" customWidth="1"/>
    <col min="20" max="20" width="14.1640625" style="70" hidden="1" customWidth="1"/>
    <col min="21" max="21" width="15.6640625" style="4" hidden="1" customWidth="1"/>
    <col min="22" max="22" width="14.1640625" style="4" hidden="1" customWidth="1"/>
    <col min="23" max="23" width="15.5" style="4" bestFit="1" customWidth="1"/>
    <col min="24" max="16384" width="9.33203125" style="4"/>
  </cols>
  <sheetData>
    <row r="1" spans="1:22" ht="19.5" x14ac:dyDescent="0.2">
      <c r="A1" s="8" t="s">
        <v>6</v>
      </c>
      <c r="B1" s="9"/>
      <c r="C1" s="118" t="s">
        <v>60</v>
      </c>
      <c r="D1" s="118"/>
      <c r="E1" s="118"/>
      <c r="F1" s="118"/>
      <c r="G1" s="67"/>
      <c r="H1" s="67"/>
      <c r="O1" s="4"/>
      <c r="P1" s="4"/>
      <c r="Q1" s="4"/>
      <c r="R1" s="67"/>
      <c r="S1" s="67"/>
      <c r="T1" s="67"/>
      <c r="U1" s="67"/>
      <c r="V1" s="67"/>
    </row>
    <row r="2" spans="1:22" ht="19.5" x14ac:dyDescent="0.2">
      <c r="A2" s="72" t="s">
        <v>236</v>
      </c>
      <c r="B2" s="72" t="s">
        <v>223</v>
      </c>
      <c r="C2" s="70" t="s">
        <v>260</v>
      </c>
      <c r="D2" s="66"/>
      <c r="E2" s="66"/>
      <c r="F2" s="66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</row>
    <row r="3" spans="1:22" x14ac:dyDescent="0.2">
      <c r="A3" s="9" t="s">
        <v>58</v>
      </c>
      <c r="B3" s="94">
        <v>10</v>
      </c>
      <c r="C3" s="13" t="s">
        <v>70</v>
      </c>
      <c r="D3" s="65"/>
      <c r="E3" s="10" t="s">
        <v>259</v>
      </c>
      <c r="F3" s="9"/>
      <c r="G3" s="9"/>
      <c r="H3" s="9"/>
      <c r="I3" s="9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9"/>
      <c r="V3" s="9"/>
    </row>
    <row r="4" spans="1:22" ht="27" customHeight="1" x14ac:dyDescent="0.2">
      <c r="A4" s="14" t="s">
        <v>69</v>
      </c>
      <c r="B4" s="9"/>
      <c r="C4" s="64"/>
      <c r="D4" s="64"/>
      <c r="E4" s="64"/>
      <c r="F4" s="9"/>
      <c r="G4" s="9"/>
      <c r="H4" s="9"/>
      <c r="I4" s="108" t="s">
        <v>35</v>
      </c>
      <c r="J4" s="109"/>
      <c r="K4" s="109"/>
      <c r="L4" s="109"/>
      <c r="M4" s="109"/>
      <c r="N4" s="110"/>
      <c r="O4" s="10"/>
      <c r="P4" s="10"/>
      <c r="Q4" s="10"/>
      <c r="R4" s="10"/>
      <c r="S4" s="10"/>
      <c r="T4" s="10"/>
      <c r="U4" s="106" t="s">
        <v>227</v>
      </c>
      <c r="V4" s="107"/>
    </row>
    <row r="5" spans="1:22" ht="34.5" customHeight="1" x14ac:dyDescent="0.2">
      <c r="A5" s="119" t="s">
        <v>0</v>
      </c>
      <c r="B5" s="119" t="s">
        <v>1</v>
      </c>
      <c r="C5" s="119" t="s">
        <v>61</v>
      </c>
      <c r="D5" s="119" t="s">
        <v>64</v>
      </c>
      <c r="E5" s="119" t="s">
        <v>65</v>
      </c>
      <c r="F5" s="119" t="s">
        <v>63</v>
      </c>
      <c r="G5" s="96" t="s">
        <v>224</v>
      </c>
      <c r="H5" s="97"/>
      <c r="I5" s="111" t="s">
        <v>225</v>
      </c>
      <c r="J5" s="112"/>
      <c r="K5" s="111" t="s">
        <v>226</v>
      </c>
      <c r="L5" s="112"/>
      <c r="M5" s="111" t="s">
        <v>59</v>
      </c>
      <c r="N5" s="112"/>
      <c r="O5" s="96" t="s">
        <v>36</v>
      </c>
      <c r="P5" s="97"/>
      <c r="Q5" s="96" t="s">
        <v>53</v>
      </c>
      <c r="R5" s="97"/>
      <c r="S5" s="96" t="s">
        <v>66</v>
      </c>
      <c r="T5" s="97"/>
      <c r="U5" s="96" t="s">
        <v>228</v>
      </c>
      <c r="V5" s="97"/>
    </row>
    <row r="6" spans="1:22" ht="12" customHeight="1" x14ac:dyDescent="0.2">
      <c r="A6" s="120"/>
      <c r="B6" s="120"/>
      <c r="C6" s="122"/>
      <c r="D6" s="120"/>
      <c r="E6" s="120"/>
      <c r="F6" s="120"/>
      <c r="G6" s="98" t="s">
        <v>45</v>
      </c>
      <c r="H6" s="99"/>
      <c r="I6" s="98" t="s">
        <v>46</v>
      </c>
      <c r="J6" s="99"/>
      <c r="K6" s="98" t="s">
        <v>47</v>
      </c>
      <c r="L6" s="99"/>
      <c r="M6" s="98" t="s">
        <v>48</v>
      </c>
      <c r="N6" s="99"/>
      <c r="O6" s="96" t="s">
        <v>49</v>
      </c>
      <c r="P6" s="97"/>
      <c r="Q6" s="96" t="s">
        <v>50</v>
      </c>
      <c r="R6" s="97"/>
      <c r="S6" s="96" t="s">
        <v>51</v>
      </c>
      <c r="T6" s="97"/>
      <c r="U6" s="98" t="s">
        <v>52</v>
      </c>
      <c r="V6" s="99"/>
    </row>
    <row r="7" spans="1:22" ht="9.9499999999999993" customHeight="1" x14ac:dyDescent="0.2">
      <c r="A7" s="121"/>
      <c r="B7" s="121"/>
      <c r="C7" s="123"/>
      <c r="D7" s="121"/>
      <c r="E7" s="121"/>
      <c r="F7" s="121"/>
      <c r="G7" s="5" t="s">
        <v>2</v>
      </c>
      <c r="H7" s="5" t="s">
        <v>3</v>
      </c>
      <c r="I7" s="5" t="s">
        <v>2</v>
      </c>
      <c r="J7" s="5" t="s">
        <v>3</v>
      </c>
      <c r="K7" s="5" t="s">
        <v>2</v>
      </c>
      <c r="L7" s="5" t="s">
        <v>3</v>
      </c>
      <c r="M7" s="5" t="s">
        <v>2</v>
      </c>
      <c r="N7" s="5" t="s">
        <v>3</v>
      </c>
      <c r="O7" s="16" t="s">
        <v>2</v>
      </c>
      <c r="P7" s="16" t="s">
        <v>3</v>
      </c>
      <c r="Q7" s="16" t="s">
        <v>2</v>
      </c>
      <c r="R7" s="16" t="s">
        <v>3</v>
      </c>
      <c r="S7" s="16" t="s">
        <v>2</v>
      </c>
      <c r="T7" s="16" t="s">
        <v>3</v>
      </c>
      <c r="U7" s="5" t="s">
        <v>2</v>
      </c>
      <c r="V7" s="5" t="s">
        <v>3</v>
      </c>
    </row>
    <row r="8" spans="1:22" ht="15" customHeight="1" x14ac:dyDescent="0.2">
      <c r="A8" s="116" t="s">
        <v>57</v>
      </c>
      <c r="B8" s="117"/>
      <c r="C8" s="117"/>
      <c r="D8" s="117"/>
      <c r="E8" s="117"/>
      <c r="F8" s="117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</row>
    <row r="9" spans="1:22" x14ac:dyDescent="0.2">
      <c r="A9" s="1" t="s">
        <v>40</v>
      </c>
      <c r="B9" s="3" t="s">
        <v>4</v>
      </c>
      <c r="C9" s="2">
        <f t="shared" ref="C9:C15" si="0">TRUNC(D9*1518,2)</f>
        <v>23225.4</v>
      </c>
      <c r="D9" s="2">
        <v>15.3</v>
      </c>
      <c r="E9" s="11">
        <v>1.1903999999999999</v>
      </c>
      <c r="F9" s="2">
        <f>TRUNC(C9*(1+E9),2)</f>
        <v>50872.91</v>
      </c>
      <c r="G9" s="2"/>
      <c r="H9" s="2"/>
      <c r="I9" s="2"/>
      <c r="J9" s="2"/>
      <c r="K9" s="2">
        <f>0.5*$B$3</f>
        <v>5</v>
      </c>
      <c r="L9" s="2">
        <f>TRUNC($F9*K9,2)</f>
        <v>254364.55</v>
      </c>
      <c r="M9" s="2">
        <f>1*$B$3</f>
        <v>10</v>
      </c>
      <c r="N9" s="2">
        <f>TRUNC($F9*M9,2)</f>
        <v>508729.1</v>
      </c>
      <c r="O9" s="6"/>
      <c r="P9" s="6"/>
      <c r="Q9" s="6"/>
      <c r="R9" s="6"/>
      <c r="S9" s="6">
        <f>0.33*$B$3</f>
        <v>3.3000000000000003</v>
      </c>
      <c r="T9" s="2">
        <f t="shared" ref="R9:T14" si="1">TRUNC($F9*S9,2)</f>
        <v>167880.6</v>
      </c>
      <c r="U9" s="2">
        <f>0.5*$B$3</f>
        <v>5</v>
      </c>
      <c r="V9" s="2">
        <f>TRUNC($F9*U9,2)</f>
        <v>254364.55</v>
      </c>
    </row>
    <row r="10" spans="1:22" x14ac:dyDescent="0.2">
      <c r="A10" s="1" t="s">
        <v>230</v>
      </c>
      <c r="B10" s="3" t="s">
        <v>4</v>
      </c>
      <c r="C10" s="2">
        <f t="shared" si="0"/>
        <v>16849.8</v>
      </c>
      <c r="D10" s="2">
        <v>11.1</v>
      </c>
      <c r="E10" s="11">
        <f>$E$9</f>
        <v>1.1903999999999999</v>
      </c>
      <c r="F10" s="2">
        <f t="shared" ref="F10:F15" si="2">TRUNC(C10*(1+E10),2)</f>
        <v>36907.800000000003</v>
      </c>
      <c r="G10" s="2"/>
      <c r="H10" s="2"/>
      <c r="I10" s="2"/>
      <c r="J10" s="2"/>
      <c r="K10" s="2">
        <f>1*$B$3</f>
        <v>10</v>
      </c>
      <c r="L10" s="2">
        <f t="shared" ref="J10:N14" si="3">TRUNC($F10*K10,2)</f>
        <v>369078</v>
      </c>
      <c r="M10" s="2">
        <f>1*$B$3</f>
        <v>10</v>
      </c>
      <c r="N10" s="2">
        <f t="shared" ref="N10:P12" si="4">TRUNC($F10*M10,2)</f>
        <v>369078</v>
      </c>
      <c r="O10" s="6"/>
      <c r="P10" s="6"/>
      <c r="Q10" s="6"/>
      <c r="R10" s="6"/>
      <c r="S10" s="6">
        <f>1*$B$3</f>
        <v>10</v>
      </c>
      <c r="T10" s="2">
        <f t="shared" si="1"/>
        <v>369078</v>
      </c>
      <c r="U10" s="2">
        <f>0.5*$B$3</f>
        <v>5</v>
      </c>
      <c r="V10" s="2">
        <f t="shared" ref="V10:V14" si="5">TRUNC($F10*U10,2)</f>
        <v>184539</v>
      </c>
    </row>
    <row r="11" spans="1:22" x14ac:dyDescent="0.2">
      <c r="A11" s="1" t="s">
        <v>62</v>
      </c>
      <c r="B11" s="3" t="s">
        <v>4</v>
      </c>
      <c r="C11" s="2">
        <f t="shared" si="0"/>
        <v>12903</v>
      </c>
      <c r="D11" s="2">
        <v>8.5</v>
      </c>
      <c r="E11" s="11">
        <f t="shared" ref="E11:E15" si="6">$E$9</f>
        <v>1.1903999999999999</v>
      </c>
      <c r="F11" s="2">
        <f t="shared" si="2"/>
        <v>28262.73</v>
      </c>
      <c r="G11" s="2">
        <f>0.25*10</f>
        <v>2.5</v>
      </c>
      <c r="H11" s="2">
        <f>TRUNC($F11*G11,2)</f>
        <v>70656.820000000007</v>
      </c>
      <c r="I11" s="2">
        <f>1*$B$3</f>
        <v>10</v>
      </c>
      <c r="J11" s="2">
        <f>TRUNC($F11*I11,2)</f>
        <v>282627.3</v>
      </c>
      <c r="K11" s="2">
        <f>1*$B$3</f>
        <v>10</v>
      </c>
      <c r="L11" s="2">
        <f t="shared" si="3"/>
        <v>282627.3</v>
      </c>
      <c r="M11" s="2">
        <f>2*$B$3</f>
        <v>20</v>
      </c>
      <c r="N11" s="2">
        <f t="shared" si="4"/>
        <v>565254.6</v>
      </c>
      <c r="O11" s="6">
        <f>1*$B$3</f>
        <v>10</v>
      </c>
      <c r="P11" s="2">
        <f t="shared" si="4"/>
        <v>282627.3</v>
      </c>
      <c r="Q11" s="6">
        <f>1*$B$3</f>
        <v>10</v>
      </c>
      <c r="R11" s="2">
        <f t="shared" si="1"/>
        <v>282627.3</v>
      </c>
      <c r="S11" s="6">
        <f>1*$B$3</f>
        <v>10</v>
      </c>
      <c r="T11" s="2">
        <f t="shared" si="1"/>
        <v>282627.3</v>
      </c>
      <c r="U11" s="2">
        <f>1*$B$3</f>
        <v>10</v>
      </c>
      <c r="V11" s="2">
        <f t="shared" si="5"/>
        <v>282627.3</v>
      </c>
    </row>
    <row r="12" spans="1:22" x14ac:dyDescent="0.2">
      <c r="A12" s="1" t="s">
        <v>56</v>
      </c>
      <c r="B12" s="3" t="s">
        <v>4</v>
      </c>
      <c r="C12" s="2">
        <f t="shared" si="0"/>
        <v>3946.8</v>
      </c>
      <c r="D12" s="2">
        <v>2.6</v>
      </c>
      <c r="E12" s="11">
        <f t="shared" si="6"/>
        <v>1.1903999999999999</v>
      </c>
      <c r="F12" s="2">
        <f t="shared" si="2"/>
        <v>8645.07</v>
      </c>
      <c r="G12" s="2">
        <f>0.25*$B$3</f>
        <v>2.5</v>
      </c>
      <c r="H12" s="2">
        <f>TRUNC($F12*G12,2)</f>
        <v>21612.67</v>
      </c>
      <c r="I12" s="2">
        <f>0.5*$B$3</f>
        <v>5</v>
      </c>
      <c r="J12" s="2">
        <f t="shared" si="3"/>
        <v>43225.35</v>
      </c>
      <c r="K12" s="2">
        <f>2*$B$3</f>
        <v>20</v>
      </c>
      <c r="L12" s="2">
        <f t="shared" si="3"/>
        <v>172901.4</v>
      </c>
      <c r="M12" s="2">
        <f>3*$B$3</f>
        <v>30</v>
      </c>
      <c r="N12" s="2">
        <f t="shared" si="4"/>
        <v>259352.1</v>
      </c>
      <c r="O12" s="6"/>
      <c r="P12" s="2"/>
      <c r="Q12" s="6"/>
      <c r="R12" s="6"/>
      <c r="S12" s="6"/>
      <c r="T12" s="2"/>
      <c r="U12" s="2">
        <f t="shared" ref="U12:U14" si="7">1*$B$3</f>
        <v>10</v>
      </c>
      <c r="V12" s="2">
        <f t="shared" si="5"/>
        <v>86450.7</v>
      </c>
    </row>
    <row r="13" spans="1:22" x14ac:dyDescent="0.2">
      <c r="A13" s="1" t="s">
        <v>32</v>
      </c>
      <c r="B13" s="3" t="s">
        <v>4</v>
      </c>
      <c r="C13" s="2">
        <f t="shared" si="0"/>
        <v>3946.8</v>
      </c>
      <c r="D13" s="2">
        <v>2.6</v>
      </c>
      <c r="E13" s="11">
        <f t="shared" si="6"/>
        <v>1.1903999999999999</v>
      </c>
      <c r="F13" s="2">
        <f t="shared" si="2"/>
        <v>8645.07</v>
      </c>
      <c r="G13" s="2"/>
      <c r="H13" s="68"/>
      <c r="I13" s="2">
        <f t="shared" ref="I13" si="8">1*$B$3</f>
        <v>10</v>
      </c>
      <c r="J13" s="2">
        <f t="shared" si="3"/>
        <v>86450.7</v>
      </c>
      <c r="K13" s="2">
        <f>2*$B$3</f>
        <v>20</v>
      </c>
      <c r="L13" s="2">
        <f t="shared" si="3"/>
        <v>172901.4</v>
      </c>
      <c r="M13" s="2">
        <f>2*$B$3</f>
        <v>20</v>
      </c>
      <c r="N13" s="2">
        <f t="shared" si="3"/>
        <v>172901.4</v>
      </c>
      <c r="O13" s="6"/>
      <c r="P13" s="6"/>
      <c r="Q13" s="6"/>
      <c r="R13" s="6"/>
      <c r="S13" s="6">
        <f t="shared" ref="S13" si="9">1*$B$3</f>
        <v>10</v>
      </c>
      <c r="T13" s="2">
        <f t="shared" si="1"/>
        <v>86450.7</v>
      </c>
      <c r="U13" s="2">
        <f t="shared" si="7"/>
        <v>10</v>
      </c>
      <c r="V13" s="2">
        <f t="shared" si="5"/>
        <v>86450.7</v>
      </c>
    </row>
    <row r="14" spans="1:22" x14ac:dyDescent="0.2">
      <c r="A14" s="1" t="s">
        <v>67</v>
      </c>
      <c r="B14" s="3" t="s">
        <v>4</v>
      </c>
      <c r="C14" s="2">
        <f t="shared" si="0"/>
        <v>12903</v>
      </c>
      <c r="D14" s="2">
        <v>8.5</v>
      </c>
      <c r="E14" s="11">
        <f t="shared" si="6"/>
        <v>1.1903999999999999</v>
      </c>
      <c r="F14" s="2">
        <f t="shared" si="2"/>
        <v>28262.73</v>
      </c>
      <c r="G14" s="2"/>
      <c r="H14" s="2"/>
      <c r="I14" s="2">
        <f>0.5*$B$3</f>
        <v>5</v>
      </c>
      <c r="J14" s="2">
        <f t="shared" si="3"/>
        <v>141313.65</v>
      </c>
      <c r="K14" s="2">
        <f>1*$B$3</f>
        <v>10</v>
      </c>
      <c r="L14" s="2">
        <f t="shared" si="3"/>
        <v>282627.3</v>
      </c>
      <c r="M14" s="2">
        <f>1*$B$3</f>
        <v>10</v>
      </c>
      <c r="N14" s="2">
        <f t="shared" si="3"/>
        <v>282627.3</v>
      </c>
      <c r="O14" s="6"/>
      <c r="P14" s="6"/>
      <c r="Q14" s="6"/>
      <c r="R14" s="6"/>
      <c r="S14" s="6">
        <f>0.25*$B$3</f>
        <v>2.5</v>
      </c>
      <c r="T14" s="2">
        <f t="shared" si="1"/>
        <v>70656.820000000007</v>
      </c>
      <c r="U14" s="2">
        <f t="shared" si="7"/>
        <v>10</v>
      </c>
      <c r="V14" s="2">
        <f t="shared" si="5"/>
        <v>282627.3</v>
      </c>
    </row>
    <row r="15" spans="1:22" x14ac:dyDescent="0.2">
      <c r="A15" s="1" t="s">
        <v>37</v>
      </c>
      <c r="B15" s="3" t="s">
        <v>4</v>
      </c>
      <c r="C15" s="2">
        <f t="shared" si="0"/>
        <v>5161.2</v>
      </c>
      <c r="D15" s="2">
        <v>3.4</v>
      </c>
      <c r="E15" s="11">
        <f t="shared" si="6"/>
        <v>1.1903999999999999</v>
      </c>
      <c r="F15" s="2">
        <f t="shared" si="2"/>
        <v>11305.09</v>
      </c>
      <c r="G15" s="2"/>
      <c r="H15" s="2"/>
      <c r="I15" s="2"/>
      <c r="J15" s="2"/>
      <c r="K15" s="2"/>
      <c r="L15" s="2"/>
      <c r="M15" s="2"/>
      <c r="N15" s="2"/>
      <c r="O15" s="6"/>
      <c r="P15" s="6"/>
      <c r="Q15" s="6"/>
      <c r="R15" s="6"/>
      <c r="S15" s="6"/>
      <c r="T15" s="2"/>
      <c r="U15" s="6"/>
      <c r="V15" s="2"/>
    </row>
    <row r="16" spans="1:22" ht="15" customHeight="1" x14ac:dyDescent="0.2">
      <c r="A16" s="116" t="s">
        <v>10</v>
      </c>
      <c r="B16" s="117"/>
      <c r="C16" s="117"/>
      <c r="D16" s="117"/>
      <c r="E16" s="117"/>
      <c r="F16" s="117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</row>
    <row r="17" spans="1:22" x14ac:dyDescent="0.2">
      <c r="A17" s="1" t="s">
        <v>11</v>
      </c>
      <c r="B17" s="3" t="s">
        <v>4</v>
      </c>
      <c r="C17" s="2">
        <f>TRUNC(D17*1518,2)</f>
        <v>14269.2</v>
      </c>
      <c r="D17" s="2">
        <v>9.4</v>
      </c>
      <c r="E17" s="11">
        <f>$E$9</f>
        <v>1.1903999999999999</v>
      </c>
      <c r="F17" s="2">
        <f>TRUNC(C17*(1+E17),2)</f>
        <v>31255.25</v>
      </c>
      <c r="G17" s="6"/>
      <c r="H17" s="6"/>
      <c r="I17" s="6"/>
      <c r="J17" s="6"/>
      <c r="K17" s="6"/>
      <c r="L17" s="6"/>
      <c r="M17" s="6">
        <f>0.38*$B$3</f>
        <v>3.8</v>
      </c>
      <c r="N17" s="6">
        <f t="shared" ref="N17:N19" si="10">TRUNC($F17*M17,2)</f>
        <v>118769.95</v>
      </c>
      <c r="O17" s="6"/>
      <c r="P17" s="6"/>
      <c r="Q17" s="6"/>
      <c r="R17" s="6"/>
      <c r="S17" s="6"/>
      <c r="T17" s="2"/>
      <c r="U17" s="6"/>
      <c r="V17" s="6"/>
    </row>
    <row r="18" spans="1:22" x14ac:dyDescent="0.2">
      <c r="A18" s="1" t="s">
        <v>12</v>
      </c>
      <c r="B18" s="3" t="s">
        <v>4</v>
      </c>
      <c r="C18" s="2">
        <f>TRUNC(D18*1518,2)</f>
        <v>12903</v>
      </c>
      <c r="D18" s="2">
        <v>8.5</v>
      </c>
      <c r="E18" s="11">
        <f t="shared" ref="E18:E19" si="11">$E$9</f>
        <v>1.1903999999999999</v>
      </c>
      <c r="F18" s="2">
        <f t="shared" ref="F18:F19" si="12">TRUNC(C18*(1+E18),2)</f>
        <v>28262.73</v>
      </c>
      <c r="G18" s="6"/>
      <c r="H18" s="6"/>
      <c r="I18" s="6"/>
      <c r="J18" s="6"/>
      <c r="K18" s="6"/>
      <c r="L18" s="6"/>
      <c r="M18" s="6">
        <f>0.38*$B$3</f>
        <v>3.8</v>
      </c>
      <c r="N18" s="6">
        <f t="shared" si="10"/>
        <v>107398.37</v>
      </c>
      <c r="O18" s="6"/>
      <c r="P18" s="6"/>
      <c r="Q18" s="6"/>
      <c r="R18" s="6"/>
      <c r="S18" s="6"/>
      <c r="T18" s="2"/>
      <c r="U18" s="6"/>
      <c r="V18" s="6"/>
    </row>
    <row r="19" spans="1:22" x14ac:dyDescent="0.2">
      <c r="A19" s="1" t="s">
        <v>13</v>
      </c>
      <c r="B19" s="3" t="s">
        <v>4</v>
      </c>
      <c r="C19" s="2">
        <f>TRUNC(D19*1518,2)</f>
        <v>3946.8</v>
      </c>
      <c r="D19" s="2">
        <v>2.6</v>
      </c>
      <c r="E19" s="11">
        <f t="shared" si="11"/>
        <v>1.1903999999999999</v>
      </c>
      <c r="F19" s="2">
        <f t="shared" si="12"/>
        <v>8645.07</v>
      </c>
      <c r="G19" s="6"/>
      <c r="H19" s="6"/>
      <c r="I19" s="6">
        <f t="shared" ref="I19" si="13">1*$B$3</f>
        <v>10</v>
      </c>
      <c r="J19" s="6">
        <f t="shared" ref="J19:L19" si="14">TRUNC($F19*I19,2)</f>
        <v>86450.7</v>
      </c>
      <c r="K19" s="6">
        <f t="shared" ref="K19" si="15">1*$B$3</f>
        <v>10</v>
      </c>
      <c r="L19" s="6">
        <f t="shared" si="14"/>
        <v>86450.7</v>
      </c>
      <c r="M19" s="6">
        <f>2*$B$3</f>
        <v>20</v>
      </c>
      <c r="N19" s="6">
        <f t="shared" si="10"/>
        <v>172901.4</v>
      </c>
      <c r="O19" s="6">
        <f t="shared" ref="O19" si="16">1*$B$3</f>
        <v>10</v>
      </c>
      <c r="P19" s="6">
        <f t="shared" ref="P19" si="17">TRUNC($F19*O19,2)</f>
        <v>86450.7</v>
      </c>
      <c r="Q19" s="6"/>
      <c r="R19" s="6"/>
      <c r="S19" s="6">
        <f>1*$B$3</f>
        <v>10</v>
      </c>
      <c r="T19" s="2">
        <f t="shared" ref="T19" si="18">TRUNC($F19*S19,2)</f>
        <v>86450.7</v>
      </c>
      <c r="U19" s="6"/>
      <c r="V19" s="6"/>
    </row>
    <row r="20" spans="1:22" ht="15" customHeight="1" x14ac:dyDescent="0.2">
      <c r="A20" s="116" t="s">
        <v>14</v>
      </c>
      <c r="B20" s="117"/>
      <c r="C20" s="117"/>
      <c r="D20" s="117"/>
      <c r="E20" s="117"/>
      <c r="F20" s="117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</row>
    <row r="21" spans="1:22" x14ac:dyDescent="0.2">
      <c r="A21" s="1" t="s">
        <v>7</v>
      </c>
      <c r="B21" s="3" t="s">
        <v>4</v>
      </c>
      <c r="C21" s="2">
        <f t="shared" ref="C21:C28" si="19">TRUNC(D21*1518,2)</f>
        <v>3946.8</v>
      </c>
      <c r="D21" s="2">
        <v>2.6</v>
      </c>
      <c r="E21" s="11">
        <f>$E$9</f>
        <v>1.1903999999999999</v>
      </c>
      <c r="F21" s="2">
        <f>TRUNC(C21*(1+E21),2)</f>
        <v>8645.07</v>
      </c>
      <c r="G21" s="2"/>
      <c r="H21" s="2"/>
      <c r="I21" s="2">
        <f>1*$B$3</f>
        <v>10</v>
      </c>
      <c r="J21" s="2">
        <f>TRUNC($F21*I21,2)</f>
        <v>86450.7</v>
      </c>
      <c r="K21" s="2">
        <f>2*$B$3</f>
        <v>20</v>
      </c>
      <c r="L21" s="2">
        <f t="shared" ref="J21:P28" si="20">TRUNC($F21*K21,2)</f>
        <v>172901.4</v>
      </c>
      <c r="M21" s="2">
        <f>2*$B$3</f>
        <v>20</v>
      </c>
      <c r="N21" s="2">
        <f t="shared" si="20"/>
        <v>172901.4</v>
      </c>
      <c r="O21" s="6">
        <f>0.5*$B$3</f>
        <v>5</v>
      </c>
      <c r="P21" s="2">
        <f t="shared" si="20"/>
        <v>43225.35</v>
      </c>
      <c r="Q21" s="6"/>
      <c r="R21" s="6"/>
      <c r="S21" s="6">
        <f>0.75*$B$3</f>
        <v>7.5</v>
      </c>
      <c r="T21" s="2">
        <f t="shared" ref="R21:V27" si="21">TRUNC($F21*S21,2)</f>
        <v>64838.02</v>
      </c>
      <c r="U21" s="6">
        <f>0.5*$B$3</f>
        <v>5</v>
      </c>
      <c r="V21" s="2">
        <f t="shared" si="21"/>
        <v>43225.35</v>
      </c>
    </row>
    <row r="22" spans="1:22" x14ac:dyDescent="0.2">
      <c r="A22" s="1" t="s">
        <v>8</v>
      </c>
      <c r="B22" s="3" t="s">
        <v>4</v>
      </c>
      <c r="C22" s="2">
        <f t="shared" si="19"/>
        <v>2717.22</v>
      </c>
      <c r="D22" s="2">
        <v>1.79</v>
      </c>
      <c r="E22" s="11">
        <f t="shared" ref="E22:E28" si="22">$E$9</f>
        <v>1.1903999999999999</v>
      </c>
      <c r="F22" s="2">
        <f t="shared" ref="F22:F28" si="23">TRUNC(C22*(1+E22),2)</f>
        <v>5951.79</v>
      </c>
      <c r="G22" s="2">
        <f>0.25*6</f>
        <v>1.5</v>
      </c>
      <c r="H22" s="2">
        <f>TRUNC($F22*G22,2)</f>
        <v>8927.68</v>
      </c>
      <c r="I22" s="2">
        <f>2*$B$3</f>
        <v>20</v>
      </c>
      <c r="J22" s="2">
        <f t="shared" si="20"/>
        <v>119035.8</v>
      </c>
      <c r="K22" s="2">
        <f>4*$B$3</f>
        <v>40</v>
      </c>
      <c r="L22" s="2">
        <f t="shared" si="20"/>
        <v>238071.6</v>
      </c>
      <c r="M22" s="2">
        <f>4*$B$3</f>
        <v>40</v>
      </c>
      <c r="N22" s="2">
        <f t="shared" si="20"/>
        <v>238071.6</v>
      </c>
      <c r="O22" s="6">
        <f>2*$B$3</f>
        <v>20</v>
      </c>
      <c r="P22" s="2">
        <f t="shared" si="20"/>
        <v>119035.8</v>
      </c>
      <c r="Q22" s="6"/>
      <c r="R22" s="6"/>
      <c r="S22" s="6">
        <f>0.75*$B$3</f>
        <v>7.5</v>
      </c>
      <c r="T22" s="2">
        <f t="shared" si="21"/>
        <v>44638.42</v>
      </c>
      <c r="U22" s="6">
        <f>1*$B$3</f>
        <v>10</v>
      </c>
      <c r="V22" s="2">
        <f t="shared" si="21"/>
        <v>59517.9</v>
      </c>
    </row>
    <row r="23" spans="1:22" x14ac:dyDescent="0.2">
      <c r="A23" s="1" t="s">
        <v>34</v>
      </c>
      <c r="B23" s="3" t="s">
        <v>4</v>
      </c>
      <c r="C23" s="2">
        <f t="shared" si="19"/>
        <v>3946.8</v>
      </c>
      <c r="D23" s="2">
        <v>2.6</v>
      </c>
      <c r="E23" s="11">
        <f t="shared" si="22"/>
        <v>1.1903999999999999</v>
      </c>
      <c r="F23" s="2">
        <f t="shared" si="23"/>
        <v>8645.07</v>
      </c>
      <c r="G23" s="2">
        <f>0.25*$B$3</f>
        <v>2.5</v>
      </c>
      <c r="H23" s="2">
        <f>TRUNC($F23*G23,2)</f>
        <v>21612.67</v>
      </c>
      <c r="I23" s="2">
        <f t="shared" ref="I23" si="24">1*$B$3</f>
        <v>10</v>
      </c>
      <c r="J23" s="2">
        <f t="shared" si="20"/>
        <v>86450.7</v>
      </c>
      <c r="K23" s="2">
        <f>2*$B$3</f>
        <v>20</v>
      </c>
      <c r="L23" s="2">
        <f t="shared" si="20"/>
        <v>172901.4</v>
      </c>
      <c r="M23" s="2">
        <f>2*$B$3</f>
        <v>20</v>
      </c>
      <c r="N23" s="2">
        <f t="shared" si="20"/>
        <v>172901.4</v>
      </c>
      <c r="O23" s="6"/>
      <c r="P23" s="2"/>
      <c r="Q23" s="6"/>
      <c r="R23" s="6"/>
      <c r="S23" s="6">
        <f>1*$B$3</f>
        <v>10</v>
      </c>
      <c r="T23" s="2">
        <f t="shared" si="21"/>
        <v>86450.7</v>
      </c>
      <c r="U23" s="6">
        <f>0.5*$B$3</f>
        <v>5</v>
      </c>
      <c r="V23" s="2">
        <f t="shared" si="21"/>
        <v>43225.35</v>
      </c>
    </row>
    <row r="24" spans="1:22" x14ac:dyDescent="0.2">
      <c r="A24" s="1" t="s">
        <v>9</v>
      </c>
      <c r="B24" s="3" t="s">
        <v>4</v>
      </c>
      <c r="C24" s="2">
        <f t="shared" si="19"/>
        <v>2732.4</v>
      </c>
      <c r="D24" s="2">
        <v>1.8</v>
      </c>
      <c r="E24" s="11">
        <f t="shared" si="22"/>
        <v>1.1903999999999999</v>
      </c>
      <c r="F24" s="2">
        <f t="shared" si="23"/>
        <v>5985.04</v>
      </c>
      <c r="G24" s="2"/>
      <c r="H24" s="2"/>
      <c r="I24" s="2">
        <f>2*$B$3</f>
        <v>20</v>
      </c>
      <c r="J24" s="2">
        <f t="shared" si="20"/>
        <v>119700.8</v>
      </c>
      <c r="K24" s="2">
        <f>4*$B$3</f>
        <v>40</v>
      </c>
      <c r="L24" s="2">
        <f t="shared" si="20"/>
        <v>239401.60000000001</v>
      </c>
      <c r="M24" s="2">
        <f>4*$B$3</f>
        <v>40</v>
      </c>
      <c r="N24" s="2">
        <f t="shared" si="20"/>
        <v>239401.60000000001</v>
      </c>
      <c r="O24" s="6"/>
      <c r="P24" s="2"/>
      <c r="Q24" s="6"/>
      <c r="R24" s="6"/>
      <c r="S24" s="6">
        <f>1*$B$3</f>
        <v>10</v>
      </c>
      <c r="T24" s="2">
        <f t="shared" si="21"/>
        <v>59850.400000000001</v>
      </c>
      <c r="U24" s="6">
        <f>1*$B$3</f>
        <v>10</v>
      </c>
      <c r="V24" s="2">
        <f t="shared" si="21"/>
        <v>59850.400000000001</v>
      </c>
    </row>
    <row r="25" spans="1:22" x14ac:dyDescent="0.2">
      <c r="A25" s="1" t="s">
        <v>54</v>
      </c>
      <c r="B25" s="3" t="s">
        <v>4</v>
      </c>
      <c r="C25" s="2">
        <f t="shared" si="19"/>
        <v>7741.8</v>
      </c>
      <c r="D25" s="2">
        <v>5.0999999999999996</v>
      </c>
      <c r="E25" s="11">
        <f t="shared" si="22"/>
        <v>1.1903999999999999</v>
      </c>
      <c r="F25" s="2">
        <f t="shared" si="23"/>
        <v>16957.63</v>
      </c>
      <c r="G25" s="2">
        <f>0.5*$B$3</f>
        <v>5</v>
      </c>
      <c r="H25" s="2">
        <f>TRUNC($F25*G25,2)</f>
        <v>84788.15</v>
      </c>
      <c r="I25" s="2">
        <f>1*$B$3</f>
        <v>10</v>
      </c>
      <c r="J25" s="2">
        <f t="shared" si="20"/>
        <v>169576.3</v>
      </c>
      <c r="K25" s="2">
        <f>1*$B$3</f>
        <v>10</v>
      </c>
      <c r="L25" s="2">
        <f t="shared" si="20"/>
        <v>169576.3</v>
      </c>
      <c r="M25" s="2">
        <f>2*$B$3</f>
        <v>20</v>
      </c>
      <c r="N25" s="2">
        <f t="shared" si="20"/>
        <v>339152.6</v>
      </c>
      <c r="O25" s="6"/>
      <c r="P25" s="2"/>
      <c r="Q25" s="6">
        <f t="shared" ref="Q25:S25" si="25">1*$B$3</f>
        <v>10</v>
      </c>
      <c r="R25" s="2">
        <f t="shared" si="21"/>
        <v>169576.3</v>
      </c>
      <c r="S25" s="6">
        <f t="shared" si="25"/>
        <v>10</v>
      </c>
      <c r="T25" s="2">
        <f t="shared" si="21"/>
        <v>169576.3</v>
      </c>
      <c r="U25" s="2">
        <f>1*$B$3</f>
        <v>10</v>
      </c>
      <c r="V25" s="2">
        <f t="shared" si="21"/>
        <v>169576.3</v>
      </c>
    </row>
    <row r="26" spans="1:22" x14ac:dyDescent="0.2">
      <c r="A26" s="1" t="s">
        <v>55</v>
      </c>
      <c r="B26" s="3" t="s">
        <v>4</v>
      </c>
      <c r="C26" s="2">
        <f t="shared" si="19"/>
        <v>5161.2</v>
      </c>
      <c r="D26" s="2">
        <v>3.4</v>
      </c>
      <c r="E26" s="11">
        <f t="shared" si="22"/>
        <v>1.1903999999999999</v>
      </c>
      <c r="F26" s="2">
        <f t="shared" si="23"/>
        <v>11305.09</v>
      </c>
      <c r="G26" s="2"/>
      <c r="H26" s="2"/>
      <c r="I26" s="2"/>
      <c r="J26" s="2"/>
      <c r="K26" s="2"/>
      <c r="L26" s="2"/>
      <c r="M26" s="2"/>
      <c r="N26" s="2"/>
      <c r="O26" s="75">
        <f>1*$B$3</f>
        <v>10</v>
      </c>
      <c r="P26" s="2">
        <f t="shared" si="20"/>
        <v>113050.9</v>
      </c>
      <c r="Q26" s="6"/>
      <c r="R26" s="6"/>
      <c r="S26" s="6"/>
      <c r="T26" s="2"/>
      <c r="U26" s="6"/>
      <c r="V26" s="2"/>
    </row>
    <row r="27" spans="1:22" x14ac:dyDescent="0.2">
      <c r="A27" s="1" t="s">
        <v>38</v>
      </c>
      <c r="B27" s="3" t="s">
        <v>4</v>
      </c>
      <c r="C27" s="2">
        <f t="shared" si="19"/>
        <v>2580.6</v>
      </c>
      <c r="D27" s="2">
        <v>1.7</v>
      </c>
      <c r="E27" s="11">
        <f t="shared" si="22"/>
        <v>1.1903999999999999</v>
      </c>
      <c r="F27" s="2">
        <f t="shared" si="23"/>
        <v>5652.54</v>
      </c>
      <c r="G27" s="2"/>
      <c r="H27" s="2"/>
      <c r="I27" s="2">
        <f>0.5*$B$3</f>
        <v>5</v>
      </c>
      <c r="J27" s="2">
        <f t="shared" si="20"/>
        <v>28262.7</v>
      </c>
      <c r="K27" s="2">
        <f>0.5*$B$3</f>
        <v>5</v>
      </c>
      <c r="L27" s="2">
        <f t="shared" si="20"/>
        <v>28262.7</v>
      </c>
      <c r="M27" s="2">
        <f>1*$B$3</f>
        <v>10</v>
      </c>
      <c r="N27" s="2">
        <f t="shared" si="20"/>
        <v>56525.4</v>
      </c>
      <c r="O27" s="75">
        <f>1*$B$3</f>
        <v>10</v>
      </c>
      <c r="P27" s="2">
        <f t="shared" si="20"/>
        <v>56525.4</v>
      </c>
      <c r="Q27" s="69"/>
      <c r="R27" s="69"/>
      <c r="S27" s="6">
        <f>1*$B$3</f>
        <v>10</v>
      </c>
      <c r="T27" s="2">
        <f t="shared" si="21"/>
        <v>56525.4</v>
      </c>
      <c r="U27" s="6">
        <f>0.5*$B$3</f>
        <v>5</v>
      </c>
      <c r="V27" s="2">
        <f t="shared" si="21"/>
        <v>28262.7</v>
      </c>
    </row>
    <row r="28" spans="1:22" x14ac:dyDescent="0.2">
      <c r="A28" s="1" t="s">
        <v>15</v>
      </c>
      <c r="B28" s="3" t="s">
        <v>4</v>
      </c>
      <c r="C28" s="2">
        <f t="shared" si="19"/>
        <v>2580.6</v>
      </c>
      <c r="D28" s="2">
        <v>1.7</v>
      </c>
      <c r="E28" s="11">
        <f t="shared" si="22"/>
        <v>1.1903999999999999</v>
      </c>
      <c r="F28" s="2">
        <f t="shared" si="23"/>
        <v>5652.54</v>
      </c>
      <c r="G28" s="2"/>
      <c r="H28" s="2"/>
      <c r="I28" s="2"/>
      <c r="J28" s="2"/>
      <c r="K28" s="2">
        <f>1*$B$3</f>
        <v>10</v>
      </c>
      <c r="L28" s="2">
        <f t="shared" si="20"/>
        <v>56525.4</v>
      </c>
      <c r="M28" s="2">
        <f>2*$B$3</f>
        <v>20</v>
      </c>
      <c r="N28" s="2">
        <f t="shared" si="20"/>
        <v>113050.8</v>
      </c>
      <c r="O28" s="75"/>
      <c r="P28" s="2"/>
      <c r="Q28" s="6"/>
      <c r="R28" s="6"/>
      <c r="S28" s="6"/>
      <c r="T28" s="2"/>
      <c r="U28" s="2"/>
      <c r="V28" s="2"/>
    </row>
    <row r="29" spans="1:22" ht="15" customHeight="1" x14ac:dyDescent="0.2">
      <c r="A29" s="116" t="s">
        <v>16</v>
      </c>
      <c r="B29" s="117"/>
      <c r="C29" s="117"/>
      <c r="D29" s="117"/>
      <c r="E29" s="117"/>
      <c r="F29" s="117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</row>
    <row r="30" spans="1:22" x14ac:dyDescent="0.2">
      <c r="A30" s="1" t="s">
        <v>17</v>
      </c>
      <c r="B30" s="3" t="s">
        <v>4</v>
      </c>
      <c r="C30" s="2">
        <f t="shared" ref="C30:C36" si="26">TRUNC(D30*1518,2)</f>
        <v>6527.4</v>
      </c>
      <c r="D30" s="2">
        <v>4.3</v>
      </c>
      <c r="E30" s="11">
        <f>$E$9</f>
        <v>1.1903999999999999</v>
      </c>
      <c r="F30" s="2">
        <f>TRUNC(C30*(1+E30),2)</f>
        <v>14297.61</v>
      </c>
      <c r="G30" s="2"/>
      <c r="H30" s="2"/>
      <c r="I30" s="2"/>
      <c r="J30" s="2"/>
      <c r="K30" s="2"/>
      <c r="L30" s="2"/>
      <c r="M30" s="2">
        <f>1*$B$3</f>
        <v>10</v>
      </c>
      <c r="N30" s="2">
        <f t="shared" ref="N30:N35" si="27">TRUNC($F30*M30,2)</f>
        <v>142976.1</v>
      </c>
      <c r="O30" s="6"/>
      <c r="P30" s="6"/>
      <c r="Q30" s="6"/>
      <c r="R30" s="6"/>
      <c r="S30" s="6"/>
      <c r="T30" s="6"/>
      <c r="U30" s="2"/>
      <c r="V30" s="2"/>
    </row>
    <row r="31" spans="1:22" x14ac:dyDescent="0.2">
      <c r="A31" s="1" t="s">
        <v>18</v>
      </c>
      <c r="B31" s="3" t="s">
        <v>4</v>
      </c>
      <c r="C31" s="2">
        <f t="shared" si="26"/>
        <v>3946.8</v>
      </c>
      <c r="D31" s="2">
        <v>2.6</v>
      </c>
      <c r="E31" s="11">
        <f t="shared" ref="E31:E36" si="28">$E$9</f>
        <v>1.1903999999999999</v>
      </c>
      <c r="F31" s="2">
        <f t="shared" ref="F31:F36" si="29">TRUNC(C31*(1+E31),2)</f>
        <v>8645.07</v>
      </c>
      <c r="G31" s="2"/>
      <c r="H31" s="2"/>
      <c r="I31" s="2">
        <f>1*$B$3</f>
        <v>10</v>
      </c>
      <c r="J31" s="2">
        <f t="shared" ref="J31:J32" si="30">TRUNC($F31*I31,2)</f>
        <v>86450.7</v>
      </c>
      <c r="K31" s="2">
        <f>1*$B$3</f>
        <v>10</v>
      </c>
      <c r="L31" s="2">
        <f t="shared" ref="L31:L35" si="31">TRUNC($F31*K31,2)</f>
        <v>86450.7</v>
      </c>
      <c r="M31" s="2">
        <f>1*$B$3</f>
        <v>10</v>
      </c>
      <c r="N31" s="2">
        <f t="shared" si="27"/>
        <v>86450.7</v>
      </c>
      <c r="O31" s="6"/>
      <c r="P31" s="2"/>
      <c r="Q31" s="69"/>
      <c r="R31" s="69"/>
      <c r="S31" s="2">
        <f>1*$B$3</f>
        <v>10</v>
      </c>
      <c r="T31" s="2">
        <f t="shared" ref="T31:T34" si="32">TRUNC($F31*S31,2)</f>
        <v>86450.7</v>
      </c>
      <c r="U31" s="2">
        <f>0.5*$B$3</f>
        <v>5</v>
      </c>
      <c r="V31" s="2">
        <f t="shared" ref="V31:V32" si="33">TRUNC($F31*U31,2)</f>
        <v>43225.35</v>
      </c>
    </row>
    <row r="32" spans="1:22" x14ac:dyDescent="0.2">
      <c r="A32" s="1" t="s">
        <v>39</v>
      </c>
      <c r="B32" s="3" t="s">
        <v>4</v>
      </c>
      <c r="C32" s="2">
        <f t="shared" si="26"/>
        <v>2580.6</v>
      </c>
      <c r="D32" s="2">
        <v>1.7</v>
      </c>
      <c r="E32" s="11">
        <f t="shared" si="28"/>
        <v>1.1903999999999999</v>
      </c>
      <c r="F32" s="2">
        <f t="shared" si="29"/>
        <v>5652.54</v>
      </c>
      <c r="G32" s="2"/>
      <c r="H32" s="2"/>
      <c r="I32" s="2">
        <f>0.5*$B$3</f>
        <v>5</v>
      </c>
      <c r="J32" s="2">
        <f t="shared" si="30"/>
        <v>28262.7</v>
      </c>
      <c r="K32" s="2">
        <f>1*$B$3</f>
        <v>10</v>
      </c>
      <c r="L32" s="2">
        <f t="shared" si="31"/>
        <v>56525.4</v>
      </c>
      <c r="M32" s="2">
        <f>2*$B$3</f>
        <v>20</v>
      </c>
      <c r="N32" s="2">
        <f t="shared" si="27"/>
        <v>113050.8</v>
      </c>
      <c r="O32" s="6"/>
      <c r="P32" s="6"/>
      <c r="Q32" s="6"/>
      <c r="R32" s="6"/>
      <c r="S32" s="6"/>
      <c r="T32" s="2"/>
      <c r="U32" s="2">
        <f>1*$B$3</f>
        <v>10</v>
      </c>
      <c r="V32" s="2">
        <f t="shared" si="33"/>
        <v>56525.4</v>
      </c>
    </row>
    <row r="33" spans="1:22" x14ac:dyDescent="0.2">
      <c r="A33" s="1" t="s">
        <v>19</v>
      </c>
      <c r="B33" s="3" t="s">
        <v>4</v>
      </c>
      <c r="C33" s="2">
        <f t="shared" si="26"/>
        <v>2580.6</v>
      </c>
      <c r="D33" s="2">
        <v>1.7</v>
      </c>
      <c r="E33" s="11">
        <f t="shared" si="28"/>
        <v>1.1903999999999999</v>
      </c>
      <c r="F33" s="2">
        <f t="shared" si="29"/>
        <v>5652.54</v>
      </c>
      <c r="G33" s="2"/>
      <c r="H33" s="2"/>
      <c r="I33" s="2"/>
      <c r="J33" s="2"/>
      <c r="K33" s="2">
        <f t="shared" ref="K33:K35" si="34">1*$B$3</f>
        <v>10</v>
      </c>
      <c r="L33" s="2">
        <f t="shared" si="31"/>
        <v>56525.4</v>
      </c>
      <c r="M33" s="2">
        <f>1*$B$3</f>
        <v>10</v>
      </c>
      <c r="N33" s="2">
        <f t="shared" si="27"/>
        <v>56525.4</v>
      </c>
      <c r="O33" s="6"/>
      <c r="P33" s="6"/>
      <c r="Q33" s="6"/>
      <c r="R33" s="6"/>
      <c r="S33" s="6"/>
      <c r="T33" s="2"/>
      <c r="U33" s="2"/>
      <c r="V33" s="2"/>
    </row>
    <row r="34" spans="1:22" x14ac:dyDescent="0.2">
      <c r="A34" s="1" t="s">
        <v>33</v>
      </c>
      <c r="B34" s="3" t="s">
        <v>4</v>
      </c>
      <c r="C34" s="2">
        <f t="shared" si="26"/>
        <v>2580.6</v>
      </c>
      <c r="D34" s="2">
        <v>1.7</v>
      </c>
      <c r="E34" s="11">
        <f t="shared" si="28"/>
        <v>1.1903999999999999</v>
      </c>
      <c r="F34" s="2">
        <f t="shared" si="29"/>
        <v>5652.54</v>
      </c>
      <c r="G34" s="2"/>
      <c r="H34" s="2"/>
      <c r="I34" s="2">
        <f>0.5*$B$3</f>
        <v>5</v>
      </c>
      <c r="J34" s="2">
        <f t="shared" ref="J34:J35" si="35">TRUNC($F34*I34,2)</f>
        <v>28262.7</v>
      </c>
      <c r="K34" s="2">
        <f t="shared" si="34"/>
        <v>10</v>
      </c>
      <c r="L34" s="2">
        <f t="shared" si="31"/>
        <v>56525.4</v>
      </c>
      <c r="M34" s="2">
        <f>1*$B$3</f>
        <v>10</v>
      </c>
      <c r="N34" s="2">
        <f t="shared" si="27"/>
        <v>56525.4</v>
      </c>
      <c r="O34" s="75">
        <f>1*$B$3</f>
        <v>10</v>
      </c>
      <c r="P34" s="2">
        <f t="shared" ref="P34" si="36">TRUNC($F34*O34,2)</f>
        <v>56525.4</v>
      </c>
      <c r="Q34" s="2"/>
      <c r="R34" s="6"/>
      <c r="S34" s="2">
        <f>0.25*$B$3</f>
        <v>2.5</v>
      </c>
      <c r="T34" s="2">
        <f t="shared" si="32"/>
        <v>14131.35</v>
      </c>
      <c r="U34" s="2">
        <f>0.25*$B$3</f>
        <v>2.5</v>
      </c>
      <c r="V34" s="2">
        <f t="shared" ref="V34" si="37">TRUNC($F34*U34,2)</f>
        <v>14131.35</v>
      </c>
    </row>
    <row r="35" spans="1:22" x14ac:dyDescent="0.2">
      <c r="A35" s="1" t="s">
        <v>30</v>
      </c>
      <c r="B35" s="3" t="s">
        <v>4</v>
      </c>
      <c r="C35" s="2">
        <f t="shared" si="26"/>
        <v>2580.6</v>
      </c>
      <c r="D35" s="2">
        <v>1.7</v>
      </c>
      <c r="E35" s="11">
        <f t="shared" si="28"/>
        <v>1.1903999999999999</v>
      </c>
      <c r="F35" s="2">
        <f t="shared" si="29"/>
        <v>5652.54</v>
      </c>
      <c r="G35" s="2"/>
      <c r="H35" s="2"/>
      <c r="I35" s="2">
        <f>1*$B$3</f>
        <v>10</v>
      </c>
      <c r="J35" s="2">
        <f t="shared" si="35"/>
        <v>56525.4</v>
      </c>
      <c r="K35" s="2">
        <f t="shared" si="34"/>
        <v>10</v>
      </c>
      <c r="L35" s="2">
        <f t="shared" si="31"/>
        <v>56525.4</v>
      </c>
      <c r="M35" s="2">
        <f>1*$B$3</f>
        <v>10</v>
      </c>
      <c r="N35" s="2">
        <f t="shared" si="27"/>
        <v>56525.4</v>
      </c>
      <c r="O35" s="6"/>
      <c r="P35" s="6"/>
      <c r="Q35" s="6"/>
      <c r="R35" s="6"/>
      <c r="S35" s="6"/>
      <c r="T35" s="2"/>
      <c r="U35" s="2"/>
      <c r="V35" s="2"/>
    </row>
    <row r="36" spans="1:22" x14ac:dyDescent="0.2">
      <c r="A36" s="1" t="s">
        <v>31</v>
      </c>
      <c r="B36" s="3" t="s">
        <v>4</v>
      </c>
      <c r="C36" s="2">
        <f t="shared" si="26"/>
        <v>2580.6</v>
      </c>
      <c r="D36" s="2">
        <v>1.7</v>
      </c>
      <c r="E36" s="11">
        <f t="shared" si="28"/>
        <v>1.1903999999999999</v>
      </c>
      <c r="F36" s="2">
        <f t="shared" si="29"/>
        <v>5652.54</v>
      </c>
      <c r="G36" s="2"/>
      <c r="H36" s="2"/>
      <c r="I36" s="2"/>
      <c r="J36" s="2"/>
      <c r="K36" s="2"/>
      <c r="L36" s="2"/>
      <c r="M36" s="2"/>
      <c r="N36" s="2"/>
      <c r="O36" s="6"/>
      <c r="P36" s="6"/>
      <c r="Q36" s="6"/>
      <c r="R36" s="6"/>
      <c r="S36" s="6"/>
      <c r="T36" s="2"/>
      <c r="U36" s="2"/>
      <c r="V36" s="2"/>
    </row>
    <row r="37" spans="1:22" ht="15" customHeight="1" x14ac:dyDescent="0.2">
      <c r="A37" s="116" t="s">
        <v>20</v>
      </c>
      <c r="B37" s="117"/>
      <c r="C37" s="117"/>
      <c r="D37" s="117"/>
      <c r="E37" s="117"/>
      <c r="F37" s="117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</row>
    <row r="38" spans="1:22" x14ac:dyDescent="0.2">
      <c r="A38" s="1" t="s">
        <v>25</v>
      </c>
      <c r="B38" s="3" t="s">
        <v>4</v>
      </c>
      <c r="C38" s="2">
        <f>TRUNC(D38*1518,2)</f>
        <v>2580.6</v>
      </c>
      <c r="D38" s="2">
        <v>1.7</v>
      </c>
      <c r="E38" s="11">
        <f>$E$9</f>
        <v>1.1903999999999999</v>
      </c>
      <c r="F38" s="2">
        <f>TRUNC(C38*(1+E38),2)</f>
        <v>5652.54</v>
      </c>
      <c r="G38" s="2"/>
      <c r="H38" s="2"/>
      <c r="I38" s="2">
        <f>1/5*$B$3</f>
        <v>2</v>
      </c>
      <c r="J38" s="2">
        <f t="shared" ref="J38" si="38">TRUNC($F38*I38,2)</f>
        <v>11305.08</v>
      </c>
      <c r="K38" s="2">
        <f>1/5*$B$3</f>
        <v>2</v>
      </c>
      <c r="L38" s="2">
        <f t="shared" ref="L38:L43" si="39">TRUNC($F38*K38,2)</f>
        <v>11305.08</v>
      </c>
      <c r="M38" s="2">
        <f>1/5*$B$3</f>
        <v>2</v>
      </c>
      <c r="N38" s="2">
        <f t="shared" ref="N38:N43" si="40">TRUNC($F38*M38,2)</f>
        <v>11305.08</v>
      </c>
      <c r="O38" s="2">
        <f>1/5*$B$3</f>
        <v>2</v>
      </c>
      <c r="P38" s="2">
        <f t="shared" ref="P38" si="41">TRUNC($F38*O38,2)</f>
        <v>11305.08</v>
      </c>
      <c r="Q38" s="2">
        <f>1/10*$B$3</f>
        <v>1</v>
      </c>
      <c r="R38" s="2">
        <f t="shared" ref="R38" si="42">TRUNC($F38*Q38,2)</f>
        <v>5652.54</v>
      </c>
      <c r="S38" s="2">
        <f>1/10*$B$3</f>
        <v>1</v>
      </c>
      <c r="T38" s="2">
        <f>TRUNC($F38*S38,2)</f>
        <v>5652.54</v>
      </c>
      <c r="U38" s="2">
        <f>1/10*$B$3</f>
        <v>1</v>
      </c>
      <c r="V38" s="2">
        <f t="shared" ref="V38" si="43">TRUNC($F38*U38,2)</f>
        <v>5652.54</v>
      </c>
    </row>
    <row r="39" spans="1:22" x14ac:dyDescent="0.2">
      <c r="A39" s="1" t="s">
        <v>26</v>
      </c>
      <c r="B39" s="3" t="s">
        <v>4</v>
      </c>
      <c r="C39" s="2">
        <f>TRUNC(D39*1518,2)</f>
        <v>3946.8</v>
      </c>
      <c r="D39" s="2">
        <v>2.6</v>
      </c>
      <c r="E39" s="11">
        <f t="shared" ref="E39:E40" si="44">$E$9</f>
        <v>1.1903999999999999</v>
      </c>
      <c r="F39" s="2">
        <f t="shared" ref="F39:F40" si="45">TRUNC(C39*(1+E39),2)</f>
        <v>8645.07</v>
      </c>
      <c r="G39" s="2"/>
      <c r="H39" s="2"/>
      <c r="I39" s="2"/>
      <c r="J39" s="2"/>
      <c r="K39" s="2">
        <f>1/5*$B$3</f>
        <v>2</v>
      </c>
      <c r="L39" s="2">
        <f t="shared" si="39"/>
        <v>17290.14</v>
      </c>
      <c r="M39" s="2">
        <f>1/5*$B$3</f>
        <v>2</v>
      </c>
      <c r="N39" s="2">
        <f t="shared" si="40"/>
        <v>17290.14</v>
      </c>
      <c r="O39" s="2"/>
      <c r="P39" s="2"/>
      <c r="Q39" s="6"/>
      <c r="R39" s="6"/>
      <c r="S39" s="6">
        <f>1/5*$B$3</f>
        <v>2</v>
      </c>
      <c r="T39" s="2">
        <f>TRUNC($F39*S39,2)</f>
        <v>17290.14</v>
      </c>
      <c r="U39" s="2"/>
      <c r="V39" s="2"/>
    </row>
    <row r="40" spans="1:22" x14ac:dyDescent="0.2">
      <c r="A40" s="1" t="s">
        <v>71</v>
      </c>
      <c r="B40" s="3" t="s">
        <v>4</v>
      </c>
      <c r="C40" s="2">
        <f>TRUNC(D40*1518,2)</f>
        <v>3946.8</v>
      </c>
      <c r="D40" s="2">
        <v>2.6</v>
      </c>
      <c r="E40" s="11">
        <f t="shared" si="44"/>
        <v>1.1903999999999999</v>
      </c>
      <c r="F40" s="2">
        <f t="shared" si="45"/>
        <v>8645.07</v>
      </c>
      <c r="G40" s="2"/>
      <c r="H40" s="2"/>
      <c r="I40" s="2"/>
      <c r="J40" s="2"/>
      <c r="K40" s="2">
        <f>1/5*$B$3</f>
        <v>2</v>
      </c>
      <c r="L40" s="2">
        <f t="shared" si="39"/>
        <v>17290.14</v>
      </c>
      <c r="M40" s="2">
        <f>1/5*$B$3</f>
        <v>2</v>
      </c>
      <c r="N40" s="2">
        <f t="shared" si="40"/>
        <v>17290.14</v>
      </c>
      <c r="O40" s="2"/>
      <c r="P40" s="2"/>
      <c r="Q40" s="6"/>
      <c r="R40" s="6"/>
      <c r="S40" s="6"/>
      <c r="T40" s="2"/>
      <c r="U40" s="2"/>
      <c r="V40" s="2"/>
    </row>
    <row r="41" spans="1:22" x14ac:dyDescent="0.2">
      <c r="A41" s="1" t="s">
        <v>218</v>
      </c>
      <c r="B41" s="3" t="s">
        <v>44</v>
      </c>
      <c r="C41" s="2">
        <v>321.49</v>
      </c>
      <c r="D41" s="2"/>
      <c r="E41" s="2"/>
      <c r="F41" s="2">
        <f>C41*(1+E41)</f>
        <v>321.49</v>
      </c>
      <c r="G41" s="2"/>
      <c r="H41" s="2"/>
      <c r="I41" s="2">
        <f>3*$B$3</f>
        <v>30</v>
      </c>
      <c r="J41" s="2">
        <f t="shared" ref="J41:J43" si="46">TRUNC($F41*I41,2)</f>
        <v>9644.7000000000007</v>
      </c>
      <c r="K41" s="2">
        <f>5*$B$3</f>
        <v>50</v>
      </c>
      <c r="L41" s="2">
        <f t="shared" si="39"/>
        <v>16074.5</v>
      </c>
      <c r="M41" s="2">
        <f>10*$B$3</f>
        <v>100</v>
      </c>
      <c r="N41" s="2">
        <f t="shared" si="40"/>
        <v>32149</v>
      </c>
      <c r="O41" s="2"/>
      <c r="P41" s="2"/>
      <c r="Q41" s="6"/>
      <c r="R41" s="6"/>
      <c r="S41" s="6"/>
      <c r="T41" s="2"/>
      <c r="U41" s="2"/>
      <c r="V41" s="2"/>
    </row>
    <row r="42" spans="1:22" x14ac:dyDescent="0.2">
      <c r="A42" s="1" t="s">
        <v>27</v>
      </c>
      <c r="B42" s="3" t="s">
        <v>44</v>
      </c>
      <c r="C42" s="2">
        <v>279.74</v>
      </c>
      <c r="D42" s="2"/>
      <c r="E42" s="2"/>
      <c r="F42" s="2">
        <f>C42*(1+E42)</f>
        <v>279.74</v>
      </c>
      <c r="G42" s="2"/>
      <c r="H42" s="2"/>
      <c r="I42" s="2">
        <f>5*$B$3</f>
        <v>50</v>
      </c>
      <c r="J42" s="2">
        <f t="shared" si="46"/>
        <v>13987</v>
      </c>
      <c r="K42" s="2">
        <f>10*$B$3</f>
        <v>100</v>
      </c>
      <c r="L42" s="2">
        <f t="shared" si="39"/>
        <v>27974</v>
      </c>
      <c r="M42" s="2">
        <f>20*$B$3</f>
        <v>200</v>
      </c>
      <c r="N42" s="2">
        <f t="shared" si="40"/>
        <v>55948</v>
      </c>
      <c r="O42" s="2"/>
      <c r="P42" s="2"/>
      <c r="Q42" s="6"/>
      <c r="R42" s="6"/>
      <c r="S42" s="6"/>
      <c r="T42" s="2"/>
      <c r="U42" s="2"/>
      <c r="V42" s="2"/>
    </row>
    <row r="43" spans="1:22" x14ac:dyDescent="0.2">
      <c r="A43" s="1" t="s">
        <v>28</v>
      </c>
      <c r="B43" s="3" t="s">
        <v>44</v>
      </c>
      <c r="C43" s="2">
        <v>250.42</v>
      </c>
      <c r="D43" s="2"/>
      <c r="E43" s="2"/>
      <c r="F43" s="2">
        <f>C43*(1+E43)</f>
        <v>250.42</v>
      </c>
      <c r="G43" s="2"/>
      <c r="H43" s="2"/>
      <c r="I43" s="2">
        <f>3*$B$3</f>
        <v>30</v>
      </c>
      <c r="J43" s="2">
        <f t="shared" si="46"/>
        <v>7512.6</v>
      </c>
      <c r="K43" s="2">
        <f>5*$B$3</f>
        <v>50</v>
      </c>
      <c r="L43" s="2">
        <f t="shared" si="39"/>
        <v>12521</v>
      </c>
      <c r="M43" s="2">
        <f>10*$B$3</f>
        <v>100</v>
      </c>
      <c r="N43" s="2">
        <f t="shared" si="40"/>
        <v>25042</v>
      </c>
      <c r="O43" s="2"/>
      <c r="P43" s="2"/>
      <c r="Q43" s="6"/>
      <c r="R43" s="6"/>
      <c r="S43" s="6"/>
      <c r="T43" s="2"/>
      <c r="U43" s="2"/>
      <c r="V43" s="2"/>
    </row>
    <row r="44" spans="1:22" ht="15" customHeight="1" x14ac:dyDescent="0.2">
      <c r="A44" s="116" t="s">
        <v>29</v>
      </c>
      <c r="B44" s="117"/>
      <c r="C44" s="117"/>
      <c r="D44" s="117"/>
      <c r="E44" s="117"/>
      <c r="F44" s="117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</row>
    <row r="45" spans="1:22" x14ac:dyDescent="0.2">
      <c r="A45" s="73" t="s">
        <v>231</v>
      </c>
      <c r="B45" s="3" t="s">
        <v>44</v>
      </c>
      <c r="C45" s="74">
        <v>116.77</v>
      </c>
      <c r="D45" s="2"/>
      <c r="E45" s="2"/>
      <c r="F45" s="2">
        <f>C45</f>
        <v>116.77</v>
      </c>
      <c r="G45" s="2">
        <f>1*44*$B$3</f>
        <v>440</v>
      </c>
      <c r="H45" s="2">
        <f>TRUNC($F45*G45,2)</f>
        <v>51378.8</v>
      </c>
      <c r="I45" s="2">
        <f>1*44*$B$3</f>
        <v>440</v>
      </c>
      <c r="J45" s="2">
        <f t="shared" ref="J45:J50" si="47">TRUNC($F45*I45,2)</f>
        <v>51378.8</v>
      </c>
      <c r="K45" s="2">
        <f>2*44*$B$3</f>
        <v>880</v>
      </c>
      <c r="L45" s="2">
        <f t="shared" ref="L45:L48" si="48">TRUNC($F45*K45,2)</f>
        <v>102757.6</v>
      </c>
      <c r="M45" s="2">
        <f>4*44*$B$3</f>
        <v>1760</v>
      </c>
      <c r="N45" s="2">
        <f t="shared" ref="N45:N47" si="49">TRUNC($F45*M45,2)</f>
        <v>205515.2</v>
      </c>
      <c r="O45" s="6">
        <f>1*44*$B$3</f>
        <v>440</v>
      </c>
      <c r="P45" s="2">
        <f t="shared" ref="P45:P48" si="50">TRUNC($F45*O45,2)</f>
        <v>51378.8</v>
      </c>
      <c r="Q45" s="6">
        <f>1*44*$B$3</f>
        <v>440</v>
      </c>
      <c r="R45" s="2">
        <f t="shared" ref="R45" si="51">TRUNC($F45*Q45,2)</f>
        <v>51378.8</v>
      </c>
      <c r="S45" s="6">
        <f>1*44*$B$3</f>
        <v>440</v>
      </c>
      <c r="T45" s="2">
        <f t="shared" ref="T45" si="52">TRUNC($F45*S45,2)</f>
        <v>51378.8</v>
      </c>
      <c r="U45" s="2">
        <f>1*44*$B$3</f>
        <v>440</v>
      </c>
      <c r="V45" s="2">
        <f t="shared" ref="V45:V47" si="53">TRUNC($F45*U45,2)</f>
        <v>51378.8</v>
      </c>
    </row>
    <row r="46" spans="1:22" ht="22.5" x14ac:dyDescent="0.2">
      <c r="A46" s="73" t="s">
        <v>232</v>
      </c>
      <c r="B46" s="3" t="s">
        <v>44</v>
      </c>
      <c r="C46" s="74">
        <v>138.53</v>
      </c>
      <c r="D46" s="2"/>
      <c r="E46" s="2"/>
      <c r="F46" s="2">
        <f t="shared" ref="F46:F50" si="54">C46</f>
        <v>138.53</v>
      </c>
      <c r="G46" s="2"/>
      <c r="H46" s="2"/>
      <c r="I46" s="2">
        <f>1*44*$B$3</f>
        <v>440</v>
      </c>
      <c r="J46" s="2">
        <f t="shared" si="47"/>
        <v>60953.2</v>
      </c>
      <c r="K46" s="2">
        <f>2*44*$B$3</f>
        <v>880</v>
      </c>
      <c r="L46" s="2">
        <f t="shared" si="48"/>
        <v>121906.4</v>
      </c>
      <c r="M46" s="2">
        <f>4*44*$B$3</f>
        <v>1760</v>
      </c>
      <c r="N46" s="2">
        <f t="shared" si="49"/>
        <v>243812.8</v>
      </c>
      <c r="O46" s="6"/>
      <c r="P46" s="2"/>
      <c r="Q46" s="6"/>
      <c r="R46" s="6"/>
      <c r="S46" s="6"/>
      <c r="T46" s="2"/>
      <c r="U46" s="2">
        <f>1*44*$B$3</f>
        <v>440</v>
      </c>
      <c r="V46" s="2">
        <f t="shared" si="53"/>
        <v>60953.2</v>
      </c>
    </row>
    <row r="47" spans="1:22" ht="24" customHeight="1" x14ac:dyDescent="0.2">
      <c r="A47" s="73" t="s">
        <v>233</v>
      </c>
      <c r="B47" s="3" t="s">
        <v>44</v>
      </c>
      <c r="C47" s="2">
        <v>190.95</v>
      </c>
      <c r="D47" s="2"/>
      <c r="E47" s="2"/>
      <c r="F47" s="2">
        <f t="shared" si="54"/>
        <v>190.95</v>
      </c>
      <c r="G47" s="2"/>
      <c r="H47" s="2"/>
      <c r="I47" s="2">
        <f>1*44*$B$3</f>
        <v>440</v>
      </c>
      <c r="J47" s="2">
        <f t="shared" si="47"/>
        <v>84018</v>
      </c>
      <c r="K47" s="2">
        <f>2*44*$B$3</f>
        <v>880</v>
      </c>
      <c r="L47" s="2">
        <f t="shared" si="48"/>
        <v>168036</v>
      </c>
      <c r="M47" s="2">
        <f>2*44*$B$3</f>
        <v>880</v>
      </c>
      <c r="N47" s="2">
        <f t="shared" si="49"/>
        <v>168036</v>
      </c>
      <c r="O47" s="6"/>
      <c r="P47" s="2"/>
      <c r="Q47" s="6">
        <f>1*44*$B$3</f>
        <v>440</v>
      </c>
      <c r="R47" s="2">
        <f t="shared" ref="R47:R48" si="55">TRUNC($F47*Q47,2)</f>
        <v>84018</v>
      </c>
      <c r="S47" s="6"/>
      <c r="T47" s="2"/>
      <c r="U47" s="2">
        <f>1*44*$B$3</f>
        <v>440</v>
      </c>
      <c r="V47" s="2">
        <f t="shared" si="53"/>
        <v>84018</v>
      </c>
    </row>
    <row r="48" spans="1:22" ht="22.5" x14ac:dyDescent="0.2">
      <c r="A48" s="12" t="s">
        <v>68</v>
      </c>
      <c r="B48" s="3" t="s">
        <v>44</v>
      </c>
      <c r="C48" s="74">
        <v>230.23</v>
      </c>
      <c r="D48" s="2"/>
      <c r="E48" s="2"/>
      <c r="F48" s="2">
        <f t="shared" si="54"/>
        <v>230.23</v>
      </c>
      <c r="G48" s="2">
        <f>1*22*$B$3</f>
        <v>220</v>
      </c>
      <c r="H48" s="2">
        <f>TRUNC($F48*G48,2)</f>
        <v>50650.6</v>
      </c>
      <c r="I48" s="2">
        <f t="shared" ref="I48:I50" si="56">1*44*$B$3</f>
        <v>440</v>
      </c>
      <c r="J48" s="2">
        <f t="shared" si="47"/>
        <v>101301.2</v>
      </c>
      <c r="K48" s="2">
        <f>2*44*$B$3</f>
        <v>880</v>
      </c>
      <c r="L48" s="2">
        <f t="shared" si="48"/>
        <v>202602.4</v>
      </c>
      <c r="M48" s="2"/>
      <c r="N48" s="2"/>
      <c r="O48" s="2">
        <f>4*44*$B$3</f>
        <v>1760</v>
      </c>
      <c r="P48" s="2">
        <f t="shared" si="50"/>
        <v>405204.8</v>
      </c>
      <c r="Q48" s="6">
        <f>1*44*$B$3</f>
        <v>440</v>
      </c>
      <c r="R48" s="2">
        <f t="shared" si="55"/>
        <v>101301.2</v>
      </c>
      <c r="S48" s="6"/>
      <c r="T48" s="2"/>
      <c r="U48" s="2"/>
      <c r="V48" s="2"/>
    </row>
    <row r="49" spans="1:24" ht="22.5" x14ac:dyDescent="0.2">
      <c r="A49" s="12" t="s">
        <v>217</v>
      </c>
      <c r="B49" s="3" t="s">
        <v>44</v>
      </c>
      <c r="C49" s="74">
        <v>233.31</v>
      </c>
      <c r="D49" s="2"/>
      <c r="E49" s="2"/>
      <c r="F49" s="2">
        <f t="shared" si="54"/>
        <v>233.31</v>
      </c>
      <c r="G49" s="2"/>
      <c r="H49" s="2"/>
      <c r="I49" s="2">
        <f t="shared" si="56"/>
        <v>440</v>
      </c>
      <c r="J49" s="2">
        <f t="shared" ref="J49" si="57">TRUNC($F49*I49,2)</f>
        <v>102656.4</v>
      </c>
      <c r="K49" s="2"/>
      <c r="L49" s="2"/>
      <c r="M49" s="2">
        <f>2*44*$B$3</f>
        <v>880</v>
      </c>
      <c r="N49" s="2">
        <f t="shared" ref="N49" si="58">TRUNC($F49*M49,2)</f>
        <v>205312.8</v>
      </c>
      <c r="O49" s="6"/>
      <c r="P49" s="2"/>
      <c r="Q49" s="6"/>
      <c r="R49" s="6"/>
      <c r="S49" s="6">
        <f>1*44*$B$3</f>
        <v>440</v>
      </c>
      <c r="T49" s="2">
        <f t="shared" ref="T49" si="59">TRUNC($F49*S49,2)</f>
        <v>102656.4</v>
      </c>
      <c r="U49" s="2"/>
      <c r="V49" s="2"/>
    </row>
    <row r="50" spans="1:24" ht="22.5" x14ac:dyDescent="0.2">
      <c r="A50" s="12" t="s">
        <v>229</v>
      </c>
      <c r="B50" s="3" t="s">
        <v>44</v>
      </c>
      <c r="C50" s="2">
        <v>395.05</v>
      </c>
      <c r="D50" s="2"/>
      <c r="E50" s="2"/>
      <c r="F50" s="2">
        <f t="shared" si="54"/>
        <v>395.05</v>
      </c>
      <c r="G50" s="2"/>
      <c r="H50" s="2"/>
      <c r="I50" s="2">
        <f t="shared" si="56"/>
        <v>440</v>
      </c>
      <c r="J50" s="2">
        <f t="shared" si="47"/>
        <v>173822</v>
      </c>
      <c r="K50" s="2"/>
      <c r="L50" s="2"/>
      <c r="M50" s="2">
        <f>1*2*44*$B$3</f>
        <v>880</v>
      </c>
      <c r="N50" s="2">
        <f t="shared" ref="N50" si="60">TRUNC($F50*M50,2)</f>
        <v>347644</v>
      </c>
      <c r="O50" s="6"/>
      <c r="P50" s="2"/>
      <c r="Q50" s="6"/>
      <c r="R50" s="6"/>
      <c r="S50" s="6">
        <f>1*44*$B$3</f>
        <v>440</v>
      </c>
      <c r="T50" s="2">
        <f t="shared" ref="T50" si="61">TRUNC($F50*S50,2)</f>
        <v>173822</v>
      </c>
      <c r="U50" s="2"/>
      <c r="V50" s="2"/>
    </row>
    <row r="51" spans="1:24" ht="15" customHeight="1" x14ac:dyDescent="0.2">
      <c r="A51" s="116" t="s">
        <v>21</v>
      </c>
      <c r="B51" s="117"/>
      <c r="C51" s="117"/>
      <c r="D51" s="117"/>
      <c r="E51" s="117"/>
      <c r="F51" s="117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</row>
    <row r="52" spans="1:24" x14ac:dyDescent="0.2">
      <c r="A52" s="1" t="s">
        <v>22</v>
      </c>
      <c r="B52" s="3" t="s">
        <v>4</v>
      </c>
      <c r="C52" s="89">
        <v>5431.07</v>
      </c>
      <c r="D52" s="2"/>
      <c r="E52" s="2"/>
      <c r="F52" s="2">
        <f t="shared" ref="F52:F55" si="62">C52*(1+E52)</f>
        <v>5431.07</v>
      </c>
      <c r="G52" s="2">
        <f>0.5*6</f>
        <v>3</v>
      </c>
      <c r="H52" s="2">
        <f>TRUNC($F52*G52,2)</f>
        <v>16293.21</v>
      </c>
      <c r="I52" s="2">
        <f t="shared" ref="I52:O55" si="63">1*$B$3</f>
        <v>10</v>
      </c>
      <c r="J52" s="2">
        <f t="shared" ref="J52:J53" si="64">TRUNC($F52*I52,2)</f>
        <v>54310.7</v>
      </c>
      <c r="K52" s="2">
        <f>2*$B$3</f>
        <v>20</v>
      </c>
      <c r="L52" s="2">
        <f t="shared" ref="L52:L53" si="65">TRUNC($F52*K52,2)</f>
        <v>108621.4</v>
      </c>
      <c r="M52" s="2">
        <f>2*$B$3</f>
        <v>20</v>
      </c>
      <c r="N52" s="2">
        <f t="shared" ref="N52:N53" si="66">TRUNC($F52*M52,2)</f>
        <v>108621.4</v>
      </c>
      <c r="O52" s="2">
        <f t="shared" si="63"/>
        <v>10</v>
      </c>
      <c r="P52" s="2">
        <f t="shared" ref="P52" si="67">TRUNC($F52*O52,2)</f>
        <v>54310.7</v>
      </c>
      <c r="Q52" s="6"/>
      <c r="R52" s="6"/>
      <c r="S52" s="2">
        <f>0.75*$B$3</f>
        <v>7.5</v>
      </c>
      <c r="T52" s="2">
        <f t="shared" ref="T52:T53" si="68">TRUNC($F52*S52,2)</f>
        <v>40733.019999999997</v>
      </c>
      <c r="U52" s="2">
        <f>0.5*$B$3</f>
        <v>5</v>
      </c>
      <c r="V52" s="2">
        <f t="shared" ref="V52:V53" si="69">TRUNC($F52*U52,2)</f>
        <v>27155.35</v>
      </c>
    </row>
    <row r="53" spans="1:24" x14ac:dyDescent="0.2">
      <c r="A53" s="1" t="s">
        <v>219</v>
      </c>
      <c r="B53" s="3" t="s">
        <v>4</v>
      </c>
      <c r="C53" s="89">
        <v>5884.79</v>
      </c>
      <c r="D53" s="2"/>
      <c r="E53" s="2"/>
      <c r="F53" s="2">
        <f t="shared" si="62"/>
        <v>5884.79</v>
      </c>
      <c r="G53" s="2">
        <f>0.5*4</f>
        <v>2</v>
      </c>
      <c r="H53" s="2">
        <f>TRUNC($F53*G53,2)</f>
        <v>11769.58</v>
      </c>
      <c r="I53" s="2">
        <f>1*$B$3</f>
        <v>10</v>
      </c>
      <c r="J53" s="2">
        <f t="shared" si="64"/>
        <v>58847.9</v>
      </c>
      <c r="K53" s="2">
        <f>1*$B$3</f>
        <v>10</v>
      </c>
      <c r="L53" s="2">
        <f t="shared" si="65"/>
        <v>58847.9</v>
      </c>
      <c r="M53" s="2">
        <f t="shared" si="63"/>
        <v>10</v>
      </c>
      <c r="N53" s="2">
        <f t="shared" si="66"/>
        <v>58847.9</v>
      </c>
      <c r="O53" s="2"/>
      <c r="P53" s="2"/>
      <c r="Q53" s="6"/>
      <c r="R53" s="6"/>
      <c r="S53" s="2">
        <f>0.75*$B$3</f>
        <v>7.5</v>
      </c>
      <c r="T53" s="2">
        <f t="shared" si="68"/>
        <v>44135.92</v>
      </c>
      <c r="U53" s="2">
        <f>0.5*$B$3</f>
        <v>5</v>
      </c>
      <c r="V53" s="2">
        <f t="shared" si="69"/>
        <v>29423.95</v>
      </c>
    </row>
    <row r="54" spans="1:24" x14ac:dyDescent="0.2">
      <c r="A54" s="1" t="s">
        <v>220</v>
      </c>
      <c r="B54" s="3" t="s">
        <v>4</v>
      </c>
      <c r="C54" s="89">
        <v>4718.72</v>
      </c>
      <c r="D54" s="2"/>
      <c r="E54" s="2"/>
      <c r="F54" s="2">
        <f t="shared" si="62"/>
        <v>4718.72</v>
      </c>
      <c r="G54" s="2">
        <f>0.5*$B$3</f>
        <v>5</v>
      </c>
      <c r="H54" s="2">
        <f t="shared" ref="H54:H55" si="70">TRUNC($F54*G54,2)</f>
        <v>23593.599999999999</v>
      </c>
      <c r="I54" s="2">
        <f t="shared" ref="I54:I55" si="71">1*$B$3</f>
        <v>10</v>
      </c>
      <c r="J54" s="2">
        <f t="shared" ref="J54:J55" si="72">TRUNC($F54*I54,2)</f>
        <v>47187.199999999997</v>
      </c>
      <c r="K54" s="2">
        <f t="shared" si="63"/>
        <v>10</v>
      </c>
      <c r="L54" s="2">
        <f t="shared" ref="L54:L55" si="73">TRUNC($F54*K54,2)</f>
        <v>47187.199999999997</v>
      </c>
      <c r="M54" s="2">
        <f t="shared" si="63"/>
        <v>10</v>
      </c>
      <c r="N54" s="2">
        <f t="shared" ref="N54:N55" si="74">TRUNC($F54*M54,2)</f>
        <v>47187.199999999997</v>
      </c>
      <c r="O54" s="2"/>
      <c r="P54" s="2"/>
      <c r="Q54" s="6"/>
      <c r="R54" s="6"/>
      <c r="S54" s="2">
        <f>0.75*$B$3</f>
        <v>7.5</v>
      </c>
      <c r="T54" s="2">
        <f t="shared" ref="T54:T55" si="75">TRUNC($F54*S54,2)</f>
        <v>35390.400000000001</v>
      </c>
      <c r="U54" s="2">
        <f>0.5*$B$3</f>
        <v>5</v>
      </c>
      <c r="V54" s="2">
        <f t="shared" ref="V54:V55" si="76">TRUNC($F54*U54,2)</f>
        <v>23593.599999999999</v>
      </c>
    </row>
    <row r="55" spans="1:24" x14ac:dyDescent="0.2">
      <c r="A55" s="1" t="s">
        <v>221</v>
      </c>
      <c r="B55" s="3" t="s">
        <v>4</v>
      </c>
      <c r="C55" s="89">
        <f>3600.62</f>
        <v>3600.62</v>
      </c>
      <c r="D55" s="2"/>
      <c r="E55" s="2"/>
      <c r="F55" s="2">
        <f t="shared" si="62"/>
        <v>3600.62</v>
      </c>
      <c r="G55" s="2">
        <f>0.5*5</f>
        <v>2.5</v>
      </c>
      <c r="H55" s="2">
        <f t="shared" si="70"/>
        <v>9001.5499999999993</v>
      </c>
      <c r="I55" s="2">
        <f t="shared" si="71"/>
        <v>10</v>
      </c>
      <c r="J55" s="2">
        <f t="shared" si="72"/>
        <v>36006.199999999997</v>
      </c>
      <c r="K55" s="2">
        <f t="shared" si="63"/>
        <v>10</v>
      </c>
      <c r="L55" s="2">
        <f t="shared" si="73"/>
        <v>36006.199999999997</v>
      </c>
      <c r="M55" s="2">
        <f t="shared" si="63"/>
        <v>10</v>
      </c>
      <c r="N55" s="2">
        <f t="shared" si="74"/>
        <v>36006.199999999997</v>
      </c>
      <c r="O55" s="2"/>
      <c r="P55" s="2"/>
      <c r="Q55" s="6"/>
      <c r="R55" s="6"/>
      <c r="S55" s="2">
        <f>0.75*$B$3</f>
        <v>7.5</v>
      </c>
      <c r="T55" s="2">
        <f t="shared" si="75"/>
        <v>27004.65</v>
      </c>
      <c r="U55" s="2">
        <f>0.5*$B$3</f>
        <v>5</v>
      </c>
      <c r="V55" s="2">
        <f t="shared" si="76"/>
        <v>18003.099999999999</v>
      </c>
    </row>
    <row r="56" spans="1:24" s="81" customFormat="1" ht="14.1" customHeight="1" x14ac:dyDescent="0.2">
      <c r="A56" s="113" t="s">
        <v>3</v>
      </c>
      <c r="B56" s="114"/>
      <c r="C56" s="114"/>
      <c r="D56" s="114"/>
      <c r="E56" s="114"/>
      <c r="F56" s="115"/>
      <c r="G56" s="100">
        <f>SUM(H9:H55)</f>
        <v>370285.32999999996</v>
      </c>
      <c r="H56" s="101"/>
      <c r="I56" s="100">
        <f>SUM(J9:J55)</f>
        <v>2261977.1800000002</v>
      </c>
      <c r="J56" s="101"/>
      <c r="K56" s="100">
        <f>SUM(L9:L55)</f>
        <v>3959563.31</v>
      </c>
      <c r="L56" s="101"/>
      <c r="M56" s="100">
        <f>SUM(N9:N55)</f>
        <v>5981078.6800000016</v>
      </c>
      <c r="N56" s="101"/>
      <c r="O56" s="100">
        <f>SUM(P9:P55)</f>
        <v>1279640.23</v>
      </c>
      <c r="P56" s="101"/>
      <c r="Q56" s="100">
        <f>SUM(R9:R55)</f>
        <v>694554.1399999999</v>
      </c>
      <c r="R56" s="101"/>
      <c r="S56" s="100">
        <f>SUM(T9:T55)</f>
        <v>2143669.2799999993</v>
      </c>
      <c r="T56" s="101"/>
      <c r="U56" s="100">
        <f>SUM(V9:V55)</f>
        <v>1994778.1900000002</v>
      </c>
      <c r="V56" s="101"/>
    </row>
    <row r="57" spans="1:24" s="81" customFormat="1" ht="14.1" customHeight="1" x14ac:dyDescent="0.2">
      <c r="A57" s="113" t="s">
        <v>24</v>
      </c>
      <c r="B57" s="114"/>
      <c r="C57" s="114"/>
      <c r="D57" s="114"/>
      <c r="E57" s="114"/>
      <c r="F57" s="115"/>
      <c r="G57" s="100">
        <f>TRUNC(G56*5%,2)</f>
        <v>18514.259999999998</v>
      </c>
      <c r="H57" s="101"/>
      <c r="I57" s="100">
        <f>TRUNC(I56*5%,2)</f>
        <v>113098.85</v>
      </c>
      <c r="J57" s="101"/>
      <c r="K57" s="100">
        <f>TRUNC(K56*5%,2)</f>
        <v>197978.16</v>
      </c>
      <c r="L57" s="101"/>
      <c r="M57" s="100">
        <f>TRUNC(M56*5%,2)</f>
        <v>299053.93</v>
      </c>
      <c r="N57" s="101"/>
      <c r="O57" s="100">
        <f>TRUNC(O56*5%,2)</f>
        <v>63982.01</v>
      </c>
      <c r="P57" s="101"/>
      <c r="Q57" s="100">
        <f>TRUNC(Q56*5%,2)</f>
        <v>34727.699999999997</v>
      </c>
      <c r="R57" s="101"/>
      <c r="S57" s="100">
        <f>TRUNC(S56*5%,2)</f>
        <v>107183.46</v>
      </c>
      <c r="T57" s="101"/>
      <c r="U57" s="100">
        <f>TRUNC(U56*5%,2)</f>
        <v>99738.9</v>
      </c>
      <c r="V57" s="101"/>
    </row>
    <row r="58" spans="1:24" s="81" customFormat="1" ht="14.1" customHeight="1" x14ac:dyDescent="0.2">
      <c r="A58" s="113" t="s">
        <v>222</v>
      </c>
      <c r="B58" s="114"/>
      <c r="C58" s="114"/>
      <c r="D58" s="114"/>
      <c r="E58" s="114"/>
      <c r="F58" s="115"/>
      <c r="G58" s="100">
        <f>G56+G57</f>
        <v>388799.58999999997</v>
      </c>
      <c r="H58" s="101"/>
      <c r="I58" s="100">
        <f>I56+I57</f>
        <v>2375076.0300000003</v>
      </c>
      <c r="J58" s="101"/>
      <c r="K58" s="100">
        <f>K56+K57</f>
        <v>4157541.47</v>
      </c>
      <c r="L58" s="101"/>
      <c r="M58" s="100">
        <f>M56+M57</f>
        <v>6280132.6100000013</v>
      </c>
      <c r="N58" s="101"/>
      <c r="O58" s="100">
        <f>O56+O57</f>
        <v>1343622.24</v>
      </c>
      <c r="P58" s="101"/>
      <c r="Q58" s="100">
        <f>Q56+Q57</f>
        <v>729281.83999999985</v>
      </c>
      <c r="R58" s="101"/>
      <c r="S58" s="100">
        <f>S56+S57</f>
        <v>2250852.7399999993</v>
      </c>
      <c r="T58" s="101"/>
      <c r="U58" s="100">
        <f>U56+U57</f>
        <v>2094517.09</v>
      </c>
      <c r="V58" s="101"/>
    </row>
    <row r="59" spans="1:24" s="81" customFormat="1" ht="14.1" customHeight="1" x14ac:dyDescent="0.2">
      <c r="A59" s="113" t="s">
        <v>258</v>
      </c>
      <c r="B59" s="114"/>
      <c r="C59" s="114"/>
      <c r="D59" s="114"/>
      <c r="E59" s="114"/>
      <c r="F59" s="92">
        <v>0.20699999999999999</v>
      </c>
      <c r="G59" s="102">
        <f>TRUNC(G58*$F$59,2)</f>
        <v>80481.509999999995</v>
      </c>
      <c r="H59" s="103"/>
      <c r="I59" s="104">
        <f>TRUNC(I58*$F$59,2)</f>
        <v>491640.73</v>
      </c>
      <c r="J59" s="105"/>
      <c r="K59" s="104">
        <f>TRUNC(K58*$F$59,2)</f>
        <v>860611.08</v>
      </c>
      <c r="L59" s="105"/>
      <c r="M59" s="104">
        <f t="shared" ref="M59" si="77">TRUNC(M58*$F$59,2)</f>
        <v>1299987.45</v>
      </c>
      <c r="N59" s="105"/>
      <c r="O59" s="104">
        <f>TRUNC(O58*$F$59,2)</f>
        <v>278129.8</v>
      </c>
      <c r="P59" s="105"/>
      <c r="Q59" s="104">
        <f>TRUNC(Q58*$F$59,2)</f>
        <v>150961.34</v>
      </c>
      <c r="R59" s="105"/>
      <c r="S59" s="104">
        <f t="shared" ref="S59" si="78">TRUNC(S58*$F$59,2)</f>
        <v>465926.51</v>
      </c>
      <c r="T59" s="105"/>
      <c r="U59" s="104">
        <f t="shared" ref="U59" si="79">TRUNC(U58*$F$59,2)</f>
        <v>433565.03</v>
      </c>
      <c r="V59" s="105"/>
      <c r="W59" s="81" t="s">
        <v>257</v>
      </c>
    </row>
    <row r="60" spans="1:24" s="81" customFormat="1" ht="14.1" customHeight="1" x14ac:dyDescent="0.2">
      <c r="A60" s="113" t="s">
        <v>5</v>
      </c>
      <c r="B60" s="114"/>
      <c r="C60" s="114"/>
      <c r="D60" s="114"/>
      <c r="E60" s="114"/>
      <c r="F60" s="115"/>
      <c r="G60" s="100">
        <f>G58+G59</f>
        <v>469281.1</v>
      </c>
      <c r="H60" s="101"/>
      <c r="I60" s="100">
        <f>I58+I59</f>
        <v>2866716.7600000002</v>
      </c>
      <c r="J60" s="101"/>
      <c r="K60" s="100">
        <f>K58+K59</f>
        <v>5018152.55</v>
      </c>
      <c r="L60" s="101"/>
      <c r="M60" s="100">
        <f>M58+M59</f>
        <v>7580120.0600000015</v>
      </c>
      <c r="N60" s="101"/>
      <c r="O60" s="100">
        <f>O58+O59</f>
        <v>1621752.04</v>
      </c>
      <c r="P60" s="101"/>
      <c r="Q60" s="100">
        <f>Q58+Q59</f>
        <v>880243.17999999982</v>
      </c>
      <c r="R60" s="101"/>
      <c r="S60" s="100">
        <f>S58+S59</f>
        <v>2716779.2499999991</v>
      </c>
      <c r="T60" s="101"/>
      <c r="U60" s="100">
        <f>U58+U59</f>
        <v>2528082.12</v>
      </c>
      <c r="V60" s="101"/>
      <c r="W60" s="90">
        <v>9077365.0999999996</v>
      </c>
      <c r="X60" s="91">
        <f>G60/W60</f>
        <v>5.169794261112181E-2</v>
      </c>
    </row>
    <row r="62" spans="1:24" x14ac:dyDescent="0.2">
      <c r="A62" s="93" t="s">
        <v>23</v>
      </c>
    </row>
    <row r="63" spans="1:24" x14ac:dyDescent="0.2">
      <c r="A63" s="93" t="s">
        <v>255</v>
      </c>
    </row>
    <row r="64" spans="1:24" x14ac:dyDescent="0.2">
      <c r="A64" s="93" t="s">
        <v>41</v>
      </c>
    </row>
    <row r="65" spans="1:22" x14ac:dyDescent="0.2">
      <c r="A65" s="93" t="s">
        <v>42</v>
      </c>
    </row>
    <row r="66" spans="1:22" x14ac:dyDescent="0.2">
      <c r="A66" s="93" t="s">
        <v>43</v>
      </c>
      <c r="G66" s="7"/>
      <c r="H66" s="7"/>
      <c r="I66" s="7"/>
      <c r="J66" s="7"/>
      <c r="K66" s="7"/>
      <c r="L66" s="7"/>
      <c r="M66" s="7"/>
      <c r="N66" s="7"/>
      <c r="O66" s="71"/>
      <c r="P66" s="71"/>
      <c r="Q66" s="71"/>
      <c r="R66" s="71"/>
      <c r="S66" s="71"/>
      <c r="T66" s="71"/>
      <c r="U66" s="7"/>
      <c r="V66" s="7"/>
    </row>
    <row r="71" spans="1:22" x14ac:dyDescent="0.2">
      <c r="B71" s="135" t="s">
        <v>262</v>
      </c>
      <c r="C71" s="135"/>
      <c r="D71" s="135"/>
      <c r="E71" s="135"/>
    </row>
    <row r="72" spans="1:22" x14ac:dyDescent="0.2">
      <c r="B72" s="136" t="s">
        <v>263</v>
      </c>
      <c r="C72" s="136"/>
      <c r="D72" s="136"/>
      <c r="E72" s="136"/>
    </row>
  </sheetData>
  <mergeCells count="79">
    <mergeCell ref="B71:E71"/>
    <mergeCell ref="B72:E72"/>
    <mergeCell ref="A44:F44"/>
    <mergeCell ref="C1:F1"/>
    <mergeCell ref="A5:A7"/>
    <mergeCell ref="B5:B7"/>
    <mergeCell ref="C5:C7"/>
    <mergeCell ref="D5:D7"/>
    <mergeCell ref="E5:E7"/>
    <mergeCell ref="F5:F7"/>
    <mergeCell ref="A8:F8"/>
    <mergeCell ref="A16:F16"/>
    <mergeCell ref="A20:F20"/>
    <mergeCell ref="A29:F29"/>
    <mergeCell ref="A37:F37"/>
    <mergeCell ref="A60:F60"/>
    <mergeCell ref="A51:F51"/>
    <mergeCell ref="A59:E59"/>
    <mergeCell ref="A56:F56"/>
    <mergeCell ref="A57:F57"/>
    <mergeCell ref="A58:F58"/>
    <mergeCell ref="I57:J57"/>
    <mergeCell ref="G57:H57"/>
    <mergeCell ref="K58:L58"/>
    <mergeCell ref="U4:V4"/>
    <mergeCell ref="Q5:R5"/>
    <mergeCell ref="S5:T5"/>
    <mergeCell ref="U5:V5"/>
    <mergeCell ref="Q6:R6"/>
    <mergeCell ref="S6:T6"/>
    <mergeCell ref="U6:V6"/>
    <mergeCell ref="I4:N4"/>
    <mergeCell ref="I5:J5"/>
    <mergeCell ref="K5:L5"/>
    <mergeCell ref="M5:N5"/>
    <mergeCell ref="O5:P5"/>
    <mergeCell ref="Q56:R56"/>
    <mergeCell ref="S56:T56"/>
    <mergeCell ref="U56:V56"/>
    <mergeCell ref="Q57:R57"/>
    <mergeCell ref="S57:T57"/>
    <mergeCell ref="U57:V57"/>
    <mergeCell ref="U59:V59"/>
    <mergeCell ref="U60:V60"/>
    <mergeCell ref="O58:P58"/>
    <mergeCell ref="O59:P59"/>
    <mergeCell ref="O60:P60"/>
    <mergeCell ref="Q58:R58"/>
    <mergeCell ref="Q59:R59"/>
    <mergeCell ref="Q60:R60"/>
    <mergeCell ref="S58:T58"/>
    <mergeCell ref="S59:T59"/>
    <mergeCell ref="S60:T60"/>
    <mergeCell ref="U58:V58"/>
    <mergeCell ref="K59:L59"/>
    <mergeCell ref="K60:L60"/>
    <mergeCell ref="M58:N58"/>
    <mergeCell ref="M59:N59"/>
    <mergeCell ref="M60:N60"/>
    <mergeCell ref="G59:H59"/>
    <mergeCell ref="G60:H60"/>
    <mergeCell ref="I58:J58"/>
    <mergeCell ref="I59:J59"/>
    <mergeCell ref="I60:J60"/>
    <mergeCell ref="G58:H58"/>
    <mergeCell ref="G5:H5"/>
    <mergeCell ref="G6:H6"/>
    <mergeCell ref="O6:P6"/>
    <mergeCell ref="M6:N6"/>
    <mergeCell ref="K6:L6"/>
    <mergeCell ref="I6:J6"/>
    <mergeCell ref="O56:P56"/>
    <mergeCell ref="M56:N56"/>
    <mergeCell ref="K56:L56"/>
    <mergeCell ref="I56:J56"/>
    <mergeCell ref="G56:H56"/>
    <mergeCell ref="O57:P57"/>
    <mergeCell ref="M57:N57"/>
    <mergeCell ref="K57:L57"/>
  </mergeCells>
  <printOptions horizontalCentered="1"/>
  <pageMargins left="0.7" right="0.7" top="0.75" bottom="0.75" header="0.3" footer="0.3"/>
  <pageSetup paperSize="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72"/>
  <sheetViews>
    <sheetView tabSelected="1" view="pageBreakPreview" zoomScaleNormal="90" zoomScaleSheetLayoutView="100" workbookViewId="0">
      <selection activeCell="G48" sqref="G48:H48"/>
    </sheetView>
  </sheetViews>
  <sheetFormatPr defaultColWidth="9.33203125" defaultRowHeight="12.75" x14ac:dyDescent="0.2"/>
  <cols>
    <col min="1" max="1" width="35.83203125" style="4" customWidth="1"/>
    <col min="2" max="2" width="10.33203125" style="4" customWidth="1"/>
    <col min="3" max="3" width="16.33203125" style="4" bestFit="1" customWidth="1"/>
    <col min="4" max="4" width="11.83203125" style="4" customWidth="1"/>
    <col min="5" max="5" width="15.6640625" style="4" customWidth="1"/>
    <col min="6" max="6" width="14.6640625" style="4" customWidth="1"/>
    <col min="7" max="7" width="16.6640625" style="4" customWidth="1"/>
    <col min="8" max="8" width="14.1640625" style="4" customWidth="1"/>
    <col min="9" max="9" width="17.33203125" style="4" hidden="1" customWidth="1"/>
    <col min="10" max="10" width="13.83203125" style="4" hidden="1" customWidth="1"/>
    <col min="11" max="11" width="15.6640625" style="4" hidden="1" customWidth="1"/>
    <col min="12" max="12" width="14.6640625" style="4" hidden="1" customWidth="1"/>
    <col min="13" max="13" width="16.33203125" style="4" hidden="1" customWidth="1"/>
    <col min="14" max="14" width="14.1640625" style="4" hidden="1" customWidth="1"/>
    <col min="15" max="15" width="15.83203125" style="70" hidden="1" customWidth="1"/>
    <col min="16" max="16" width="14.1640625" style="70" hidden="1" customWidth="1"/>
    <col min="17" max="17" width="16.83203125" style="70" hidden="1" customWidth="1"/>
    <col min="18" max="18" width="14.1640625" style="70" hidden="1" customWidth="1"/>
    <col min="19" max="19" width="12.5" style="70" hidden="1" customWidth="1"/>
    <col min="20" max="20" width="14.1640625" style="70" hidden="1" customWidth="1"/>
    <col min="21" max="21" width="12.5" style="4" hidden="1" customWidth="1"/>
    <col min="22" max="22" width="14.1640625" style="4" hidden="1" customWidth="1"/>
    <col min="23" max="23" width="15.83203125" style="4" customWidth="1"/>
    <col min="24" max="16384" width="9.33203125" style="4"/>
  </cols>
  <sheetData>
    <row r="1" spans="1:22" ht="19.5" x14ac:dyDescent="0.2">
      <c r="A1" s="8" t="s">
        <v>6</v>
      </c>
      <c r="B1" s="9"/>
      <c r="C1" s="118" t="s">
        <v>60</v>
      </c>
      <c r="D1" s="118"/>
      <c r="E1" s="118"/>
      <c r="F1" s="118"/>
      <c r="G1" s="67"/>
      <c r="H1" s="67"/>
      <c r="O1" s="4"/>
      <c r="P1" s="4"/>
      <c r="Q1" s="4"/>
      <c r="R1" s="67"/>
      <c r="S1" s="67"/>
      <c r="T1" s="67"/>
      <c r="U1" s="67"/>
      <c r="V1" s="67"/>
    </row>
    <row r="2" spans="1:22" ht="18.75" customHeight="1" x14ac:dyDescent="0.2">
      <c r="A2" s="72" t="s">
        <v>236</v>
      </c>
      <c r="B2" s="10" t="s">
        <v>223</v>
      </c>
      <c r="C2" s="9" t="str">
        <f>'ADM  SEM Desoneração  '!C2</f>
        <v>Recape e Pavimentação Asfáltica da Rua 27 de Dezembro</v>
      </c>
      <c r="D2" s="9"/>
      <c r="E2" s="9"/>
      <c r="F2" s="9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</row>
    <row r="3" spans="1:22" x14ac:dyDescent="0.2">
      <c r="A3" s="9" t="s">
        <v>58</v>
      </c>
      <c r="B3" s="95">
        <v>10</v>
      </c>
      <c r="C3" s="9" t="s">
        <v>216</v>
      </c>
      <c r="D3" s="9"/>
      <c r="E3" s="10" t="str">
        <f>'ADM  SEM Desoneração  '!E3</f>
        <v>Ext. 1,846 km</v>
      </c>
      <c r="F3" s="9"/>
      <c r="G3" s="9"/>
      <c r="H3" s="9"/>
      <c r="I3" s="9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9"/>
      <c r="V3" s="9"/>
    </row>
    <row r="4" spans="1:22" ht="30" customHeight="1" x14ac:dyDescent="0.2">
      <c r="A4" s="14" t="s">
        <v>215</v>
      </c>
      <c r="B4" s="9"/>
      <c r="C4" s="64"/>
      <c r="D4" s="64"/>
      <c r="E4" s="64"/>
      <c r="F4" s="13"/>
      <c r="G4" s="9"/>
      <c r="H4" s="9"/>
      <c r="I4" s="108" t="s">
        <v>35</v>
      </c>
      <c r="J4" s="109"/>
      <c r="K4" s="109"/>
      <c r="L4" s="109"/>
      <c r="M4" s="109"/>
      <c r="N4" s="110"/>
      <c r="O4" s="10"/>
      <c r="P4" s="10"/>
      <c r="Q4" s="10"/>
      <c r="R4" s="10"/>
      <c r="S4" s="10"/>
      <c r="T4" s="10"/>
      <c r="U4" s="106" t="s">
        <v>227</v>
      </c>
      <c r="V4" s="107"/>
    </row>
    <row r="5" spans="1:22" ht="34.5" customHeight="1" x14ac:dyDescent="0.2">
      <c r="A5" s="119" t="s">
        <v>0</v>
      </c>
      <c r="B5" s="119" t="s">
        <v>1</v>
      </c>
      <c r="C5" s="119" t="s">
        <v>61</v>
      </c>
      <c r="D5" s="119" t="s">
        <v>64</v>
      </c>
      <c r="E5" s="119" t="s">
        <v>65</v>
      </c>
      <c r="F5" s="119" t="s">
        <v>63</v>
      </c>
      <c r="G5" s="127" t="s">
        <v>224</v>
      </c>
      <c r="H5" s="127"/>
      <c r="I5" s="126" t="s">
        <v>225</v>
      </c>
      <c r="J5" s="126"/>
      <c r="K5" s="126" t="s">
        <v>226</v>
      </c>
      <c r="L5" s="126"/>
      <c r="M5" s="126" t="s">
        <v>59</v>
      </c>
      <c r="N5" s="126"/>
      <c r="O5" s="96" t="s">
        <v>36</v>
      </c>
      <c r="P5" s="97"/>
      <c r="Q5" s="127" t="s">
        <v>53</v>
      </c>
      <c r="R5" s="127"/>
      <c r="S5" s="127" t="s">
        <v>66</v>
      </c>
      <c r="T5" s="127"/>
      <c r="U5" s="127" t="s">
        <v>228</v>
      </c>
      <c r="V5" s="127"/>
    </row>
    <row r="6" spans="1:22" ht="12" customHeight="1" x14ac:dyDescent="0.2">
      <c r="A6" s="120"/>
      <c r="B6" s="120"/>
      <c r="C6" s="122"/>
      <c r="D6" s="120"/>
      <c r="E6" s="120"/>
      <c r="F6" s="120"/>
      <c r="G6" s="98" t="s">
        <v>45</v>
      </c>
      <c r="H6" s="99"/>
      <c r="I6" s="98" t="s">
        <v>46</v>
      </c>
      <c r="J6" s="99"/>
      <c r="K6" s="98" t="s">
        <v>47</v>
      </c>
      <c r="L6" s="99"/>
      <c r="M6" s="98" t="s">
        <v>48</v>
      </c>
      <c r="N6" s="99"/>
      <c r="O6" s="96" t="s">
        <v>49</v>
      </c>
      <c r="P6" s="97"/>
      <c r="Q6" s="96" t="s">
        <v>50</v>
      </c>
      <c r="R6" s="97"/>
      <c r="S6" s="96" t="s">
        <v>51</v>
      </c>
      <c r="T6" s="97"/>
      <c r="U6" s="98" t="s">
        <v>52</v>
      </c>
      <c r="V6" s="99"/>
    </row>
    <row r="7" spans="1:22" ht="9.9499999999999993" customHeight="1" x14ac:dyDescent="0.2">
      <c r="A7" s="121"/>
      <c r="B7" s="121"/>
      <c r="C7" s="123"/>
      <c r="D7" s="121"/>
      <c r="E7" s="121"/>
      <c r="F7" s="121"/>
      <c r="G7" s="5" t="s">
        <v>2</v>
      </c>
      <c r="H7" s="5" t="s">
        <v>3</v>
      </c>
      <c r="I7" s="5" t="s">
        <v>2</v>
      </c>
      <c r="J7" s="5" t="s">
        <v>3</v>
      </c>
      <c r="K7" s="5" t="s">
        <v>2</v>
      </c>
      <c r="L7" s="5" t="s">
        <v>3</v>
      </c>
      <c r="M7" s="5" t="s">
        <v>2</v>
      </c>
      <c r="N7" s="5" t="s">
        <v>3</v>
      </c>
      <c r="O7" s="83" t="s">
        <v>2</v>
      </c>
      <c r="P7" s="83" t="s">
        <v>3</v>
      </c>
      <c r="Q7" s="83" t="s">
        <v>2</v>
      </c>
      <c r="R7" s="83" t="s">
        <v>3</v>
      </c>
      <c r="S7" s="83" t="s">
        <v>2</v>
      </c>
      <c r="T7" s="83" t="s">
        <v>3</v>
      </c>
      <c r="U7" s="5" t="s">
        <v>2</v>
      </c>
      <c r="V7" s="5" t="s">
        <v>3</v>
      </c>
    </row>
    <row r="8" spans="1:22" ht="15" customHeight="1" x14ac:dyDescent="0.2">
      <c r="A8" s="116" t="s">
        <v>57</v>
      </c>
      <c r="B8" s="117"/>
      <c r="C8" s="117"/>
      <c r="D8" s="117"/>
      <c r="E8" s="117"/>
      <c r="F8" s="117"/>
      <c r="G8" s="82"/>
      <c r="H8" s="82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</row>
    <row r="9" spans="1:22" x14ac:dyDescent="0.2">
      <c r="A9" s="1" t="s">
        <v>40</v>
      </c>
      <c r="B9" s="3" t="s">
        <v>4</v>
      </c>
      <c r="C9" s="2">
        <f t="shared" ref="C9:C15" si="0">TRUNC(D9*1518,2)</f>
        <v>23225.4</v>
      </c>
      <c r="D9" s="2">
        <v>15.3</v>
      </c>
      <c r="E9" s="15">
        <v>0.98509999999999998</v>
      </c>
      <c r="F9" s="2">
        <f>TRUNC(C9*(1+E9),2)</f>
        <v>46104.74</v>
      </c>
      <c r="G9" s="2"/>
      <c r="H9" s="2"/>
      <c r="I9" s="2"/>
      <c r="J9" s="2"/>
      <c r="K9" s="2">
        <f>0.5*$B$3</f>
        <v>5</v>
      </c>
      <c r="L9" s="2">
        <f>TRUNC($F9*K9,2)</f>
        <v>230523.7</v>
      </c>
      <c r="M9" s="2">
        <f>1*$B$3</f>
        <v>10</v>
      </c>
      <c r="N9" s="2">
        <f>TRUNC($F9*M9,2)</f>
        <v>461047.4</v>
      </c>
      <c r="O9" s="6"/>
      <c r="P9" s="6"/>
      <c r="Q9" s="6"/>
      <c r="R9" s="6"/>
      <c r="S9" s="6">
        <f>0.33*$B$3</f>
        <v>3.3000000000000003</v>
      </c>
      <c r="T9" s="2">
        <f t="shared" ref="R9:T14" si="1">TRUNC($F9*S9,2)</f>
        <v>152145.64000000001</v>
      </c>
      <c r="U9" s="2">
        <f>0.5*$B$3</f>
        <v>5</v>
      </c>
      <c r="V9" s="2">
        <f>TRUNC($F9*U9,2)</f>
        <v>230523.7</v>
      </c>
    </row>
    <row r="10" spans="1:22" x14ac:dyDescent="0.2">
      <c r="A10" s="1" t="s">
        <v>230</v>
      </c>
      <c r="B10" s="3" t="s">
        <v>4</v>
      </c>
      <c r="C10" s="2">
        <f t="shared" si="0"/>
        <v>16849.8</v>
      </c>
      <c r="D10" s="2">
        <v>11.1</v>
      </c>
      <c r="E10" s="15">
        <f>$E$9</f>
        <v>0.98509999999999998</v>
      </c>
      <c r="F10" s="2">
        <f>TRUNC(C10*(1+E10),2)</f>
        <v>33448.53</v>
      </c>
      <c r="G10" s="2"/>
      <c r="H10" s="2"/>
      <c r="I10" s="2"/>
      <c r="J10" s="2"/>
      <c r="K10" s="2">
        <f>1*$B$3</f>
        <v>10</v>
      </c>
      <c r="L10" s="2">
        <f t="shared" ref="J10:N14" si="2">TRUNC($F10*K10,2)</f>
        <v>334485.3</v>
      </c>
      <c r="M10" s="2">
        <f>1*$B$3</f>
        <v>10</v>
      </c>
      <c r="N10" s="2">
        <f t="shared" ref="N10:P12" si="3">TRUNC($F10*M10,2)</f>
        <v>334485.3</v>
      </c>
      <c r="O10" s="6"/>
      <c r="P10" s="6"/>
      <c r="Q10" s="6"/>
      <c r="R10" s="6"/>
      <c r="S10" s="6">
        <f>1*$B$3</f>
        <v>10</v>
      </c>
      <c r="T10" s="2">
        <f t="shared" si="1"/>
        <v>334485.3</v>
      </c>
      <c r="U10" s="2">
        <f>0.5*$B$3</f>
        <v>5</v>
      </c>
      <c r="V10" s="2">
        <f t="shared" ref="V10:V14" si="4">TRUNC($F10*U10,2)</f>
        <v>167242.65</v>
      </c>
    </row>
    <row r="11" spans="1:22" x14ac:dyDescent="0.2">
      <c r="A11" s="1" t="s">
        <v>62</v>
      </c>
      <c r="B11" s="3" t="s">
        <v>4</v>
      </c>
      <c r="C11" s="2">
        <f t="shared" si="0"/>
        <v>12903</v>
      </c>
      <c r="D11" s="2">
        <v>8.5</v>
      </c>
      <c r="E11" s="15">
        <f t="shared" ref="E11:E15" si="5">$E$9</f>
        <v>0.98509999999999998</v>
      </c>
      <c r="F11" s="2">
        <f t="shared" ref="F11:F40" si="6">TRUNC(C11*(1+E11),2)</f>
        <v>25613.74</v>
      </c>
      <c r="G11" s="2">
        <f>0.25*10</f>
        <v>2.5</v>
      </c>
      <c r="H11" s="2">
        <f>TRUNC($F11*G11,2)</f>
        <v>64034.35</v>
      </c>
      <c r="I11" s="2">
        <f>1*$B$3</f>
        <v>10</v>
      </c>
      <c r="J11" s="2">
        <f>TRUNC($F11*I11,2)</f>
        <v>256137.4</v>
      </c>
      <c r="K11" s="2">
        <f>1*$B$3</f>
        <v>10</v>
      </c>
      <c r="L11" s="2">
        <f t="shared" si="2"/>
        <v>256137.4</v>
      </c>
      <c r="M11" s="2">
        <f>2*$B$3</f>
        <v>20</v>
      </c>
      <c r="N11" s="2">
        <f t="shared" si="3"/>
        <v>512274.8</v>
      </c>
      <c r="O11" s="6">
        <f>1*$B$3</f>
        <v>10</v>
      </c>
      <c r="P11" s="2">
        <f t="shared" si="3"/>
        <v>256137.4</v>
      </c>
      <c r="Q11" s="6">
        <f>1*$B$3</f>
        <v>10</v>
      </c>
      <c r="R11" s="2">
        <f t="shared" si="1"/>
        <v>256137.4</v>
      </c>
      <c r="S11" s="6">
        <f>1*$B$3</f>
        <v>10</v>
      </c>
      <c r="T11" s="2">
        <f t="shared" si="1"/>
        <v>256137.4</v>
      </c>
      <c r="U11" s="2">
        <f>1*$B$3</f>
        <v>10</v>
      </c>
      <c r="V11" s="2">
        <f t="shared" si="4"/>
        <v>256137.4</v>
      </c>
    </row>
    <row r="12" spans="1:22" x14ac:dyDescent="0.2">
      <c r="A12" s="1" t="s">
        <v>56</v>
      </c>
      <c r="B12" s="3" t="s">
        <v>4</v>
      </c>
      <c r="C12" s="2">
        <f t="shared" si="0"/>
        <v>3946.8</v>
      </c>
      <c r="D12" s="2">
        <v>2.6</v>
      </c>
      <c r="E12" s="15">
        <f t="shared" si="5"/>
        <v>0.98509999999999998</v>
      </c>
      <c r="F12" s="2">
        <f t="shared" si="6"/>
        <v>7834.79</v>
      </c>
      <c r="G12" s="2">
        <f>0.25*$B$3</f>
        <v>2.5</v>
      </c>
      <c r="H12" s="2">
        <f>TRUNC($F12*G12,2)</f>
        <v>19586.97</v>
      </c>
      <c r="I12" s="2">
        <f>0.5*$B$3</f>
        <v>5</v>
      </c>
      <c r="J12" s="2">
        <f t="shared" si="2"/>
        <v>39173.949999999997</v>
      </c>
      <c r="K12" s="2">
        <f>2*$B$3</f>
        <v>20</v>
      </c>
      <c r="L12" s="2">
        <f t="shared" si="2"/>
        <v>156695.79999999999</v>
      </c>
      <c r="M12" s="2">
        <f>3*$B$3</f>
        <v>30</v>
      </c>
      <c r="N12" s="2">
        <f t="shared" si="3"/>
        <v>235043.7</v>
      </c>
      <c r="O12" s="6"/>
      <c r="P12" s="2"/>
      <c r="Q12" s="6"/>
      <c r="R12" s="6"/>
      <c r="S12" s="6"/>
      <c r="T12" s="2"/>
      <c r="U12" s="2">
        <f t="shared" ref="U12:U14" si="7">1*$B$3</f>
        <v>10</v>
      </c>
      <c r="V12" s="2">
        <f t="shared" si="4"/>
        <v>78347.899999999994</v>
      </c>
    </row>
    <row r="13" spans="1:22" x14ac:dyDescent="0.2">
      <c r="A13" s="1" t="s">
        <v>32</v>
      </c>
      <c r="B13" s="3" t="s">
        <v>4</v>
      </c>
      <c r="C13" s="2">
        <f t="shared" si="0"/>
        <v>3946.8</v>
      </c>
      <c r="D13" s="2">
        <v>2.6</v>
      </c>
      <c r="E13" s="15">
        <f t="shared" si="5"/>
        <v>0.98509999999999998</v>
      </c>
      <c r="F13" s="2">
        <f t="shared" si="6"/>
        <v>7834.79</v>
      </c>
      <c r="G13" s="2"/>
      <c r="H13" s="68"/>
      <c r="I13" s="2">
        <f t="shared" ref="I13" si="8">1*$B$3</f>
        <v>10</v>
      </c>
      <c r="J13" s="2">
        <f t="shared" si="2"/>
        <v>78347.899999999994</v>
      </c>
      <c r="K13" s="2">
        <f>2*$B$3</f>
        <v>20</v>
      </c>
      <c r="L13" s="2">
        <f t="shared" si="2"/>
        <v>156695.79999999999</v>
      </c>
      <c r="M13" s="2">
        <f>2*$B$3</f>
        <v>20</v>
      </c>
      <c r="N13" s="2">
        <f t="shared" si="2"/>
        <v>156695.79999999999</v>
      </c>
      <c r="O13" s="6"/>
      <c r="P13" s="6"/>
      <c r="Q13" s="6"/>
      <c r="R13" s="6"/>
      <c r="S13" s="6">
        <f t="shared" ref="S13" si="9">1*$B$3</f>
        <v>10</v>
      </c>
      <c r="T13" s="2">
        <f t="shared" si="1"/>
        <v>78347.899999999994</v>
      </c>
      <c r="U13" s="2">
        <f t="shared" si="7"/>
        <v>10</v>
      </c>
      <c r="V13" s="2">
        <f t="shared" si="4"/>
        <v>78347.899999999994</v>
      </c>
    </row>
    <row r="14" spans="1:22" x14ac:dyDescent="0.2">
      <c r="A14" s="1" t="s">
        <v>67</v>
      </c>
      <c r="B14" s="3" t="s">
        <v>4</v>
      </c>
      <c r="C14" s="2">
        <f t="shared" si="0"/>
        <v>12903</v>
      </c>
      <c r="D14" s="2">
        <v>8.5</v>
      </c>
      <c r="E14" s="15">
        <f t="shared" si="5"/>
        <v>0.98509999999999998</v>
      </c>
      <c r="F14" s="2">
        <f t="shared" si="6"/>
        <v>25613.74</v>
      </c>
      <c r="G14" s="2"/>
      <c r="H14" s="2"/>
      <c r="I14" s="2">
        <f>0.5*$B$3</f>
        <v>5</v>
      </c>
      <c r="J14" s="2">
        <f t="shared" si="2"/>
        <v>128068.7</v>
      </c>
      <c r="K14" s="2">
        <f>1*$B$3</f>
        <v>10</v>
      </c>
      <c r="L14" s="2">
        <f t="shared" si="2"/>
        <v>256137.4</v>
      </c>
      <c r="M14" s="2">
        <f>1*$B$3</f>
        <v>10</v>
      </c>
      <c r="N14" s="2">
        <f t="shared" si="2"/>
        <v>256137.4</v>
      </c>
      <c r="O14" s="6"/>
      <c r="P14" s="6"/>
      <c r="Q14" s="6"/>
      <c r="R14" s="6"/>
      <c r="S14" s="6">
        <f>0.25*$B$3</f>
        <v>2.5</v>
      </c>
      <c r="T14" s="2">
        <f t="shared" si="1"/>
        <v>64034.35</v>
      </c>
      <c r="U14" s="2">
        <f t="shared" si="7"/>
        <v>10</v>
      </c>
      <c r="V14" s="2">
        <f t="shared" si="4"/>
        <v>256137.4</v>
      </c>
    </row>
    <row r="15" spans="1:22" x14ac:dyDescent="0.2">
      <c r="A15" s="1" t="s">
        <v>37</v>
      </c>
      <c r="B15" s="3" t="s">
        <v>4</v>
      </c>
      <c r="C15" s="2">
        <f t="shared" si="0"/>
        <v>5161.2</v>
      </c>
      <c r="D15" s="2">
        <v>3.4</v>
      </c>
      <c r="E15" s="15">
        <f t="shared" si="5"/>
        <v>0.98509999999999998</v>
      </c>
      <c r="F15" s="2">
        <f t="shared" si="6"/>
        <v>10245.49</v>
      </c>
      <c r="G15" s="2"/>
      <c r="H15" s="2"/>
      <c r="I15" s="2"/>
      <c r="J15" s="2"/>
      <c r="K15" s="2"/>
      <c r="L15" s="2"/>
      <c r="M15" s="2"/>
      <c r="N15" s="2"/>
      <c r="O15" s="6"/>
      <c r="P15" s="6"/>
      <c r="Q15" s="6"/>
      <c r="R15" s="6"/>
      <c r="S15" s="6"/>
      <c r="T15" s="2"/>
      <c r="U15" s="6"/>
      <c r="V15" s="2"/>
    </row>
    <row r="16" spans="1:22" ht="15" customHeight="1" x14ac:dyDescent="0.2">
      <c r="A16" s="116" t="s">
        <v>10</v>
      </c>
      <c r="B16" s="117"/>
      <c r="C16" s="117"/>
      <c r="D16" s="117"/>
      <c r="E16" s="117"/>
      <c r="F16" s="117"/>
      <c r="G16" s="76"/>
      <c r="H16" s="82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</row>
    <row r="17" spans="1:22" x14ac:dyDescent="0.2">
      <c r="A17" s="1" t="s">
        <v>11</v>
      </c>
      <c r="B17" s="3" t="s">
        <v>4</v>
      </c>
      <c r="C17" s="2">
        <f>TRUNC(D17*1518,2)</f>
        <v>14269.2</v>
      </c>
      <c r="D17" s="2">
        <v>9.4</v>
      </c>
      <c r="E17" s="15">
        <f>$E$9</f>
        <v>0.98509999999999998</v>
      </c>
      <c r="F17" s="2">
        <f t="shared" si="6"/>
        <v>28325.78</v>
      </c>
      <c r="G17" s="6"/>
      <c r="H17" s="6"/>
      <c r="I17" s="6"/>
      <c r="J17" s="6"/>
      <c r="K17" s="6"/>
      <c r="L17" s="6"/>
      <c r="M17" s="6">
        <f>0.38*$B$3</f>
        <v>3.8</v>
      </c>
      <c r="N17" s="6">
        <f t="shared" ref="N17:N19" si="10">TRUNC($F17*M17,2)</f>
        <v>107637.96</v>
      </c>
      <c r="O17" s="6"/>
      <c r="P17" s="6"/>
      <c r="Q17" s="6"/>
      <c r="R17" s="6"/>
      <c r="S17" s="6"/>
      <c r="T17" s="2"/>
      <c r="U17" s="6"/>
      <c r="V17" s="6"/>
    </row>
    <row r="18" spans="1:22" x14ac:dyDescent="0.2">
      <c r="A18" s="1" t="s">
        <v>12</v>
      </c>
      <c r="B18" s="3" t="s">
        <v>4</v>
      </c>
      <c r="C18" s="2">
        <f>TRUNC(D18*1518,2)</f>
        <v>12903</v>
      </c>
      <c r="D18" s="2">
        <v>8.5</v>
      </c>
      <c r="E18" s="15">
        <f t="shared" ref="E18:E19" si="11">$E$9</f>
        <v>0.98509999999999998</v>
      </c>
      <c r="F18" s="2">
        <f t="shared" si="6"/>
        <v>25613.74</v>
      </c>
      <c r="G18" s="6"/>
      <c r="H18" s="6"/>
      <c r="I18" s="6"/>
      <c r="J18" s="6"/>
      <c r="K18" s="6"/>
      <c r="L18" s="6"/>
      <c r="M18" s="6">
        <f>0.38*$B$3</f>
        <v>3.8</v>
      </c>
      <c r="N18" s="6">
        <f t="shared" si="10"/>
        <v>97332.21</v>
      </c>
      <c r="O18" s="6"/>
      <c r="P18" s="6"/>
      <c r="Q18" s="6"/>
      <c r="R18" s="6"/>
      <c r="S18" s="6"/>
      <c r="T18" s="2"/>
      <c r="U18" s="6"/>
      <c r="V18" s="6"/>
    </row>
    <row r="19" spans="1:22" x14ac:dyDescent="0.2">
      <c r="A19" s="1" t="s">
        <v>13</v>
      </c>
      <c r="B19" s="3" t="s">
        <v>4</v>
      </c>
      <c r="C19" s="2">
        <f>TRUNC(D19*1518,2)</f>
        <v>3946.8</v>
      </c>
      <c r="D19" s="2">
        <v>2.6</v>
      </c>
      <c r="E19" s="15">
        <f t="shared" si="11"/>
        <v>0.98509999999999998</v>
      </c>
      <c r="F19" s="2">
        <f t="shared" si="6"/>
        <v>7834.79</v>
      </c>
      <c r="G19" s="6"/>
      <c r="H19" s="6"/>
      <c r="I19" s="6">
        <f t="shared" ref="I19" si="12">1*$B$3</f>
        <v>10</v>
      </c>
      <c r="J19" s="6">
        <f t="shared" ref="J19:L19" si="13">TRUNC($F19*I19,2)</f>
        <v>78347.899999999994</v>
      </c>
      <c r="K19" s="6">
        <f t="shared" ref="K19" si="14">1*$B$3</f>
        <v>10</v>
      </c>
      <c r="L19" s="6">
        <f t="shared" si="13"/>
        <v>78347.899999999994</v>
      </c>
      <c r="M19" s="6">
        <f>2*$B$3</f>
        <v>20</v>
      </c>
      <c r="N19" s="6">
        <f t="shared" si="10"/>
        <v>156695.79999999999</v>
      </c>
      <c r="O19" s="6">
        <v>4</v>
      </c>
      <c r="P19" s="6">
        <f t="shared" ref="P19" si="15">TRUNC($F19*O19,2)</f>
        <v>31339.16</v>
      </c>
      <c r="Q19" s="6"/>
      <c r="R19" s="6"/>
      <c r="S19" s="6">
        <f>1*$B$3</f>
        <v>10</v>
      </c>
      <c r="T19" s="2">
        <f t="shared" ref="T19" si="16">TRUNC($F19*S19,2)</f>
        <v>78347.899999999994</v>
      </c>
      <c r="U19" s="6"/>
      <c r="V19" s="6"/>
    </row>
    <row r="20" spans="1:22" ht="15" customHeight="1" x14ac:dyDescent="0.2">
      <c r="A20" s="116" t="s">
        <v>14</v>
      </c>
      <c r="B20" s="117"/>
      <c r="C20" s="117"/>
      <c r="D20" s="117"/>
      <c r="E20" s="117"/>
      <c r="F20" s="117"/>
      <c r="G20" s="76"/>
      <c r="H20" s="82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</row>
    <row r="21" spans="1:22" x14ac:dyDescent="0.2">
      <c r="A21" s="1" t="s">
        <v>7</v>
      </c>
      <c r="B21" s="3" t="s">
        <v>4</v>
      </c>
      <c r="C21" s="2">
        <f t="shared" ref="C21:C28" si="17">TRUNC(D21*1518,2)</f>
        <v>3946.8</v>
      </c>
      <c r="D21" s="2">
        <v>2.6</v>
      </c>
      <c r="E21" s="15">
        <f>$E$9</f>
        <v>0.98509999999999998</v>
      </c>
      <c r="F21" s="2">
        <f t="shared" si="6"/>
        <v>7834.79</v>
      </c>
      <c r="G21" s="2"/>
      <c r="H21" s="2"/>
      <c r="I21" s="2">
        <f>1*$B$3</f>
        <v>10</v>
      </c>
      <c r="J21" s="2">
        <f>TRUNC($F21*I21,2)</f>
        <v>78347.899999999994</v>
      </c>
      <c r="K21" s="2">
        <f>2*$B$3</f>
        <v>20</v>
      </c>
      <c r="L21" s="2">
        <f t="shared" ref="J21:P28" si="18">TRUNC($F21*K21,2)</f>
        <v>156695.79999999999</v>
      </c>
      <c r="M21" s="2">
        <f>2*$B$3</f>
        <v>20</v>
      </c>
      <c r="N21" s="2">
        <f t="shared" si="18"/>
        <v>156695.79999999999</v>
      </c>
      <c r="O21" s="6">
        <f>0.5*$B$3</f>
        <v>5</v>
      </c>
      <c r="P21" s="2">
        <f t="shared" si="18"/>
        <v>39173.949999999997</v>
      </c>
      <c r="Q21" s="6"/>
      <c r="R21" s="6"/>
      <c r="S21" s="6">
        <f>0.75*$B$3</f>
        <v>7.5</v>
      </c>
      <c r="T21" s="2">
        <f t="shared" ref="R21:V27" si="19">TRUNC($F21*S21,2)</f>
        <v>58760.92</v>
      </c>
      <c r="U21" s="6">
        <f>0.5*$B$3</f>
        <v>5</v>
      </c>
      <c r="V21" s="2">
        <f t="shared" si="19"/>
        <v>39173.949999999997</v>
      </c>
    </row>
    <row r="22" spans="1:22" x14ac:dyDescent="0.2">
      <c r="A22" s="1" t="s">
        <v>8</v>
      </c>
      <c r="B22" s="3" t="s">
        <v>4</v>
      </c>
      <c r="C22" s="2">
        <f t="shared" si="17"/>
        <v>2717.22</v>
      </c>
      <c r="D22" s="2">
        <v>1.79</v>
      </c>
      <c r="E22" s="15">
        <f t="shared" ref="E22:E40" si="20">$E$9</f>
        <v>0.98509999999999998</v>
      </c>
      <c r="F22" s="2">
        <f t="shared" si="6"/>
        <v>5393.95</v>
      </c>
      <c r="G22" s="2">
        <f>0.25*6</f>
        <v>1.5</v>
      </c>
      <c r="H22" s="2">
        <f>TRUNC($F22*G22,2)</f>
        <v>8090.92</v>
      </c>
      <c r="I22" s="2">
        <f>2*$B$3</f>
        <v>20</v>
      </c>
      <c r="J22" s="2">
        <f t="shared" si="18"/>
        <v>107879</v>
      </c>
      <c r="K22" s="2">
        <f>4*$B$3</f>
        <v>40</v>
      </c>
      <c r="L22" s="2">
        <f t="shared" si="18"/>
        <v>215758</v>
      </c>
      <c r="M22" s="2">
        <f>4*$B$3</f>
        <v>40</v>
      </c>
      <c r="N22" s="2">
        <f t="shared" si="18"/>
        <v>215758</v>
      </c>
      <c r="O22" s="6">
        <f>2*$B$3</f>
        <v>20</v>
      </c>
      <c r="P22" s="2">
        <f t="shared" si="18"/>
        <v>107879</v>
      </c>
      <c r="Q22" s="6"/>
      <c r="R22" s="6"/>
      <c r="S22" s="6">
        <f>0.75*$B$3</f>
        <v>7.5</v>
      </c>
      <c r="T22" s="2">
        <f t="shared" si="19"/>
        <v>40454.620000000003</v>
      </c>
      <c r="U22" s="6">
        <f>1*$B$3</f>
        <v>10</v>
      </c>
      <c r="V22" s="2">
        <f t="shared" si="19"/>
        <v>53939.5</v>
      </c>
    </row>
    <row r="23" spans="1:22" x14ac:dyDescent="0.2">
      <c r="A23" s="1" t="s">
        <v>34</v>
      </c>
      <c r="B23" s="3" t="s">
        <v>4</v>
      </c>
      <c r="C23" s="2">
        <f t="shared" si="17"/>
        <v>3946.8</v>
      </c>
      <c r="D23" s="2">
        <v>2.6</v>
      </c>
      <c r="E23" s="15">
        <f t="shared" si="20"/>
        <v>0.98509999999999998</v>
      </c>
      <c r="F23" s="2">
        <f t="shared" si="6"/>
        <v>7834.79</v>
      </c>
      <c r="G23" s="2">
        <f>0.25*$B$3</f>
        <v>2.5</v>
      </c>
      <c r="H23" s="2">
        <f>TRUNC($F23*G23,2)</f>
        <v>19586.97</v>
      </c>
      <c r="I23" s="2">
        <f t="shared" ref="I23" si="21">1*$B$3</f>
        <v>10</v>
      </c>
      <c r="J23" s="2">
        <f t="shared" si="18"/>
        <v>78347.899999999994</v>
      </c>
      <c r="K23" s="2">
        <f>2*$B$3</f>
        <v>20</v>
      </c>
      <c r="L23" s="2">
        <f t="shared" si="18"/>
        <v>156695.79999999999</v>
      </c>
      <c r="M23" s="2">
        <f>2*$B$3</f>
        <v>20</v>
      </c>
      <c r="N23" s="2">
        <f t="shared" si="18"/>
        <v>156695.79999999999</v>
      </c>
      <c r="O23" s="6"/>
      <c r="P23" s="2">
        <f t="shared" si="18"/>
        <v>0</v>
      </c>
      <c r="Q23" s="6"/>
      <c r="R23" s="6"/>
      <c r="S23" s="6">
        <f>1*$B$3</f>
        <v>10</v>
      </c>
      <c r="T23" s="2">
        <f t="shared" si="19"/>
        <v>78347.899999999994</v>
      </c>
      <c r="U23" s="6">
        <f>0.5*$B$3</f>
        <v>5</v>
      </c>
      <c r="V23" s="2">
        <f t="shared" si="19"/>
        <v>39173.949999999997</v>
      </c>
    </row>
    <row r="24" spans="1:22" x14ac:dyDescent="0.2">
      <c r="A24" s="1" t="s">
        <v>9</v>
      </c>
      <c r="B24" s="3" t="s">
        <v>4</v>
      </c>
      <c r="C24" s="2">
        <f t="shared" si="17"/>
        <v>2732.4</v>
      </c>
      <c r="D24" s="2">
        <v>1.8</v>
      </c>
      <c r="E24" s="15">
        <f t="shared" si="20"/>
        <v>0.98509999999999998</v>
      </c>
      <c r="F24" s="2">
        <f t="shared" si="6"/>
        <v>5424.08</v>
      </c>
      <c r="G24" s="2"/>
      <c r="H24" s="2"/>
      <c r="I24" s="2">
        <f>2*$B$3</f>
        <v>20</v>
      </c>
      <c r="J24" s="2">
        <f t="shared" si="18"/>
        <v>108481.60000000001</v>
      </c>
      <c r="K24" s="2">
        <f>4*$B$3</f>
        <v>40</v>
      </c>
      <c r="L24" s="2">
        <f t="shared" si="18"/>
        <v>216963.20000000001</v>
      </c>
      <c r="M24" s="2">
        <f>4*$B$3</f>
        <v>40</v>
      </c>
      <c r="N24" s="2">
        <f t="shared" si="18"/>
        <v>216963.20000000001</v>
      </c>
      <c r="O24" s="6"/>
      <c r="P24" s="2">
        <f t="shared" si="18"/>
        <v>0</v>
      </c>
      <c r="Q24" s="6"/>
      <c r="R24" s="6"/>
      <c r="S24" s="6">
        <f>1*$B$3</f>
        <v>10</v>
      </c>
      <c r="T24" s="2">
        <f t="shared" si="19"/>
        <v>54240.800000000003</v>
      </c>
      <c r="U24" s="6">
        <f>1*$B$3</f>
        <v>10</v>
      </c>
      <c r="V24" s="2">
        <f t="shared" si="19"/>
        <v>54240.800000000003</v>
      </c>
    </row>
    <row r="25" spans="1:22" x14ac:dyDescent="0.2">
      <c r="A25" s="1" t="s">
        <v>54</v>
      </c>
      <c r="B25" s="3" t="s">
        <v>4</v>
      </c>
      <c r="C25" s="2">
        <f t="shared" si="17"/>
        <v>7741.8</v>
      </c>
      <c r="D25" s="2">
        <v>5.0999999999999996</v>
      </c>
      <c r="E25" s="15">
        <f t="shared" si="20"/>
        <v>0.98509999999999998</v>
      </c>
      <c r="F25" s="2">
        <f t="shared" si="6"/>
        <v>15368.24</v>
      </c>
      <c r="G25" s="2">
        <f>0.5*$B$3</f>
        <v>5</v>
      </c>
      <c r="H25" s="2">
        <f>TRUNC($F25*G25,2)</f>
        <v>76841.2</v>
      </c>
      <c r="I25" s="2">
        <f>1*$B$3</f>
        <v>10</v>
      </c>
      <c r="J25" s="2">
        <f t="shared" si="18"/>
        <v>153682.4</v>
      </c>
      <c r="K25" s="2">
        <f>1*$B$3</f>
        <v>10</v>
      </c>
      <c r="L25" s="2">
        <f t="shared" si="18"/>
        <v>153682.4</v>
      </c>
      <c r="M25" s="2">
        <f>2*$B$3</f>
        <v>20</v>
      </c>
      <c r="N25" s="2">
        <f t="shared" si="18"/>
        <v>307364.8</v>
      </c>
      <c r="O25" s="6"/>
      <c r="P25" s="2">
        <f t="shared" si="18"/>
        <v>0</v>
      </c>
      <c r="Q25" s="6">
        <f t="shared" ref="Q25:S25" si="22">1*$B$3</f>
        <v>10</v>
      </c>
      <c r="R25" s="2">
        <f t="shared" si="19"/>
        <v>153682.4</v>
      </c>
      <c r="S25" s="6">
        <f t="shared" si="22"/>
        <v>10</v>
      </c>
      <c r="T25" s="2">
        <f t="shared" si="19"/>
        <v>153682.4</v>
      </c>
      <c r="U25" s="2">
        <f>1*$B$3</f>
        <v>10</v>
      </c>
      <c r="V25" s="2">
        <f t="shared" si="19"/>
        <v>153682.4</v>
      </c>
    </row>
    <row r="26" spans="1:22" x14ac:dyDescent="0.2">
      <c r="A26" s="1" t="s">
        <v>55</v>
      </c>
      <c r="B26" s="3" t="s">
        <v>4</v>
      </c>
      <c r="C26" s="2">
        <f t="shared" si="17"/>
        <v>5161.2</v>
      </c>
      <c r="D26" s="2">
        <v>3.4</v>
      </c>
      <c r="E26" s="15">
        <f t="shared" si="20"/>
        <v>0.98509999999999998</v>
      </c>
      <c r="F26" s="2">
        <f t="shared" si="6"/>
        <v>10245.49</v>
      </c>
      <c r="G26" s="2"/>
      <c r="H26" s="2"/>
      <c r="I26" s="2"/>
      <c r="J26" s="2"/>
      <c r="K26" s="2"/>
      <c r="L26" s="2"/>
      <c r="M26" s="2"/>
      <c r="N26" s="2"/>
      <c r="O26" s="75">
        <f>1*$B$3</f>
        <v>10</v>
      </c>
      <c r="P26" s="2">
        <f t="shared" si="18"/>
        <v>102454.9</v>
      </c>
      <c r="Q26" s="6"/>
      <c r="R26" s="6"/>
      <c r="S26" s="6"/>
      <c r="T26" s="2"/>
      <c r="U26" s="6"/>
      <c r="V26" s="2"/>
    </row>
    <row r="27" spans="1:22" x14ac:dyDescent="0.2">
      <c r="A27" s="1" t="s">
        <v>38</v>
      </c>
      <c r="B27" s="3" t="s">
        <v>4</v>
      </c>
      <c r="C27" s="2">
        <f t="shared" si="17"/>
        <v>2580.6</v>
      </c>
      <c r="D27" s="2">
        <v>1.7</v>
      </c>
      <c r="E27" s="15">
        <f t="shared" si="20"/>
        <v>0.98509999999999998</v>
      </c>
      <c r="F27" s="2">
        <f t="shared" si="6"/>
        <v>5122.74</v>
      </c>
      <c r="G27" s="2"/>
      <c r="H27" s="2"/>
      <c r="I27" s="2">
        <f>0.5*$B$3</f>
        <v>5</v>
      </c>
      <c r="J27" s="2">
        <f t="shared" si="18"/>
        <v>25613.7</v>
      </c>
      <c r="K27" s="2">
        <f>0.5*$B$3</f>
        <v>5</v>
      </c>
      <c r="L27" s="2">
        <f t="shared" si="18"/>
        <v>25613.7</v>
      </c>
      <c r="M27" s="2">
        <f>1*$B$3</f>
        <v>10</v>
      </c>
      <c r="N27" s="2">
        <f t="shared" si="18"/>
        <v>51227.4</v>
      </c>
      <c r="O27" s="75">
        <f>1*$B$3</f>
        <v>10</v>
      </c>
      <c r="P27" s="2">
        <f t="shared" si="18"/>
        <v>51227.4</v>
      </c>
      <c r="Q27" s="69"/>
      <c r="R27" s="69"/>
      <c r="S27" s="6">
        <f>1*$B$3</f>
        <v>10</v>
      </c>
      <c r="T27" s="2">
        <f t="shared" si="19"/>
        <v>51227.4</v>
      </c>
      <c r="U27" s="6">
        <f>0.5*$B$3</f>
        <v>5</v>
      </c>
      <c r="V27" s="2">
        <f t="shared" si="19"/>
        <v>25613.7</v>
      </c>
    </row>
    <row r="28" spans="1:22" x14ac:dyDescent="0.2">
      <c r="A28" s="1" t="s">
        <v>15</v>
      </c>
      <c r="B28" s="3" t="s">
        <v>4</v>
      </c>
      <c r="C28" s="2">
        <f t="shared" si="17"/>
        <v>2580.6</v>
      </c>
      <c r="D28" s="2">
        <v>1.7</v>
      </c>
      <c r="E28" s="15">
        <f t="shared" si="20"/>
        <v>0.98509999999999998</v>
      </c>
      <c r="F28" s="2">
        <f t="shared" si="6"/>
        <v>5122.74</v>
      </c>
      <c r="G28" s="2"/>
      <c r="H28" s="2"/>
      <c r="I28" s="2"/>
      <c r="J28" s="2"/>
      <c r="K28" s="2">
        <f>1*$B$3</f>
        <v>10</v>
      </c>
      <c r="L28" s="2">
        <f t="shared" si="18"/>
        <v>51227.4</v>
      </c>
      <c r="M28" s="2">
        <f>2*$B$3</f>
        <v>20</v>
      </c>
      <c r="N28" s="2">
        <f t="shared" si="18"/>
        <v>102454.8</v>
      </c>
      <c r="O28" s="75"/>
      <c r="P28" s="6"/>
      <c r="Q28" s="6"/>
      <c r="R28" s="6"/>
      <c r="S28" s="6"/>
      <c r="T28" s="2"/>
      <c r="U28" s="2"/>
      <c r="V28" s="2"/>
    </row>
    <row r="29" spans="1:22" ht="15" customHeight="1" x14ac:dyDescent="0.2">
      <c r="A29" s="116" t="s">
        <v>16</v>
      </c>
      <c r="B29" s="117"/>
      <c r="C29" s="117"/>
      <c r="D29" s="117"/>
      <c r="E29" s="117"/>
      <c r="F29" s="117"/>
      <c r="G29" s="76"/>
      <c r="H29" s="82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</row>
    <row r="30" spans="1:22" x14ac:dyDescent="0.2">
      <c r="A30" s="1" t="s">
        <v>17</v>
      </c>
      <c r="B30" s="3" t="s">
        <v>4</v>
      </c>
      <c r="C30" s="2">
        <f t="shared" ref="C30:C36" si="23">TRUNC(D30*1518,2)</f>
        <v>6527.4</v>
      </c>
      <c r="D30" s="2">
        <v>4.3</v>
      </c>
      <c r="E30" s="15">
        <f t="shared" si="20"/>
        <v>0.98509999999999998</v>
      </c>
      <c r="F30" s="2">
        <f t="shared" si="6"/>
        <v>12957.54</v>
      </c>
      <c r="G30" s="2"/>
      <c r="H30" s="2"/>
      <c r="I30" s="2"/>
      <c r="J30" s="2"/>
      <c r="K30" s="2"/>
      <c r="L30" s="2"/>
      <c r="M30" s="2">
        <f>1*$B$3</f>
        <v>10</v>
      </c>
      <c r="N30" s="2">
        <f t="shared" ref="N30:N35" si="24">TRUNC($F30*M30,2)</f>
        <v>129575.4</v>
      </c>
      <c r="O30" s="6"/>
      <c r="P30" s="6"/>
      <c r="Q30" s="6"/>
      <c r="R30" s="6"/>
      <c r="S30" s="6"/>
      <c r="T30" s="6"/>
      <c r="U30" s="2"/>
      <c r="V30" s="2"/>
    </row>
    <row r="31" spans="1:22" x14ac:dyDescent="0.2">
      <c r="A31" s="1" t="s">
        <v>18</v>
      </c>
      <c r="B31" s="3" t="s">
        <v>4</v>
      </c>
      <c r="C31" s="2">
        <f t="shared" si="23"/>
        <v>3946.8</v>
      </c>
      <c r="D31" s="2">
        <v>2.6</v>
      </c>
      <c r="E31" s="15">
        <f t="shared" si="20"/>
        <v>0.98509999999999998</v>
      </c>
      <c r="F31" s="2">
        <f t="shared" si="6"/>
        <v>7834.79</v>
      </c>
      <c r="G31" s="2"/>
      <c r="H31" s="2"/>
      <c r="I31" s="2">
        <f>1*$B$3</f>
        <v>10</v>
      </c>
      <c r="J31" s="2">
        <f t="shared" ref="J31:J32" si="25">TRUNC($F31*I31,2)</f>
        <v>78347.899999999994</v>
      </c>
      <c r="K31" s="2">
        <f>1*$B$3</f>
        <v>10</v>
      </c>
      <c r="L31" s="2">
        <f t="shared" ref="L31:L35" si="26">TRUNC($F31*K31,2)</f>
        <v>78347.899999999994</v>
      </c>
      <c r="M31" s="2">
        <f>1*$B$3</f>
        <v>10</v>
      </c>
      <c r="N31" s="2">
        <f t="shared" si="24"/>
        <v>78347.899999999994</v>
      </c>
      <c r="O31" s="6"/>
      <c r="P31" s="2"/>
      <c r="Q31" s="69"/>
      <c r="R31" s="69"/>
      <c r="S31" s="2">
        <f>1*$B$3</f>
        <v>10</v>
      </c>
      <c r="T31" s="2">
        <f t="shared" ref="T31:T34" si="27">TRUNC($F31*S31,2)</f>
        <v>78347.899999999994</v>
      </c>
      <c r="U31" s="2">
        <f>0.5*$B$3</f>
        <v>5</v>
      </c>
      <c r="V31" s="2">
        <f t="shared" ref="V31" si="28">TRUNC($F31*U31,2)</f>
        <v>39173.949999999997</v>
      </c>
    </row>
    <row r="32" spans="1:22" x14ac:dyDescent="0.2">
      <c r="A32" s="1" t="s">
        <v>39</v>
      </c>
      <c r="B32" s="3" t="s">
        <v>4</v>
      </c>
      <c r="C32" s="2">
        <f t="shared" si="23"/>
        <v>2580.6</v>
      </c>
      <c r="D32" s="2">
        <v>1.7</v>
      </c>
      <c r="E32" s="15">
        <f t="shared" si="20"/>
        <v>0.98509999999999998</v>
      </c>
      <c r="F32" s="2">
        <f t="shared" si="6"/>
        <v>5122.74</v>
      </c>
      <c r="G32" s="2"/>
      <c r="H32" s="2"/>
      <c r="I32" s="2">
        <f>0.5*$B$3</f>
        <v>5</v>
      </c>
      <c r="J32" s="2">
        <f t="shared" si="25"/>
        <v>25613.7</v>
      </c>
      <c r="K32" s="2">
        <f>1*$B$3</f>
        <v>10</v>
      </c>
      <c r="L32" s="2">
        <f t="shared" si="26"/>
        <v>51227.4</v>
      </c>
      <c r="M32" s="2">
        <f>2*$B$3</f>
        <v>20</v>
      </c>
      <c r="N32" s="2">
        <f t="shared" si="24"/>
        <v>102454.8</v>
      </c>
      <c r="O32" s="6"/>
      <c r="P32" s="6"/>
      <c r="Q32" s="6"/>
      <c r="R32" s="6"/>
      <c r="S32" s="6"/>
      <c r="T32" s="2"/>
      <c r="U32" s="2">
        <f>1*$B$3</f>
        <v>10</v>
      </c>
      <c r="V32" s="2"/>
    </row>
    <row r="33" spans="1:22" x14ac:dyDescent="0.2">
      <c r="A33" s="1" t="s">
        <v>19</v>
      </c>
      <c r="B33" s="3" t="s">
        <v>4</v>
      </c>
      <c r="C33" s="2">
        <f t="shared" si="23"/>
        <v>2580.6</v>
      </c>
      <c r="D33" s="2">
        <v>1.7</v>
      </c>
      <c r="E33" s="15">
        <f t="shared" si="20"/>
        <v>0.98509999999999998</v>
      </c>
      <c r="F33" s="2">
        <f t="shared" si="6"/>
        <v>5122.74</v>
      </c>
      <c r="G33" s="2"/>
      <c r="H33" s="2"/>
      <c r="I33" s="2"/>
      <c r="J33" s="2"/>
      <c r="K33" s="2">
        <f t="shared" ref="K33:K35" si="29">1*$B$3</f>
        <v>10</v>
      </c>
      <c r="L33" s="2">
        <f t="shared" si="26"/>
        <v>51227.4</v>
      </c>
      <c r="M33" s="2">
        <f>1*$B$3</f>
        <v>10</v>
      </c>
      <c r="N33" s="2">
        <f t="shared" si="24"/>
        <v>51227.4</v>
      </c>
      <c r="O33" s="6"/>
      <c r="P33" s="6"/>
      <c r="Q33" s="6"/>
      <c r="R33" s="6"/>
      <c r="S33" s="6"/>
      <c r="T33" s="2"/>
      <c r="U33" s="2"/>
      <c r="V33" s="2"/>
    </row>
    <row r="34" spans="1:22" x14ac:dyDescent="0.2">
      <c r="A34" s="1" t="s">
        <v>33</v>
      </c>
      <c r="B34" s="3" t="s">
        <v>4</v>
      </c>
      <c r="C34" s="2">
        <f t="shared" si="23"/>
        <v>2580.6</v>
      </c>
      <c r="D34" s="2">
        <v>1.7</v>
      </c>
      <c r="E34" s="15">
        <f t="shared" si="20"/>
        <v>0.98509999999999998</v>
      </c>
      <c r="F34" s="2">
        <f t="shared" si="6"/>
        <v>5122.74</v>
      </c>
      <c r="G34" s="2"/>
      <c r="H34" s="2"/>
      <c r="I34" s="2">
        <f>0.5*$B$3</f>
        <v>5</v>
      </c>
      <c r="J34" s="2">
        <f t="shared" ref="J34:J35" si="30">TRUNC($F34*I34,2)</f>
        <v>25613.7</v>
      </c>
      <c r="K34" s="2">
        <f t="shared" si="29"/>
        <v>10</v>
      </c>
      <c r="L34" s="2">
        <f t="shared" si="26"/>
        <v>51227.4</v>
      </c>
      <c r="M34" s="2">
        <f>1*$B$3</f>
        <v>10</v>
      </c>
      <c r="N34" s="2">
        <f t="shared" si="24"/>
        <v>51227.4</v>
      </c>
      <c r="O34" s="2">
        <f>1*$B$3</f>
        <v>10</v>
      </c>
      <c r="P34" s="2">
        <f t="shared" ref="P34" si="31">TRUNC($F34*O34,2)</f>
        <v>51227.4</v>
      </c>
      <c r="Q34" s="2"/>
      <c r="R34" s="6"/>
      <c r="S34" s="2">
        <f>0.25*$B$3</f>
        <v>2.5</v>
      </c>
      <c r="T34" s="2">
        <f t="shared" si="27"/>
        <v>12806.85</v>
      </c>
      <c r="U34" s="2">
        <f>0.25*$B$3</f>
        <v>2.5</v>
      </c>
      <c r="V34" s="2">
        <f t="shared" ref="V34" si="32">TRUNC($F34*U34,2)</f>
        <v>12806.85</v>
      </c>
    </row>
    <row r="35" spans="1:22" x14ac:dyDescent="0.2">
      <c r="A35" s="1" t="s">
        <v>30</v>
      </c>
      <c r="B35" s="3" t="s">
        <v>4</v>
      </c>
      <c r="C35" s="2">
        <f t="shared" si="23"/>
        <v>2580.6</v>
      </c>
      <c r="D35" s="2">
        <v>1.7</v>
      </c>
      <c r="E35" s="15">
        <f t="shared" si="20"/>
        <v>0.98509999999999998</v>
      </c>
      <c r="F35" s="2">
        <f t="shared" si="6"/>
        <v>5122.74</v>
      </c>
      <c r="G35" s="2"/>
      <c r="H35" s="2"/>
      <c r="I35" s="2">
        <f>1*$B$3</f>
        <v>10</v>
      </c>
      <c r="J35" s="2">
        <f t="shared" si="30"/>
        <v>51227.4</v>
      </c>
      <c r="K35" s="2">
        <f t="shared" si="29"/>
        <v>10</v>
      </c>
      <c r="L35" s="2">
        <f t="shared" si="26"/>
        <v>51227.4</v>
      </c>
      <c r="M35" s="2">
        <f>1*$B$3</f>
        <v>10</v>
      </c>
      <c r="N35" s="2">
        <f t="shared" si="24"/>
        <v>51227.4</v>
      </c>
      <c r="O35" s="6"/>
      <c r="P35" s="6"/>
      <c r="Q35" s="6"/>
      <c r="R35" s="6"/>
      <c r="S35" s="6"/>
      <c r="T35" s="2"/>
      <c r="U35" s="2"/>
      <c r="V35" s="2"/>
    </row>
    <row r="36" spans="1:22" x14ac:dyDescent="0.2">
      <c r="A36" s="1" t="s">
        <v>31</v>
      </c>
      <c r="B36" s="3" t="s">
        <v>4</v>
      </c>
      <c r="C36" s="2">
        <f t="shared" si="23"/>
        <v>2580.6</v>
      </c>
      <c r="D36" s="2">
        <v>1.7</v>
      </c>
      <c r="E36" s="15">
        <f t="shared" si="20"/>
        <v>0.98509999999999998</v>
      </c>
      <c r="F36" s="2">
        <f t="shared" si="6"/>
        <v>5122.74</v>
      </c>
      <c r="G36" s="2"/>
      <c r="H36" s="2"/>
      <c r="I36" s="2"/>
      <c r="J36" s="2"/>
      <c r="K36" s="2"/>
      <c r="L36" s="2"/>
      <c r="M36" s="2"/>
      <c r="N36" s="2"/>
      <c r="O36" s="6"/>
      <c r="P36" s="6"/>
      <c r="Q36" s="6"/>
      <c r="R36" s="6"/>
      <c r="S36" s="6"/>
      <c r="T36" s="2"/>
      <c r="U36" s="2"/>
      <c r="V36" s="2"/>
    </row>
    <row r="37" spans="1:22" ht="15" customHeight="1" x14ac:dyDescent="0.2">
      <c r="A37" s="116" t="s">
        <v>20</v>
      </c>
      <c r="B37" s="117"/>
      <c r="C37" s="117"/>
      <c r="D37" s="117"/>
      <c r="E37" s="117"/>
      <c r="F37" s="117"/>
      <c r="G37" s="76"/>
      <c r="H37" s="82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</row>
    <row r="38" spans="1:22" x14ac:dyDescent="0.2">
      <c r="A38" s="1" t="s">
        <v>25</v>
      </c>
      <c r="B38" s="3" t="s">
        <v>4</v>
      </c>
      <c r="C38" s="2">
        <f>TRUNC(D38*1518,2)</f>
        <v>2580.6</v>
      </c>
      <c r="D38" s="2">
        <v>1.7</v>
      </c>
      <c r="E38" s="15">
        <f t="shared" si="20"/>
        <v>0.98509999999999998</v>
      </c>
      <c r="F38" s="2">
        <f t="shared" si="6"/>
        <v>5122.74</v>
      </c>
      <c r="G38" s="2"/>
      <c r="H38" s="2"/>
      <c r="I38" s="2">
        <f>1/5*$B$3</f>
        <v>2</v>
      </c>
      <c r="J38" s="2">
        <f t="shared" ref="J38" si="33">TRUNC($F38*I38,2)</f>
        <v>10245.48</v>
      </c>
      <c r="K38" s="2">
        <f>1/5*$B$3</f>
        <v>2</v>
      </c>
      <c r="L38" s="2">
        <f t="shared" ref="L38:L43" si="34">TRUNC($F38*K38,2)</f>
        <v>10245.48</v>
      </c>
      <c r="M38" s="2">
        <f>1/5*$B$3</f>
        <v>2</v>
      </c>
      <c r="N38" s="2">
        <f t="shared" ref="N38:N43" si="35">TRUNC($F38*M38,2)</f>
        <v>10245.48</v>
      </c>
      <c r="O38" s="2">
        <f>1/5*$B$3</f>
        <v>2</v>
      </c>
      <c r="P38" s="2">
        <f t="shared" ref="P38:P43" si="36">TRUNC($F38*O38,2)</f>
        <v>10245.48</v>
      </c>
      <c r="Q38" s="2">
        <f>1/10*$B$3</f>
        <v>1</v>
      </c>
      <c r="R38" s="2">
        <f t="shared" ref="R38" si="37">TRUNC($F38*Q38,2)</f>
        <v>5122.74</v>
      </c>
      <c r="S38" s="2">
        <f>1/10*$B$3</f>
        <v>1</v>
      </c>
      <c r="T38" s="2">
        <f>TRUNC($F38*S38,2)</f>
        <v>5122.74</v>
      </c>
      <c r="U38" s="2">
        <f>1/10*$B$3</f>
        <v>1</v>
      </c>
      <c r="V38" s="2">
        <f t="shared" ref="V38" si="38">TRUNC($F38*U38,2)</f>
        <v>5122.74</v>
      </c>
    </row>
    <row r="39" spans="1:22" x14ac:dyDescent="0.2">
      <c r="A39" s="1" t="s">
        <v>26</v>
      </c>
      <c r="B39" s="3" t="s">
        <v>4</v>
      </c>
      <c r="C39" s="2">
        <f>TRUNC(D39*1518,2)</f>
        <v>3946.8</v>
      </c>
      <c r="D39" s="2">
        <v>2.6</v>
      </c>
      <c r="E39" s="15">
        <f t="shared" si="20"/>
        <v>0.98509999999999998</v>
      </c>
      <c r="F39" s="2">
        <f t="shared" si="6"/>
        <v>7834.79</v>
      </c>
      <c r="G39" s="2"/>
      <c r="H39" s="2"/>
      <c r="I39" s="2"/>
      <c r="J39" s="2"/>
      <c r="K39" s="2">
        <f>1/5*$B$3</f>
        <v>2</v>
      </c>
      <c r="L39" s="2">
        <f t="shared" si="34"/>
        <v>15669.58</v>
      </c>
      <c r="M39" s="2">
        <f>1/5*$B$3</f>
        <v>2</v>
      </c>
      <c r="N39" s="2">
        <f t="shared" si="35"/>
        <v>15669.58</v>
      </c>
      <c r="O39" s="2"/>
      <c r="P39" s="2">
        <f t="shared" si="36"/>
        <v>0</v>
      </c>
      <c r="Q39" s="6"/>
      <c r="R39" s="6"/>
      <c r="S39" s="6">
        <f>1/5*$B$3</f>
        <v>2</v>
      </c>
      <c r="T39" s="2">
        <f>TRUNC($F39*S39,2)</f>
        <v>15669.58</v>
      </c>
      <c r="U39" s="2"/>
      <c r="V39" s="2"/>
    </row>
    <row r="40" spans="1:22" x14ac:dyDescent="0.2">
      <c r="A40" s="1" t="s">
        <v>71</v>
      </c>
      <c r="B40" s="3" t="s">
        <v>4</v>
      </c>
      <c r="C40" s="2">
        <f>TRUNC(D40*1518,2)</f>
        <v>3946.8</v>
      </c>
      <c r="D40" s="2">
        <v>2.6</v>
      </c>
      <c r="E40" s="15">
        <f t="shared" si="20"/>
        <v>0.98509999999999998</v>
      </c>
      <c r="F40" s="2">
        <f t="shared" si="6"/>
        <v>7834.79</v>
      </c>
      <c r="G40" s="2"/>
      <c r="H40" s="2"/>
      <c r="I40" s="2"/>
      <c r="J40" s="2"/>
      <c r="K40" s="2">
        <f>1/5*$B$3</f>
        <v>2</v>
      </c>
      <c r="L40" s="2">
        <f t="shared" si="34"/>
        <v>15669.58</v>
      </c>
      <c r="M40" s="2">
        <f>1/5*$B$3</f>
        <v>2</v>
      </c>
      <c r="N40" s="2">
        <f t="shared" si="35"/>
        <v>15669.58</v>
      </c>
      <c r="O40" s="2"/>
      <c r="P40" s="2">
        <f t="shared" si="36"/>
        <v>0</v>
      </c>
      <c r="Q40" s="6"/>
      <c r="R40" s="6"/>
      <c r="S40" s="6"/>
      <c r="T40" s="2"/>
      <c r="U40" s="2"/>
      <c r="V40" s="2"/>
    </row>
    <row r="41" spans="1:22" x14ac:dyDescent="0.2">
      <c r="A41" s="1" t="s">
        <v>218</v>
      </c>
      <c r="B41" s="3" t="s">
        <v>44</v>
      </c>
      <c r="C41" s="2">
        <v>317.51</v>
      </c>
      <c r="D41" s="2"/>
      <c r="E41" s="2"/>
      <c r="F41" s="2">
        <f>C41*(1+E41)</f>
        <v>317.51</v>
      </c>
      <c r="G41" s="2"/>
      <c r="H41" s="2"/>
      <c r="I41" s="2">
        <f>3*$B$3</f>
        <v>30</v>
      </c>
      <c r="J41" s="2">
        <f t="shared" ref="J41:J43" si="39">TRUNC($F41*I41,2)</f>
        <v>9525.2999999999993</v>
      </c>
      <c r="K41" s="2">
        <f>5*$B$3</f>
        <v>50</v>
      </c>
      <c r="L41" s="2">
        <f t="shared" si="34"/>
        <v>15875.5</v>
      </c>
      <c r="M41" s="2">
        <f>10*$B$3</f>
        <v>100</v>
      </c>
      <c r="N41" s="2">
        <f t="shared" si="35"/>
        <v>31751</v>
      </c>
      <c r="O41" s="2"/>
      <c r="P41" s="2">
        <f t="shared" si="36"/>
        <v>0</v>
      </c>
      <c r="Q41" s="6"/>
      <c r="R41" s="6"/>
      <c r="S41" s="6"/>
      <c r="T41" s="2"/>
      <c r="U41" s="2"/>
      <c r="V41" s="2"/>
    </row>
    <row r="42" spans="1:22" x14ac:dyDescent="0.2">
      <c r="A42" s="1" t="s">
        <v>27</v>
      </c>
      <c r="B42" s="3" t="s">
        <v>44</v>
      </c>
      <c r="C42" s="2">
        <v>275.76</v>
      </c>
      <c r="D42" s="2"/>
      <c r="E42" s="2"/>
      <c r="F42" s="2">
        <f>C42*(1+E42)</f>
        <v>275.76</v>
      </c>
      <c r="G42" s="2"/>
      <c r="H42" s="2"/>
      <c r="I42" s="2">
        <f>5*$B$3</f>
        <v>50</v>
      </c>
      <c r="J42" s="2">
        <f t="shared" si="39"/>
        <v>13788</v>
      </c>
      <c r="K42" s="2">
        <f>10*$B$3</f>
        <v>100</v>
      </c>
      <c r="L42" s="2">
        <f t="shared" si="34"/>
        <v>27576</v>
      </c>
      <c r="M42" s="2">
        <f>20*$B$3</f>
        <v>200</v>
      </c>
      <c r="N42" s="2">
        <f t="shared" si="35"/>
        <v>55152</v>
      </c>
      <c r="O42" s="2"/>
      <c r="P42" s="2">
        <f t="shared" si="36"/>
        <v>0</v>
      </c>
      <c r="Q42" s="6"/>
      <c r="R42" s="6"/>
      <c r="S42" s="6"/>
      <c r="T42" s="2"/>
      <c r="U42" s="2"/>
      <c r="V42" s="2"/>
    </row>
    <row r="43" spans="1:22" x14ac:dyDescent="0.2">
      <c r="A43" s="1" t="s">
        <v>28</v>
      </c>
      <c r="B43" s="3" t="s">
        <v>44</v>
      </c>
      <c r="C43" s="2">
        <v>247.13</v>
      </c>
      <c r="D43" s="2"/>
      <c r="E43" s="2"/>
      <c r="F43" s="2">
        <f>C43*(1+E43)</f>
        <v>247.13</v>
      </c>
      <c r="G43" s="2"/>
      <c r="H43" s="2"/>
      <c r="I43" s="2">
        <f>3*$B$3</f>
        <v>30</v>
      </c>
      <c r="J43" s="2">
        <f t="shared" si="39"/>
        <v>7413.9</v>
      </c>
      <c r="K43" s="2">
        <f>5*$B$3</f>
        <v>50</v>
      </c>
      <c r="L43" s="2">
        <f t="shared" si="34"/>
        <v>12356.5</v>
      </c>
      <c r="M43" s="2">
        <f>10*$B$3</f>
        <v>100</v>
      </c>
      <c r="N43" s="2">
        <f t="shared" si="35"/>
        <v>24713</v>
      </c>
      <c r="O43" s="2"/>
      <c r="P43" s="2">
        <f t="shared" si="36"/>
        <v>0</v>
      </c>
      <c r="Q43" s="6"/>
      <c r="R43" s="6"/>
      <c r="S43" s="6"/>
      <c r="T43" s="2"/>
      <c r="U43" s="2"/>
      <c r="V43" s="2"/>
    </row>
    <row r="44" spans="1:22" ht="15" customHeight="1" x14ac:dyDescent="0.2">
      <c r="A44" s="116" t="s">
        <v>29</v>
      </c>
      <c r="B44" s="117"/>
      <c r="C44" s="117"/>
      <c r="D44" s="117"/>
      <c r="E44" s="117"/>
      <c r="F44" s="117"/>
      <c r="G44" s="76"/>
      <c r="H44" s="82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</row>
    <row r="45" spans="1:22" x14ac:dyDescent="0.2">
      <c r="A45" s="73" t="s">
        <v>231</v>
      </c>
      <c r="B45" s="3" t="s">
        <v>44</v>
      </c>
      <c r="C45" s="74">
        <v>116.77</v>
      </c>
      <c r="D45" s="2"/>
      <c r="E45" s="2"/>
      <c r="F45" s="2">
        <f>C45</f>
        <v>116.77</v>
      </c>
      <c r="G45" s="2">
        <f>1*44*$B$3</f>
        <v>440</v>
      </c>
      <c r="H45" s="2">
        <f>TRUNC($F45*G45,2)</f>
        <v>51378.8</v>
      </c>
      <c r="I45" s="2">
        <f>1*44*$B$3</f>
        <v>440</v>
      </c>
      <c r="J45" s="2">
        <f t="shared" ref="J45:J48" si="40">TRUNC($F45*I45,2)</f>
        <v>51378.8</v>
      </c>
      <c r="K45" s="2">
        <f>2*44*$B$3</f>
        <v>880</v>
      </c>
      <c r="L45" s="2">
        <f t="shared" ref="L45:L48" si="41">TRUNC($F45*K45,2)</f>
        <v>102757.6</v>
      </c>
      <c r="M45" s="2">
        <f>4*44*$B$3</f>
        <v>1760</v>
      </c>
      <c r="N45" s="2">
        <f t="shared" ref="N45:N47" si="42">TRUNC($F45*M45,2)</f>
        <v>205515.2</v>
      </c>
      <c r="O45" s="6">
        <f>1*44*$B$3</f>
        <v>440</v>
      </c>
      <c r="P45" s="2">
        <f t="shared" ref="P45:P46" si="43">TRUNC($F45*O45,2)</f>
        <v>51378.8</v>
      </c>
      <c r="Q45" s="6">
        <f>1*44*$B$3</f>
        <v>440</v>
      </c>
      <c r="R45" s="2">
        <f t="shared" ref="R45" si="44">TRUNC($F45*Q45,2)</f>
        <v>51378.8</v>
      </c>
      <c r="S45" s="6">
        <f>1*44*$B$3</f>
        <v>440</v>
      </c>
      <c r="T45" s="2">
        <f t="shared" ref="T45" si="45">TRUNC($F45*S45,2)</f>
        <v>51378.8</v>
      </c>
      <c r="U45" s="2">
        <f>1*44*$B$3</f>
        <v>440</v>
      </c>
      <c r="V45" s="2">
        <f t="shared" ref="V45:V47" si="46">TRUNC($F45*U45,2)</f>
        <v>51378.8</v>
      </c>
    </row>
    <row r="46" spans="1:22" ht="22.5" x14ac:dyDescent="0.2">
      <c r="A46" s="73" t="s">
        <v>232</v>
      </c>
      <c r="B46" s="3" t="s">
        <v>44</v>
      </c>
      <c r="C46" s="74">
        <v>138.53</v>
      </c>
      <c r="D46" s="2"/>
      <c r="E46" s="2"/>
      <c r="F46" s="2">
        <f t="shared" ref="F46:F50" si="47">C46</f>
        <v>138.53</v>
      </c>
      <c r="G46" s="2"/>
      <c r="H46" s="2"/>
      <c r="I46" s="2">
        <f>1*44*$B$3</f>
        <v>440</v>
      </c>
      <c r="J46" s="2">
        <f t="shared" si="40"/>
        <v>60953.2</v>
      </c>
      <c r="K46" s="2">
        <f>2*44*$B$3</f>
        <v>880</v>
      </c>
      <c r="L46" s="2">
        <f t="shared" si="41"/>
        <v>121906.4</v>
      </c>
      <c r="M46" s="2">
        <f>4*44*$B$3</f>
        <v>1760</v>
      </c>
      <c r="N46" s="2">
        <f t="shared" si="42"/>
        <v>243812.8</v>
      </c>
      <c r="O46" s="6"/>
      <c r="P46" s="2">
        <f t="shared" si="43"/>
        <v>0</v>
      </c>
      <c r="Q46" s="6"/>
      <c r="R46" s="6"/>
      <c r="S46" s="6"/>
      <c r="T46" s="2"/>
      <c r="U46" s="2">
        <f>1*44*$B$3</f>
        <v>440</v>
      </c>
      <c r="V46" s="2">
        <f t="shared" si="46"/>
        <v>60953.2</v>
      </c>
    </row>
    <row r="47" spans="1:22" ht="22.5" x14ac:dyDescent="0.2">
      <c r="A47" s="73" t="s">
        <v>233</v>
      </c>
      <c r="B47" s="3" t="s">
        <v>44</v>
      </c>
      <c r="C47" s="2">
        <v>190.95</v>
      </c>
      <c r="D47" s="2"/>
      <c r="E47" s="2"/>
      <c r="F47" s="2">
        <f t="shared" si="47"/>
        <v>190.95</v>
      </c>
      <c r="G47" s="2"/>
      <c r="H47" s="2"/>
      <c r="I47" s="2">
        <f>1*44*$B$3</f>
        <v>440</v>
      </c>
      <c r="J47" s="2">
        <f t="shared" si="40"/>
        <v>84018</v>
      </c>
      <c r="K47" s="2">
        <f>2*44*$B$3</f>
        <v>880</v>
      </c>
      <c r="L47" s="2">
        <f t="shared" si="41"/>
        <v>168036</v>
      </c>
      <c r="M47" s="2">
        <f>2*44*$B$3</f>
        <v>880</v>
      </c>
      <c r="N47" s="2">
        <f t="shared" si="42"/>
        <v>168036</v>
      </c>
      <c r="O47" s="6"/>
      <c r="P47" s="6"/>
      <c r="Q47" s="6">
        <f>1*44*$B$3</f>
        <v>440</v>
      </c>
      <c r="R47" s="2">
        <f t="shared" ref="R47:R48" si="48">TRUNC($F47*Q47,2)</f>
        <v>84018</v>
      </c>
      <c r="S47" s="6"/>
      <c r="T47" s="2"/>
      <c r="U47" s="2">
        <f>1*44*$B$3</f>
        <v>440</v>
      </c>
      <c r="V47" s="2">
        <f t="shared" si="46"/>
        <v>84018</v>
      </c>
    </row>
    <row r="48" spans="1:22" ht="22.5" x14ac:dyDescent="0.2">
      <c r="A48" s="12" t="s">
        <v>68</v>
      </c>
      <c r="B48" s="3" t="s">
        <v>44</v>
      </c>
      <c r="C48" s="2">
        <v>226.94</v>
      </c>
      <c r="D48" s="2"/>
      <c r="E48" s="2"/>
      <c r="F48" s="2">
        <f t="shared" si="47"/>
        <v>226.94</v>
      </c>
      <c r="G48" s="2">
        <f>1*22*$B$3</f>
        <v>220</v>
      </c>
      <c r="H48" s="2">
        <f>TRUNC($F48*G48,2)</f>
        <v>49926.8</v>
      </c>
      <c r="I48" s="2">
        <f t="shared" ref="I48:I50" si="49">1*44*$B$3</f>
        <v>440</v>
      </c>
      <c r="J48" s="2">
        <f t="shared" si="40"/>
        <v>99853.6</v>
      </c>
      <c r="K48" s="2">
        <f>2*44*$B$3</f>
        <v>880</v>
      </c>
      <c r="L48" s="2">
        <f t="shared" si="41"/>
        <v>199707.2</v>
      </c>
      <c r="M48" s="2"/>
      <c r="N48" s="2"/>
      <c r="O48" s="6">
        <f>4*44*$B$3</f>
        <v>1760</v>
      </c>
      <c r="P48" s="6"/>
      <c r="Q48" s="6">
        <f>1*44*$B$3</f>
        <v>440</v>
      </c>
      <c r="R48" s="2">
        <f t="shared" si="48"/>
        <v>99853.6</v>
      </c>
      <c r="S48" s="6"/>
      <c r="T48" s="2"/>
      <c r="U48" s="2"/>
      <c r="V48" s="2"/>
    </row>
    <row r="49" spans="1:24" ht="22.5" x14ac:dyDescent="0.2">
      <c r="A49" s="12" t="s">
        <v>217</v>
      </c>
      <c r="B49" s="3" t="s">
        <v>44</v>
      </c>
      <c r="C49" s="2">
        <v>230.02</v>
      </c>
      <c r="D49" s="2"/>
      <c r="E49" s="2"/>
      <c r="F49" s="2">
        <f t="shared" si="47"/>
        <v>230.02</v>
      </c>
      <c r="G49" s="2"/>
      <c r="H49" s="2"/>
      <c r="I49" s="2">
        <f t="shared" si="49"/>
        <v>440</v>
      </c>
      <c r="J49" s="2">
        <f t="shared" ref="J49" si="50">TRUNC($F49*I49,2)</f>
        <v>101208.8</v>
      </c>
      <c r="K49" s="2"/>
      <c r="L49" s="2"/>
      <c r="M49" s="2">
        <f>2*44*$B$3</f>
        <v>880</v>
      </c>
      <c r="N49" s="2">
        <f t="shared" ref="N49" si="51">TRUNC($F49*M49,2)</f>
        <v>202417.6</v>
      </c>
      <c r="O49" s="6"/>
      <c r="P49" s="2">
        <f t="shared" ref="P49" si="52">TRUNC($F49*O49,2)</f>
        <v>0</v>
      </c>
      <c r="Q49" s="6"/>
      <c r="R49" s="6"/>
      <c r="S49" s="6">
        <f>1*44*$B$3</f>
        <v>440</v>
      </c>
      <c r="T49" s="2">
        <f t="shared" ref="T49" si="53">TRUNC($F49*S49,2)</f>
        <v>101208.8</v>
      </c>
      <c r="U49" s="2"/>
      <c r="V49" s="2"/>
    </row>
    <row r="50" spans="1:24" ht="22.5" x14ac:dyDescent="0.2">
      <c r="A50" s="12" t="s">
        <v>229</v>
      </c>
      <c r="B50" s="3" t="s">
        <v>44</v>
      </c>
      <c r="C50" s="2">
        <v>391.07</v>
      </c>
      <c r="D50" s="2"/>
      <c r="E50" s="2"/>
      <c r="F50" s="2">
        <f t="shared" si="47"/>
        <v>391.07</v>
      </c>
      <c r="G50" s="2"/>
      <c r="H50" s="2"/>
      <c r="I50" s="2">
        <f t="shared" si="49"/>
        <v>440</v>
      </c>
      <c r="J50" s="2">
        <f>TRUNC($F50*I50,2)</f>
        <v>172070.8</v>
      </c>
      <c r="K50" s="2"/>
      <c r="L50" s="2"/>
      <c r="M50" s="2">
        <f>2*44*$B$3</f>
        <v>880</v>
      </c>
      <c r="N50" s="2">
        <f>TRUNC($F50*M50,2)</f>
        <v>344141.6</v>
      </c>
      <c r="O50" s="6"/>
      <c r="P50" s="2">
        <f>TRUNC($F50*O50,2)</f>
        <v>0</v>
      </c>
      <c r="Q50" s="6"/>
      <c r="R50" s="6"/>
      <c r="S50" s="6">
        <f>1*44*$B$3</f>
        <v>440</v>
      </c>
      <c r="T50" s="2">
        <f t="shared" ref="T50" si="54">TRUNC($F50*S50,2)</f>
        <v>172070.8</v>
      </c>
      <c r="U50" s="2"/>
      <c r="V50" s="2"/>
    </row>
    <row r="51" spans="1:24" ht="15" customHeight="1" x14ac:dyDescent="0.2">
      <c r="A51" s="116" t="s">
        <v>21</v>
      </c>
      <c r="B51" s="117"/>
      <c r="C51" s="117"/>
      <c r="D51" s="117"/>
      <c r="E51" s="117"/>
      <c r="F51" s="117"/>
      <c r="G51" s="76"/>
      <c r="H51" s="82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</row>
    <row r="52" spans="1:24" x14ac:dyDescent="0.2">
      <c r="A52" s="1" t="s">
        <v>22</v>
      </c>
      <c r="B52" s="3" t="s">
        <v>4</v>
      </c>
      <c r="C52" s="89">
        <v>5431.07</v>
      </c>
      <c r="D52" s="2"/>
      <c r="E52" s="2"/>
      <c r="F52" s="2">
        <f t="shared" ref="F52:F55" si="55">C52*(1+E52)</f>
        <v>5431.07</v>
      </c>
      <c r="G52" s="2">
        <f>0.5*6</f>
        <v>3</v>
      </c>
      <c r="H52" s="2">
        <f>TRUNC($F52*G52,2)</f>
        <v>16293.21</v>
      </c>
      <c r="I52" s="2">
        <f>1*$B$3</f>
        <v>10</v>
      </c>
      <c r="J52" s="2">
        <f t="shared" ref="J52:J55" si="56">TRUNC($F52*I52,2)</f>
        <v>54310.7</v>
      </c>
      <c r="K52" s="2">
        <f>2*$B$3</f>
        <v>20</v>
      </c>
      <c r="L52" s="2">
        <f t="shared" ref="L52:L55" si="57">TRUNC($F52*K52,2)</f>
        <v>108621.4</v>
      </c>
      <c r="M52" s="2">
        <f>2*$B$3</f>
        <v>20</v>
      </c>
      <c r="N52" s="2">
        <f t="shared" ref="N52:N55" si="58">TRUNC($F52*M52,2)</f>
        <v>108621.4</v>
      </c>
      <c r="O52" s="2">
        <f t="shared" ref="O52" si="59">1*$B$3</f>
        <v>10</v>
      </c>
      <c r="P52" s="2">
        <f t="shared" ref="P52:P55" si="60">TRUNC($F52*O52,2)</f>
        <v>54310.7</v>
      </c>
      <c r="Q52" s="6"/>
      <c r="R52" s="6"/>
      <c r="S52" s="2">
        <f>0.75*$B$3</f>
        <v>7.5</v>
      </c>
      <c r="T52" s="2">
        <f t="shared" ref="T52:T55" si="61">TRUNC($F52*S52,2)</f>
        <v>40733.019999999997</v>
      </c>
      <c r="U52" s="2">
        <f>0.5*$B$3</f>
        <v>5</v>
      </c>
      <c r="V52" s="2">
        <f t="shared" ref="V52:V55" si="62">TRUNC($F52*U52,2)</f>
        <v>27155.35</v>
      </c>
    </row>
    <row r="53" spans="1:24" x14ac:dyDescent="0.2">
      <c r="A53" s="1" t="s">
        <v>219</v>
      </c>
      <c r="B53" s="3" t="s">
        <v>4</v>
      </c>
      <c r="C53" s="89">
        <v>5884.79</v>
      </c>
      <c r="D53" s="2"/>
      <c r="E53" s="2"/>
      <c r="F53" s="2">
        <f t="shared" si="55"/>
        <v>5884.79</v>
      </c>
      <c r="G53" s="2">
        <f>0.5*4</f>
        <v>2</v>
      </c>
      <c r="H53" s="2">
        <f>TRUNC($F53*G53,2)</f>
        <v>11769.58</v>
      </c>
      <c r="I53" s="2">
        <f>1*$B$3</f>
        <v>10</v>
      </c>
      <c r="J53" s="2">
        <f t="shared" si="56"/>
        <v>58847.9</v>
      </c>
      <c r="K53" s="2">
        <f t="shared" ref="K53:M55" si="63">1*$B$3</f>
        <v>10</v>
      </c>
      <c r="L53" s="2">
        <f t="shared" si="57"/>
        <v>58847.9</v>
      </c>
      <c r="M53" s="2">
        <f t="shared" si="63"/>
        <v>10</v>
      </c>
      <c r="N53" s="2">
        <f t="shared" si="58"/>
        <v>58847.9</v>
      </c>
      <c r="O53" s="2"/>
      <c r="P53" s="2">
        <f t="shared" si="60"/>
        <v>0</v>
      </c>
      <c r="Q53" s="6"/>
      <c r="R53" s="6"/>
      <c r="S53" s="2">
        <f>0.75*$B$3</f>
        <v>7.5</v>
      </c>
      <c r="T53" s="2">
        <f t="shared" si="61"/>
        <v>44135.92</v>
      </c>
      <c r="U53" s="2">
        <f>0.5*$B$3</f>
        <v>5</v>
      </c>
      <c r="V53" s="2">
        <f t="shared" si="62"/>
        <v>29423.95</v>
      </c>
    </row>
    <row r="54" spans="1:24" x14ac:dyDescent="0.2">
      <c r="A54" s="1" t="s">
        <v>220</v>
      </c>
      <c r="B54" s="3" t="s">
        <v>4</v>
      </c>
      <c r="C54" s="89">
        <v>4718.72</v>
      </c>
      <c r="D54" s="2"/>
      <c r="E54" s="2"/>
      <c r="F54" s="2">
        <f t="shared" si="55"/>
        <v>4718.72</v>
      </c>
      <c r="G54" s="2">
        <f>0.5*$B$3</f>
        <v>5</v>
      </c>
      <c r="H54" s="2">
        <f>TRUNC($F54*G54,2)</f>
        <v>23593.599999999999</v>
      </c>
      <c r="I54" s="2">
        <f t="shared" ref="I54:I55" si="64">1*$B$3</f>
        <v>10</v>
      </c>
      <c r="J54" s="2">
        <f t="shared" si="56"/>
        <v>47187.199999999997</v>
      </c>
      <c r="K54" s="2">
        <f t="shared" si="63"/>
        <v>10</v>
      </c>
      <c r="L54" s="2">
        <f t="shared" si="57"/>
        <v>47187.199999999997</v>
      </c>
      <c r="M54" s="2">
        <f t="shared" si="63"/>
        <v>10</v>
      </c>
      <c r="N54" s="2">
        <f t="shared" si="58"/>
        <v>47187.199999999997</v>
      </c>
      <c r="O54" s="2"/>
      <c r="P54" s="2">
        <f t="shared" si="60"/>
        <v>0</v>
      </c>
      <c r="Q54" s="6"/>
      <c r="R54" s="6"/>
      <c r="S54" s="2">
        <f>0.75*$B$3</f>
        <v>7.5</v>
      </c>
      <c r="T54" s="2">
        <f t="shared" si="61"/>
        <v>35390.400000000001</v>
      </c>
      <c r="U54" s="2">
        <f>0.5*$B$3</f>
        <v>5</v>
      </c>
      <c r="V54" s="2">
        <f t="shared" si="62"/>
        <v>23593.599999999999</v>
      </c>
    </row>
    <row r="55" spans="1:24" x14ac:dyDescent="0.2">
      <c r="A55" s="1" t="s">
        <v>221</v>
      </c>
      <c r="B55" s="3" t="s">
        <v>4</v>
      </c>
      <c r="C55" s="89">
        <f>3600.62</f>
        <v>3600.62</v>
      </c>
      <c r="D55" s="2"/>
      <c r="E55" s="2"/>
      <c r="F55" s="2">
        <f t="shared" si="55"/>
        <v>3600.62</v>
      </c>
      <c r="G55" s="2">
        <f>0.5*5</f>
        <v>2.5</v>
      </c>
      <c r="H55" s="2">
        <f>TRUNC($F55*G55,2)</f>
        <v>9001.5499999999993</v>
      </c>
      <c r="I55" s="2">
        <f t="shared" si="64"/>
        <v>10</v>
      </c>
      <c r="J55" s="2">
        <f t="shared" si="56"/>
        <v>36006.199999999997</v>
      </c>
      <c r="K55" s="2">
        <f t="shared" si="63"/>
        <v>10</v>
      </c>
      <c r="L55" s="2">
        <f t="shared" si="57"/>
        <v>36006.199999999997</v>
      </c>
      <c r="M55" s="2">
        <f t="shared" si="63"/>
        <v>10</v>
      </c>
      <c r="N55" s="2">
        <f t="shared" si="58"/>
        <v>36006.199999999997</v>
      </c>
      <c r="O55" s="2"/>
      <c r="P55" s="2">
        <f t="shared" si="60"/>
        <v>0</v>
      </c>
      <c r="Q55" s="6"/>
      <c r="R55" s="6"/>
      <c r="S55" s="2">
        <f>0.75*$B$3</f>
        <v>7.5</v>
      </c>
      <c r="T55" s="2">
        <f t="shared" si="61"/>
        <v>27004.65</v>
      </c>
      <c r="U55" s="2">
        <f>0.5*$B$3</f>
        <v>5</v>
      </c>
      <c r="V55" s="2">
        <f t="shared" si="62"/>
        <v>18003.099999999999</v>
      </c>
    </row>
    <row r="56" spans="1:24" ht="14.1" customHeight="1" x14ac:dyDescent="0.2">
      <c r="A56" s="113" t="s">
        <v>3</v>
      </c>
      <c r="B56" s="114"/>
      <c r="C56" s="114"/>
      <c r="D56" s="114"/>
      <c r="E56" s="114"/>
      <c r="F56" s="115"/>
      <c r="G56" s="124">
        <f>SUM(H9:H55)</f>
        <v>350103.95</v>
      </c>
      <c r="H56" s="125"/>
      <c r="I56" s="124">
        <f>SUM(J9:J55)</f>
        <v>2120038.9299999997</v>
      </c>
      <c r="J56" s="125"/>
      <c r="K56" s="124">
        <f>SUM(L9:L55)</f>
        <v>3669379.64</v>
      </c>
      <c r="L56" s="125"/>
      <c r="M56" s="124">
        <f>SUM(N9:N55)</f>
        <v>5556357.0099999988</v>
      </c>
      <c r="N56" s="125"/>
      <c r="O56" s="124">
        <f>SUM(P9:P55)</f>
        <v>755374.19000000006</v>
      </c>
      <c r="P56" s="125"/>
      <c r="Q56" s="124">
        <f>SUM(R9:R55)</f>
        <v>650192.93999999994</v>
      </c>
      <c r="R56" s="125"/>
      <c r="S56" s="124">
        <f>SUM(T9:T55)</f>
        <v>1984081.9899999998</v>
      </c>
      <c r="T56" s="125"/>
      <c r="U56" s="124">
        <f>SUM(V9:V55)</f>
        <v>1784190.79</v>
      </c>
      <c r="V56" s="125"/>
    </row>
    <row r="57" spans="1:24" ht="14.1" customHeight="1" x14ac:dyDescent="0.2">
      <c r="A57" s="113" t="s">
        <v>24</v>
      </c>
      <c r="B57" s="114"/>
      <c r="C57" s="114"/>
      <c r="D57" s="114"/>
      <c r="E57" s="114"/>
      <c r="F57" s="115"/>
      <c r="G57" s="124">
        <f>TRUNC(G56*5%,2)</f>
        <v>17505.189999999999</v>
      </c>
      <c r="H57" s="125"/>
      <c r="I57" s="124">
        <f>TRUNC(I56*5%,2)</f>
        <v>106001.94</v>
      </c>
      <c r="J57" s="125"/>
      <c r="K57" s="124">
        <f>TRUNC(K56*5%,2)</f>
        <v>183468.98</v>
      </c>
      <c r="L57" s="125"/>
      <c r="M57" s="124">
        <f>TRUNC(M56*5%,2)</f>
        <v>277817.84999999998</v>
      </c>
      <c r="N57" s="125"/>
      <c r="O57" s="124">
        <f>TRUNC(O56*5%,2)</f>
        <v>37768.699999999997</v>
      </c>
      <c r="P57" s="125"/>
      <c r="Q57" s="124">
        <f>TRUNC(Q56*5%,2)</f>
        <v>32509.64</v>
      </c>
      <c r="R57" s="125"/>
      <c r="S57" s="124">
        <f>TRUNC(S56*5%,2)</f>
        <v>99204.09</v>
      </c>
      <c r="T57" s="125"/>
      <c r="U57" s="124">
        <f>TRUNC(U56*5%,2)</f>
        <v>89209.53</v>
      </c>
      <c r="V57" s="125"/>
    </row>
    <row r="58" spans="1:24" ht="14.1" customHeight="1" x14ac:dyDescent="0.2">
      <c r="A58" s="113" t="s">
        <v>222</v>
      </c>
      <c r="B58" s="114"/>
      <c r="C58" s="114"/>
      <c r="D58" s="114"/>
      <c r="E58" s="114"/>
      <c r="F58" s="115"/>
      <c r="G58" s="124">
        <f>G56+G57</f>
        <v>367609.14</v>
      </c>
      <c r="H58" s="125"/>
      <c r="I58" s="124">
        <f>I56+I57</f>
        <v>2226040.8699999996</v>
      </c>
      <c r="J58" s="125"/>
      <c r="K58" s="124">
        <f>K56+K57</f>
        <v>3852848.62</v>
      </c>
      <c r="L58" s="125"/>
      <c r="M58" s="124">
        <f>M56+M57</f>
        <v>5834174.8599999985</v>
      </c>
      <c r="N58" s="125"/>
      <c r="O58" s="124">
        <f>O56+O57</f>
        <v>793142.89</v>
      </c>
      <c r="P58" s="125"/>
      <c r="Q58" s="124">
        <f>Q56+Q57</f>
        <v>682702.58</v>
      </c>
      <c r="R58" s="125"/>
      <c r="S58" s="124">
        <f>S56+S57</f>
        <v>2083286.0799999998</v>
      </c>
      <c r="T58" s="125"/>
      <c r="U58" s="124">
        <f>U56+U57</f>
        <v>1873400.32</v>
      </c>
      <c r="V58" s="125"/>
    </row>
    <row r="59" spans="1:24" ht="14.1" customHeight="1" x14ac:dyDescent="0.2">
      <c r="A59" s="113" t="s">
        <v>261</v>
      </c>
      <c r="B59" s="114"/>
      <c r="C59" s="114"/>
      <c r="D59" s="114"/>
      <c r="E59" s="114"/>
      <c r="F59" s="92">
        <v>0.25490000000000002</v>
      </c>
      <c r="G59" s="102">
        <f>TRUNC(G58*$F$59,2)</f>
        <v>93703.56</v>
      </c>
      <c r="H59" s="103"/>
      <c r="I59" s="104">
        <f t="shared" ref="I59" si="65">TRUNC(I58*$F$59,2)</f>
        <v>567417.81000000006</v>
      </c>
      <c r="J59" s="105"/>
      <c r="K59" s="104">
        <f t="shared" ref="K59" si="66">TRUNC(K58*$F$59,2)</f>
        <v>982091.11</v>
      </c>
      <c r="L59" s="105"/>
      <c r="M59" s="104">
        <f t="shared" ref="M59" si="67">TRUNC(M58*$F$59,2)</f>
        <v>1487131.17</v>
      </c>
      <c r="N59" s="105"/>
      <c r="O59" s="104">
        <f t="shared" ref="O59" si="68">TRUNC(O58*$F$59,2)</f>
        <v>202172.12</v>
      </c>
      <c r="P59" s="105"/>
      <c r="Q59" s="104">
        <f t="shared" ref="Q59" si="69">TRUNC(Q58*$F$59,2)</f>
        <v>174020.88</v>
      </c>
      <c r="R59" s="105"/>
      <c r="S59" s="104">
        <f t="shared" ref="S59" si="70">TRUNC(S58*$F$59,2)</f>
        <v>531029.62</v>
      </c>
      <c r="T59" s="105"/>
      <c r="U59" s="104">
        <f t="shared" ref="U59" si="71">TRUNC(U58*$F$59,2)</f>
        <v>477529.74</v>
      </c>
      <c r="V59" s="105"/>
      <c r="W59" s="81"/>
    </row>
    <row r="60" spans="1:24" ht="14.1" customHeight="1" x14ac:dyDescent="0.2">
      <c r="A60" s="113" t="s">
        <v>5</v>
      </c>
      <c r="B60" s="114"/>
      <c r="C60" s="114"/>
      <c r="D60" s="114"/>
      <c r="E60" s="114"/>
      <c r="F60" s="115"/>
      <c r="G60" s="124">
        <f>G58+G59</f>
        <v>461312.7</v>
      </c>
      <c r="H60" s="125"/>
      <c r="I60" s="124">
        <f>I58+I59</f>
        <v>2793458.6799999997</v>
      </c>
      <c r="J60" s="125"/>
      <c r="K60" s="124">
        <f>K58+K59</f>
        <v>4834939.7300000004</v>
      </c>
      <c r="L60" s="125"/>
      <c r="M60" s="124">
        <f>M58+M59</f>
        <v>7321306.0299999984</v>
      </c>
      <c r="N60" s="125"/>
      <c r="O60" s="124">
        <f>O58+O59</f>
        <v>995315.01</v>
      </c>
      <c r="P60" s="125"/>
      <c r="Q60" s="124">
        <f>Q58+Q59</f>
        <v>856723.46</v>
      </c>
      <c r="R60" s="125"/>
      <c r="S60" s="124">
        <f>S58+S59</f>
        <v>2614315.6999999997</v>
      </c>
      <c r="T60" s="125"/>
      <c r="U60" s="124">
        <f>U58+U59</f>
        <v>2350930.06</v>
      </c>
      <c r="V60" s="125"/>
      <c r="W60" s="90"/>
      <c r="X60" s="91"/>
    </row>
    <row r="62" spans="1:24" x14ac:dyDescent="0.2">
      <c r="A62" s="93" t="s">
        <v>23</v>
      </c>
    </row>
    <row r="63" spans="1:24" x14ac:dyDescent="0.2">
      <c r="A63" s="93" t="s">
        <v>256</v>
      </c>
    </row>
    <row r="64" spans="1:24" x14ac:dyDescent="0.2">
      <c r="A64" s="93" t="s">
        <v>41</v>
      </c>
    </row>
    <row r="65" spans="1:22" x14ac:dyDescent="0.2">
      <c r="A65" s="93" t="s">
        <v>42</v>
      </c>
    </row>
    <row r="66" spans="1:22" x14ac:dyDescent="0.2">
      <c r="A66" s="93" t="s">
        <v>43</v>
      </c>
      <c r="G66" s="7"/>
      <c r="H66" s="7"/>
      <c r="I66" s="7"/>
      <c r="J66" s="7"/>
      <c r="K66" s="7"/>
      <c r="L66" s="7"/>
      <c r="M66" s="7"/>
      <c r="N66" s="7"/>
      <c r="O66" s="71"/>
      <c r="P66" s="71"/>
      <c r="Q66" s="71"/>
      <c r="R66" s="71"/>
      <c r="S66" s="71"/>
      <c r="T66" s="71"/>
      <c r="U66" s="7"/>
      <c r="V66" s="7"/>
    </row>
    <row r="71" spans="1:22" x14ac:dyDescent="0.2">
      <c r="B71" s="135" t="s">
        <v>262</v>
      </c>
      <c r="C71" s="135"/>
      <c r="D71" s="135"/>
      <c r="E71" s="135"/>
    </row>
    <row r="72" spans="1:22" x14ac:dyDescent="0.2">
      <c r="B72" s="136" t="s">
        <v>263</v>
      </c>
      <c r="C72" s="136"/>
      <c r="D72" s="136"/>
      <c r="E72" s="136"/>
    </row>
  </sheetData>
  <mergeCells count="79">
    <mergeCell ref="G60:H60"/>
    <mergeCell ref="G56:H56"/>
    <mergeCell ref="G59:H59"/>
    <mergeCell ref="G57:H57"/>
    <mergeCell ref="G58:H58"/>
    <mergeCell ref="F5:F7"/>
    <mergeCell ref="C1:F1"/>
    <mergeCell ref="G6:H6"/>
    <mergeCell ref="G5:H5"/>
    <mergeCell ref="A5:A7"/>
    <mergeCell ref="B5:B7"/>
    <mergeCell ref="C5:C7"/>
    <mergeCell ref="D5:D7"/>
    <mergeCell ref="E5:E7"/>
    <mergeCell ref="I4:N4"/>
    <mergeCell ref="U4:V4"/>
    <mergeCell ref="I5:J5"/>
    <mergeCell ref="K5:L5"/>
    <mergeCell ref="M5:N5"/>
    <mergeCell ref="O5:P5"/>
    <mergeCell ref="Q5:R5"/>
    <mergeCell ref="S5:T5"/>
    <mergeCell ref="U5:V5"/>
    <mergeCell ref="S6:T6"/>
    <mergeCell ref="U6:V6"/>
    <mergeCell ref="I56:J56"/>
    <mergeCell ref="K56:L56"/>
    <mergeCell ref="M56:N56"/>
    <mergeCell ref="O56:P56"/>
    <mergeCell ref="Q56:R56"/>
    <mergeCell ref="S56:T56"/>
    <mergeCell ref="U56:V56"/>
    <mergeCell ref="I6:J6"/>
    <mergeCell ref="K6:L6"/>
    <mergeCell ref="M6:N6"/>
    <mergeCell ref="O6:P6"/>
    <mergeCell ref="Q6:R6"/>
    <mergeCell ref="S57:T57"/>
    <mergeCell ref="U57:V57"/>
    <mergeCell ref="I58:J58"/>
    <mergeCell ref="K58:L58"/>
    <mergeCell ref="M58:N58"/>
    <mergeCell ref="O58:P58"/>
    <mergeCell ref="Q58:R58"/>
    <mergeCell ref="S58:T58"/>
    <mergeCell ref="U58:V58"/>
    <mergeCell ref="I57:J57"/>
    <mergeCell ref="K57:L57"/>
    <mergeCell ref="M57:N57"/>
    <mergeCell ref="O57:P57"/>
    <mergeCell ref="Q57:R57"/>
    <mergeCell ref="S59:T59"/>
    <mergeCell ref="U59:V59"/>
    <mergeCell ref="I60:J60"/>
    <mergeCell ref="K60:L60"/>
    <mergeCell ref="M60:N60"/>
    <mergeCell ref="O60:P60"/>
    <mergeCell ref="Q60:R60"/>
    <mergeCell ref="S60:T60"/>
    <mergeCell ref="U60:V60"/>
    <mergeCell ref="I59:J59"/>
    <mergeCell ref="K59:L59"/>
    <mergeCell ref="M59:N59"/>
    <mergeCell ref="O59:P59"/>
    <mergeCell ref="Q59:R59"/>
    <mergeCell ref="A44:F44"/>
    <mergeCell ref="A51:F51"/>
    <mergeCell ref="A8:F8"/>
    <mergeCell ref="A16:F16"/>
    <mergeCell ref="A20:F20"/>
    <mergeCell ref="A29:F29"/>
    <mergeCell ref="A37:F37"/>
    <mergeCell ref="A56:F56"/>
    <mergeCell ref="A57:F57"/>
    <mergeCell ref="A58:F58"/>
    <mergeCell ref="A59:E59"/>
    <mergeCell ref="A60:F60"/>
    <mergeCell ref="B71:E71"/>
    <mergeCell ref="B72:E72"/>
  </mergeCells>
  <printOptions horizontalCentered="1"/>
  <pageMargins left="0.23622047244094491" right="0.23622047244094491" top="0.35433070866141736" bottom="0.35433070866141736" header="0.31496062992125984" footer="0.31496062992125984"/>
  <pageSetup paperSize="8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M198"/>
  <sheetViews>
    <sheetView topLeftCell="A152" workbookViewId="0">
      <selection activeCell="B198" sqref="B198"/>
    </sheetView>
  </sheetViews>
  <sheetFormatPr defaultRowHeight="12.75" x14ac:dyDescent="0.2"/>
  <cols>
    <col min="1" max="1" width="6.83203125" customWidth="1"/>
    <col min="2" max="2" width="14.83203125" style="19" customWidth="1"/>
    <col min="3" max="3" width="38.6640625" customWidth="1"/>
    <col min="4" max="5" width="13.5" customWidth="1"/>
    <col min="6" max="6" width="18.83203125" customWidth="1"/>
    <col min="7" max="7" width="15.6640625" customWidth="1"/>
    <col min="8" max="8" width="13" customWidth="1"/>
    <col min="9" max="9" width="15.6640625" customWidth="1"/>
    <col min="10" max="10" width="17.5" customWidth="1"/>
    <col min="11" max="11" width="19.1640625" customWidth="1"/>
    <col min="12" max="12" width="18.6640625" customWidth="1"/>
    <col min="13" max="13" width="17.1640625" customWidth="1"/>
  </cols>
  <sheetData>
    <row r="4" spans="2:13" ht="24.75" x14ac:dyDescent="0.2">
      <c r="C4" s="9"/>
      <c r="D4" s="9"/>
      <c r="E4" s="9"/>
      <c r="F4" s="9"/>
      <c r="G4" s="128" t="s">
        <v>35</v>
      </c>
      <c r="H4" s="129"/>
      <c r="I4" s="130"/>
      <c r="J4" s="10"/>
      <c r="K4" s="10"/>
      <c r="L4" s="10"/>
      <c r="M4" s="20" t="s">
        <v>72</v>
      </c>
    </row>
    <row r="5" spans="2:13" ht="45" x14ac:dyDescent="0.2">
      <c r="B5" s="131" t="s">
        <v>73</v>
      </c>
      <c r="C5" s="131" t="s">
        <v>0</v>
      </c>
      <c r="D5" s="134" t="s">
        <v>1</v>
      </c>
      <c r="E5" s="134" t="s">
        <v>2</v>
      </c>
      <c r="F5" s="21" t="s">
        <v>74</v>
      </c>
      <c r="G5" s="21" t="s">
        <v>75</v>
      </c>
      <c r="H5" s="21" t="s">
        <v>76</v>
      </c>
      <c r="I5" s="21" t="s">
        <v>77</v>
      </c>
      <c r="J5" s="22" t="s">
        <v>36</v>
      </c>
      <c r="K5" s="21" t="s">
        <v>53</v>
      </c>
      <c r="L5" s="21" t="s">
        <v>66</v>
      </c>
      <c r="M5" s="23" t="s">
        <v>78</v>
      </c>
    </row>
    <row r="6" spans="2:13" x14ac:dyDescent="0.2">
      <c r="B6" s="132"/>
      <c r="C6" s="132"/>
      <c r="D6" s="120"/>
      <c r="E6" s="120"/>
      <c r="F6" s="17" t="s">
        <v>45</v>
      </c>
      <c r="G6" s="17" t="s">
        <v>46</v>
      </c>
      <c r="H6" s="17" t="s">
        <v>47</v>
      </c>
      <c r="I6" s="17" t="s">
        <v>48</v>
      </c>
      <c r="J6" s="18" t="s">
        <v>49</v>
      </c>
      <c r="K6" s="18" t="s">
        <v>50</v>
      </c>
      <c r="L6" s="18" t="s">
        <v>51</v>
      </c>
      <c r="M6" s="24" t="s">
        <v>52</v>
      </c>
    </row>
    <row r="7" spans="2:13" x14ac:dyDescent="0.2">
      <c r="B7" s="133"/>
      <c r="C7" s="133"/>
      <c r="D7" s="121"/>
      <c r="E7" s="121"/>
      <c r="F7" s="5" t="s">
        <v>2</v>
      </c>
      <c r="G7" s="5" t="s">
        <v>2</v>
      </c>
      <c r="H7" s="5" t="s">
        <v>2</v>
      </c>
      <c r="I7" s="5" t="s">
        <v>2</v>
      </c>
      <c r="J7" s="16" t="s">
        <v>2</v>
      </c>
      <c r="K7" s="16" t="s">
        <v>2</v>
      </c>
      <c r="L7" s="16" t="s">
        <v>2</v>
      </c>
      <c r="M7" s="24" t="s">
        <v>2</v>
      </c>
    </row>
    <row r="8" spans="2:13" ht="28.5" customHeight="1" x14ac:dyDescent="0.2">
      <c r="B8" s="25" t="s">
        <v>79</v>
      </c>
      <c r="C8" s="26"/>
      <c r="D8" s="27"/>
      <c r="E8" s="27"/>
      <c r="F8" s="28"/>
      <c r="G8" s="28"/>
      <c r="H8" s="28"/>
      <c r="I8" s="28"/>
      <c r="J8" s="28"/>
      <c r="K8" s="28"/>
      <c r="L8" s="28"/>
      <c r="M8" s="29"/>
    </row>
    <row r="9" spans="2:13" ht="60" x14ac:dyDescent="0.2">
      <c r="B9" s="30" t="s">
        <v>80</v>
      </c>
      <c r="C9" s="31" t="s">
        <v>81</v>
      </c>
      <c r="D9" s="32" t="s">
        <v>82</v>
      </c>
      <c r="E9" s="33">
        <v>1</v>
      </c>
      <c r="F9" s="34"/>
      <c r="G9" s="34"/>
      <c r="H9" s="34"/>
      <c r="I9" s="34"/>
      <c r="J9" s="34"/>
      <c r="K9" s="34"/>
      <c r="L9" s="34"/>
      <c r="M9" s="34"/>
    </row>
    <row r="10" spans="2:13" ht="36" x14ac:dyDescent="0.2">
      <c r="B10" s="30" t="s">
        <v>80</v>
      </c>
      <c r="C10" s="31" t="s">
        <v>83</v>
      </c>
      <c r="D10" s="32" t="s">
        <v>82</v>
      </c>
      <c r="E10" s="33">
        <v>1</v>
      </c>
      <c r="F10" s="34"/>
      <c r="G10" s="34"/>
      <c r="H10" s="34"/>
      <c r="I10" s="34"/>
      <c r="J10" s="34"/>
      <c r="K10" s="34"/>
      <c r="L10" s="34"/>
      <c r="M10" s="34"/>
    </row>
    <row r="11" spans="2:13" ht="24" x14ac:dyDescent="0.2">
      <c r="B11" s="30" t="s">
        <v>80</v>
      </c>
      <c r="C11" s="31" t="s">
        <v>84</v>
      </c>
      <c r="D11" s="32" t="s">
        <v>82</v>
      </c>
      <c r="E11" s="33">
        <v>1</v>
      </c>
      <c r="F11" s="34"/>
      <c r="G11" s="34"/>
      <c r="H11" s="34"/>
      <c r="I11" s="34"/>
      <c r="J11" s="34"/>
      <c r="K11" s="34"/>
      <c r="L11" s="34"/>
      <c r="M11" s="34"/>
    </row>
    <row r="12" spans="2:13" ht="24" x14ac:dyDescent="0.2">
      <c r="B12" s="30" t="s">
        <v>80</v>
      </c>
      <c r="C12" s="31" t="s">
        <v>85</v>
      </c>
      <c r="D12" s="32" t="s">
        <v>82</v>
      </c>
      <c r="E12" s="33">
        <v>1</v>
      </c>
      <c r="F12" s="34"/>
      <c r="G12" s="34"/>
      <c r="H12" s="34"/>
      <c r="I12" s="34"/>
      <c r="J12" s="34"/>
      <c r="K12" s="34"/>
      <c r="L12" s="34"/>
      <c r="M12" s="34"/>
    </row>
    <row r="13" spans="2:13" ht="39" customHeight="1" x14ac:dyDescent="0.2">
      <c r="B13" s="30" t="s">
        <v>80</v>
      </c>
      <c r="C13" s="31" t="s">
        <v>86</v>
      </c>
      <c r="D13" s="32" t="s">
        <v>82</v>
      </c>
      <c r="E13" s="33">
        <v>1</v>
      </c>
      <c r="F13" s="34"/>
      <c r="G13" s="34"/>
      <c r="H13" s="34"/>
      <c r="I13" s="34"/>
      <c r="J13" s="34"/>
      <c r="K13" s="34"/>
      <c r="L13" s="34"/>
      <c r="M13" s="34"/>
    </row>
    <row r="14" spans="2:13" ht="36" x14ac:dyDescent="0.2">
      <c r="B14" s="30" t="s">
        <v>80</v>
      </c>
      <c r="C14" s="31" t="s">
        <v>87</v>
      </c>
      <c r="D14" s="32" t="s">
        <v>82</v>
      </c>
      <c r="E14" s="33">
        <v>1</v>
      </c>
      <c r="F14" s="34"/>
      <c r="G14" s="34"/>
      <c r="H14" s="34"/>
      <c r="I14" s="34"/>
      <c r="J14" s="34"/>
      <c r="K14" s="34"/>
      <c r="L14" s="34"/>
      <c r="M14" s="34"/>
    </row>
    <row r="15" spans="2:13" ht="36" x14ac:dyDescent="0.2">
      <c r="B15" s="30" t="s">
        <v>80</v>
      </c>
      <c r="C15" s="31" t="s">
        <v>88</v>
      </c>
      <c r="D15" s="32" t="s">
        <v>82</v>
      </c>
      <c r="E15" s="33">
        <v>1</v>
      </c>
      <c r="F15" s="34"/>
      <c r="G15" s="34"/>
      <c r="H15" s="34"/>
      <c r="I15" s="34"/>
      <c r="J15" s="34"/>
      <c r="K15" s="34"/>
      <c r="L15" s="34"/>
      <c r="M15" s="34"/>
    </row>
    <row r="16" spans="2:13" ht="36" x14ac:dyDescent="0.2">
      <c r="B16" s="30" t="s">
        <v>80</v>
      </c>
      <c r="C16" s="31" t="s">
        <v>89</v>
      </c>
      <c r="D16" s="32" t="s">
        <v>82</v>
      </c>
      <c r="E16" s="33">
        <v>1</v>
      </c>
      <c r="F16" s="34"/>
      <c r="G16" s="34"/>
      <c r="H16" s="34"/>
      <c r="I16" s="34"/>
      <c r="J16" s="34"/>
      <c r="K16" s="34"/>
      <c r="L16" s="34"/>
      <c r="M16" s="34"/>
    </row>
    <row r="17" spans="2:13" ht="36" x14ac:dyDescent="0.2">
      <c r="B17" s="30" t="s">
        <v>80</v>
      </c>
      <c r="C17" s="31" t="s">
        <v>90</v>
      </c>
      <c r="D17" s="32" t="s">
        <v>82</v>
      </c>
      <c r="E17" s="33">
        <v>1</v>
      </c>
      <c r="F17" s="34"/>
      <c r="G17" s="34"/>
      <c r="H17" s="34"/>
      <c r="I17" s="34"/>
      <c r="J17" s="34"/>
      <c r="K17" s="34"/>
      <c r="L17" s="34"/>
      <c r="M17" s="34"/>
    </row>
    <row r="18" spans="2:13" ht="24" x14ac:dyDescent="0.2">
      <c r="B18" s="30" t="s">
        <v>80</v>
      </c>
      <c r="C18" s="31" t="s">
        <v>91</v>
      </c>
      <c r="D18" s="32" t="s">
        <v>82</v>
      </c>
      <c r="E18" s="33">
        <v>1</v>
      </c>
      <c r="F18" s="34"/>
      <c r="G18" s="34"/>
      <c r="H18" s="34"/>
      <c r="I18" s="34"/>
      <c r="J18" s="34"/>
      <c r="K18" s="34"/>
      <c r="L18" s="34"/>
      <c r="M18" s="34"/>
    </row>
    <row r="19" spans="2:13" ht="24" x14ac:dyDescent="0.2">
      <c r="B19" s="30" t="s">
        <v>80</v>
      </c>
      <c r="C19" s="31" t="s">
        <v>237</v>
      </c>
      <c r="D19" s="32" t="s">
        <v>82</v>
      </c>
      <c r="E19" s="33">
        <v>1</v>
      </c>
      <c r="F19" s="34"/>
      <c r="G19" s="34"/>
      <c r="H19" s="34"/>
      <c r="I19" s="34"/>
      <c r="J19" s="34"/>
      <c r="K19" s="34"/>
      <c r="L19" s="34"/>
      <c r="M19" s="34"/>
    </row>
    <row r="20" spans="2:13" ht="36" x14ac:dyDescent="0.2">
      <c r="B20" s="35" t="s">
        <v>80</v>
      </c>
      <c r="C20" s="36" t="s">
        <v>92</v>
      </c>
      <c r="D20" s="37" t="s">
        <v>82</v>
      </c>
      <c r="E20" s="33">
        <v>1</v>
      </c>
      <c r="F20" s="34"/>
      <c r="G20" s="34"/>
      <c r="H20" s="34"/>
      <c r="I20" s="34"/>
      <c r="J20" s="34"/>
      <c r="K20" s="34"/>
      <c r="L20" s="34"/>
      <c r="M20" s="34"/>
    </row>
    <row r="21" spans="2:13" ht="20.25" customHeight="1" x14ac:dyDescent="0.2">
      <c r="B21" s="35" t="s">
        <v>80</v>
      </c>
      <c r="C21" s="38" t="s">
        <v>93</v>
      </c>
      <c r="D21" s="37" t="s">
        <v>82</v>
      </c>
      <c r="E21" s="33">
        <v>1</v>
      </c>
      <c r="F21" s="34"/>
      <c r="G21" s="34"/>
      <c r="H21" s="34"/>
      <c r="I21" s="34"/>
      <c r="J21" s="34"/>
      <c r="K21" s="34"/>
      <c r="L21" s="34"/>
      <c r="M21" s="34"/>
    </row>
    <row r="22" spans="2:13" ht="28.5" customHeight="1" x14ac:dyDescent="0.2">
      <c r="B22" s="35" t="s">
        <v>80</v>
      </c>
      <c r="C22" s="38" t="s">
        <v>94</v>
      </c>
      <c r="D22" s="37" t="s">
        <v>82</v>
      </c>
      <c r="E22" s="33">
        <v>1</v>
      </c>
      <c r="F22" s="34"/>
      <c r="G22" s="34"/>
      <c r="H22" s="34"/>
      <c r="I22" s="34"/>
      <c r="J22" s="34"/>
      <c r="K22" s="34"/>
      <c r="L22" s="34"/>
      <c r="M22" s="34"/>
    </row>
    <row r="23" spans="2:13" ht="36" x14ac:dyDescent="0.2">
      <c r="B23" s="35" t="s">
        <v>80</v>
      </c>
      <c r="C23" s="38" t="s">
        <v>95</v>
      </c>
      <c r="D23" s="37" t="s">
        <v>82</v>
      </c>
      <c r="E23" s="33">
        <v>1</v>
      </c>
      <c r="F23" s="34"/>
      <c r="G23" s="34"/>
      <c r="H23" s="34"/>
      <c r="I23" s="34"/>
      <c r="J23" s="34"/>
      <c r="K23" s="34"/>
      <c r="L23" s="34"/>
      <c r="M23" s="34"/>
    </row>
    <row r="24" spans="2:13" ht="36" x14ac:dyDescent="0.2">
      <c r="B24" s="35" t="s">
        <v>80</v>
      </c>
      <c r="C24" s="38" t="s">
        <v>96</v>
      </c>
      <c r="D24" s="37" t="s">
        <v>82</v>
      </c>
      <c r="E24" s="33">
        <v>1</v>
      </c>
      <c r="F24" s="34"/>
      <c r="G24" s="34"/>
      <c r="H24" s="34"/>
      <c r="I24" s="34"/>
      <c r="J24" s="34"/>
      <c r="K24" s="34"/>
      <c r="L24" s="34"/>
      <c r="M24" s="34"/>
    </row>
    <row r="25" spans="2:13" ht="28.5" customHeight="1" x14ac:dyDescent="0.2">
      <c r="B25" s="35" t="s">
        <v>80</v>
      </c>
      <c r="C25" s="38" t="s">
        <v>97</v>
      </c>
      <c r="D25" s="37" t="s">
        <v>82</v>
      </c>
      <c r="E25" s="33">
        <v>1</v>
      </c>
      <c r="F25" s="34"/>
      <c r="G25" s="34"/>
      <c r="H25" s="34"/>
      <c r="I25" s="34"/>
      <c r="J25" s="34"/>
      <c r="K25" s="34"/>
      <c r="L25" s="34"/>
      <c r="M25" s="34"/>
    </row>
    <row r="26" spans="2:13" ht="28.5" customHeight="1" x14ac:dyDescent="0.2">
      <c r="B26" s="35" t="s">
        <v>98</v>
      </c>
      <c r="C26" s="38" t="s">
        <v>99</v>
      </c>
      <c r="D26" s="37" t="s">
        <v>100</v>
      </c>
      <c r="E26" s="33">
        <v>1</v>
      </c>
      <c r="F26" s="34"/>
      <c r="G26" s="34"/>
      <c r="H26" s="34"/>
      <c r="I26" s="34"/>
      <c r="J26" s="34"/>
      <c r="K26" s="34"/>
      <c r="L26" s="34"/>
      <c r="M26" s="34"/>
    </row>
    <row r="27" spans="2:13" ht="28.5" customHeight="1" x14ac:dyDescent="0.2">
      <c r="B27" s="35" t="s">
        <v>98</v>
      </c>
      <c r="C27" s="38" t="s">
        <v>101</v>
      </c>
      <c r="D27" s="37" t="s">
        <v>100</v>
      </c>
      <c r="E27" s="33">
        <v>1</v>
      </c>
      <c r="F27" s="34"/>
      <c r="G27" s="34"/>
      <c r="H27" s="34"/>
      <c r="I27" s="34"/>
      <c r="J27" s="34"/>
      <c r="K27" s="34"/>
      <c r="L27" s="34"/>
      <c r="M27" s="34"/>
    </row>
    <row r="28" spans="2:13" ht="28.5" customHeight="1" x14ac:dyDescent="0.2">
      <c r="B28" s="35" t="s">
        <v>98</v>
      </c>
      <c r="C28" s="38" t="s">
        <v>102</v>
      </c>
      <c r="D28" s="37" t="s">
        <v>82</v>
      </c>
      <c r="E28" s="33">
        <v>5</v>
      </c>
      <c r="F28" s="34"/>
      <c r="G28" s="34"/>
      <c r="H28" s="34"/>
      <c r="I28" s="34"/>
      <c r="J28" s="34"/>
      <c r="K28" s="34"/>
      <c r="L28" s="34"/>
      <c r="M28" s="34"/>
    </row>
    <row r="29" spans="2:13" ht="28.5" customHeight="1" x14ac:dyDescent="0.2">
      <c r="B29" s="35" t="s">
        <v>98</v>
      </c>
      <c r="C29" s="38" t="s">
        <v>103</v>
      </c>
      <c r="D29" s="37" t="s">
        <v>82</v>
      </c>
      <c r="E29" s="33">
        <v>3</v>
      </c>
      <c r="F29" s="34"/>
      <c r="G29" s="34"/>
      <c r="H29" s="34"/>
      <c r="I29" s="34"/>
      <c r="J29" s="34"/>
      <c r="K29" s="34"/>
      <c r="L29" s="34"/>
      <c r="M29" s="34"/>
    </row>
    <row r="30" spans="2:13" ht="28.5" customHeight="1" x14ac:dyDescent="0.2">
      <c r="B30" s="35" t="s">
        <v>98</v>
      </c>
      <c r="C30" s="38" t="s">
        <v>104</v>
      </c>
      <c r="D30" s="37" t="s">
        <v>82</v>
      </c>
      <c r="E30" s="33">
        <v>3</v>
      </c>
      <c r="F30" s="34"/>
      <c r="G30" s="34"/>
      <c r="H30" s="34"/>
      <c r="I30" s="34"/>
      <c r="J30" s="34"/>
      <c r="K30" s="34"/>
      <c r="L30" s="34"/>
      <c r="M30" s="34"/>
    </row>
    <row r="31" spans="2:13" ht="28.5" customHeight="1" x14ac:dyDescent="0.2">
      <c r="B31" s="35" t="s">
        <v>98</v>
      </c>
      <c r="C31" s="38" t="s">
        <v>105</v>
      </c>
      <c r="D31" s="37" t="s">
        <v>82</v>
      </c>
      <c r="E31" s="33">
        <v>2</v>
      </c>
      <c r="F31" s="34"/>
      <c r="G31" s="34"/>
      <c r="H31" s="34"/>
      <c r="I31" s="34"/>
      <c r="J31" s="34"/>
      <c r="K31" s="34"/>
      <c r="L31" s="34"/>
      <c r="M31" s="34"/>
    </row>
    <row r="32" spans="2:13" ht="28.5" customHeight="1" x14ac:dyDescent="0.2">
      <c r="B32" s="35" t="s">
        <v>98</v>
      </c>
      <c r="C32" s="38" t="s">
        <v>106</v>
      </c>
      <c r="D32" s="37" t="s">
        <v>82</v>
      </c>
      <c r="E32" s="33">
        <v>2</v>
      </c>
      <c r="F32" s="34"/>
      <c r="G32" s="34"/>
      <c r="H32" s="34"/>
      <c r="I32" s="34"/>
      <c r="J32" s="34"/>
      <c r="K32" s="34"/>
      <c r="L32" s="34"/>
      <c r="M32" s="34"/>
    </row>
    <row r="33" spans="2:13" ht="28.5" customHeight="1" x14ac:dyDescent="0.2">
      <c r="B33" s="35" t="s">
        <v>98</v>
      </c>
      <c r="C33" s="38" t="s">
        <v>107</v>
      </c>
      <c r="D33" s="37" t="s">
        <v>82</v>
      </c>
      <c r="E33" s="33">
        <v>2</v>
      </c>
      <c r="F33" s="34"/>
      <c r="G33" s="34"/>
      <c r="H33" s="34"/>
      <c r="I33" s="34"/>
      <c r="J33" s="34"/>
      <c r="K33" s="34"/>
      <c r="L33" s="34"/>
      <c r="M33" s="34"/>
    </row>
    <row r="34" spans="2:13" ht="28.5" customHeight="1" x14ac:dyDescent="0.2">
      <c r="B34" s="35" t="s">
        <v>98</v>
      </c>
      <c r="C34" s="38" t="s">
        <v>108</v>
      </c>
      <c r="D34" s="37" t="s">
        <v>82</v>
      </c>
      <c r="E34" s="33">
        <v>3</v>
      </c>
      <c r="F34" s="34"/>
      <c r="G34" s="34"/>
      <c r="H34" s="34"/>
      <c r="I34" s="34"/>
      <c r="J34" s="34"/>
      <c r="K34" s="34"/>
      <c r="L34" s="34"/>
      <c r="M34" s="34"/>
    </row>
    <row r="35" spans="2:13" ht="24" x14ac:dyDescent="0.2">
      <c r="B35" s="35" t="s">
        <v>98</v>
      </c>
      <c r="C35" s="38" t="s">
        <v>109</v>
      </c>
      <c r="D35" s="37" t="s">
        <v>82</v>
      </c>
      <c r="E35" s="33">
        <v>1</v>
      </c>
      <c r="F35" s="34"/>
      <c r="G35" s="34"/>
      <c r="H35" s="34"/>
      <c r="I35" s="34"/>
      <c r="J35" s="34"/>
      <c r="K35" s="34"/>
      <c r="L35" s="34"/>
      <c r="M35" s="34"/>
    </row>
    <row r="36" spans="2:13" ht="24" x14ac:dyDescent="0.2">
      <c r="B36" s="35" t="s">
        <v>98</v>
      </c>
      <c r="C36" s="38" t="s">
        <v>110</v>
      </c>
      <c r="D36" s="37" t="s">
        <v>82</v>
      </c>
      <c r="E36" s="33">
        <v>1</v>
      </c>
      <c r="F36" s="34"/>
      <c r="G36" s="34"/>
      <c r="H36" s="34"/>
      <c r="I36" s="34"/>
      <c r="J36" s="34"/>
      <c r="K36" s="34"/>
      <c r="L36" s="34"/>
      <c r="M36" s="34"/>
    </row>
    <row r="37" spans="2:13" ht="36" x14ac:dyDescent="0.2">
      <c r="B37" s="35" t="s">
        <v>98</v>
      </c>
      <c r="C37" s="38" t="s">
        <v>111</v>
      </c>
      <c r="D37" s="37" t="s">
        <v>82</v>
      </c>
      <c r="E37" s="33">
        <v>10</v>
      </c>
      <c r="F37" s="34"/>
      <c r="G37" s="34"/>
      <c r="H37" s="34"/>
      <c r="I37" s="34"/>
      <c r="J37" s="34"/>
      <c r="K37" s="34"/>
      <c r="L37" s="34"/>
      <c r="M37" s="34"/>
    </row>
    <row r="38" spans="2:13" ht="36" x14ac:dyDescent="0.2">
      <c r="B38" s="35" t="s">
        <v>98</v>
      </c>
      <c r="C38" s="38" t="s">
        <v>112</v>
      </c>
      <c r="D38" s="37" t="s">
        <v>82</v>
      </c>
      <c r="E38" s="33">
        <v>10</v>
      </c>
      <c r="F38" s="34"/>
      <c r="G38" s="34"/>
      <c r="H38" s="34"/>
      <c r="I38" s="34"/>
      <c r="J38" s="34"/>
      <c r="K38" s="34"/>
      <c r="L38" s="34"/>
      <c r="M38" s="34"/>
    </row>
    <row r="39" spans="2:13" ht="36" x14ac:dyDescent="0.2">
      <c r="B39" s="35" t="s">
        <v>98</v>
      </c>
      <c r="C39" s="38" t="s">
        <v>113</v>
      </c>
      <c r="D39" s="37" t="s">
        <v>82</v>
      </c>
      <c r="E39" s="33">
        <v>10</v>
      </c>
      <c r="F39" s="34"/>
      <c r="G39" s="34"/>
      <c r="H39" s="34"/>
      <c r="I39" s="34"/>
      <c r="J39" s="34"/>
      <c r="K39" s="34"/>
      <c r="L39" s="34"/>
      <c r="M39" s="34"/>
    </row>
    <row r="40" spans="2:13" ht="36" x14ac:dyDescent="0.2">
      <c r="B40" s="35" t="s">
        <v>98</v>
      </c>
      <c r="C40" s="38" t="s">
        <v>114</v>
      </c>
      <c r="D40" s="37" t="s">
        <v>82</v>
      </c>
      <c r="E40" s="33">
        <v>5</v>
      </c>
      <c r="F40" s="34"/>
      <c r="G40" s="34"/>
      <c r="H40" s="34"/>
      <c r="I40" s="34"/>
      <c r="J40" s="34"/>
      <c r="K40" s="34"/>
      <c r="L40" s="34"/>
      <c r="M40" s="34"/>
    </row>
    <row r="41" spans="2:13" ht="24" x14ac:dyDescent="0.2">
      <c r="B41" s="35" t="s">
        <v>98</v>
      </c>
      <c r="C41" s="38" t="s">
        <v>115</v>
      </c>
      <c r="D41" s="37" t="s">
        <v>82</v>
      </c>
      <c r="E41" s="33">
        <v>10</v>
      </c>
      <c r="F41" s="34"/>
      <c r="G41" s="34"/>
      <c r="H41" s="34"/>
      <c r="I41" s="34"/>
      <c r="J41" s="34"/>
      <c r="K41" s="34"/>
      <c r="L41" s="34"/>
      <c r="M41" s="34"/>
    </row>
    <row r="42" spans="2:13" ht="24" x14ac:dyDescent="0.2">
      <c r="B42" s="35" t="s">
        <v>98</v>
      </c>
      <c r="C42" s="38" t="s">
        <v>116</v>
      </c>
      <c r="D42" s="37" t="s">
        <v>82</v>
      </c>
      <c r="E42" s="33">
        <v>10</v>
      </c>
      <c r="F42" s="34"/>
      <c r="G42" s="34"/>
      <c r="H42" s="34"/>
      <c r="I42" s="34"/>
      <c r="J42" s="34"/>
      <c r="K42" s="34"/>
      <c r="L42" s="34"/>
      <c r="M42" s="34"/>
    </row>
    <row r="43" spans="2:13" ht="24" x14ac:dyDescent="0.2">
      <c r="B43" s="35" t="s">
        <v>98</v>
      </c>
      <c r="C43" s="38" t="s">
        <v>117</v>
      </c>
      <c r="D43" s="37" t="s">
        <v>82</v>
      </c>
      <c r="E43" s="33">
        <v>10</v>
      </c>
      <c r="F43" s="34"/>
      <c r="G43" s="34"/>
      <c r="H43" s="34"/>
      <c r="I43" s="34"/>
      <c r="J43" s="34"/>
      <c r="K43" s="34"/>
      <c r="L43" s="34"/>
      <c r="M43" s="34"/>
    </row>
    <row r="44" spans="2:13" ht="24" x14ac:dyDescent="0.2">
      <c r="B44" s="35" t="s">
        <v>98</v>
      </c>
      <c r="C44" s="38" t="s">
        <v>118</v>
      </c>
      <c r="D44" s="37" t="s">
        <v>82</v>
      </c>
      <c r="E44" s="33">
        <v>5</v>
      </c>
      <c r="F44" s="34"/>
      <c r="G44" s="34"/>
      <c r="H44" s="34"/>
      <c r="I44" s="34"/>
      <c r="J44" s="34"/>
      <c r="K44" s="34"/>
      <c r="L44" s="34"/>
      <c r="M44" s="34"/>
    </row>
    <row r="45" spans="2:13" ht="36" x14ac:dyDescent="0.2">
      <c r="B45" s="35" t="s">
        <v>98</v>
      </c>
      <c r="C45" s="36" t="s">
        <v>119</v>
      </c>
      <c r="D45" s="37" t="s">
        <v>82</v>
      </c>
      <c r="E45" s="33">
        <v>1</v>
      </c>
      <c r="F45" s="34"/>
      <c r="G45" s="34"/>
      <c r="H45" s="34"/>
      <c r="I45" s="34"/>
      <c r="J45" s="34"/>
      <c r="K45" s="34"/>
      <c r="L45" s="34"/>
      <c r="M45" s="34"/>
    </row>
    <row r="46" spans="2:13" ht="36" x14ac:dyDescent="0.2">
      <c r="B46" s="35" t="s">
        <v>98</v>
      </c>
      <c r="C46" s="36" t="s">
        <v>120</v>
      </c>
      <c r="D46" s="37" t="s">
        <v>82</v>
      </c>
      <c r="E46" s="33">
        <v>1</v>
      </c>
      <c r="F46" s="34"/>
      <c r="G46" s="34"/>
      <c r="H46" s="34"/>
      <c r="I46" s="34"/>
      <c r="J46" s="34"/>
      <c r="K46" s="34"/>
      <c r="L46" s="34"/>
      <c r="M46" s="34"/>
    </row>
    <row r="47" spans="2:13" ht="24" x14ac:dyDescent="0.2">
      <c r="B47" s="35" t="s">
        <v>98</v>
      </c>
      <c r="C47" s="38" t="s">
        <v>121</v>
      </c>
      <c r="D47" s="37" t="s">
        <v>82</v>
      </c>
      <c r="E47" s="33">
        <v>1</v>
      </c>
      <c r="F47" s="34"/>
      <c r="G47" s="34"/>
      <c r="H47" s="34"/>
      <c r="I47" s="34"/>
      <c r="J47" s="34"/>
      <c r="K47" s="34"/>
      <c r="L47" s="34"/>
      <c r="M47" s="34"/>
    </row>
    <row r="48" spans="2:13" ht="24" x14ac:dyDescent="0.2">
      <c r="B48" s="35" t="s">
        <v>98</v>
      </c>
      <c r="C48" s="38" t="s">
        <v>122</v>
      </c>
      <c r="D48" s="37" t="s">
        <v>82</v>
      </c>
      <c r="E48" s="33">
        <v>1</v>
      </c>
      <c r="F48" s="34"/>
      <c r="G48" s="34"/>
      <c r="H48" s="34"/>
      <c r="I48" s="34"/>
      <c r="J48" s="34"/>
      <c r="K48" s="34"/>
      <c r="L48" s="34"/>
      <c r="M48" s="34"/>
    </row>
    <row r="49" spans="2:13" ht="24" x14ac:dyDescent="0.2">
      <c r="B49" s="35" t="s">
        <v>98</v>
      </c>
      <c r="C49" s="38" t="s">
        <v>123</v>
      </c>
      <c r="D49" s="37" t="s">
        <v>82</v>
      </c>
      <c r="E49" s="33">
        <v>1</v>
      </c>
      <c r="F49" s="34"/>
      <c r="G49" s="34"/>
      <c r="H49" s="34"/>
      <c r="I49" s="34"/>
      <c r="J49" s="34"/>
      <c r="K49" s="34"/>
      <c r="L49" s="34"/>
      <c r="M49" s="34"/>
    </row>
    <row r="50" spans="2:13" ht="36" x14ac:dyDescent="0.2">
      <c r="B50" s="35" t="s">
        <v>98</v>
      </c>
      <c r="C50" s="38" t="s">
        <v>124</v>
      </c>
      <c r="D50" s="37" t="s">
        <v>82</v>
      </c>
      <c r="E50" s="33">
        <v>2</v>
      </c>
      <c r="F50" s="34"/>
      <c r="G50" s="34"/>
      <c r="H50" s="34"/>
      <c r="I50" s="34"/>
      <c r="J50" s="34"/>
      <c r="K50" s="34"/>
      <c r="L50" s="34"/>
      <c r="M50" s="34"/>
    </row>
    <row r="51" spans="2:13" ht="24" x14ac:dyDescent="0.2">
      <c r="B51" s="35" t="s">
        <v>98</v>
      </c>
      <c r="C51" s="38" t="s">
        <v>125</v>
      </c>
      <c r="D51" s="37" t="s">
        <v>82</v>
      </c>
      <c r="E51" s="33">
        <v>1</v>
      </c>
      <c r="F51" s="34"/>
      <c r="G51" s="34"/>
      <c r="H51" s="34"/>
      <c r="I51" s="34"/>
      <c r="J51" s="34"/>
      <c r="K51" s="34"/>
      <c r="L51" s="34"/>
      <c r="M51" s="34"/>
    </row>
    <row r="52" spans="2:13" ht="28.5" customHeight="1" x14ac:dyDescent="0.2">
      <c r="B52" s="35" t="s">
        <v>98</v>
      </c>
      <c r="C52" s="38" t="s">
        <v>126</v>
      </c>
      <c r="D52" s="37" t="s">
        <v>82</v>
      </c>
      <c r="E52" s="33">
        <v>2</v>
      </c>
      <c r="F52" s="34"/>
      <c r="G52" s="34"/>
      <c r="H52" s="34"/>
      <c r="I52" s="34"/>
      <c r="J52" s="34"/>
      <c r="K52" s="34"/>
      <c r="L52" s="34"/>
      <c r="M52" s="34"/>
    </row>
    <row r="53" spans="2:13" ht="28.5" customHeight="1" x14ac:dyDescent="0.2">
      <c r="B53" s="35" t="s">
        <v>98</v>
      </c>
      <c r="C53" s="38" t="s">
        <v>127</v>
      </c>
      <c r="D53" s="37" t="s">
        <v>82</v>
      </c>
      <c r="E53" s="33">
        <v>1</v>
      </c>
      <c r="F53" s="34"/>
      <c r="G53" s="34"/>
      <c r="H53" s="34"/>
      <c r="I53" s="34"/>
      <c r="J53" s="34"/>
      <c r="K53" s="34"/>
      <c r="L53" s="34"/>
      <c r="M53" s="34"/>
    </row>
    <row r="54" spans="2:13" ht="36" x14ac:dyDescent="0.2">
      <c r="B54" s="35" t="s">
        <v>98</v>
      </c>
      <c r="C54" s="38" t="s">
        <v>128</v>
      </c>
      <c r="D54" s="37" t="s">
        <v>82</v>
      </c>
      <c r="E54" s="33">
        <v>1</v>
      </c>
      <c r="F54" s="34"/>
      <c r="G54" s="34"/>
      <c r="H54" s="34"/>
      <c r="I54" s="34"/>
      <c r="J54" s="34"/>
      <c r="K54" s="34"/>
      <c r="L54" s="34"/>
      <c r="M54" s="34"/>
    </row>
    <row r="55" spans="2:13" ht="28.5" customHeight="1" x14ac:dyDescent="0.2">
      <c r="B55" s="35" t="s">
        <v>98</v>
      </c>
      <c r="C55" s="38" t="s">
        <v>129</v>
      </c>
      <c r="D55" s="37" t="s">
        <v>130</v>
      </c>
      <c r="E55" s="33">
        <v>1</v>
      </c>
      <c r="F55" s="34"/>
      <c r="G55" s="34"/>
      <c r="H55" s="34"/>
      <c r="I55" s="34"/>
      <c r="J55" s="34"/>
      <c r="K55" s="34"/>
      <c r="L55" s="34"/>
      <c r="M55" s="34"/>
    </row>
    <row r="56" spans="2:13" ht="28.5" customHeight="1" x14ac:dyDescent="0.2">
      <c r="B56" s="35" t="s">
        <v>98</v>
      </c>
      <c r="C56" s="38" t="s">
        <v>131</v>
      </c>
      <c r="D56" s="37" t="s">
        <v>82</v>
      </c>
      <c r="E56" s="33">
        <v>2</v>
      </c>
      <c r="F56" s="34"/>
      <c r="G56" s="34"/>
      <c r="H56" s="34"/>
      <c r="I56" s="34"/>
      <c r="J56" s="34"/>
      <c r="K56" s="34"/>
      <c r="L56" s="34"/>
      <c r="M56" s="34"/>
    </row>
    <row r="57" spans="2:13" ht="28.5" customHeight="1" x14ac:dyDescent="0.2">
      <c r="B57" s="35" t="s">
        <v>98</v>
      </c>
      <c r="C57" s="38" t="s">
        <v>132</v>
      </c>
      <c r="D57" s="37" t="s">
        <v>82</v>
      </c>
      <c r="E57" s="33">
        <v>1</v>
      </c>
      <c r="F57" s="34"/>
      <c r="G57" s="34"/>
      <c r="H57" s="34"/>
      <c r="I57" s="34"/>
      <c r="J57" s="34"/>
      <c r="K57" s="34"/>
      <c r="L57" s="34"/>
      <c r="M57" s="34"/>
    </row>
    <row r="58" spans="2:13" ht="28.5" customHeight="1" x14ac:dyDescent="0.2">
      <c r="B58" s="35" t="s">
        <v>98</v>
      </c>
      <c r="C58" s="38" t="s">
        <v>133</v>
      </c>
      <c r="D58" s="37" t="s">
        <v>82</v>
      </c>
      <c r="E58" s="33">
        <v>1</v>
      </c>
      <c r="F58" s="34"/>
      <c r="G58" s="34"/>
      <c r="H58" s="34"/>
      <c r="I58" s="34"/>
      <c r="J58" s="34"/>
      <c r="K58" s="34"/>
      <c r="L58" s="34"/>
      <c r="M58" s="34"/>
    </row>
    <row r="59" spans="2:13" ht="28.5" customHeight="1" x14ac:dyDescent="0.2">
      <c r="B59" s="35" t="s">
        <v>98</v>
      </c>
      <c r="C59" s="38" t="s">
        <v>134</v>
      </c>
      <c r="D59" s="37" t="s">
        <v>82</v>
      </c>
      <c r="E59" s="33">
        <v>1</v>
      </c>
      <c r="F59" s="34"/>
      <c r="G59" s="34"/>
      <c r="H59" s="34"/>
      <c r="I59" s="34"/>
      <c r="J59" s="34"/>
      <c r="K59" s="34"/>
      <c r="L59" s="34"/>
      <c r="M59" s="34"/>
    </row>
    <row r="60" spans="2:13" ht="28.5" customHeight="1" x14ac:dyDescent="0.2">
      <c r="B60" s="35" t="s">
        <v>98</v>
      </c>
      <c r="C60" s="38" t="s">
        <v>135</v>
      </c>
      <c r="D60" s="37" t="s">
        <v>82</v>
      </c>
      <c r="E60" s="33">
        <v>1</v>
      </c>
      <c r="F60" s="34"/>
      <c r="G60" s="34"/>
      <c r="H60" s="34"/>
      <c r="I60" s="34"/>
      <c r="J60" s="34"/>
      <c r="K60" s="34"/>
      <c r="L60" s="34"/>
      <c r="M60" s="34"/>
    </row>
    <row r="61" spans="2:13" ht="28.5" customHeight="1" x14ac:dyDescent="0.2">
      <c r="B61" s="35" t="s">
        <v>98</v>
      </c>
      <c r="C61" s="38" t="s">
        <v>136</v>
      </c>
      <c r="D61" s="37" t="s">
        <v>82</v>
      </c>
      <c r="E61" s="33">
        <v>1</v>
      </c>
      <c r="F61" s="34"/>
      <c r="G61" s="34"/>
      <c r="H61" s="34"/>
      <c r="I61" s="34"/>
      <c r="J61" s="34"/>
      <c r="K61" s="34"/>
      <c r="L61" s="34"/>
      <c r="M61" s="34"/>
    </row>
    <row r="62" spans="2:13" ht="60" customHeight="1" x14ac:dyDescent="0.2">
      <c r="B62" s="35" t="s">
        <v>98</v>
      </c>
      <c r="C62" s="36" t="s">
        <v>137</v>
      </c>
      <c r="D62" s="37" t="s">
        <v>82</v>
      </c>
      <c r="E62" s="33">
        <v>2</v>
      </c>
      <c r="F62" s="34"/>
      <c r="G62" s="34"/>
      <c r="H62" s="34"/>
      <c r="I62" s="34"/>
      <c r="J62" s="34"/>
      <c r="K62" s="34"/>
      <c r="L62" s="34"/>
      <c r="M62" s="34"/>
    </row>
    <row r="63" spans="2:13" ht="36" x14ac:dyDescent="0.2">
      <c r="B63" s="35" t="s">
        <v>98</v>
      </c>
      <c r="C63" s="38" t="s">
        <v>238</v>
      </c>
      <c r="D63" s="37" t="s">
        <v>82</v>
      </c>
      <c r="E63" s="33">
        <v>2</v>
      </c>
      <c r="F63" s="34"/>
      <c r="G63" s="34"/>
      <c r="H63" s="34"/>
      <c r="I63" s="34"/>
      <c r="J63" s="34"/>
      <c r="K63" s="34"/>
      <c r="L63" s="34"/>
      <c r="M63" s="34"/>
    </row>
    <row r="64" spans="2:13" ht="36" x14ac:dyDescent="0.2">
      <c r="B64" s="35" t="s">
        <v>98</v>
      </c>
      <c r="C64" s="38" t="s">
        <v>239</v>
      </c>
      <c r="D64" s="37" t="s">
        <v>82</v>
      </c>
      <c r="E64" s="33">
        <v>3</v>
      </c>
      <c r="F64" s="34"/>
      <c r="G64" s="34"/>
      <c r="H64" s="34"/>
      <c r="I64" s="34"/>
      <c r="J64" s="34"/>
      <c r="K64" s="34"/>
      <c r="L64" s="34"/>
      <c r="M64" s="34"/>
    </row>
    <row r="65" spans="2:13" ht="24" x14ac:dyDescent="0.2">
      <c r="B65" s="35" t="s">
        <v>98</v>
      </c>
      <c r="C65" s="38" t="s">
        <v>138</v>
      </c>
      <c r="D65" s="37" t="s">
        <v>82</v>
      </c>
      <c r="E65" s="33">
        <v>10</v>
      </c>
      <c r="F65" s="34"/>
      <c r="G65" s="34"/>
      <c r="H65" s="34"/>
      <c r="I65" s="34"/>
      <c r="J65" s="34"/>
      <c r="K65" s="34"/>
      <c r="L65" s="34"/>
      <c r="M65" s="34"/>
    </row>
    <row r="66" spans="2:13" ht="36" x14ac:dyDescent="0.2">
      <c r="B66" s="35" t="s">
        <v>98</v>
      </c>
      <c r="C66" s="38" t="s">
        <v>139</v>
      </c>
      <c r="D66" s="37" t="s">
        <v>82</v>
      </c>
      <c r="E66" s="33">
        <v>3</v>
      </c>
      <c r="F66" s="34"/>
      <c r="G66" s="34"/>
      <c r="H66" s="34"/>
      <c r="I66" s="34"/>
      <c r="J66" s="34"/>
      <c r="K66" s="34"/>
      <c r="L66" s="34"/>
      <c r="M66" s="34"/>
    </row>
    <row r="67" spans="2:13" ht="33" customHeight="1" x14ac:dyDescent="0.2">
      <c r="B67" s="35" t="s">
        <v>98</v>
      </c>
      <c r="C67" s="38" t="s">
        <v>140</v>
      </c>
      <c r="D67" s="37" t="s">
        <v>82</v>
      </c>
      <c r="E67" s="33">
        <v>20</v>
      </c>
      <c r="F67" s="34"/>
      <c r="G67" s="34"/>
      <c r="H67" s="34"/>
      <c r="I67" s="34"/>
      <c r="J67" s="34"/>
      <c r="K67" s="34"/>
      <c r="L67" s="34"/>
      <c r="M67" s="34"/>
    </row>
    <row r="68" spans="2:13" ht="24" x14ac:dyDescent="0.2">
      <c r="B68" s="35" t="s">
        <v>98</v>
      </c>
      <c r="C68" s="38" t="s">
        <v>141</v>
      </c>
      <c r="D68" s="37" t="s">
        <v>82</v>
      </c>
      <c r="E68" s="33">
        <v>1</v>
      </c>
      <c r="F68" s="34"/>
      <c r="G68" s="34"/>
      <c r="H68" s="34"/>
      <c r="I68" s="34"/>
      <c r="J68" s="34"/>
      <c r="K68" s="34"/>
      <c r="L68" s="34"/>
      <c r="M68" s="34"/>
    </row>
    <row r="69" spans="2:13" ht="36" x14ac:dyDescent="0.2">
      <c r="B69" s="35" t="s">
        <v>98</v>
      </c>
      <c r="C69" s="38" t="s">
        <v>142</v>
      </c>
      <c r="D69" s="37" t="s">
        <v>82</v>
      </c>
      <c r="E69" s="33">
        <v>1</v>
      </c>
      <c r="F69" s="34"/>
      <c r="G69" s="34"/>
      <c r="H69" s="34"/>
      <c r="I69" s="34"/>
      <c r="J69" s="34"/>
      <c r="K69" s="34"/>
      <c r="L69" s="34"/>
      <c r="M69" s="34"/>
    </row>
    <row r="70" spans="2:13" ht="48" x14ac:dyDescent="0.2">
      <c r="B70" s="35" t="s">
        <v>98</v>
      </c>
      <c r="C70" s="38" t="s">
        <v>143</v>
      </c>
      <c r="D70" s="37" t="s">
        <v>82</v>
      </c>
      <c r="E70" s="33">
        <v>20</v>
      </c>
      <c r="F70" s="34"/>
      <c r="G70" s="34"/>
      <c r="H70" s="34"/>
      <c r="I70" s="34"/>
      <c r="J70" s="34"/>
      <c r="K70" s="34"/>
      <c r="L70" s="34"/>
      <c r="M70" s="34"/>
    </row>
    <row r="71" spans="2:13" ht="24" x14ac:dyDescent="0.2">
      <c r="B71" s="35" t="s">
        <v>98</v>
      </c>
      <c r="C71" s="38" t="s">
        <v>144</v>
      </c>
      <c r="D71" s="37" t="s">
        <v>82</v>
      </c>
      <c r="E71" s="33">
        <v>1</v>
      </c>
      <c r="F71" s="34"/>
      <c r="G71" s="34"/>
      <c r="H71" s="34"/>
      <c r="I71" s="34"/>
      <c r="J71" s="34"/>
      <c r="K71" s="34"/>
      <c r="L71" s="34"/>
      <c r="M71" s="34"/>
    </row>
    <row r="72" spans="2:13" ht="36" x14ac:dyDescent="0.2">
      <c r="B72" s="35" t="s">
        <v>98</v>
      </c>
      <c r="C72" s="38" t="s">
        <v>240</v>
      </c>
      <c r="D72" s="37" t="s">
        <v>82</v>
      </c>
      <c r="E72" s="33">
        <v>1</v>
      </c>
      <c r="F72" s="34"/>
      <c r="G72" s="34"/>
      <c r="H72" s="34"/>
      <c r="I72" s="34"/>
      <c r="J72" s="34"/>
      <c r="K72" s="34"/>
      <c r="L72" s="34"/>
      <c r="M72" s="34"/>
    </row>
    <row r="73" spans="2:13" ht="37.5" customHeight="1" x14ac:dyDescent="0.2">
      <c r="B73" s="39" t="s">
        <v>98</v>
      </c>
      <c r="C73" s="40" t="s">
        <v>145</v>
      </c>
      <c r="D73" s="41" t="s">
        <v>82</v>
      </c>
      <c r="E73" s="42">
        <v>1</v>
      </c>
      <c r="F73" s="43"/>
      <c r="G73" s="43"/>
      <c r="H73" s="43"/>
      <c r="I73" s="43"/>
      <c r="J73" s="43"/>
      <c r="K73" s="43"/>
      <c r="L73" s="43"/>
      <c r="M73" s="43"/>
    </row>
    <row r="74" spans="2:13" ht="28.5" customHeight="1" x14ac:dyDescent="0.2">
      <c r="B74" s="44" t="s">
        <v>146</v>
      </c>
      <c r="C74" s="45"/>
      <c r="D74" s="46"/>
      <c r="E74" s="46"/>
      <c r="F74" s="47"/>
      <c r="G74" s="47"/>
      <c r="H74" s="47"/>
      <c r="I74" s="47"/>
      <c r="J74" s="47"/>
      <c r="K74" s="47"/>
      <c r="L74" s="47"/>
      <c r="M74" s="48"/>
    </row>
    <row r="75" spans="2:13" ht="40.5" customHeight="1" x14ac:dyDescent="0.2">
      <c r="B75" s="49" t="s">
        <v>80</v>
      </c>
      <c r="C75" s="50" t="s">
        <v>147</v>
      </c>
      <c r="D75" s="51" t="s">
        <v>82</v>
      </c>
      <c r="E75" s="52">
        <v>1</v>
      </c>
      <c r="F75" s="53"/>
      <c r="G75" s="53"/>
      <c r="H75" s="53"/>
      <c r="I75" s="53"/>
      <c r="J75" s="53"/>
      <c r="K75" s="53"/>
      <c r="L75" s="53"/>
      <c r="M75" s="53"/>
    </row>
    <row r="76" spans="2:13" ht="36" x14ac:dyDescent="0.2">
      <c r="B76" s="54" t="s">
        <v>80</v>
      </c>
      <c r="C76" s="55" t="s">
        <v>148</v>
      </c>
      <c r="D76" s="56" t="s">
        <v>82</v>
      </c>
      <c r="E76" s="33">
        <v>1</v>
      </c>
      <c r="F76" s="34"/>
      <c r="G76" s="34"/>
      <c r="H76" s="34"/>
      <c r="I76" s="34"/>
      <c r="J76" s="34"/>
      <c r="K76" s="34"/>
      <c r="L76" s="34"/>
      <c r="M76" s="34"/>
    </row>
    <row r="77" spans="2:13" ht="24" x14ac:dyDescent="0.2">
      <c r="B77" s="54" t="s">
        <v>80</v>
      </c>
      <c r="C77" s="55" t="s">
        <v>85</v>
      </c>
      <c r="D77" s="56" t="s">
        <v>82</v>
      </c>
      <c r="E77" s="33">
        <v>1</v>
      </c>
      <c r="F77" s="34"/>
      <c r="G77" s="34"/>
      <c r="H77" s="34"/>
      <c r="I77" s="34"/>
      <c r="J77" s="34"/>
      <c r="K77" s="34"/>
      <c r="L77" s="34"/>
      <c r="M77" s="34"/>
    </row>
    <row r="78" spans="2:13" ht="24" x14ac:dyDescent="0.2">
      <c r="B78" s="54" t="s">
        <v>80</v>
      </c>
      <c r="C78" s="55" t="s">
        <v>149</v>
      </c>
      <c r="D78" s="56" t="s">
        <v>82</v>
      </c>
      <c r="E78" s="33">
        <v>1</v>
      </c>
      <c r="F78" s="34"/>
      <c r="G78" s="34"/>
      <c r="H78" s="34"/>
      <c r="I78" s="34"/>
      <c r="J78" s="34"/>
      <c r="K78" s="34"/>
      <c r="L78" s="34"/>
      <c r="M78" s="34"/>
    </row>
    <row r="79" spans="2:13" ht="36" x14ac:dyDescent="0.2">
      <c r="B79" s="54" t="s">
        <v>80</v>
      </c>
      <c r="C79" s="84" t="s">
        <v>241</v>
      </c>
      <c r="D79" s="56" t="s">
        <v>82</v>
      </c>
      <c r="E79" s="33">
        <v>1</v>
      </c>
      <c r="F79" s="34"/>
      <c r="G79" s="34"/>
      <c r="H79" s="34"/>
      <c r="I79" s="34"/>
      <c r="J79" s="34"/>
      <c r="K79" s="34"/>
      <c r="L79" s="34"/>
      <c r="M79" s="34"/>
    </row>
    <row r="80" spans="2:13" ht="24" x14ac:dyDescent="0.2">
      <c r="B80" s="54" t="s">
        <v>80</v>
      </c>
      <c r="C80" s="55" t="s">
        <v>150</v>
      </c>
      <c r="D80" s="56" t="s">
        <v>82</v>
      </c>
      <c r="E80" s="33">
        <v>1</v>
      </c>
      <c r="F80" s="34"/>
      <c r="G80" s="34"/>
      <c r="H80" s="34"/>
      <c r="I80" s="34"/>
      <c r="J80" s="34"/>
      <c r="K80" s="34"/>
      <c r="L80" s="34"/>
      <c r="M80" s="34"/>
    </row>
    <row r="81" spans="2:13" ht="24" x14ac:dyDescent="0.2">
      <c r="B81" s="54" t="s">
        <v>80</v>
      </c>
      <c r="C81" s="55" t="s">
        <v>151</v>
      </c>
      <c r="D81" s="56" t="s">
        <v>82</v>
      </c>
      <c r="E81" s="33">
        <v>1</v>
      </c>
      <c r="F81" s="34"/>
      <c r="G81" s="34"/>
      <c r="H81" s="34"/>
      <c r="I81" s="34"/>
      <c r="J81" s="34"/>
      <c r="K81" s="34"/>
      <c r="L81" s="34"/>
      <c r="M81" s="34"/>
    </row>
    <row r="82" spans="2:13" ht="24" x14ac:dyDescent="0.2">
      <c r="B82" s="54" t="s">
        <v>80</v>
      </c>
      <c r="C82" s="55" t="s">
        <v>91</v>
      </c>
      <c r="D82" s="56" t="s">
        <v>82</v>
      </c>
      <c r="E82" s="33">
        <v>1</v>
      </c>
      <c r="F82" s="34"/>
      <c r="G82" s="34"/>
      <c r="H82" s="34"/>
      <c r="I82" s="34"/>
      <c r="J82" s="34"/>
      <c r="K82" s="34"/>
      <c r="L82" s="34"/>
      <c r="M82" s="34"/>
    </row>
    <row r="83" spans="2:13" ht="24" x14ac:dyDescent="0.2">
      <c r="B83" s="54" t="s">
        <v>80</v>
      </c>
      <c r="C83" s="55" t="s">
        <v>152</v>
      </c>
      <c r="D83" s="56" t="s">
        <v>82</v>
      </c>
      <c r="E83" s="33">
        <v>1</v>
      </c>
      <c r="F83" s="34"/>
      <c r="G83" s="34"/>
      <c r="H83" s="34"/>
      <c r="I83" s="34"/>
      <c r="J83" s="34"/>
      <c r="K83" s="34"/>
      <c r="L83" s="34"/>
      <c r="M83" s="34"/>
    </row>
    <row r="84" spans="2:13" ht="48" x14ac:dyDescent="0.2">
      <c r="B84" s="54" t="s">
        <v>80</v>
      </c>
      <c r="C84" s="57" t="s">
        <v>153</v>
      </c>
      <c r="D84" s="56" t="s">
        <v>82</v>
      </c>
      <c r="E84" s="33">
        <v>1</v>
      </c>
      <c r="F84" s="34"/>
      <c r="G84" s="34"/>
      <c r="H84" s="34"/>
      <c r="I84" s="34"/>
      <c r="J84" s="34"/>
      <c r="K84" s="34"/>
      <c r="L84" s="34"/>
      <c r="M84" s="34"/>
    </row>
    <row r="85" spans="2:13" ht="24" x14ac:dyDescent="0.2">
      <c r="B85" s="54" t="s">
        <v>80</v>
      </c>
      <c r="C85" s="55" t="s">
        <v>154</v>
      </c>
      <c r="D85" s="56" t="s">
        <v>82</v>
      </c>
      <c r="E85" s="33">
        <v>1</v>
      </c>
      <c r="F85" s="34"/>
      <c r="G85" s="34"/>
      <c r="H85" s="34"/>
      <c r="I85" s="34"/>
      <c r="J85" s="34"/>
      <c r="K85" s="34"/>
      <c r="L85" s="34"/>
      <c r="M85" s="34"/>
    </row>
    <row r="86" spans="2:13" ht="39" customHeight="1" x14ac:dyDescent="0.2">
      <c r="B86" s="54" t="s">
        <v>80</v>
      </c>
      <c r="C86" s="55" t="s">
        <v>155</v>
      </c>
      <c r="D86" s="56" t="s">
        <v>82</v>
      </c>
      <c r="E86" s="33">
        <v>1</v>
      </c>
      <c r="F86" s="34"/>
      <c r="G86" s="34"/>
      <c r="H86" s="34"/>
      <c r="I86" s="34"/>
      <c r="J86" s="34"/>
      <c r="K86" s="34"/>
      <c r="L86" s="34"/>
      <c r="M86" s="34"/>
    </row>
    <row r="87" spans="2:13" ht="24" x14ac:dyDescent="0.2">
      <c r="B87" s="54" t="s">
        <v>80</v>
      </c>
      <c r="C87" s="55" t="s">
        <v>156</v>
      </c>
      <c r="D87" s="56" t="s">
        <v>82</v>
      </c>
      <c r="E87" s="33">
        <v>1</v>
      </c>
      <c r="F87" s="34"/>
      <c r="G87" s="34"/>
      <c r="H87" s="34"/>
      <c r="I87" s="34"/>
      <c r="J87" s="34"/>
      <c r="K87" s="34"/>
      <c r="L87" s="34"/>
      <c r="M87" s="34"/>
    </row>
    <row r="88" spans="2:13" ht="24" x14ac:dyDescent="0.2">
      <c r="B88" s="54" t="s">
        <v>98</v>
      </c>
      <c r="C88" s="55" t="s">
        <v>157</v>
      </c>
      <c r="D88" s="56" t="s">
        <v>82</v>
      </c>
      <c r="E88" s="33">
        <v>1</v>
      </c>
      <c r="F88" s="34"/>
      <c r="G88" s="34"/>
      <c r="H88" s="34"/>
      <c r="I88" s="34"/>
      <c r="J88" s="34"/>
      <c r="K88" s="34"/>
      <c r="L88" s="34"/>
      <c r="M88" s="34"/>
    </row>
    <row r="89" spans="2:13" ht="24" x14ac:dyDescent="0.2">
      <c r="B89" s="54" t="s">
        <v>98</v>
      </c>
      <c r="C89" s="55" t="s">
        <v>158</v>
      </c>
      <c r="D89" s="56" t="s">
        <v>82</v>
      </c>
      <c r="E89" s="33">
        <v>1</v>
      </c>
      <c r="F89" s="34"/>
      <c r="G89" s="34"/>
      <c r="H89" s="34"/>
      <c r="I89" s="34"/>
      <c r="J89" s="34"/>
      <c r="K89" s="34"/>
      <c r="L89" s="34"/>
      <c r="M89" s="34"/>
    </row>
    <row r="90" spans="2:13" ht="24" x14ac:dyDescent="0.2">
      <c r="B90" s="54" t="s">
        <v>98</v>
      </c>
      <c r="C90" s="55" t="s">
        <v>102</v>
      </c>
      <c r="D90" s="56" t="s">
        <v>82</v>
      </c>
      <c r="E90" s="33">
        <v>5</v>
      </c>
      <c r="F90" s="34"/>
      <c r="G90" s="34"/>
      <c r="H90" s="34"/>
      <c r="I90" s="34"/>
      <c r="J90" s="34"/>
      <c r="K90" s="34"/>
      <c r="L90" s="34"/>
      <c r="M90" s="34"/>
    </row>
    <row r="91" spans="2:13" ht="24" x14ac:dyDescent="0.2">
      <c r="B91" s="54" t="s">
        <v>98</v>
      </c>
      <c r="C91" s="55" t="s">
        <v>159</v>
      </c>
      <c r="D91" s="56" t="s">
        <v>82</v>
      </c>
      <c r="E91" s="33">
        <v>2</v>
      </c>
      <c r="F91" s="34"/>
      <c r="G91" s="34"/>
      <c r="H91" s="34"/>
      <c r="I91" s="34"/>
      <c r="J91" s="34"/>
      <c r="K91" s="34"/>
      <c r="L91" s="34"/>
      <c r="M91" s="34"/>
    </row>
    <row r="92" spans="2:13" ht="24" customHeight="1" x14ac:dyDescent="0.2">
      <c r="B92" s="54" t="s">
        <v>98</v>
      </c>
      <c r="C92" s="58" t="s">
        <v>108</v>
      </c>
      <c r="D92" s="56" t="s">
        <v>82</v>
      </c>
      <c r="E92" s="33">
        <v>1</v>
      </c>
      <c r="F92" s="34"/>
      <c r="G92" s="34"/>
      <c r="H92" s="34"/>
      <c r="I92" s="34"/>
      <c r="J92" s="34"/>
      <c r="K92" s="34"/>
      <c r="L92" s="34"/>
      <c r="M92" s="34"/>
    </row>
    <row r="93" spans="2:13" ht="27" customHeight="1" x14ac:dyDescent="0.2">
      <c r="B93" s="54" t="s">
        <v>98</v>
      </c>
      <c r="C93" s="55" t="s">
        <v>111</v>
      </c>
      <c r="D93" s="56" t="s">
        <v>82</v>
      </c>
      <c r="E93" s="33">
        <v>5</v>
      </c>
      <c r="F93" s="34"/>
      <c r="G93" s="34"/>
      <c r="H93" s="34"/>
      <c r="I93" s="34"/>
      <c r="J93" s="34"/>
      <c r="K93" s="34"/>
      <c r="L93" s="34"/>
      <c r="M93" s="34"/>
    </row>
    <row r="94" spans="2:13" ht="27" customHeight="1" x14ac:dyDescent="0.2">
      <c r="B94" s="54" t="s">
        <v>98</v>
      </c>
      <c r="C94" s="55" t="s">
        <v>112</v>
      </c>
      <c r="D94" s="56" t="s">
        <v>82</v>
      </c>
      <c r="E94" s="33">
        <v>5</v>
      </c>
      <c r="F94" s="34"/>
      <c r="G94" s="34"/>
      <c r="H94" s="34"/>
      <c r="I94" s="34"/>
      <c r="J94" s="34"/>
      <c r="K94" s="34"/>
      <c r="L94" s="34"/>
      <c r="M94" s="34"/>
    </row>
    <row r="95" spans="2:13" ht="28.5" customHeight="1" x14ac:dyDescent="0.2">
      <c r="B95" s="54" t="s">
        <v>98</v>
      </c>
      <c r="C95" s="55" t="s">
        <v>113</v>
      </c>
      <c r="D95" s="56" t="s">
        <v>82</v>
      </c>
      <c r="E95" s="33">
        <v>5</v>
      </c>
      <c r="F95" s="34"/>
      <c r="G95" s="34"/>
      <c r="H95" s="34"/>
      <c r="I95" s="34"/>
      <c r="J95" s="34"/>
      <c r="K95" s="34"/>
      <c r="L95" s="34"/>
      <c r="M95" s="34"/>
    </row>
    <row r="96" spans="2:13" ht="36" x14ac:dyDescent="0.2">
      <c r="B96" s="54" t="s">
        <v>98</v>
      </c>
      <c r="C96" s="55" t="s">
        <v>114</v>
      </c>
      <c r="D96" s="56" t="s">
        <v>82</v>
      </c>
      <c r="E96" s="33">
        <v>5</v>
      </c>
      <c r="F96" s="34"/>
      <c r="G96" s="34"/>
      <c r="H96" s="34"/>
      <c r="I96" s="34"/>
      <c r="J96" s="34"/>
      <c r="K96" s="34"/>
      <c r="L96" s="34"/>
      <c r="M96" s="34"/>
    </row>
    <row r="97" spans="2:13" ht="24" x14ac:dyDescent="0.2">
      <c r="B97" s="54" t="s">
        <v>98</v>
      </c>
      <c r="C97" s="55" t="s">
        <v>115</v>
      </c>
      <c r="D97" s="56" t="s">
        <v>82</v>
      </c>
      <c r="E97" s="33">
        <v>5</v>
      </c>
      <c r="F97" s="34"/>
      <c r="G97" s="34"/>
      <c r="H97" s="34"/>
      <c r="I97" s="34"/>
      <c r="J97" s="34"/>
      <c r="K97" s="34"/>
      <c r="L97" s="34"/>
      <c r="M97" s="34"/>
    </row>
    <row r="98" spans="2:13" ht="24" x14ac:dyDescent="0.2">
      <c r="B98" s="54" t="s">
        <v>98</v>
      </c>
      <c r="C98" s="55" t="s">
        <v>116</v>
      </c>
      <c r="D98" s="56" t="s">
        <v>82</v>
      </c>
      <c r="E98" s="33">
        <v>5</v>
      </c>
      <c r="F98" s="34"/>
      <c r="G98" s="34"/>
      <c r="H98" s="34"/>
      <c r="I98" s="34"/>
      <c r="J98" s="34"/>
      <c r="K98" s="34"/>
      <c r="L98" s="34"/>
      <c r="M98" s="34"/>
    </row>
    <row r="99" spans="2:13" ht="24" x14ac:dyDescent="0.2">
      <c r="B99" s="54" t="s">
        <v>98</v>
      </c>
      <c r="C99" s="55" t="s">
        <v>117</v>
      </c>
      <c r="D99" s="56" t="s">
        <v>82</v>
      </c>
      <c r="E99" s="33">
        <v>5</v>
      </c>
      <c r="F99" s="34"/>
      <c r="G99" s="34"/>
      <c r="H99" s="34"/>
      <c r="I99" s="34"/>
      <c r="J99" s="34"/>
      <c r="K99" s="34"/>
      <c r="L99" s="34"/>
      <c r="M99" s="34"/>
    </row>
    <row r="100" spans="2:13" ht="24" x14ac:dyDescent="0.2">
      <c r="B100" s="54" t="s">
        <v>98</v>
      </c>
      <c r="C100" s="55" t="s">
        <v>118</v>
      </c>
      <c r="D100" s="56" t="s">
        <v>82</v>
      </c>
      <c r="E100" s="33">
        <v>5</v>
      </c>
      <c r="F100" s="34"/>
      <c r="G100" s="34"/>
      <c r="H100" s="34"/>
      <c r="I100" s="34"/>
      <c r="J100" s="34"/>
      <c r="K100" s="34"/>
      <c r="L100" s="34"/>
      <c r="M100" s="34"/>
    </row>
    <row r="101" spans="2:13" ht="24" x14ac:dyDescent="0.2">
      <c r="B101" s="54" t="s">
        <v>98</v>
      </c>
      <c r="C101" s="55" t="s">
        <v>121</v>
      </c>
      <c r="D101" s="56" t="s">
        <v>82</v>
      </c>
      <c r="E101" s="33">
        <v>1</v>
      </c>
      <c r="F101" s="34"/>
      <c r="G101" s="34"/>
      <c r="H101" s="34"/>
      <c r="I101" s="34"/>
      <c r="J101" s="34"/>
      <c r="K101" s="34"/>
      <c r="L101" s="34"/>
      <c r="M101" s="34"/>
    </row>
    <row r="102" spans="2:13" ht="36" x14ac:dyDescent="0.2">
      <c r="B102" s="54" t="s">
        <v>98</v>
      </c>
      <c r="C102" s="55" t="s">
        <v>160</v>
      </c>
      <c r="D102" s="56" t="s">
        <v>82</v>
      </c>
      <c r="E102" s="33">
        <v>1</v>
      </c>
      <c r="F102" s="34"/>
      <c r="G102" s="34"/>
      <c r="H102" s="34"/>
      <c r="I102" s="34"/>
      <c r="J102" s="34"/>
      <c r="K102" s="34"/>
      <c r="L102" s="34"/>
      <c r="M102" s="34"/>
    </row>
    <row r="103" spans="2:13" ht="36" x14ac:dyDescent="0.2">
      <c r="B103" s="54" t="s">
        <v>98</v>
      </c>
      <c r="C103" s="55" t="s">
        <v>161</v>
      </c>
      <c r="D103" s="56" t="s">
        <v>82</v>
      </c>
      <c r="E103" s="33">
        <v>2</v>
      </c>
      <c r="F103" s="34"/>
      <c r="G103" s="34"/>
      <c r="H103" s="34"/>
      <c r="I103" s="34"/>
      <c r="J103" s="34"/>
      <c r="K103" s="34"/>
      <c r="L103" s="34"/>
      <c r="M103" s="34"/>
    </row>
    <row r="104" spans="2:13" ht="50.25" customHeight="1" x14ac:dyDescent="0.2">
      <c r="B104" s="54" t="s">
        <v>98</v>
      </c>
      <c r="C104" s="55" t="s">
        <v>162</v>
      </c>
      <c r="D104" s="56" t="s">
        <v>82</v>
      </c>
      <c r="E104" s="33">
        <v>1</v>
      </c>
      <c r="F104" s="34"/>
      <c r="G104" s="34"/>
      <c r="H104" s="34"/>
      <c r="I104" s="34"/>
      <c r="J104" s="34"/>
      <c r="K104" s="34"/>
      <c r="L104" s="34"/>
      <c r="M104" s="34"/>
    </row>
    <row r="105" spans="2:13" ht="24" x14ac:dyDescent="0.2">
      <c r="B105" s="54" t="s">
        <v>98</v>
      </c>
      <c r="C105" s="55" t="s">
        <v>122</v>
      </c>
      <c r="D105" s="56" t="s">
        <v>82</v>
      </c>
      <c r="E105" s="33">
        <v>1</v>
      </c>
      <c r="F105" s="34"/>
      <c r="G105" s="34"/>
      <c r="H105" s="34"/>
      <c r="I105" s="34"/>
      <c r="J105" s="34"/>
      <c r="K105" s="34"/>
      <c r="L105" s="34"/>
      <c r="M105" s="34"/>
    </row>
    <row r="106" spans="2:13" ht="25.5" customHeight="1" x14ac:dyDescent="0.2">
      <c r="B106" s="54" t="s">
        <v>98</v>
      </c>
      <c r="C106" s="55" t="s">
        <v>163</v>
      </c>
      <c r="D106" s="56" t="s">
        <v>82</v>
      </c>
      <c r="E106" s="33">
        <v>1</v>
      </c>
      <c r="F106" s="34"/>
      <c r="G106" s="34"/>
      <c r="H106" s="34"/>
      <c r="I106" s="34"/>
      <c r="J106" s="34"/>
      <c r="K106" s="34"/>
      <c r="L106" s="34"/>
      <c r="M106" s="34"/>
    </row>
    <row r="107" spans="2:13" ht="39.75" customHeight="1" x14ac:dyDescent="0.2">
      <c r="B107" s="54" t="s">
        <v>98</v>
      </c>
      <c r="C107" s="55" t="s">
        <v>124</v>
      </c>
      <c r="D107" s="56" t="s">
        <v>82</v>
      </c>
      <c r="E107" s="33">
        <v>2</v>
      </c>
      <c r="F107" s="34"/>
      <c r="G107" s="34"/>
      <c r="H107" s="34"/>
      <c r="I107" s="34"/>
      <c r="J107" s="34"/>
      <c r="K107" s="34"/>
      <c r="L107" s="34"/>
      <c r="M107" s="34"/>
    </row>
    <row r="108" spans="2:13" ht="36" x14ac:dyDescent="0.2">
      <c r="B108" s="54" t="s">
        <v>98</v>
      </c>
      <c r="C108" s="55" t="s">
        <v>164</v>
      </c>
      <c r="D108" s="56" t="s">
        <v>82</v>
      </c>
      <c r="E108" s="33">
        <v>1</v>
      </c>
      <c r="F108" s="34"/>
      <c r="G108" s="34"/>
      <c r="H108" s="34"/>
      <c r="I108" s="34"/>
      <c r="J108" s="34"/>
      <c r="K108" s="34"/>
      <c r="L108" s="34"/>
      <c r="M108" s="34"/>
    </row>
    <row r="109" spans="2:13" ht="39" customHeight="1" x14ac:dyDescent="0.2">
      <c r="B109" s="54" t="s">
        <v>98</v>
      </c>
      <c r="C109" s="55" t="s">
        <v>128</v>
      </c>
      <c r="D109" s="56" t="s">
        <v>82</v>
      </c>
      <c r="E109" s="33">
        <v>1</v>
      </c>
      <c r="F109" s="34"/>
      <c r="G109" s="34"/>
      <c r="H109" s="34"/>
      <c r="I109" s="34"/>
      <c r="J109" s="34"/>
      <c r="K109" s="34"/>
      <c r="L109" s="34"/>
      <c r="M109" s="34"/>
    </row>
    <row r="110" spans="2:13" ht="36" x14ac:dyDescent="0.2">
      <c r="B110" s="54" t="s">
        <v>98</v>
      </c>
      <c r="C110" s="84" t="s">
        <v>242</v>
      </c>
      <c r="D110" s="56" t="s">
        <v>82</v>
      </c>
      <c r="E110" s="33">
        <v>1</v>
      </c>
      <c r="F110" s="34"/>
      <c r="G110" s="34"/>
      <c r="H110" s="34"/>
      <c r="I110" s="34"/>
      <c r="J110" s="34"/>
      <c r="K110" s="34"/>
      <c r="L110" s="34"/>
      <c r="M110" s="34"/>
    </row>
    <row r="111" spans="2:13" ht="24" customHeight="1" x14ac:dyDescent="0.2">
      <c r="B111" s="54" t="s">
        <v>98</v>
      </c>
      <c r="C111" s="58" t="s">
        <v>165</v>
      </c>
      <c r="D111" s="56" t="s">
        <v>82</v>
      </c>
      <c r="E111" s="33">
        <v>1</v>
      </c>
      <c r="F111" s="34"/>
      <c r="G111" s="34"/>
      <c r="H111" s="34"/>
      <c r="I111" s="34"/>
      <c r="J111" s="34"/>
      <c r="K111" s="34"/>
      <c r="L111" s="34"/>
      <c r="M111" s="34"/>
    </row>
    <row r="112" spans="2:13" ht="36" x14ac:dyDescent="0.2">
      <c r="B112" s="54" t="s">
        <v>98</v>
      </c>
      <c r="C112" s="55" t="s">
        <v>166</v>
      </c>
      <c r="D112" s="56" t="s">
        <v>82</v>
      </c>
      <c r="E112" s="33">
        <v>1</v>
      </c>
      <c r="F112" s="34"/>
      <c r="G112" s="34"/>
      <c r="H112" s="34"/>
      <c r="I112" s="34"/>
      <c r="J112" s="34"/>
      <c r="K112" s="34"/>
      <c r="L112" s="34"/>
      <c r="M112" s="34"/>
    </row>
    <row r="113" spans="2:13" ht="36" x14ac:dyDescent="0.2">
      <c r="B113" s="54" t="s">
        <v>98</v>
      </c>
      <c r="C113" s="55" t="s">
        <v>139</v>
      </c>
      <c r="D113" s="56" t="s">
        <v>82</v>
      </c>
      <c r="E113" s="33">
        <v>1</v>
      </c>
      <c r="F113" s="34"/>
      <c r="G113" s="34"/>
      <c r="H113" s="34"/>
      <c r="I113" s="34"/>
      <c r="J113" s="34"/>
      <c r="K113" s="34"/>
      <c r="L113" s="34"/>
      <c r="M113" s="34"/>
    </row>
    <row r="114" spans="2:13" ht="24" customHeight="1" x14ac:dyDescent="0.2">
      <c r="B114" s="54" t="s">
        <v>98</v>
      </c>
      <c r="C114" s="58" t="s">
        <v>167</v>
      </c>
      <c r="D114" s="56" t="s">
        <v>100</v>
      </c>
      <c r="E114" s="33">
        <v>1</v>
      </c>
      <c r="F114" s="34"/>
      <c r="G114" s="34"/>
      <c r="H114" s="34"/>
      <c r="I114" s="34"/>
      <c r="J114" s="34"/>
      <c r="K114" s="34"/>
      <c r="L114" s="34"/>
      <c r="M114" s="34"/>
    </row>
    <row r="115" spans="2:13" ht="24" x14ac:dyDescent="0.2">
      <c r="B115" s="54" t="s">
        <v>98</v>
      </c>
      <c r="C115" s="55" t="s">
        <v>168</v>
      </c>
      <c r="D115" s="56" t="s">
        <v>82</v>
      </c>
      <c r="E115" s="33">
        <v>1</v>
      </c>
      <c r="F115" s="34"/>
      <c r="G115" s="34"/>
      <c r="H115" s="34"/>
      <c r="I115" s="34"/>
      <c r="J115" s="34"/>
      <c r="K115" s="34"/>
      <c r="L115" s="34"/>
      <c r="M115" s="34"/>
    </row>
    <row r="116" spans="2:13" ht="37.5" customHeight="1" x14ac:dyDescent="0.2">
      <c r="B116" s="54" t="s">
        <v>98</v>
      </c>
      <c r="C116" s="55" t="s">
        <v>169</v>
      </c>
      <c r="D116" s="56" t="s">
        <v>82</v>
      </c>
      <c r="E116" s="33">
        <v>1</v>
      </c>
      <c r="F116" s="34"/>
      <c r="G116" s="34"/>
      <c r="H116" s="34"/>
      <c r="I116" s="34"/>
      <c r="J116" s="34"/>
      <c r="K116" s="34"/>
      <c r="L116" s="34"/>
      <c r="M116" s="34"/>
    </row>
    <row r="117" spans="2:13" ht="36" x14ac:dyDescent="0.2">
      <c r="B117" s="54" t="s">
        <v>98</v>
      </c>
      <c r="C117" s="55" t="s">
        <v>170</v>
      </c>
      <c r="D117" s="56" t="s">
        <v>82</v>
      </c>
      <c r="E117" s="33">
        <v>1</v>
      </c>
      <c r="F117" s="34"/>
      <c r="G117" s="34"/>
      <c r="H117" s="34"/>
      <c r="I117" s="34"/>
      <c r="J117" s="34"/>
      <c r="K117" s="34"/>
      <c r="L117" s="34"/>
      <c r="M117" s="34"/>
    </row>
    <row r="118" spans="2:13" ht="24" x14ac:dyDescent="0.2">
      <c r="B118" s="54" t="s">
        <v>98</v>
      </c>
      <c r="C118" s="55" t="s">
        <v>171</v>
      </c>
      <c r="D118" s="56" t="s">
        <v>82</v>
      </c>
      <c r="E118" s="33">
        <v>1</v>
      </c>
      <c r="F118" s="34"/>
      <c r="G118" s="34"/>
      <c r="H118" s="34"/>
      <c r="I118" s="34"/>
      <c r="J118" s="34"/>
      <c r="K118" s="34"/>
      <c r="L118" s="34"/>
      <c r="M118" s="34"/>
    </row>
    <row r="119" spans="2:13" ht="36" x14ac:dyDescent="0.2">
      <c r="B119" s="54" t="s">
        <v>98</v>
      </c>
      <c r="C119" s="55" t="s">
        <v>172</v>
      </c>
      <c r="D119" s="56" t="s">
        <v>82</v>
      </c>
      <c r="E119" s="33">
        <v>1</v>
      </c>
      <c r="F119" s="34"/>
      <c r="G119" s="34"/>
      <c r="H119" s="34"/>
      <c r="I119" s="34"/>
      <c r="J119" s="34"/>
      <c r="K119" s="34"/>
      <c r="L119" s="34"/>
      <c r="M119" s="34"/>
    </row>
    <row r="120" spans="2:13" ht="36" x14ac:dyDescent="0.2">
      <c r="B120" s="54" t="s">
        <v>98</v>
      </c>
      <c r="C120" s="55" t="s">
        <v>173</v>
      </c>
      <c r="D120" s="56" t="s">
        <v>82</v>
      </c>
      <c r="E120" s="33">
        <v>2</v>
      </c>
      <c r="F120" s="34"/>
      <c r="G120" s="34"/>
      <c r="H120" s="34"/>
      <c r="I120" s="34"/>
      <c r="J120" s="34"/>
      <c r="K120" s="34"/>
      <c r="L120" s="34"/>
      <c r="M120" s="34"/>
    </row>
    <row r="121" spans="2:13" ht="36" x14ac:dyDescent="0.2">
      <c r="B121" s="54" t="s">
        <v>98</v>
      </c>
      <c r="C121" s="55" t="s">
        <v>174</v>
      </c>
      <c r="D121" s="56" t="s">
        <v>82</v>
      </c>
      <c r="E121" s="33">
        <v>20</v>
      </c>
      <c r="F121" s="34"/>
      <c r="G121" s="34"/>
      <c r="H121" s="34"/>
      <c r="I121" s="34"/>
      <c r="J121" s="34"/>
      <c r="K121" s="34"/>
      <c r="L121" s="34"/>
      <c r="M121" s="34"/>
    </row>
    <row r="122" spans="2:13" ht="36" x14ac:dyDescent="0.2">
      <c r="B122" s="54" t="s">
        <v>98</v>
      </c>
      <c r="C122" s="55" t="s">
        <v>175</v>
      </c>
      <c r="D122" s="56" t="s">
        <v>82</v>
      </c>
      <c r="E122" s="33">
        <v>1</v>
      </c>
      <c r="F122" s="34"/>
      <c r="G122" s="34"/>
      <c r="H122" s="34"/>
      <c r="I122" s="34"/>
      <c r="J122" s="34"/>
      <c r="K122" s="34"/>
      <c r="L122" s="34"/>
      <c r="M122" s="34"/>
    </row>
    <row r="123" spans="2:13" ht="28.5" customHeight="1" x14ac:dyDescent="0.2">
      <c r="B123" s="59" t="s">
        <v>176</v>
      </c>
      <c r="C123" s="26"/>
      <c r="D123" s="27"/>
      <c r="E123" s="27"/>
      <c r="F123" s="28"/>
      <c r="G123" s="28"/>
      <c r="H123" s="28"/>
      <c r="I123" s="28"/>
      <c r="J123" s="28"/>
      <c r="K123" s="28"/>
      <c r="L123" s="28"/>
      <c r="M123" s="28"/>
    </row>
    <row r="124" spans="2:13" ht="49.5" customHeight="1" x14ac:dyDescent="0.2">
      <c r="B124" s="60" t="s">
        <v>80</v>
      </c>
      <c r="C124" s="62" t="s">
        <v>243</v>
      </c>
      <c r="D124" s="32" t="s">
        <v>82</v>
      </c>
      <c r="E124" s="61">
        <v>1</v>
      </c>
      <c r="F124" s="34"/>
      <c r="G124" s="34"/>
      <c r="H124" s="34"/>
      <c r="I124" s="34"/>
      <c r="J124" s="34"/>
      <c r="K124" s="34"/>
      <c r="L124" s="34"/>
      <c r="M124" s="34"/>
    </row>
    <row r="125" spans="2:13" ht="24" x14ac:dyDescent="0.2">
      <c r="B125" s="60" t="s">
        <v>80</v>
      </c>
      <c r="C125" s="62" t="s">
        <v>84</v>
      </c>
      <c r="D125" s="32" t="s">
        <v>82</v>
      </c>
      <c r="E125" s="61">
        <v>1</v>
      </c>
      <c r="F125" s="34"/>
      <c r="G125" s="34"/>
      <c r="H125" s="34"/>
      <c r="I125" s="34"/>
      <c r="J125" s="34"/>
      <c r="K125" s="34"/>
      <c r="L125" s="34"/>
      <c r="M125" s="34"/>
    </row>
    <row r="126" spans="2:13" ht="24" x14ac:dyDescent="0.2">
      <c r="B126" s="60" t="s">
        <v>80</v>
      </c>
      <c r="C126" s="62" t="s">
        <v>85</v>
      </c>
      <c r="D126" s="32" t="s">
        <v>82</v>
      </c>
      <c r="E126" s="61">
        <v>1</v>
      </c>
      <c r="F126" s="34"/>
      <c r="G126" s="34"/>
      <c r="H126" s="34"/>
      <c r="I126" s="34"/>
      <c r="J126" s="34"/>
      <c r="K126" s="34"/>
      <c r="L126" s="34"/>
      <c r="M126" s="34"/>
    </row>
    <row r="127" spans="2:13" ht="24" x14ac:dyDescent="0.2">
      <c r="B127" s="60" t="s">
        <v>80</v>
      </c>
      <c r="C127" s="62" t="s">
        <v>149</v>
      </c>
      <c r="D127" s="32" t="s">
        <v>82</v>
      </c>
      <c r="E127" s="61">
        <v>1</v>
      </c>
      <c r="F127" s="34"/>
      <c r="G127" s="34"/>
      <c r="H127" s="34"/>
      <c r="I127" s="34"/>
      <c r="J127" s="34"/>
      <c r="K127" s="34"/>
      <c r="L127" s="34"/>
      <c r="M127" s="34"/>
    </row>
    <row r="128" spans="2:13" ht="36" x14ac:dyDescent="0.2">
      <c r="B128" s="60" t="s">
        <v>80</v>
      </c>
      <c r="C128" s="62" t="s">
        <v>177</v>
      </c>
      <c r="D128" s="32" t="s">
        <v>82</v>
      </c>
      <c r="E128" s="61">
        <v>1</v>
      </c>
      <c r="F128" s="34"/>
      <c r="G128" s="34"/>
      <c r="H128" s="34"/>
      <c r="I128" s="34"/>
      <c r="J128" s="34"/>
      <c r="K128" s="34"/>
      <c r="L128" s="34"/>
      <c r="M128" s="34"/>
    </row>
    <row r="129" spans="2:13" ht="48" x14ac:dyDescent="0.2">
      <c r="B129" s="60" t="s">
        <v>80</v>
      </c>
      <c r="C129" s="62" t="s">
        <v>244</v>
      </c>
      <c r="D129" s="32" t="s">
        <v>82</v>
      </c>
      <c r="E129" s="61">
        <v>1</v>
      </c>
      <c r="F129" s="34"/>
      <c r="G129" s="34"/>
      <c r="H129" s="34"/>
      <c r="I129" s="34"/>
      <c r="J129" s="34"/>
      <c r="K129" s="34"/>
      <c r="L129" s="34"/>
      <c r="M129" s="34"/>
    </row>
    <row r="130" spans="2:13" ht="36" x14ac:dyDescent="0.2">
      <c r="B130" s="60" t="s">
        <v>80</v>
      </c>
      <c r="C130" s="62" t="s">
        <v>245</v>
      </c>
      <c r="D130" s="32" t="s">
        <v>82</v>
      </c>
      <c r="E130" s="61">
        <v>1</v>
      </c>
      <c r="F130" s="34"/>
      <c r="G130" s="34"/>
      <c r="H130" s="34"/>
      <c r="I130" s="34"/>
      <c r="J130" s="34"/>
      <c r="K130" s="34"/>
      <c r="L130" s="34"/>
      <c r="M130" s="34"/>
    </row>
    <row r="131" spans="2:13" ht="24" customHeight="1" x14ac:dyDescent="0.2">
      <c r="B131" s="60" t="s">
        <v>80</v>
      </c>
      <c r="C131" s="62" t="s">
        <v>246</v>
      </c>
      <c r="D131" s="32" t="s">
        <v>82</v>
      </c>
      <c r="E131" s="61">
        <v>1</v>
      </c>
      <c r="F131" s="34"/>
      <c r="G131" s="34"/>
      <c r="H131" s="34"/>
      <c r="I131" s="34"/>
      <c r="J131" s="34"/>
      <c r="K131" s="34"/>
      <c r="L131" s="34"/>
      <c r="M131" s="34"/>
    </row>
    <row r="132" spans="2:13" ht="24" x14ac:dyDescent="0.2">
      <c r="B132" s="60" t="s">
        <v>80</v>
      </c>
      <c r="C132" s="62" t="s">
        <v>91</v>
      </c>
      <c r="D132" s="32" t="s">
        <v>82</v>
      </c>
      <c r="E132" s="61">
        <v>1</v>
      </c>
      <c r="F132" s="34"/>
      <c r="G132" s="34"/>
      <c r="H132" s="34"/>
      <c r="I132" s="34"/>
      <c r="J132" s="34"/>
      <c r="K132" s="34"/>
      <c r="L132" s="34"/>
      <c r="M132" s="34"/>
    </row>
    <row r="133" spans="2:13" ht="36" x14ac:dyDescent="0.2">
      <c r="B133" s="60" t="s">
        <v>80</v>
      </c>
      <c r="C133" s="62" t="s">
        <v>178</v>
      </c>
      <c r="D133" s="32" t="s">
        <v>82</v>
      </c>
      <c r="E133" s="61">
        <v>1</v>
      </c>
      <c r="F133" s="34"/>
      <c r="G133" s="34"/>
      <c r="H133" s="34"/>
      <c r="I133" s="34"/>
      <c r="J133" s="34"/>
      <c r="K133" s="34"/>
      <c r="L133" s="34"/>
      <c r="M133" s="34"/>
    </row>
    <row r="134" spans="2:13" ht="38.25" customHeight="1" x14ac:dyDescent="0.2">
      <c r="B134" s="60" t="s">
        <v>80</v>
      </c>
      <c r="C134" s="62" t="s">
        <v>247</v>
      </c>
      <c r="D134" s="32" t="s">
        <v>82</v>
      </c>
      <c r="E134" s="61">
        <v>1</v>
      </c>
      <c r="F134" s="34"/>
      <c r="G134" s="34"/>
      <c r="H134" s="34"/>
      <c r="I134" s="34"/>
      <c r="J134" s="34"/>
      <c r="K134" s="34"/>
      <c r="L134" s="34"/>
      <c r="M134" s="34"/>
    </row>
    <row r="135" spans="2:13" ht="24" x14ac:dyDescent="0.2">
      <c r="B135" s="60" t="s">
        <v>80</v>
      </c>
      <c r="C135" s="62" t="s">
        <v>179</v>
      </c>
      <c r="D135" s="32" t="s">
        <v>82</v>
      </c>
      <c r="E135" s="61">
        <v>1</v>
      </c>
      <c r="F135" s="34"/>
      <c r="G135" s="34"/>
      <c r="H135" s="34"/>
      <c r="I135" s="34"/>
      <c r="J135" s="34"/>
      <c r="K135" s="34"/>
      <c r="L135" s="34"/>
      <c r="M135" s="34"/>
    </row>
    <row r="136" spans="2:13" ht="36" x14ac:dyDescent="0.2">
      <c r="B136" s="60" t="s">
        <v>80</v>
      </c>
      <c r="C136" s="62" t="s">
        <v>180</v>
      </c>
      <c r="D136" s="32" t="s">
        <v>82</v>
      </c>
      <c r="E136" s="61">
        <v>1</v>
      </c>
      <c r="F136" s="34"/>
      <c r="G136" s="34"/>
      <c r="H136" s="34"/>
      <c r="I136" s="34"/>
      <c r="J136" s="34"/>
      <c r="K136" s="34"/>
      <c r="L136" s="34"/>
      <c r="M136" s="34"/>
    </row>
    <row r="137" spans="2:13" ht="24" x14ac:dyDescent="0.2">
      <c r="B137" s="60" t="s">
        <v>80</v>
      </c>
      <c r="C137" s="62" t="s">
        <v>181</v>
      </c>
      <c r="D137" s="32" t="s">
        <v>82</v>
      </c>
      <c r="E137" s="61">
        <v>1</v>
      </c>
      <c r="F137" s="34"/>
      <c r="G137" s="34"/>
      <c r="H137" s="34"/>
      <c r="I137" s="34"/>
      <c r="J137" s="34"/>
      <c r="K137" s="34"/>
      <c r="L137" s="34"/>
      <c r="M137" s="34"/>
    </row>
    <row r="138" spans="2:13" ht="24" x14ac:dyDescent="0.2">
      <c r="B138" s="60" t="s">
        <v>98</v>
      </c>
      <c r="C138" s="62" t="s">
        <v>102</v>
      </c>
      <c r="D138" s="32" t="s">
        <v>82</v>
      </c>
      <c r="E138" s="61">
        <v>10</v>
      </c>
      <c r="F138" s="34"/>
      <c r="G138" s="34"/>
      <c r="H138" s="34"/>
      <c r="I138" s="34"/>
      <c r="J138" s="34"/>
      <c r="K138" s="34"/>
      <c r="L138" s="34"/>
      <c r="M138" s="34"/>
    </row>
    <row r="139" spans="2:13" ht="24" x14ac:dyDescent="0.2">
      <c r="B139" s="60" t="s">
        <v>98</v>
      </c>
      <c r="C139" s="62" t="s">
        <v>182</v>
      </c>
      <c r="D139" s="32" t="s">
        <v>82</v>
      </c>
      <c r="E139" s="61">
        <v>1</v>
      </c>
      <c r="F139" s="34"/>
      <c r="G139" s="34"/>
      <c r="H139" s="34"/>
      <c r="I139" s="34"/>
      <c r="J139" s="34"/>
      <c r="K139" s="34"/>
      <c r="L139" s="34"/>
      <c r="M139" s="34"/>
    </row>
    <row r="140" spans="2:13" ht="21" customHeight="1" x14ac:dyDescent="0.2">
      <c r="B140" s="60" t="s">
        <v>98</v>
      </c>
      <c r="C140" s="63" t="s">
        <v>105</v>
      </c>
      <c r="D140" s="32" t="s">
        <v>82</v>
      </c>
      <c r="E140" s="61">
        <v>2</v>
      </c>
      <c r="F140" s="34"/>
      <c r="G140" s="34"/>
      <c r="H140" s="34"/>
      <c r="I140" s="34"/>
      <c r="J140" s="34"/>
      <c r="K140" s="34"/>
      <c r="L140" s="34"/>
      <c r="M140" s="34"/>
    </row>
    <row r="141" spans="2:13" ht="24.75" customHeight="1" x14ac:dyDescent="0.2">
      <c r="B141" s="60" t="s">
        <v>98</v>
      </c>
      <c r="C141" s="63" t="s">
        <v>108</v>
      </c>
      <c r="D141" s="32" t="s">
        <v>82</v>
      </c>
      <c r="E141" s="61">
        <v>1</v>
      </c>
      <c r="F141" s="34"/>
      <c r="G141" s="34"/>
      <c r="H141" s="34"/>
      <c r="I141" s="34"/>
      <c r="J141" s="34"/>
      <c r="K141" s="34"/>
      <c r="L141" s="34"/>
      <c r="M141" s="34"/>
    </row>
    <row r="142" spans="2:13" ht="25.5" customHeight="1" x14ac:dyDescent="0.2">
      <c r="B142" s="60" t="s">
        <v>98</v>
      </c>
      <c r="C142" s="62" t="s">
        <v>111</v>
      </c>
      <c r="D142" s="32" t="s">
        <v>82</v>
      </c>
      <c r="E142" s="61">
        <v>20</v>
      </c>
      <c r="F142" s="34"/>
      <c r="G142" s="34"/>
      <c r="H142" s="34"/>
      <c r="I142" s="34"/>
      <c r="J142" s="34"/>
      <c r="K142" s="34"/>
      <c r="L142" s="34"/>
      <c r="M142" s="34"/>
    </row>
    <row r="143" spans="2:13" ht="24.75" customHeight="1" x14ac:dyDescent="0.2">
      <c r="B143" s="60" t="s">
        <v>98</v>
      </c>
      <c r="C143" s="62" t="s">
        <v>112</v>
      </c>
      <c r="D143" s="32" t="s">
        <v>82</v>
      </c>
      <c r="E143" s="61">
        <v>20</v>
      </c>
      <c r="F143" s="34"/>
      <c r="G143" s="34"/>
      <c r="H143" s="34"/>
      <c r="I143" s="34"/>
      <c r="J143" s="34"/>
      <c r="K143" s="34"/>
      <c r="L143" s="34"/>
      <c r="M143" s="34"/>
    </row>
    <row r="144" spans="2:13" ht="27" customHeight="1" x14ac:dyDescent="0.2">
      <c r="B144" s="60" t="s">
        <v>98</v>
      </c>
      <c r="C144" s="62" t="s">
        <v>113</v>
      </c>
      <c r="D144" s="32" t="s">
        <v>82</v>
      </c>
      <c r="E144" s="61">
        <v>20</v>
      </c>
      <c r="F144" s="34"/>
      <c r="G144" s="34"/>
      <c r="H144" s="34"/>
      <c r="I144" s="34"/>
      <c r="J144" s="34"/>
      <c r="K144" s="34"/>
      <c r="L144" s="34"/>
      <c r="M144" s="34"/>
    </row>
    <row r="145" spans="2:13" ht="36" x14ac:dyDescent="0.2">
      <c r="B145" s="60" t="s">
        <v>98</v>
      </c>
      <c r="C145" s="62" t="s">
        <v>114</v>
      </c>
      <c r="D145" s="32" t="s">
        <v>82</v>
      </c>
      <c r="E145" s="61">
        <v>10</v>
      </c>
      <c r="F145" s="34"/>
      <c r="G145" s="34"/>
      <c r="H145" s="34"/>
      <c r="I145" s="34"/>
      <c r="J145" s="34"/>
      <c r="K145" s="34"/>
      <c r="L145" s="34"/>
      <c r="M145" s="34"/>
    </row>
    <row r="146" spans="2:13" ht="24" x14ac:dyDescent="0.2">
      <c r="B146" s="60" t="s">
        <v>98</v>
      </c>
      <c r="C146" s="62" t="s">
        <v>115</v>
      </c>
      <c r="D146" s="32" t="s">
        <v>82</v>
      </c>
      <c r="E146" s="61">
        <v>10</v>
      </c>
      <c r="F146" s="34"/>
      <c r="G146" s="34"/>
      <c r="H146" s="34"/>
      <c r="I146" s="34"/>
      <c r="J146" s="34"/>
      <c r="K146" s="34"/>
      <c r="L146" s="34"/>
      <c r="M146" s="34"/>
    </row>
    <row r="147" spans="2:13" ht="24" x14ac:dyDescent="0.2">
      <c r="B147" s="60" t="s">
        <v>98</v>
      </c>
      <c r="C147" s="62" t="s">
        <v>116</v>
      </c>
      <c r="D147" s="32" t="s">
        <v>82</v>
      </c>
      <c r="E147" s="61">
        <v>10</v>
      </c>
      <c r="F147" s="34"/>
      <c r="G147" s="34"/>
      <c r="H147" s="34"/>
      <c r="I147" s="34"/>
      <c r="J147" s="34"/>
      <c r="K147" s="34"/>
      <c r="L147" s="34"/>
      <c r="M147" s="34"/>
    </row>
    <row r="148" spans="2:13" ht="24" x14ac:dyDescent="0.2">
      <c r="B148" s="60" t="s">
        <v>98</v>
      </c>
      <c r="C148" s="62" t="s">
        <v>117</v>
      </c>
      <c r="D148" s="32" t="s">
        <v>82</v>
      </c>
      <c r="E148" s="61">
        <v>10</v>
      </c>
      <c r="F148" s="34"/>
      <c r="G148" s="34"/>
      <c r="H148" s="34"/>
      <c r="I148" s="34"/>
      <c r="J148" s="34"/>
      <c r="K148" s="34"/>
      <c r="L148" s="34"/>
      <c r="M148" s="34"/>
    </row>
    <row r="149" spans="2:13" ht="24" x14ac:dyDescent="0.2">
      <c r="B149" s="60" t="s">
        <v>98</v>
      </c>
      <c r="C149" s="62" t="s">
        <v>118</v>
      </c>
      <c r="D149" s="32" t="s">
        <v>82</v>
      </c>
      <c r="E149" s="61">
        <v>5</v>
      </c>
      <c r="F149" s="34"/>
      <c r="G149" s="34"/>
      <c r="H149" s="34"/>
      <c r="I149" s="34"/>
      <c r="J149" s="34"/>
      <c r="K149" s="34"/>
      <c r="L149" s="34"/>
      <c r="M149" s="34"/>
    </row>
    <row r="150" spans="2:13" ht="24" x14ac:dyDescent="0.2">
      <c r="B150" s="60" t="s">
        <v>98</v>
      </c>
      <c r="C150" s="62" t="s">
        <v>183</v>
      </c>
      <c r="D150" s="32" t="s">
        <v>82</v>
      </c>
      <c r="E150" s="61">
        <v>2</v>
      </c>
      <c r="F150" s="34"/>
      <c r="G150" s="34"/>
      <c r="H150" s="34"/>
      <c r="I150" s="34"/>
      <c r="J150" s="34"/>
      <c r="K150" s="34"/>
      <c r="L150" s="34"/>
      <c r="M150" s="34"/>
    </row>
    <row r="151" spans="2:13" ht="24" x14ac:dyDescent="0.2">
      <c r="B151" s="60" t="s">
        <v>98</v>
      </c>
      <c r="C151" s="62" t="s">
        <v>121</v>
      </c>
      <c r="D151" s="32" t="s">
        <v>82</v>
      </c>
      <c r="E151" s="61">
        <v>1</v>
      </c>
      <c r="F151" s="34"/>
      <c r="G151" s="34"/>
      <c r="H151" s="34"/>
      <c r="I151" s="34"/>
      <c r="J151" s="34"/>
      <c r="K151" s="34"/>
      <c r="L151" s="34"/>
      <c r="M151" s="34"/>
    </row>
    <row r="152" spans="2:13" ht="36" x14ac:dyDescent="0.2">
      <c r="B152" s="60" t="s">
        <v>98</v>
      </c>
      <c r="C152" s="62" t="s">
        <v>184</v>
      </c>
      <c r="D152" s="32" t="s">
        <v>82</v>
      </c>
      <c r="E152" s="61">
        <v>1</v>
      </c>
      <c r="F152" s="34"/>
      <c r="G152" s="34"/>
      <c r="H152" s="34"/>
      <c r="I152" s="34"/>
      <c r="J152" s="34"/>
      <c r="K152" s="34"/>
      <c r="L152" s="34"/>
      <c r="M152" s="34"/>
    </row>
    <row r="153" spans="2:13" ht="48" x14ac:dyDescent="0.2">
      <c r="B153" s="60" t="s">
        <v>98</v>
      </c>
      <c r="C153" s="62" t="s">
        <v>185</v>
      </c>
      <c r="D153" s="32" t="s">
        <v>82</v>
      </c>
      <c r="E153" s="61">
        <v>1</v>
      </c>
      <c r="F153" s="34"/>
      <c r="G153" s="34"/>
      <c r="H153" s="34"/>
      <c r="I153" s="34"/>
      <c r="J153" s="34"/>
      <c r="K153" s="34"/>
      <c r="L153" s="34"/>
      <c r="M153" s="34"/>
    </row>
    <row r="154" spans="2:13" ht="49.5" customHeight="1" x14ac:dyDescent="0.2">
      <c r="B154" s="60" t="s">
        <v>98</v>
      </c>
      <c r="C154" s="62" t="s">
        <v>186</v>
      </c>
      <c r="D154" s="32" t="s">
        <v>82</v>
      </c>
      <c r="E154" s="61">
        <v>1</v>
      </c>
      <c r="F154" s="34"/>
      <c r="G154" s="34"/>
      <c r="H154" s="34"/>
      <c r="I154" s="34"/>
      <c r="J154" s="34"/>
      <c r="K154" s="34"/>
      <c r="L154" s="34"/>
      <c r="M154" s="34"/>
    </row>
    <row r="155" spans="2:13" ht="24" x14ac:dyDescent="0.2">
      <c r="B155" s="60" t="s">
        <v>98</v>
      </c>
      <c r="C155" s="62" t="s">
        <v>122</v>
      </c>
      <c r="D155" s="32" t="s">
        <v>82</v>
      </c>
      <c r="E155" s="61">
        <v>1</v>
      </c>
      <c r="F155" s="34"/>
      <c r="G155" s="34"/>
      <c r="H155" s="34"/>
      <c r="I155" s="34"/>
      <c r="J155" s="34"/>
      <c r="K155" s="34"/>
      <c r="L155" s="34"/>
      <c r="M155" s="34"/>
    </row>
    <row r="156" spans="2:13" ht="25.5" customHeight="1" x14ac:dyDescent="0.2">
      <c r="B156" s="60" t="s">
        <v>98</v>
      </c>
      <c r="C156" s="62" t="s">
        <v>163</v>
      </c>
      <c r="D156" s="32" t="s">
        <v>82</v>
      </c>
      <c r="E156" s="61">
        <v>1</v>
      </c>
      <c r="F156" s="34"/>
      <c r="G156" s="34"/>
      <c r="H156" s="34"/>
      <c r="I156" s="34"/>
      <c r="J156" s="34"/>
      <c r="K156" s="34"/>
      <c r="L156" s="34"/>
      <c r="M156" s="34"/>
    </row>
    <row r="157" spans="2:13" ht="40.5" customHeight="1" x14ac:dyDescent="0.2">
      <c r="B157" s="60" t="s">
        <v>98</v>
      </c>
      <c r="C157" s="62" t="s">
        <v>124</v>
      </c>
      <c r="D157" s="32" t="s">
        <v>82</v>
      </c>
      <c r="E157" s="61">
        <v>3</v>
      </c>
      <c r="F157" s="34"/>
      <c r="G157" s="34"/>
      <c r="H157" s="34"/>
      <c r="I157" s="34"/>
      <c r="J157" s="34"/>
      <c r="K157" s="34"/>
      <c r="L157" s="34"/>
      <c r="M157" s="34"/>
    </row>
    <row r="158" spans="2:13" ht="24" x14ac:dyDescent="0.2">
      <c r="B158" s="60" t="s">
        <v>98</v>
      </c>
      <c r="C158" s="62" t="s">
        <v>187</v>
      </c>
      <c r="D158" s="32" t="s">
        <v>82</v>
      </c>
      <c r="E158" s="61">
        <v>20</v>
      </c>
      <c r="F158" s="34"/>
      <c r="G158" s="34"/>
      <c r="H158" s="34"/>
      <c r="I158" s="34"/>
      <c r="J158" s="34"/>
      <c r="K158" s="34"/>
      <c r="L158" s="34"/>
      <c r="M158" s="34"/>
    </row>
    <row r="159" spans="2:13" ht="24" x14ac:dyDescent="0.2">
      <c r="B159" s="60" t="s">
        <v>98</v>
      </c>
      <c r="C159" s="62" t="s">
        <v>127</v>
      </c>
      <c r="D159" s="32" t="s">
        <v>82</v>
      </c>
      <c r="E159" s="61">
        <v>1</v>
      </c>
      <c r="F159" s="34"/>
      <c r="G159" s="34"/>
      <c r="H159" s="34"/>
      <c r="I159" s="34"/>
      <c r="J159" s="34"/>
      <c r="K159" s="34"/>
      <c r="L159" s="34"/>
      <c r="M159" s="34"/>
    </row>
    <row r="160" spans="2:13" ht="24.75" customHeight="1" x14ac:dyDescent="0.2">
      <c r="B160" s="60" t="s">
        <v>98</v>
      </c>
      <c r="C160" s="63" t="s">
        <v>129</v>
      </c>
      <c r="D160" s="32" t="s">
        <v>130</v>
      </c>
      <c r="E160" s="61">
        <v>1</v>
      </c>
      <c r="F160" s="34"/>
      <c r="G160" s="34"/>
      <c r="H160" s="34"/>
      <c r="I160" s="34"/>
      <c r="J160" s="34"/>
      <c r="K160" s="34"/>
      <c r="L160" s="34"/>
      <c r="M160" s="34"/>
    </row>
    <row r="161" spans="2:13" ht="24" x14ac:dyDescent="0.2">
      <c r="B161" s="60" t="s">
        <v>98</v>
      </c>
      <c r="C161" s="62" t="s">
        <v>131</v>
      </c>
      <c r="D161" s="32" t="s">
        <v>82</v>
      </c>
      <c r="E161" s="61">
        <v>2</v>
      </c>
      <c r="F161" s="34"/>
      <c r="G161" s="34"/>
      <c r="H161" s="34"/>
      <c r="I161" s="34"/>
      <c r="J161" s="34"/>
      <c r="K161" s="34"/>
      <c r="L161" s="34"/>
      <c r="M161" s="34"/>
    </row>
    <row r="162" spans="2:13" ht="24" x14ac:dyDescent="0.2">
      <c r="B162" s="60" t="s">
        <v>98</v>
      </c>
      <c r="C162" s="62" t="s">
        <v>135</v>
      </c>
      <c r="D162" s="32" t="s">
        <v>82</v>
      </c>
      <c r="E162" s="61">
        <v>1</v>
      </c>
      <c r="F162" s="34"/>
      <c r="G162" s="34"/>
      <c r="H162" s="34"/>
      <c r="I162" s="34"/>
      <c r="J162" s="34"/>
      <c r="K162" s="34"/>
      <c r="L162" s="34"/>
      <c r="M162" s="34"/>
    </row>
    <row r="163" spans="2:13" ht="24" x14ac:dyDescent="0.2">
      <c r="B163" s="60" t="s">
        <v>98</v>
      </c>
      <c r="C163" s="62" t="s">
        <v>136</v>
      </c>
      <c r="D163" s="32" t="s">
        <v>82</v>
      </c>
      <c r="E163" s="61">
        <v>1</v>
      </c>
      <c r="F163" s="34"/>
      <c r="G163" s="34"/>
      <c r="H163" s="34"/>
      <c r="I163" s="34"/>
      <c r="J163" s="34"/>
      <c r="K163" s="34"/>
      <c r="L163" s="34"/>
      <c r="M163" s="34"/>
    </row>
    <row r="164" spans="2:13" ht="36" x14ac:dyDescent="0.2">
      <c r="B164" s="60" t="s">
        <v>98</v>
      </c>
      <c r="C164" s="62" t="s">
        <v>188</v>
      </c>
      <c r="D164" s="32" t="s">
        <v>82</v>
      </c>
      <c r="E164" s="61">
        <v>1</v>
      </c>
      <c r="F164" s="34"/>
      <c r="G164" s="34"/>
      <c r="H164" s="34"/>
      <c r="I164" s="34"/>
      <c r="J164" s="34"/>
      <c r="K164" s="34"/>
      <c r="L164" s="34"/>
      <c r="M164" s="34"/>
    </row>
    <row r="165" spans="2:13" ht="24" customHeight="1" x14ac:dyDescent="0.2">
      <c r="B165" s="60" t="s">
        <v>98</v>
      </c>
      <c r="C165" s="63" t="s">
        <v>165</v>
      </c>
      <c r="D165" s="32" t="s">
        <v>82</v>
      </c>
      <c r="E165" s="61">
        <v>1</v>
      </c>
      <c r="F165" s="34"/>
      <c r="G165" s="34"/>
      <c r="H165" s="34"/>
      <c r="I165" s="34"/>
      <c r="J165" s="34"/>
      <c r="K165" s="34"/>
      <c r="L165" s="34"/>
      <c r="M165" s="34"/>
    </row>
    <row r="166" spans="2:13" ht="36" x14ac:dyDescent="0.2">
      <c r="B166" s="60" t="s">
        <v>98</v>
      </c>
      <c r="C166" s="62" t="s">
        <v>189</v>
      </c>
      <c r="D166" s="32" t="s">
        <v>82</v>
      </c>
      <c r="E166" s="61">
        <v>1</v>
      </c>
      <c r="F166" s="34"/>
      <c r="G166" s="34"/>
      <c r="H166" s="34"/>
      <c r="I166" s="34"/>
      <c r="J166" s="34"/>
      <c r="K166" s="34"/>
      <c r="L166" s="34"/>
      <c r="M166" s="34"/>
    </row>
    <row r="167" spans="2:13" ht="36" x14ac:dyDescent="0.2">
      <c r="B167" s="60" t="s">
        <v>98</v>
      </c>
      <c r="C167" s="62" t="s">
        <v>190</v>
      </c>
      <c r="D167" s="32" t="s">
        <v>82</v>
      </c>
      <c r="E167" s="61">
        <v>1</v>
      </c>
      <c r="F167" s="34"/>
      <c r="G167" s="34"/>
      <c r="H167" s="34"/>
      <c r="I167" s="34"/>
      <c r="J167" s="34"/>
      <c r="K167" s="34"/>
      <c r="L167" s="34"/>
      <c r="M167" s="34"/>
    </row>
    <row r="168" spans="2:13" ht="36" x14ac:dyDescent="0.2">
      <c r="B168" s="60" t="s">
        <v>98</v>
      </c>
      <c r="C168" s="62" t="s">
        <v>191</v>
      </c>
      <c r="D168" s="32" t="s">
        <v>82</v>
      </c>
      <c r="E168" s="61">
        <v>1</v>
      </c>
      <c r="F168" s="34"/>
      <c r="G168" s="34"/>
      <c r="H168" s="34"/>
      <c r="I168" s="34"/>
      <c r="J168" s="34"/>
      <c r="K168" s="34"/>
      <c r="L168" s="34"/>
      <c r="M168" s="34"/>
    </row>
    <row r="169" spans="2:13" ht="24" x14ac:dyDescent="0.2">
      <c r="B169" s="60" t="s">
        <v>98</v>
      </c>
      <c r="C169" s="62" t="s">
        <v>192</v>
      </c>
      <c r="D169" s="32" t="s">
        <v>82</v>
      </c>
      <c r="E169" s="61">
        <v>2</v>
      </c>
      <c r="F169" s="34"/>
      <c r="G169" s="34"/>
      <c r="H169" s="34"/>
      <c r="I169" s="34"/>
      <c r="J169" s="34"/>
      <c r="K169" s="34"/>
      <c r="L169" s="34"/>
      <c r="M169" s="34"/>
    </row>
    <row r="170" spans="2:13" ht="40.5" customHeight="1" x14ac:dyDescent="0.2">
      <c r="B170" s="60" t="s">
        <v>98</v>
      </c>
      <c r="C170" s="62" t="s">
        <v>238</v>
      </c>
      <c r="D170" s="32" t="s">
        <v>82</v>
      </c>
      <c r="E170" s="61">
        <v>2</v>
      </c>
      <c r="F170" s="34"/>
      <c r="G170" s="34"/>
      <c r="H170" s="34"/>
      <c r="I170" s="34"/>
      <c r="J170" s="34"/>
      <c r="K170" s="34"/>
      <c r="L170" s="34"/>
      <c r="M170" s="34"/>
    </row>
    <row r="171" spans="2:13" ht="39.75" customHeight="1" x14ac:dyDescent="0.2">
      <c r="B171" s="60" t="s">
        <v>98</v>
      </c>
      <c r="C171" s="62" t="s">
        <v>248</v>
      </c>
      <c r="D171" s="32" t="s">
        <v>82</v>
      </c>
      <c r="E171" s="61">
        <v>3</v>
      </c>
      <c r="F171" s="34"/>
      <c r="G171" s="34"/>
      <c r="H171" s="34"/>
      <c r="I171" s="34"/>
      <c r="J171" s="34"/>
      <c r="K171" s="34"/>
      <c r="L171" s="34"/>
      <c r="M171" s="34"/>
    </row>
    <row r="172" spans="2:13" ht="36" x14ac:dyDescent="0.2">
      <c r="B172" s="60" t="s">
        <v>98</v>
      </c>
      <c r="C172" s="62" t="s">
        <v>139</v>
      </c>
      <c r="D172" s="32" t="s">
        <v>82</v>
      </c>
      <c r="E172" s="61">
        <v>1</v>
      </c>
      <c r="F172" s="34"/>
      <c r="G172" s="34"/>
      <c r="H172" s="34"/>
      <c r="I172" s="34"/>
      <c r="J172" s="34"/>
      <c r="K172" s="34"/>
      <c r="L172" s="34"/>
      <c r="M172" s="34"/>
    </row>
    <row r="173" spans="2:13" ht="36" x14ac:dyDescent="0.2">
      <c r="B173" s="60" t="s">
        <v>98</v>
      </c>
      <c r="C173" s="62" t="s">
        <v>193</v>
      </c>
      <c r="D173" s="32" t="s">
        <v>82</v>
      </c>
      <c r="E173" s="61">
        <v>2</v>
      </c>
      <c r="F173" s="34"/>
      <c r="G173" s="34"/>
      <c r="H173" s="34"/>
      <c r="I173" s="34"/>
      <c r="J173" s="34"/>
      <c r="K173" s="34"/>
      <c r="L173" s="34"/>
      <c r="M173" s="34"/>
    </row>
    <row r="174" spans="2:13" ht="24" x14ac:dyDescent="0.2">
      <c r="B174" s="60" t="s">
        <v>98</v>
      </c>
      <c r="C174" s="62" t="s">
        <v>194</v>
      </c>
      <c r="D174" s="32" t="s">
        <v>82</v>
      </c>
      <c r="E174" s="61">
        <v>1</v>
      </c>
      <c r="F174" s="34"/>
      <c r="G174" s="34"/>
      <c r="H174" s="34"/>
      <c r="I174" s="34"/>
      <c r="J174" s="34"/>
      <c r="K174" s="34"/>
      <c r="L174" s="34"/>
      <c r="M174" s="34"/>
    </row>
    <row r="175" spans="2:13" ht="24" x14ac:dyDescent="0.2">
      <c r="B175" s="60" t="s">
        <v>98</v>
      </c>
      <c r="C175" s="62" t="s">
        <v>195</v>
      </c>
      <c r="D175" s="32" t="s">
        <v>82</v>
      </c>
      <c r="E175" s="61">
        <v>2</v>
      </c>
      <c r="F175" s="34"/>
      <c r="G175" s="34"/>
      <c r="H175" s="34"/>
      <c r="I175" s="34"/>
      <c r="J175" s="34"/>
      <c r="K175" s="34"/>
      <c r="L175" s="34"/>
      <c r="M175" s="34"/>
    </row>
    <row r="176" spans="2:13" ht="24" x14ac:dyDescent="0.2">
      <c r="B176" s="60" t="s">
        <v>98</v>
      </c>
      <c r="C176" s="62" t="s">
        <v>196</v>
      </c>
      <c r="D176" s="32" t="s">
        <v>82</v>
      </c>
      <c r="E176" s="61">
        <v>1</v>
      </c>
      <c r="F176" s="34"/>
      <c r="G176" s="34"/>
      <c r="H176" s="34"/>
      <c r="I176" s="34"/>
      <c r="J176" s="34"/>
      <c r="K176" s="34"/>
      <c r="L176" s="34"/>
      <c r="M176" s="34"/>
    </row>
    <row r="177" spans="2:13" ht="36.75" customHeight="1" x14ac:dyDescent="0.2">
      <c r="B177" s="60" t="s">
        <v>98</v>
      </c>
      <c r="C177" s="62" t="s">
        <v>197</v>
      </c>
      <c r="D177" s="32" t="s">
        <v>82</v>
      </c>
      <c r="E177" s="61">
        <v>2</v>
      </c>
      <c r="F177" s="34"/>
      <c r="G177" s="34"/>
      <c r="H177" s="34"/>
      <c r="I177" s="34"/>
      <c r="J177" s="34"/>
      <c r="K177" s="34"/>
      <c r="L177" s="34"/>
      <c r="M177" s="34"/>
    </row>
    <row r="178" spans="2:13" ht="38.25" customHeight="1" x14ac:dyDescent="0.2">
      <c r="B178" s="60" t="s">
        <v>98</v>
      </c>
      <c r="C178" s="62" t="s">
        <v>198</v>
      </c>
      <c r="D178" s="32" t="s">
        <v>82</v>
      </c>
      <c r="E178" s="61">
        <v>2</v>
      </c>
      <c r="F178" s="34"/>
      <c r="G178" s="34"/>
      <c r="H178" s="34"/>
      <c r="I178" s="34"/>
      <c r="J178" s="34"/>
      <c r="K178" s="34"/>
      <c r="L178" s="34"/>
      <c r="M178" s="34"/>
    </row>
    <row r="179" spans="2:13" ht="24" x14ac:dyDescent="0.2">
      <c r="B179" s="60" t="s">
        <v>98</v>
      </c>
      <c r="C179" s="62" t="s">
        <v>199</v>
      </c>
      <c r="D179" s="32" t="s">
        <v>82</v>
      </c>
      <c r="E179" s="61">
        <v>1</v>
      </c>
      <c r="F179" s="34"/>
      <c r="G179" s="34"/>
      <c r="H179" s="34"/>
      <c r="I179" s="34"/>
      <c r="J179" s="34"/>
      <c r="K179" s="34"/>
      <c r="L179" s="34"/>
      <c r="M179" s="34"/>
    </row>
    <row r="180" spans="2:13" ht="60" x14ac:dyDescent="0.2">
      <c r="B180" s="60" t="s">
        <v>98</v>
      </c>
      <c r="C180" s="62" t="s">
        <v>200</v>
      </c>
      <c r="D180" s="32" t="s">
        <v>82</v>
      </c>
      <c r="E180" s="61">
        <v>20</v>
      </c>
      <c r="F180" s="34"/>
      <c r="G180" s="34"/>
      <c r="H180" s="34"/>
      <c r="I180" s="34"/>
      <c r="J180" s="34"/>
      <c r="K180" s="34"/>
      <c r="L180" s="34"/>
      <c r="M180" s="34"/>
    </row>
    <row r="181" spans="2:13" ht="36" x14ac:dyDescent="0.2">
      <c r="B181" s="60" t="s">
        <v>98</v>
      </c>
      <c r="C181" s="62" t="s">
        <v>201</v>
      </c>
      <c r="D181" s="32" t="s">
        <v>82</v>
      </c>
      <c r="E181" s="61">
        <v>1</v>
      </c>
      <c r="F181" s="34"/>
      <c r="G181" s="34"/>
      <c r="H181" s="34"/>
      <c r="I181" s="34"/>
      <c r="J181" s="34"/>
      <c r="K181" s="34"/>
      <c r="L181" s="34"/>
      <c r="M181" s="34"/>
    </row>
    <row r="182" spans="2:13" ht="36" x14ac:dyDescent="0.2">
      <c r="B182" s="60" t="s">
        <v>98</v>
      </c>
      <c r="C182" s="62" t="s">
        <v>202</v>
      </c>
      <c r="D182" s="32" t="s">
        <v>82</v>
      </c>
      <c r="E182" s="61">
        <v>20</v>
      </c>
      <c r="F182" s="34"/>
      <c r="G182" s="34"/>
      <c r="H182" s="34"/>
      <c r="I182" s="34"/>
      <c r="J182" s="34"/>
      <c r="K182" s="34"/>
      <c r="L182" s="34"/>
      <c r="M182" s="34"/>
    </row>
    <row r="183" spans="2:13" ht="36" x14ac:dyDescent="0.2">
      <c r="B183" s="60" t="s">
        <v>98</v>
      </c>
      <c r="C183" s="62" t="s">
        <v>145</v>
      </c>
      <c r="D183" s="32" t="s">
        <v>82</v>
      </c>
      <c r="E183" s="61">
        <v>1</v>
      </c>
      <c r="F183" s="34"/>
      <c r="G183" s="34"/>
      <c r="H183" s="34"/>
      <c r="I183" s="34"/>
      <c r="J183" s="34"/>
      <c r="K183" s="34"/>
      <c r="L183" s="34"/>
      <c r="M183" s="34"/>
    </row>
    <row r="184" spans="2:13" ht="27" customHeight="1" x14ac:dyDescent="0.2">
      <c r="B184" s="60" t="s">
        <v>98</v>
      </c>
      <c r="C184" s="62" t="s">
        <v>203</v>
      </c>
      <c r="D184" s="32" t="s">
        <v>82</v>
      </c>
      <c r="E184" s="61">
        <v>20</v>
      </c>
      <c r="F184" s="34"/>
      <c r="G184" s="34"/>
      <c r="H184" s="34"/>
      <c r="I184" s="34"/>
      <c r="J184" s="34"/>
      <c r="K184" s="34"/>
      <c r="L184" s="34"/>
      <c r="M184" s="34"/>
    </row>
    <row r="185" spans="2:13" ht="25.5" customHeight="1" x14ac:dyDescent="0.2">
      <c r="B185" s="60" t="s">
        <v>98</v>
      </c>
      <c r="C185" s="63" t="s">
        <v>204</v>
      </c>
      <c r="D185" s="32" t="s">
        <v>82</v>
      </c>
      <c r="E185" s="61">
        <v>2</v>
      </c>
      <c r="F185" s="34"/>
      <c r="G185" s="34"/>
      <c r="H185" s="34"/>
      <c r="I185" s="34"/>
      <c r="J185" s="34"/>
      <c r="K185" s="34"/>
      <c r="L185" s="34"/>
      <c r="M185" s="34"/>
    </row>
    <row r="186" spans="2:13" ht="24" x14ac:dyDescent="0.2">
      <c r="B186" s="60" t="s">
        <v>98</v>
      </c>
      <c r="C186" s="62" t="s">
        <v>205</v>
      </c>
      <c r="D186" s="32" t="s">
        <v>100</v>
      </c>
      <c r="E186" s="61">
        <v>1</v>
      </c>
      <c r="F186" s="34"/>
      <c r="G186" s="34"/>
      <c r="H186" s="34"/>
      <c r="I186" s="34"/>
      <c r="J186" s="34"/>
      <c r="K186" s="34"/>
      <c r="L186" s="34"/>
      <c r="M186" s="34"/>
    </row>
    <row r="187" spans="2:13" ht="27.75" customHeight="1" x14ac:dyDescent="0.2">
      <c r="B187" s="44" t="s">
        <v>206</v>
      </c>
      <c r="C187" s="45"/>
      <c r="D187" s="46"/>
      <c r="E187" s="46"/>
      <c r="F187" s="47"/>
      <c r="G187" s="47"/>
      <c r="H187" s="47"/>
      <c r="I187" s="47"/>
      <c r="J187" s="47"/>
      <c r="K187" s="47"/>
      <c r="L187" s="47"/>
      <c r="M187" s="48"/>
    </row>
    <row r="188" spans="2:13" ht="39" customHeight="1" x14ac:dyDescent="0.2">
      <c r="B188" s="60" t="s">
        <v>80</v>
      </c>
      <c r="C188" s="62" t="s">
        <v>207</v>
      </c>
      <c r="D188" s="32" t="s">
        <v>82</v>
      </c>
      <c r="E188" s="61">
        <v>2</v>
      </c>
      <c r="F188" s="34"/>
      <c r="G188" s="34"/>
      <c r="H188" s="34"/>
      <c r="I188" s="34"/>
      <c r="J188" s="34"/>
      <c r="K188" s="34"/>
      <c r="L188" s="34"/>
      <c r="M188" s="34"/>
    </row>
    <row r="189" spans="2:13" ht="24" x14ac:dyDescent="0.2">
      <c r="B189" s="60" t="s">
        <v>80</v>
      </c>
      <c r="C189" s="62" t="s">
        <v>208</v>
      </c>
      <c r="D189" s="32" t="s">
        <v>82</v>
      </c>
      <c r="E189" s="61">
        <v>1</v>
      </c>
      <c r="F189" s="34"/>
      <c r="G189" s="34"/>
      <c r="H189" s="34"/>
      <c r="I189" s="34"/>
      <c r="J189" s="34"/>
      <c r="K189" s="34"/>
      <c r="L189" s="34"/>
      <c r="M189" s="34"/>
    </row>
    <row r="190" spans="2:13" ht="25.5" customHeight="1" x14ac:dyDescent="0.2">
      <c r="B190" s="60" t="s">
        <v>80</v>
      </c>
      <c r="C190" s="63" t="s">
        <v>209</v>
      </c>
      <c r="D190" s="32" t="s">
        <v>82</v>
      </c>
      <c r="E190" s="61">
        <v>1</v>
      </c>
      <c r="F190" s="34"/>
      <c r="G190" s="34"/>
      <c r="H190" s="34"/>
      <c r="I190" s="34"/>
      <c r="J190" s="34"/>
      <c r="K190" s="34"/>
      <c r="L190" s="34"/>
      <c r="M190" s="34"/>
    </row>
    <row r="191" spans="2:13" ht="25.5" customHeight="1" x14ac:dyDescent="0.2">
      <c r="B191" s="60" t="s">
        <v>98</v>
      </c>
      <c r="C191" s="63" t="s">
        <v>210</v>
      </c>
      <c r="D191" s="32" t="s">
        <v>82</v>
      </c>
      <c r="E191" s="61">
        <v>2</v>
      </c>
      <c r="F191" s="34"/>
      <c r="G191" s="34"/>
      <c r="H191" s="34"/>
      <c r="I191" s="34"/>
      <c r="J191" s="34"/>
      <c r="K191" s="34"/>
      <c r="L191" s="34"/>
      <c r="M191" s="34"/>
    </row>
    <row r="192" spans="2:13" ht="23.25" customHeight="1" x14ac:dyDescent="0.2">
      <c r="B192" s="60" t="s">
        <v>98</v>
      </c>
      <c r="C192" s="63" t="s">
        <v>211</v>
      </c>
      <c r="D192" s="32" t="s">
        <v>82</v>
      </c>
      <c r="E192" s="61">
        <v>3</v>
      </c>
      <c r="F192" s="34"/>
      <c r="G192" s="34"/>
      <c r="H192" s="34"/>
      <c r="I192" s="34"/>
      <c r="J192" s="34"/>
      <c r="K192" s="34"/>
      <c r="L192" s="34"/>
      <c r="M192" s="34"/>
    </row>
    <row r="193" spans="2:13" ht="24" x14ac:dyDescent="0.2">
      <c r="B193" s="60" t="s">
        <v>98</v>
      </c>
      <c r="C193" s="62" t="s">
        <v>212</v>
      </c>
      <c r="D193" s="32" t="s">
        <v>82</v>
      </c>
      <c r="E193" s="61">
        <v>1</v>
      </c>
      <c r="F193" s="34"/>
      <c r="G193" s="34"/>
      <c r="H193" s="34"/>
      <c r="I193" s="34"/>
      <c r="J193" s="34"/>
      <c r="K193" s="34"/>
      <c r="L193" s="34"/>
      <c r="M193" s="34"/>
    </row>
    <row r="194" spans="2:13" ht="24" customHeight="1" x14ac:dyDescent="0.2">
      <c r="B194" s="60" t="s">
        <v>98</v>
      </c>
      <c r="C194" s="63" t="s">
        <v>213</v>
      </c>
      <c r="D194" s="32" t="s">
        <v>82</v>
      </c>
      <c r="E194" s="61">
        <v>1</v>
      </c>
      <c r="F194" s="34"/>
      <c r="G194" s="34"/>
      <c r="H194" s="34"/>
      <c r="I194" s="34"/>
      <c r="J194" s="34"/>
      <c r="K194" s="34"/>
      <c r="L194" s="34"/>
      <c r="M194" s="34"/>
    </row>
    <row r="195" spans="2:13" ht="24" x14ac:dyDescent="0.2">
      <c r="B195" s="60" t="s">
        <v>98</v>
      </c>
      <c r="C195" s="62" t="s">
        <v>214</v>
      </c>
      <c r="D195" s="32" t="s">
        <v>82</v>
      </c>
      <c r="E195" s="61">
        <v>2</v>
      </c>
      <c r="F195" s="34"/>
      <c r="G195" s="34"/>
      <c r="H195" s="34"/>
      <c r="I195" s="34"/>
      <c r="J195" s="34"/>
      <c r="K195" s="34"/>
      <c r="L195" s="34"/>
      <c r="M195" s="34"/>
    </row>
    <row r="196" spans="2:13" ht="24" x14ac:dyDescent="0.2">
      <c r="B196" s="60" t="s">
        <v>98</v>
      </c>
      <c r="C196" s="62" t="s">
        <v>249</v>
      </c>
      <c r="D196" s="32" t="s">
        <v>82</v>
      </c>
      <c r="E196" s="61">
        <v>3</v>
      </c>
      <c r="F196" s="34"/>
      <c r="G196" s="34"/>
      <c r="H196" s="34"/>
      <c r="I196" s="34"/>
      <c r="J196" s="34"/>
      <c r="K196" s="34"/>
      <c r="L196" s="34"/>
      <c r="M196" s="34"/>
    </row>
    <row r="197" spans="2:13" ht="27.75" customHeight="1" x14ac:dyDescent="0.2">
      <c r="B197" s="44" t="s">
        <v>251</v>
      </c>
      <c r="C197" s="45"/>
      <c r="D197" s="46"/>
      <c r="E197" s="46"/>
      <c r="F197" s="47"/>
      <c r="G197" s="47"/>
      <c r="H197" s="47"/>
      <c r="I197" s="47"/>
      <c r="J197" s="47"/>
      <c r="K197" s="47"/>
      <c r="L197" s="47"/>
      <c r="M197" s="48"/>
    </row>
    <row r="198" spans="2:13" ht="24" customHeight="1" x14ac:dyDescent="0.2">
      <c r="B198" s="60" t="s">
        <v>80</v>
      </c>
      <c r="C198" s="63" t="s">
        <v>250</v>
      </c>
      <c r="D198" s="32" t="s">
        <v>82</v>
      </c>
      <c r="E198" s="61">
        <v>1</v>
      </c>
      <c r="F198" s="34"/>
      <c r="G198" s="34"/>
      <c r="H198" s="34"/>
      <c r="I198" s="34"/>
      <c r="J198" s="34"/>
      <c r="K198" s="34"/>
      <c r="L198" s="34"/>
      <c r="M198" s="34"/>
    </row>
  </sheetData>
  <mergeCells count="5">
    <mergeCell ref="G4:I4"/>
    <mergeCell ref="B5:B7"/>
    <mergeCell ref="C5:C7"/>
    <mergeCell ref="D5:D7"/>
    <mergeCell ref="E5:E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30D14-1CF7-4D80-9E5A-6A87C6DC0A61}">
  <dimension ref="B3:Q30"/>
  <sheetViews>
    <sheetView workbookViewId="0">
      <selection activeCell="Z20" sqref="Z20"/>
    </sheetView>
  </sheetViews>
  <sheetFormatPr defaultRowHeight="15.75" x14ac:dyDescent="0.2"/>
  <cols>
    <col min="1" max="4" width="9.33203125" style="77"/>
    <col min="5" max="5" width="10.5" style="77" bestFit="1" customWidth="1"/>
    <col min="6" max="15" width="9.33203125" style="77"/>
    <col min="16" max="16" width="9.5" style="77" bestFit="1" customWidth="1"/>
    <col min="17" max="17" width="10.5" style="77" bestFit="1" customWidth="1"/>
    <col min="18" max="16384" width="9.33203125" style="77"/>
  </cols>
  <sheetData>
    <row r="3" spans="2:17" x14ac:dyDescent="0.2">
      <c r="B3" s="77" t="s">
        <v>234</v>
      </c>
      <c r="E3" s="78">
        <v>1518</v>
      </c>
      <c r="O3" s="77" t="s">
        <v>235</v>
      </c>
      <c r="P3" s="79">
        <v>1.8</v>
      </c>
      <c r="Q3" s="80">
        <f>$E$3*P3</f>
        <v>2732.4</v>
      </c>
    </row>
    <row r="30" spans="15:17" x14ac:dyDescent="0.2">
      <c r="O30" s="77" t="s">
        <v>235</v>
      </c>
      <c r="P30" s="77">
        <v>1.79</v>
      </c>
      <c r="Q30" s="80">
        <f>$E$3*P30</f>
        <v>2717.2200000000003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084E1-9941-4124-9134-C2B10D67118D}">
  <dimension ref="B2:F4"/>
  <sheetViews>
    <sheetView workbookViewId="0">
      <selection activeCell="E4" sqref="E4"/>
    </sheetView>
  </sheetViews>
  <sheetFormatPr defaultRowHeight="12.75" x14ac:dyDescent="0.2"/>
  <sheetData>
    <row r="2" spans="2:6" x14ac:dyDescent="0.2">
      <c r="B2" s="85" t="s">
        <v>252</v>
      </c>
      <c r="D2" s="87">
        <f>(4*5*8+4*1*4)</f>
        <v>176</v>
      </c>
      <c r="E2" s="87">
        <f>220-D2</f>
        <v>44</v>
      </c>
      <c r="F2" s="87">
        <f>D2+E2</f>
        <v>220</v>
      </c>
    </row>
    <row r="3" spans="2:6" x14ac:dyDescent="0.2">
      <c r="B3" t="s">
        <v>253</v>
      </c>
      <c r="C3" s="86">
        <v>4</v>
      </c>
      <c r="D3" s="88"/>
      <c r="E3" s="88"/>
      <c r="F3" s="88"/>
    </row>
    <row r="4" spans="2:6" x14ac:dyDescent="0.2">
      <c r="B4" t="s">
        <v>254</v>
      </c>
      <c r="C4" s="86">
        <v>4</v>
      </c>
      <c r="D4" s="88"/>
      <c r="E4" s="88"/>
      <c r="F4" s="88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ADM  SEM Desoneração  </vt:lpstr>
      <vt:lpstr>ADM COM Desoneração</vt:lpstr>
      <vt:lpstr>Equip Indiretos</vt:lpstr>
      <vt:lpstr>Salários 2025</vt:lpstr>
      <vt:lpstr>Planilha2</vt:lpstr>
      <vt:lpstr>'ADM  SEM Desoneração  '!Area_de_impressao</vt:lpstr>
      <vt:lpstr>'ADM COM Desoneração'!Area_de_impressao</vt:lpstr>
      <vt:lpstr>'ADM  SEM Desoneração 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APPE</dc:creator>
  <cp:lastModifiedBy>danielew</cp:lastModifiedBy>
  <cp:lastPrinted>2026-05-22T17:42:52Z</cp:lastPrinted>
  <dcterms:created xsi:type="dcterms:W3CDTF">2022-03-22T15:05:09Z</dcterms:created>
  <dcterms:modified xsi:type="dcterms:W3CDTF">2026-05-22T17:44:06Z</dcterms:modified>
</cp:coreProperties>
</file>