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SEMMA\2025 TRIAGEM\PLANILHA PAULO\"/>
    </mc:Choice>
  </mc:AlternateContent>
  <xr:revisionPtr revIDLastSave="0" documentId="8_{C2A2E58A-15DF-477C-977E-F0E63800FE0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sumo" sheetId="5" r:id="rId1"/>
    <sheet name="1 - Mão de Obra" sheetId="1" r:id="rId2"/>
    <sheet name="BDI - Custo Total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5" l="1"/>
  <c r="G49" i="1" l="1"/>
  <c r="E5" i="5" s="1"/>
  <c r="F26" i="1"/>
  <c r="E9" i="5" s="1"/>
  <c r="C8" i="6" l="1"/>
  <c r="C13" i="6" s="1"/>
  <c r="G5" i="1" l="1"/>
  <c r="G8" i="1" l="1"/>
  <c r="F7" i="1"/>
  <c r="G7" i="1" s="1"/>
  <c r="F9" i="1"/>
  <c r="G9" i="1" s="1"/>
  <c r="G10" i="1" s="1"/>
  <c r="F11" i="1" s="1"/>
  <c r="G11" i="1" s="1"/>
  <c r="H11" i="1" s="1"/>
  <c r="E4" i="5" s="1"/>
  <c r="H16" i="1"/>
  <c r="F16" i="1" s="1"/>
  <c r="G16" i="1" l="1"/>
  <c r="F18" i="1"/>
  <c r="G18" i="1" s="1"/>
  <c r="H18" i="1" s="1"/>
  <c r="E6" i="5" l="1"/>
  <c r="E8" i="5" s="1"/>
  <c r="E11" i="5" s="1"/>
  <c r="E13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5" authorId="0" shapeId="0" xr:uid="{CFD906A6-5B55-401B-96EF-9D5EEEA63FB9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 xr:uid="{6E878D34-D520-4DA7-8FE2-FE09E49A422E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C9F5127D-7C9A-4112-81AD-FE020EAA9AED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8" authorId="0" shapeId="0" xr:uid="{BD985D08-C0DD-491D-A692-810F9D25DB0A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9" authorId="0" shapeId="0" xr:uid="{B2B52701-5D8C-4D92-A5ED-7B028A99D1CB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 xr:uid="{CDEC0C8C-A26F-4920-991C-6CAA1E5C9C5F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C432F302-1EFD-4BA7-BA2A-3CDA4EDB161E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<sst xmlns="http://schemas.openxmlformats.org/spreadsheetml/2006/main" count="130" uniqueCount="97">
  <si>
    <t>Piso da Categoria</t>
  </si>
  <si>
    <t>Discriminação</t>
  </si>
  <si>
    <t>Unidade</t>
  </si>
  <si>
    <t>Quantidade</t>
  </si>
  <si>
    <t>Custo Unitário</t>
  </si>
  <si>
    <t>Subtotal</t>
  </si>
  <si>
    <t>Total (R$)</t>
  </si>
  <si>
    <t>1 - Mão de Obra</t>
  </si>
  <si>
    <t>mês</t>
  </si>
  <si>
    <t>Hrs</t>
  </si>
  <si>
    <t>Horas extras (50%)</t>
  </si>
  <si>
    <t>Adiconal de Insalubridade</t>
  </si>
  <si>
    <t>%</t>
  </si>
  <si>
    <t>Soma</t>
  </si>
  <si>
    <t>Encargos Sociais</t>
  </si>
  <si>
    <t>Total por coletor</t>
  </si>
  <si>
    <t>Total do efetivo</t>
  </si>
  <si>
    <t>homem</t>
  </si>
  <si>
    <t>Vale transporte</t>
  </si>
  <si>
    <t>und</t>
  </si>
  <si>
    <t>2 - Uniformes e Equipamentos de Proteção Individual</t>
  </si>
  <si>
    <t>Valor (R$)</t>
  </si>
  <si>
    <t>Discriminação do item</t>
  </si>
  <si>
    <t>1 - Custo com mão de obra</t>
  </si>
  <si>
    <t>Custo Total Mensal</t>
  </si>
  <si>
    <t>DIAS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</si>
  <si>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</si>
  <si>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</si>
  <si>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</si>
  <si>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</si>
  <si>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</si>
  <si>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</si>
  <si>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</si>
  <si>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</si>
  <si>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</si>
  <si>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</si>
  <si>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</si>
  <si>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</si>
  <si>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</si>
  <si>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</si>
  <si>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Composição do BDI - Benefícios e Despesas Indiretas</t>
  </si>
  <si>
    <t>Cuto Total Operacional (1+2+3+4)</t>
  </si>
  <si>
    <t>1.1 - Serviços Gerais</t>
  </si>
  <si>
    <t xml:space="preserve">1.7 - Benefícios Serviços Gerais                               </t>
  </si>
  <si>
    <t>h</t>
  </si>
  <si>
    <t>R$</t>
  </si>
  <si>
    <t>Auxiliar de Escritório com encargos complementares</t>
  </si>
  <si>
    <t>un.</t>
  </si>
  <si>
    <t xml:space="preserve">Responsável Técnico: Eng./Técnico Ambiental 20 h/semana com encargos compelementares </t>
  </si>
  <si>
    <t>r$ 45,00</t>
  </si>
  <si>
    <t>un</t>
  </si>
  <si>
    <t>item</t>
  </si>
  <si>
    <t>Und</t>
  </si>
  <si>
    <t>Qtd Mensal</t>
  </si>
  <si>
    <t>Total Mensal</t>
  </si>
  <si>
    <t xml:space="preserve">Total Mensal </t>
  </si>
  <si>
    <t>ITEM</t>
  </si>
  <si>
    <t>DISCRIMINAÇÃO</t>
  </si>
  <si>
    <t>UND.</t>
  </si>
  <si>
    <t>QNT.</t>
  </si>
  <si>
    <t>R$ UNIT.</t>
  </si>
  <si>
    <t>R$ MENSAL</t>
  </si>
  <si>
    <t>MENSAL</t>
  </si>
  <si>
    <t>TOTAL</t>
  </si>
  <si>
    <t>EPI's por Colaboradores (mês)</t>
  </si>
  <si>
    <t>2.1</t>
  </si>
  <si>
    <t>Bota de Segurança (1 par a cada 6 meses por</t>
  </si>
  <si>
    <t>Par</t>
  </si>
  <si>
    <t>colaborador)</t>
  </si>
  <si>
    <t>2.2</t>
  </si>
  <si>
    <t>Luva de Segurança (4 pares a cada 1 mês por</t>
  </si>
  <si>
    <t>2.3</t>
  </si>
  <si>
    <t>Boné Simples (1 un. a cada 6 meses/colaborador</t>
  </si>
  <si>
    <t>2.4</t>
  </si>
  <si>
    <t>Camiseta Básica Manga longa (2 un. a cada 4 meses</t>
  </si>
  <si>
    <t>por Colaborador</t>
  </si>
  <si>
    <t>2.5</t>
  </si>
  <si>
    <t>Calça Básica (2 un. a cada 4 meses por colaborador</t>
  </si>
  <si>
    <t>2.6</t>
  </si>
  <si>
    <t>Protetor Auricular (1 un. a cada 2 meses por colaborador)</t>
  </si>
  <si>
    <t>2.7</t>
  </si>
  <si>
    <t>Óculos de Segurança (1 un. a cada 6 meses por colaborador)</t>
  </si>
  <si>
    <t>2.8</t>
  </si>
  <si>
    <t>Respirador PFF2 com válvula (1 un. por dia)</t>
  </si>
  <si>
    <t>2.9</t>
  </si>
  <si>
    <t>Perneira chapa de aço (1 un. a cada 6 meses</t>
  </si>
  <si>
    <t>2.10</t>
  </si>
  <si>
    <t>Avental Lona Media TKVB (2 un. a cada 1 mês)</t>
  </si>
  <si>
    <t>CUSTO MENSAL EPI's POR COLABORADOR</t>
  </si>
  <si>
    <t>TOTAL MENSAL</t>
  </si>
  <si>
    <t>Responsável Técnico/Aux.escritório</t>
  </si>
  <si>
    <t>41 FUNCIONÁRIOS</t>
  </si>
  <si>
    <t>8 - Benefícios e despesas indiretas - BDI - 30,57%</t>
  </si>
  <si>
    <t>Complemento mensal efetuado pelo Município aos cooperados</t>
  </si>
  <si>
    <t>Custo unitário de execução dos serviços de recebimento, triagem, processamento resíduos sólidos potencialmente reutilizáveis e/ou recicláveis secos</t>
  </si>
  <si>
    <t>Estimativa de comercialização dos materiais reutilizáveis e/ou recicláveis secos, conforme média mensal do ano de 2024.</t>
  </si>
  <si>
    <t>Quantitativo estimado de resíduos sólidos potencialmente reutilizáveis e/ou recicláveis secos a ser triado/processado (em toneladas):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</si>
</sst>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R$&quot;\ #,##0.00"/>
    <numFmt numFmtId="165" formatCode="0.0%"/>
  </numFmts>
  <fonts count="1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5DFB4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6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/>
    <xf numFmtId="4" fontId="2" fillId="0" borderId="1" xfId="0" applyNumberFormat="1" applyFont="1" applyBorder="1"/>
    <xf numFmtId="9" fontId="1" fillId="0" borderId="1" xfId="0" applyNumberFormat="1" applyFont="1" applyBorder="1" applyAlignment="1">
      <alignment horizontal="center"/>
    </xf>
    <xf numFmtId="4" fontId="1" fillId="0" borderId="5" xfId="0" applyNumberFormat="1" applyFont="1" applyBorder="1"/>
    <xf numFmtId="4" fontId="1" fillId="0" borderId="6" xfId="0" applyNumberFormat="1" applyFont="1" applyBorder="1"/>
    <xf numFmtId="4" fontId="2" fillId="0" borderId="6" xfId="0" applyNumberFormat="1" applyFont="1" applyBorder="1"/>
    <xf numFmtId="0" fontId="2" fillId="2" borderId="1" xfId="0" applyFont="1" applyFill="1" applyBorder="1" applyAlignment="1">
      <alignment horizontal="center"/>
    </xf>
    <xf numFmtId="0" fontId="6" fillId="0" borderId="12" xfId="0" applyFont="1" applyBorder="1"/>
    <xf numFmtId="0" fontId="6" fillId="0" borderId="0" xfId="0" applyFont="1"/>
    <xf numFmtId="0" fontId="6" fillId="0" borderId="13" xfId="0" applyFont="1" applyBorder="1" applyAlignment="1">
      <alignment horizontal="left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5" fillId="7" borderId="20" xfId="0" applyFont="1" applyFill="1" applyBorder="1" applyAlignment="1">
      <alignment vertical="center" wrapText="1"/>
    </xf>
    <xf numFmtId="0" fontId="6" fillId="7" borderId="21" xfId="0" applyFont="1" applyFill="1" applyBorder="1" applyAlignment="1">
      <alignment vertical="center"/>
    </xf>
    <xf numFmtId="10" fontId="6" fillId="6" borderId="22" xfId="0" applyNumberFormat="1" applyFont="1" applyFill="1" applyBorder="1" applyAlignment="1">
      <alignment horizontal="center" vertical="center"/>
    </xf>
    <xf numFmtId="10" fontId="6" fillId="6" borderId="8" xfId="0" applyNumberFormat="1" applyFont="1" applyFill="1" applyBorder="1" applyAlignment="1">
      <alignment horizontal="center" vertical="center"/>
    </xf>
    <xf numFmtId="10" fontId="6" fillId="0" borderId="8" xfId="0" applyNumberFormat="1" applyFont="1" applyBorder="1" applyAlignment="1">
      <alignment horizontal="center" vertical="center"/>
    </xf>
    <xf numFmtId="10" fontId="6" fillId="6" borderId="23" xfId="0" applyNumberFormat="1" applyFont="1" applyFill="1" applyBorder="1" applyAlignment="1">
      <alignment horizontal="center" vertical="center"/>
    </xf>
    <xf numFmtId="10" fontId="6" fillId="0" borderId="10" xfId="0" applyNumberFormat="1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10" fontId="5" fillId="7" borderId="21" xfId="0" applyNumberFormat="1" applyFont="1" applyFill="1" applyBorder="1" applyAlignment="1">
      <alignment horizontal="center" vertical="center" wrapText="1"/>
    </xf>
    <xf numFmtId="9" fontId="6" fillId="0" borderId="0" xfId="1" applyFont="1" applyBorder="1"/>
    <xf numFmtId="9" fontId="6" fillId="0" borderId="0" xfId="1" applyFont="1" applyBorder="1" applyAlignment="1">
      <alignment horizontal="center"/>
    </xf>
    <xf numFmtId="10" fontId="6" fillId="0" borderId="0" xfId="1" applyNumberFormat="1" applyFont="1" applyBorder="1" applyAlignment="1">
      <alignment horizontal="right"/>
    </xf>
    <xf numFmtId="10" fontId="6" fillId="0" borderId="0" xfId="1" applyNumberFormat="1" applyFont="1" applyBorder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10" fontId="6" fillId="0" borderId="0" xfId="1" applyNumberFormat="1" applyFont="1" applyFill="1" applyBorder="1" applyAlignment="1">
      <alignment horizontal="center"/>
    </xf>
    <xf numFmtId="0" fontId="1" fillId="0" borderId="24" xfId="0" applyFont="1" applyBorder="1"/>
    <xf numFmtId="4" fontId="1" fillId="0" borderId="27" xfId="0" applyNumberFormat="1" applyFont="1" applyBorder="1" applyAlignment="1">
      <alignment horizontal="center"/>
    </xf>
    <xf numFmtId="165" fontId="1" fillId="0" borderId="27" xfId="0" applyNumberFormat="1" applyFont="1" applyBorder="1" applyAlignment="1">
      <alignment horizontal="center"/>
    </xf>
    <xf numFmtId="0" fontId="1" fillId="0" borderId="28" xfId="0" applyFont="1" applyBorder="1"/>
    <xf numFmtId="0" fontId="2" fillId="0" borderId="29" xfId="0" applyFont="1" applyBorder="1"/>
    <xf numFmtId="0" fontId="2" fillId="0" borderId="30" xfId="0" applyFont="1" applyBorder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2" fillId="0" borderId="36" xfId="0" applyFont="1" applyBorder="1" applyAlignment="1">
      <alignment vertical="center" wrapText="1"/>
    </xf>
    <xf numFmtId="0" fontId="12" fillId="0" borderId="37" xfId="0" applyFont="1" applyBorder="1" applyAlignment="1">
      <alignment vertical="center" wrapText="1"/>
    </xf>
    <xf numFmtId="0" fontId="11" fillId="0" borderId="32" xfId="0" applyFont="1" applyBorder="1" applyAlignment="1">
      <alignment vertical="center" wrapText="1"/>
    </xf>
    <xf numFmtId="0" fontId="12" fillId="0" borderId="33" xfId="0" applyFont="1" applyBorder="1" applyAlignment="1">
      <alignment horizontal="center" vertical="center" wrapText="1"/>
    </xf>
    <xf numFmtId="0" fontId="11" fillId="0" borderId="36" xfId="0" applyFont="1" applyBorder="1" applyAlignment="1">
      <alignment vertical="center" wrapText="1"/>
    </xf>
    <xf numFmtId="0" fontId="12" fillId="0" borderId="37" xfId="0" applyFont="1" applyBorder="1" applyAlignment="1">
      <alignment horizontal="center" vertical="center" wrapText="1"/>
    </xf>
    <xf numFmtId="8" fontId="12" fillId="0" borderId="37" xfId="0" applyNumberFormat="1" applyFont="1" applyBorder="1" applyAlignment="1">
      <alignment horizontal="left" vertical="center" wrapText="1" indent="2"/>
    </xf>
    <xf numFmtId="0" fontId="1" fillId="0" borderId="5" xfId="0" applyFont="1" applyBorder="1" applyAlignment="1">
      <alignment horizontal="center"/>
    </xf>
    <xf numFmtId="4" fontId="2" fillId="0" borderId="5" xfId="0" applyNumberFormat="1" applyFont="1" applyBorder="1"/>
    <xf numFmtId="0" fontId="1" fillId="4" borderId="20" xfId="0" applyFont="1" applyFill="1" applyBorder="1"/>
    <xf numFmtId="0" fontId="1" fillId="4" borderId="21" xfId="0" applyFont="1" applyFill="1" applyBorder="1"/>
    <xf numFmtId="0" fontId="1" fillId="4" borderId="21" xfId="0" applyFont="1" applyFill="1" applyBorder="1" applyAlignment="1">
      <alignment horizontal="center"/>
    </xf>
    <xf numFmtId="0" fontId="1" fillId="0" borderId="21" xfId="0" applyFont="1" applyBorder="1"/>
    <xf numFmtId="0" fontId="1" fillId="0" borderId="43" xfId="0" applyFont="1" applyBorder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0" fontId="1" fillId="0" borderId="29" xfId="0" applyFont="1" applyBorder="1"/>
    <xf numFmtId="0" fontId="1" fillId="0" borderId="25" xfId="0" applyFont="1" applyBorder="1" applyAlignment="1">
      <alignment wrapText="1"/>
    </xf>
    <xf numFmtId="0" fontId="1" fillId="0" borderId="25" xfId="0" applyFont="1" applyBorder="1" applyAlignment="1">
      <alignment horizontal="center"/>
    </xf>
    <xf numFmtId="164" fontId="1" fillId="0" borderId="25" xfId="0" applyNumberFormat="1" applyFont="1" applyBorder="1" applyAlignment="1">
      <alignment horizontal="center"/>
    </xf>
    <xf numFmtId="164" fontId="1" fillId="0" borderId="26" xfId="0" applyNumberFormat="1" applyFont="1" applyBorder="1" applyAlignment="1">
      <alignment horizontal="center"/>
    </xf>
    <xf numFmtId="0" fontId="1" fillId="0" borderId="44" xfId="0" applyFont="1" applyBorder="1"/>
    <xf numFmtId="0" fontId="1" fillId="2" borderId="20" xfId="0" applyFont="1" applyFill="1" applyBorder="1"/>
    <xf numFmtId="0" fontId="2" fillId="2" borderId="21" xfId="0" applyFont="1" applyFill="1" applyBorder="1"/>
    <xf numFmtId="0" fontId="1" fillId="2" borderId="21" xfId="0" applyFont="1" applyFill="1" applyBorder="1"/>
    <xf numFmtId="0" fontId="1" fillId="2" borderId="21" xfId="0" applyFont="1" applyFill="1" applyBorder="1" applyAlignment="1">
      <alignment horizontal="center"/>
    </xf>
    <xf numFmtId="0" fontId="1" fillId="2" borderId="43" xfId="0" applyFont="1" applyFill="1" applyBorder="1"/>
    <xf numFmtId="0" fontId="2" fillId="2" borderId="20" xfId="0" applyFont="1" applyFill="1" applyBorder="1"/>
    <xf numFmtId="0" fontId="2" fillId="2" borderId="21" xfId="0" applyFont="1" applyFill="1" applyBorder="1" applyAlignment="1">
      <alignment horizontal="center"/>
    </xf>
    <xf numFmtId="164" fontId="2" fillId="2" borderId="43" xfId="0" applyNumberFormat="1" applyFont="1" applyFill="1" applyBorder="1"/>
    <xf numFmtId="0" fontId="11" fillId="9" borderId="31" xfId="0" applyFont="1" applyFill="1" applyBorder="1" applyAlignment="1">
      <alignment vertical="center" wrapText="1"/>
    </xf>
    <xf numFmtId="0" fontId="13" fillId="9" borderId="33" xfId="0" applyFont="1" applyFill="1" applyBorder="1" applyAlignment="1">
      <alignment horizontal="left" vertical="center" wrapText="1" indent="1"/>
    </xf>
    <xf numFmtId="0" fontId="11" fillId="9" borderId="34" xfId="0" applyFont="1" applyFill="1" applyBorder="1" applyAlignment="1">
      <alignment vertical="center" wrapText="1"/>
    </xf>
    <xf numFmtId="0" fontId="13" fillId="9" borderId="37" xfId="0" applyFont="1" applyFill="1" applyBorder="1" applyAlignment="1">
      <alignment horizontal="center" vertical="center" wrapText="1"/>
    </xf>
    <xf numFmtId="0" fontId="13" fillId="9" borderId="37" xfId="0" applyFont="1" applyFill="1" applyBorder="1" applyAlignment="1">
      <alignment horizontal="left" vertical="center" wrapText="1" indent="1"/>
    </xf>
    <xf numFmtId="0" fontId="13" fillId="9" borderId="34" xfId="0" applyFont="1" applyFill="1" applyBorder="1" applyAlignment="1">
      <alignment horizontal="center" vertical="center" wrapText="1"/>
    </xf>
    <xf numFmtId="0" fontId="13" fillId="9" borderId="33" xfId="0" applyFont="1" applyFill="1" applyBorder="1" applyAlignment="1">
      <alignment horizontal="center" vertical="center" wrapText="1"/>
    </xf>
    <xf numFmtId="0" fontId="12" fillId="0" borderId="37" xfId="0" applyFont="1" applyBorder="1" applyAlignment="1">
      <alignment horizontal="left" vertical="center" wrapText="1" indent="5"/>
    </xf>
    <xf numFmtId="8" fontId="12" fillId="0" borderId="37" xfId="0" applyNumberFormat="1" applyFont="1" applyBorder="1" applyAlignment="1">
      <alignment horizontal="center" vertical="center" wrapText="1"/>
    </xf>
    <xf numFmtId="0" fontId="12" fillId="0" borderId="40" xfId="0" applyFont="1" applyBorder="1" applyAlignment="1">
      <alignment horizontal="right" vertical="center" wrapText="1"/>
    </xf>
    <xf numFmtId="0" fontId="12" fillId="0" borderId="37" xfId="0" applyFont="1" applyBorder="1" applyAlignment="1">
      <alignment horizontal="right" vertical="center" wrapText="1"/>
    </xf>
    <xf numFmtId="0" fontId="14" fillId="0" borderId="40" xfId="0" applyFont="1" applyBorder="1" applyAlignment="1">
      <alignment vertical="center" wrapText="1"/>
    </xf>
    <xf numFmtId="0" fontId="14" fillId="0" borderId="37" xfId="0" applyFont="1" applyBorder="1" applyAlignment="1">
      <alignment horizontal="left" vertical="center" wrapText="1" indent="3"/>
    </xf>
    <xf numFmtId="4" fontId="1" fillId="0" borderId="0" xfId="0" applyNumberFormat="1" applyFont="1"/>
    <xf numFmtId="44" fontId="1" fillId="0" borderId="1" xfId="0" applyNumberFormat="1" applyFont="1" applyBorder="1" applyAlignment="1">
      <alignment horizontal="right"/>
    </xf>
    <xf numFmtId="44" fontId="2" fillId="0" borderId="1" xfId="0" applyNumberFormat="1" applyFont="1" applyBorder="1" applyAlignment="1">
      <alignment horizontal="right"/>
    </xf>
    <xf numFmtId="44" fontId="2" fillId="3" borderId="1" xfId="0" applyNumberFormat="1" applyFont="1" applyFill="1" applyBorder="1" applyAlignment="1">
      <alignment horizontal="right"/>
    </xf>
    <xf numFmtId="44" fontId="0" fillId="0" borderId="0" xfId="0" applyNumberFormat="1"/>
    <xf numFmtId="0" fontId="11" fillId="0" borderId="0" xfId="0" applyFont="1" applyAlignment="1">
      <alignment horizontal="right" vertical="center" wrapText="1"/>
    </xf>
    <xf numFmtId="0" fontId="12" fillId="0" borderId="40" xfId="0" applyFont="1" applyBorder="1" applyAlignment="1">
      <alignment horizontal="right" vertical="center" wrapText="1" indent="1"/>
    </xf>
    <xf numFmtId="44" fontId="10" fillId="10" borderId="46" xfId="0" applyNumberFormat="1" applyFont="1" applyFill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4" fontId="13" fillId="9" borderId="34" xfId="0" applyNumberFormat="1" applyFont="1" applyFill="1" applyBorder="1" applyAlignment="1">
      <alignment horizontal="right" vertical="center" wrapText="1"/>
    </xf>
    <xf numFmtId="4" fontId="13" fillId="9" borderId="37" xfId="0" applyNumberFormat="1" applyFont="1" applyFill="1" applyBorder="1" applyAlignment="1">
      <alignment horizontal="right" vertical="center" wrapText="1"/>
    </xf>
    <xf numFmtId="0" fontId="14" fillId="0" borderId="42" xfId="0" applyFont="1" applyBorder="1" applyAlignment="1">
      <alignment horizontal="left" vertical="center" wrapText="1" indent="15"/>
    </xf>
    <xf numFmtId="0" fontId="14" fillId="0" borderId="38" xfId="0" applyFont="1" applyBorder="1" applyAlignment="1">
      <alignment horizontal="left" vertical="center" wrapText="1" indent="15"/>
    </xf>
    <xf numFmtId="0" fontId="14" fillId="0" borderId="35" xfId="0" applyFont="1" applyBorder="1" applyAlignment="1">
      <alignment horizontal="left" vertical="center" wrapText="1" indent="15"/>
    </xf>
    <xf numFmtId="0" fontId="13" fillId="9" borderId="45" xfId="0" applyFont="1" applyFill="1" applyBorder="1" applyAlignment="1">
      <alignment horizontal="center" vertical="center" wrapText="1"/>
    </xf>
    <xf numFmtId="0" fontId="13" fillId="9" borderId="34" xfId="0" applyFont="1" applyFill="1" applyBorder="1" applyAlignment="1">
      <alignment horizontal="center" vertical="center" wrapText="1"/>
    </xf>
    <xf numFmtId="0" fontId="13" fillId="9" borderId="41" xfId="0" applyFont="1" applyFill="1" applyBorder="1" applyAlignment="1">
      <alignment horizontal="center" vertical="center" wrapText="1"/>
    </xf>
    <xf numFmtId="0" fontId="13" fillId="9" borderId="37" xfId="0" applyFont="1" applyFill="1" applyBorder="1" applyAlignment="1">
      <alignment horizontal="center" vertical="center" wrapText="1"/>
    </xf>
    <xf numFmtId="0" fontId="12" fillId="0" borderId="45" xfId="0" applyFont="1" applyBorder="1" applyAlignment="1">
      <alignment vertical="center" wrapText="1"/>
    </xf>
    <xf numFmtId="0" fontId="12" fillId="0" borderId="39" xfId="0" applyFont="1" applyBorder="1" applyAlignment="1">
      <alignment vertical="center" wrapText="1"/>
    </xf>
    <xf numFmtId="0" fontId="12" fillId="0" borderId="34" xfId="0" applyFont="1" applyBorder="1" applyAlignment="1">
      <alignment vertical="center" wrapText="1"/>
    </xf>
    <xf numFmtId="0" fontId="14" fillId="0" borderId="41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3" fillId="9" borderId="45" xfId="0" applyFont="1" applyFill="1" applyBorder="1" applyAlignment="1">
      <alignment horizontal="right" vertical="center" wrapText="1"/>
    </xf>
    <xf numFmtId="0" fontId="13" fillId="9" borderId="41" xfId="0" applyFont="1" applyFill="1" applyBorder="1" applyAlignment="1">
      <alignment horizontal="right" vertical="center" wrapText="1"/>
    </xf>
    <xf numFmtId="0" fontId="13" fillId="9" borderId="45" xfId="0" applyFont="1" applyFill="1" applyBorder="1" applyAlignment="1">
      <alignment horizontal="left" vertical="center" wrapText="1" indent="4"/>
    </xf>
    <xf numFmtId="0" fontId="13" fillId="9" borderId="34" xfId="0" applyFont="1" applyFill="1" applyBorder="1" applyAlignment="1">
      <alignment horizontal="left" vertical="center" wrapText="1" indent="4"/>
    </xf>
    <xf numFmtId="0" fontId="13" fillId="9" borderId="42" xfId="0" applyFont="1" applyFill="1" applyBorder="1" applyAlignment="1">
      <alignment vertical="center" wrapText="1"/>
    </xf>
    <xf numFmtId="0" fontId="13" fillId="9" borderId="38" xfId="0" applyFont="1" applyFill="1" applyBorder="1" applyAlignment="1">
      <alignment vertical="center" wrapText="1"/>
    </xf>
    <xf numFmtId="0" fontId="13" fillId="9" borderId="35" xfId="0" applyFont="1" applyFill="1" applyBorder="1" applyAlignment="1">
      <alignment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8" fontId="12" fillId="0" borderId="31" xfId="0" applyNumberFormat="1" applyFont="1" applyBorder="1" applyAlignment="1">
      <alignment horizontal="left" vertical="center" wrapText="1" indent="2"/>
    </xf>
    <xf numFmtId="8" fontId="12" fillId="0" borderId="33" xfId="0" applyNumberFormat="1" applyFont="1" applyBorder="1" applyAlignment="1">
      <alignment horizontal="left" vertical="center" wrapText="1" indent="2"/>
    </xf>
    <xf numFmtId="0" fontId="12" fillId="0" borderId="45" xfId="0" applyFont="1" applyBorder="1" applyAlignment="1">
      <alignment horizontal="right" vertical="center" wrapText="1" indent="1"/>
    </xf>
    <xf numFmtId="0" fontId="12" fillId="0" borderId="41" xfId="0" applyFont="1" applyBorder="1" applyAlignment="1">
      <alignment horizontal="right" vertical="center" wrapText="1" indent="1"/>
    </xf>
    <xf numFmtId="0" fontId="12" fillId="0" borderId="34" xfId="0" applyFont="1" applyBorder="1" applyAlignment="1">
      <alignment horizontal="left" vertical="center" wrapText="1" indent="5"/>
    </xf>
    <xf numFmtId="0" fontId="12" fillId="0" borderId="37" xfId="0" applyFont="1" applyBorder="1" applyAlignment="1">
      <alignment horizontal="left" vertical="center" wrapText="1" indent="5"/>
    </xf>
    <xf numFmtId="0" fontId="13" fillId="9" borderId="31" xfId="0" applyFont="1" applyFill="1" applyBorder="1" applyAlignment="1">
      <alignment horizontal="center" vertical="center" wrapText="1"/>
    </xf>
    <xf numFmtId="0" fontId="13" fillId="9" borderId="3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6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10" fillId="8" borderId="9" xfId="0" applyFont="1" applyFill="1" applyBorder="1"/>
    <xf numFmtId="0" fontId="10" fillId="8" borderId="10" xfId="0" applyFont="1" applyFill="1" applyBorder="1"/>
    <xf numFmtId="44" fontId="10" fillId="8" borderId="11" xfId="0" applyNumberFormat="1" applyFont="1" applyFill="1" applyBorder="1"/>
    <xf numFmtId="0" fontId="0" fillId="0" borderId="7" xfId="0" applyBorder="1" applyAlignment="1">
      <alignment horizontal="center" wrapText="1"/>
    </xf>
    <xf numFmtId="8" fontId="0" fillId="0" borderId="7" xfId="0" applyNumberFormat="1" applyBorder="1"/>
    <xf numFmtId="44" fontId="10" fillId="10" borderId="7" xfId="0" applyNumberFormat="1" applyFont="1" applyFill="1" applyBorder="1"/>
    <xf numFmtId="0" fontId="0" fillId="0" borderId="8" xfId="0" applyBorder="1" applyAlignment="1">
      <alignment horizontal="center" wrapText="1"/>
    </xf>
    <xf numFmtId="0" fontId="0" fillId="0" borderId="47" xfId="0" applyBorder="1"/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15"/>
  <sheetViews>
    <sheetView tabSelected="1" workbookViewId="0">
      <selection activeCell="E15" sqref="E15"/>
    </sheetView>
  </sheetViews>
  <sheetFormatPr defaultRowHeight="14.4" x14ac:dyDescent="0.3"/>
  <cols>
    <col min="1" max="4" width="12.6640625" customWidth="1"/>
    <col min="5" max="5" width="17" customWidth="1"/>
    <col min="6" max="12" width="12.6640625" customWidth="1"/>
  </cols>
  <sheetData>
    <row r="3" spans="1:5" x14ac:dyDescent="0.3">
      <c r="A3" s="105" t="s">
        <v>22</v>
      </c>
      <c r="B3" s="105"/>
      <c r="C3" s="105"/>
      <c r="D3" s="105"/>
      <c r="E3" s="13" t="s">
        <v>21</v>
      </c>
    </row>
    <row r="4" spans="1:5" x14ac:dyDescent="0.3">
      <c r="A4" s="106" t="s">
        <v>23</v>
      </c>
      <c r="B4" s="106"/>
      <c r="C4" s="106"/>
      <c r="D4" s="106"/>
      <c r="E4" s="95">
        <f>'1 - Mão de Obra'!H11</f>
        <v>104559.84</v>
      </c>
    </row>
    <row r="5" spans="1:5" x14ac:dyDescent="0.3">
      <c r="A5" s="106" t="s">
        <v>20</v>
      </c>
      <c r="B5" s="106"/>
      <c r="C5" s="106"/>
      <c r="D5" s="106"/>
      <c r="E5" s="95">
        <f>'1 - Mão de Obra'!G49</f>
        <v>6777.71</v>
      </c>
    </row>
    <row r="6" spans="1:5" x14ac:dyDescent="0.3">
      <c r="A6" s="107" t="s">
        <v>41</v>
      </c>
      <c r="B6" s="108"/>
      <c r="C6" s="108"/>
      <c r="D6" s="109"/>
      <c r="E6" s="96">
        <f>SUM(E4:E5)</f>
        <v>111337.55</v>
      </c>
    </row>
    <row r="7" spans="1:5" x14ac:dyDescent="0.3">
      <c r="A7" s="102" t="s">
        <v>92</v>
      </c>
      <c r="B7" s="103"/>
      <c r="C7" s="103"/>
      <c r="D7" s="104"/>
      <c r="E7" s="95">
        <v>30.57</v>
      </c>
    </row>
    <row r="8" spans="1:5" x14ac:dyDescent="0.3">
      <c r="A8" s="110" t="s">
        <v>24</v>
      </c>
      <c r="B8" s="111"/>
      <c r="C8" s="111"/>
      <c r="D8" s="112"/>
      <c r="E8" s="97">
        <f>((E6*E7/100)+E6)</f>
        <v>145373.43903499999</v>
      </c>
    </row>
    <row r="9" spans="1:5" x14ac:dyDescent="0.3">
      <c r="A9" s="102" t="s">
        <v>90</v>
      </c>
      <c r="B9" s="103"/>
      <c r="C9" s="103"/>
      <c r="D9" s="104"/>
      <c r="E9" s="95">
        <f>'1 - Mão de Obra'!F26</f>
        <v>6442</v>
      </c>
    </row>
    <row r="10" spans="1:5" ht="15" thickBot="1" x14ac:dyDescent="0.35">
      <c r="E10" s="98"/>
    </row>
    <row r="11" spans="1:5" x14ac:dyDescent="0.3">
      <c r="A11" s="157" t="s">
        <v>55</v>
      </c>
      <c r="B11" s="158"/>
      <c r="C11" s="158"/>
      <c r="D11" s="158"/>
      <c r="E11" s="159">
        <f>E8+E9</f>
        <v>151815.43903499999</v>
      </c>
    </row>
    <row r="12" spans="1:5" ht="48.6" customHeight="1" x14ac:dyDescent="0.3">
      <c r="A12" s="160" t="s">
        <v>95</v>
      </c>
      <c r="B12" s="160"/>
      <c r="C12" s="160"/>
      <c r="D12" s="160"/>
      <c r="E12" s="161">
        <v>54877.279999999999</v>
      </c>
    </row>
    <row r="13" spans="1:5" ht="33" customHeight="1" x14ac:dyDescent="0.3">
      <c r="A13" s="160" t="s">
        <v>93</v>
      </c>
      <c r="B13" s="160"/>
      <c r="C13" s="160"/>
      <c r="D13" s="160"/>
      <c r="E13" s="162">
        <f>E11-E12</f>
        <v>96938.15903499999</v>
      </c>
    </row>
    <row r="14" spans="1:5" ht="45" customHeight="1" thickBot="1" x14ac:dyDescent="0.35">
      <c r="A14" s="160" t="s">
        <v>96</v>
      </c>
      <c r="B14" s="160"/>
      <c r="C14" s="160"/>
      <c r="D14" s="160"/>
      <c r="E14" s="164">
        <v>180</v>
      </c>
    </row>
    <row r="15" spans="1:5" ht="42.6" customHeight="1" thickBot="1" x14ac:dyDescent="0.35">
      <c r="A15" s="160" t="s">
        <v>94</v>
      </c>
      <c r="B15" s="160"/>
      <c r="C15" s="160"/>
      <c r="D15" s="163"/>
      <c r="E15" s="101">
        <f>E13/E14</f>
        <v>538.54532797222214</v>
      </c>
    </row>
  </sheetData>
  <mergeCells count="11">
    <mergeCell ref="A14:D14"/>
    <mergeCell ref="A15:D15"/>
    <mergeCell ref="A12:D12"/>
    <mergeCell ref="A13:D13"/>
    <mergeCell ref="A9:D9"/>
    <mergeCell ref="A3:D3"/>
    <mergeCell ref="A4:D4"/>
    <mergeCell ref="A5:D5"/>
    <mergeCell ref="A6:D6"/>
    <mergeCell ref="A7:D7"/>
    <mergeCell ref="A8:D8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49"/>
  <sheetViews>
    <sheetView topLeftCell="A41" workbookViewId="0">
      <selection activeCell="G47" sqref="G47:G48"/>
    </sheetView>
  </sheetViews>
  <sheetFormatPr defaultRowHeight="14.4" x14ac:dyDescent="0.3"/>
  <cols>
    <col min="1" max="3" width="12.6640625" style="1" customWidth="1"/>
    <col min="4" max="4" width="14.109375" style="2" bestFit="1" customWidth="1"/>
    <col min="5" max="5" width="12.6640625" style="2" customWidth="1"/>
    <col min="6" max="16" width="12.6640625" style="1" customWidth="1"/>
    <col min="17" max="17" width="12.6640625" customWidth="1"/>
  </cols>
  <sheetData>
    <row r="2" spans="1:16" x14ac:dyDescent="0.3">
      <c r="A2" s="110" t="s">
        <v>7</v>
      </c>
      <c r="B2" s="111"/>
      <c r="C2" s="111"/>
      <c r="D2" s="111"/>
      <c r="E2" s="111"/>
      <c r="F2" s="111"/>
      <c r="G2" s="111"/>
      <c r="H2" s="112"/>
    </row>
    <row r="3" spans="1:16" x14ac:dyDescent="0.3">
      <c r="A3" s="145" t="s">
        <v>42</v>
      </c>
      <c r="B3" s="146"/>
      <c r="C3" s="146"/>
      <c r="D3" s="146"/>
      <c r="E3" s="146"/>
      <c r="F3" s="146"/>
      <c r="G3" s="146"/>
      <c r="H3" s="147"/>
    </row>
    <row r="4" spans="1:16" s="3" customFormat="1" x14ac:dyDescent="0.3">
      <c r="A4" s="149" t="s">
        <v>1</v>
      </c>
      <c r="B4" s="149"/>
      <c r="C4" s="149"/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2"/>
      <c r="J4" s="2"/>
      <c r="K4" s="2"/>
      <c r="L4" s="2"/>
      <c r="M4" s="2"/>
      <c r="N4" s="2"/>
      <c r="O4" s="2"/>
      <c r="P4" s="2"/>
    </row>
    <row r="5" spans="1:16" x14ac:dyDescent="0.3">
      <c r="A5" s="106" t="s">
        <v>0</v>
      </c>
      <c r="B5" s="106"/>
      <c r="C5" s="106"/>
      <c r="D5" s="5" t="s">
        <v>8</v>
      </c>
      <c r="E5" s="5">
        <v>1</v>
      </c>
      <c r="F5" s="7">
        <v>1518</v>
      </c>
      <c r="G5" s="7">
        <f>F5</f>
        <v>1518</v>
      </c>
      <c r="H5" s="10"/>
    </row>
    <row r="6" spans="1:16" x14ac:dyDescent="0.3">
      <c r="A6" s="106" t="s">
        <v>10</v>
      </c>
      <c r="B6" s="106"/>
      <c r="C6" s="106"/>
      <c r="D6" s="5" t="s">
        <v>9</v>
      </c>
      <c r="E6" s="5">
        <v>0</v>
      </c>
      <c r="F6" s="7"/>
      <c r="G6" s="7"/>
      <c r="H6" s="11"/>
    </row>
    <row r="7" spans="1:16" x14ac:dyDescent="0.3">
      <c r="A7" s="106" t="s">
        <v>11</v>
      </c>
      <c r="B7" s="106"/>
      <c r="C7" s="106"/>
      <c r="D7" s="5" t="s">
        <v>12</v>
      </c>
      <c r="E7" s="9">
        <v>0.4</v>
      </c>
      <c r="F7" s="7">
        <f>G5*E7</f>
        <v>607.20000000000005</v>
      </c>
      <c r="G7" s="7">
        <f>F7</f>
        <v>607.20000000000005</v>
      </c>
      <c r="H7" s="11"/>
    </row>
    <row r="8" spans="1:16" x14ac:dyDescent="0.3">
      <c r="A8" s="106" t="s">
        <v>13</v>
      </c>
      <c r="B8" s="106"/>
      <c r="C8" s="106"/>
      <c r="D8" s="150"/>
      <c r="E8" s="150"/>
      <c r="F8" s="150"/>
      <c r="G8" s="8">
        <f>SUM(G5:G7)</f>
        <v>2125.1999999999998</v>
      </c>
      <c r="H8" s="11"/>
    </row>
    <row r="9" spans="1:16" x14ac:dyDescent="0.3">
      <c r="A9" s="106" t="s">
        <v>14</v>
      </c>
      <c r="B9" s="106"/>
      <c r="C9" s="106"/>
      <c r="D9" s="5" t="s">
        <v>12</v>
      </c>
      <c r="E9" s="6">
        <v>0.2</v>
      </c>
      <c r="F9" s="7">
        <f>G8*E9</f>
        <v>425.03999999999996</v>
      </c>
      <c r="G9" s="7">
        <f>F9</f>
        <v>425.03999999999996</v>
      </c>
      <c r="H9" s="11"/>
    </row>
    <row r="10" spans="1:16" x14ac:dyDescent="0.3">
      <c r="A10" s="151" t="s">
        <v>15</v>
      </c>
      <c r="B10" s="151"/>
      <c r="C10" s="151"/>
      <c r="D10" s="149"/>
      <c r="E10" s="149"/>
      <c r="F10" s="149"/>
      <c r="G10" s="8">
        <f>SUM(G8:G9)</f>
        <v>2550.2399999999998</v>
      </c>
      <c r="H10" s="12"/>
    </row>
    <row r="11" spans="1:16" x14ac:dyDescent="0.3">
      <c r="A11" s="151" t="s">
        <v>16</v>
      </c>
      <c r="B11" s="151"/>
      <c r="C11" s="151"/>
      <c r="D11" s="5" t="s">
        <v>17</v>
      </c>
      <c r="E11" s="5">
        <v>41</v>
      </c>
      <c r="F11" s="7">
        <f>G10</f>
        <v>2550.2399999999998</v>
      </c>
      <c r="G11" s="7">
        <f>E11*F11</f>
        <v>104559.84</v>
      </c>
      <c r="H11" s="8">
        <f>G11</f>
        <v>104559.84</v>
      </c>
    </row>
    <row r="13" spans="1:16" x14ac:dyDescent="0.3">
      <c r="A13" s="145" t="s">
        <v>43</v>
      </c>
      <c r="B13" s="146"/>
      <c r="C13" s="146"/>
      <c r="D13" s="146"/>
      <c r="E13" s="146"/>
      <c r="F13" s="146"/>
      <c r="G13" s="146"/>
      <c r="H13" s="147"/>
    </row>
    <row r="14" spans="1:16" x14ac:dyDescent="0.3">
      <c r="A14" s="47"/>
      <c r="B14" s="48"/>
      <c r="C14" s="48"/>
      <c r="D14" s="48"/>
      <c r="E14" s="48"/>
      <c r="F14" s="48"/>
      <c r="G14" s="48"/>
      <c r="H14" s="49"/>
    </row>
    <row r="15" spans="1:16" x14ac:dyDescent="0.3">
      <c r="A15" s="149" t="s">
        <v>1</v>
      </c>
      <c r="B15" s="149"/>
      <c r="C15" s="149"/>
      <c r="D15" s="4" t="s">
        <v>2</v>
      </c>
      <c r="E15" s="4" t="s">
        <v>3</v>
      </c>
      <c r="F15" s="4" t="s">
        <v>4</v>
      </c>
      <c r="G15" s="4" t="s">
        <v>5</v>
      </c>
      <c r="H15" s="4" t="s">
        <v>6</v>
      </c>
    </row>
    <row r="16" spans="1:16" x14ac:dyDescent="0.3">
      <c r="A16" s="106" t="s">
        <v>18</v>
      </c>
      <c r="B16" s="106"/>
      <c r="C16" s="106"/>
      <c r="D16" s="5" t="s">
        <v>19</v>
      </c>
      <c r="E16" s="5">
        <v>1</v>
      </c>
      <c r="F16" s="7">
        <f>((D19*E19*F19)-H16)</f>
        <v>168.92000000000002</v>
      </c>
      <c r="G16" s="7">
        <f>F16</f>
        <v>168.92000000000002</v>
      </c>
      <c r="H16" s="1">
        <f>G5*6/100</f>
        <v>91.08</v>
      </c>
    </row>
    <row r="17" spans="1:8" x14ac:dyDescent="0.3">
      <c r="A17" s="102"/>
      <c r="B17" s="103"/>
      <c r="C17" s="104"/>
      <c r="D17" s="5"/>
      <c r="E17" s="5"/>
      <c r="F17" s="7"/>
      <c r="G17" s="7"/>
      <c r="H17" s="11"/>
    </row>
    <row r="18" spans="1:8" ht="15" thickBot="1" x14ac:dyDescent="0.35">
      <c r="A18" s="148" t="s">
        <v>16</v>
      </c>
      <c r="B18" s="148"/>
      <c r="C18" s="148"/>
      <c r="D18" s="57" t="s">
        <v>17</v>
      </c>
      <c r="E18" s="57">
        <v>41</v>
      </c>
      <c r="F18" s="10">
        <f>SUM(F16:F17)</f>
        <v>168.92000000000002</v>
      </c>
      <c r="G18" s="10">
        <f>E18*F18</f>
        <v>6925.72</v>
      </c>
      <c r="H18" s="58">
        <f>G18</f>
        <v>6925.72</v>
      </c>
    </row>
    <row r="19" spans="1:8" ht="15" thickBot="1" x14ac:dyDescent="0.35">
      <c r="A19" s="59" t="s">
        <v>18</v>
      </c>
      <c r="B19" s="60"/>
      <c r="C19" s="60" t="s">
        <v>25</v>
      </c>
      <c r="D19" s="61">
        <v>26</v>
      </c>
      <c r="E19" s="61">
        <v>2</v>
      </c>
      <c r="F19" s="60">
        <v>5</v>
      </c>
      <c r="G19" s="62"/>
      <c r="H19" s="63"/>
    </row>
    <row r="21" spans="1:8" ht="15" thickBot="1" x14ac:dyDescent="0.35"/>
    <row r="22" spans="1:8" ht="15" thickBot="1" x14ac:dyDescent="0.35">
      <c r="A22" s="73" t="s">
        <v>51</v>
      </c>
      <c r="B22" s="74" t="s">
        <v>1</v>
      </c>
      <c r="C22" s="75" t="s">
        <v>52</v>
      </c>
      <c r="D22" s="76" t="s">
        <v>53</v>
      </c>
      <c r="E22" s="76" t="s">
        <v>45</v>
      </c>
      <c r="F22" s="77" t="s">
        <v>54</v>
      </c>
    </row>
    <row r="23" spans="1:8" ht="92.4" x14ac:dyDescent="0.3">
      <c r="A23" s="72"/>
      <c r="B23" s="64" t="s">
        <v>48</v>
      </c>
      <c r="C23" s="65" t="s">
        <v>44</v>
      </c>
      <c r="D23" s="65">
        <v>80</v>
      </c>
      <c r="E23" s="65" t="s">
        <v>49</v>
      </c>
      <c r="F23" s="66">
        <v>3600</v>
      </c>
      <c r="G23" s="64"/>
    </row>
    <row r="24" spans="1:8" x14ac:dyDescent="0.3">
      <c r="A24" s="44"/>
      <c r="B24" s="67"/>
      <c r="C24" s="45"/>
      <c r="D24" s="45"/>
      <c r="E24" s="45"/>
      <c r="F24" s="46"/>
      <c r="G24" s="43"/>
    </row>
    <row r="25" spans="1:8" ht="58.8" thickBot="1" x14ac:dyDescent="0.35">
      <c r="A25" s="41"/>
      <c r="B25" s="68" t="s">
        <v>46</v>
      </c>
      <c r="C25" s="69" t="s">
        <v>50</v>
      </c>
      <c r="D25" s="69">
        <v>1</v>
      </c>
      <c r="E25" s="70">
        <v>2842</v>
      </c>
      <c r="F25" s="71">
        <v>2842</v>
      </c>
      <c r="G25" s="42"/>
    </row>
    <row r="26" spans="1:8" ht="15" thickBot="1" x14ac:dyDescent="0.35">
      <c r="A26" s="78" t="s">
        <v>55</v>
      </c>
      <c r="B26" s="74"/>
      <c r="C26" s="74"/>
      <c r="D26" s="79"/>
      <c r="E26" s="79"/>
      <c r="F26" s="80">
        <f>SUM(F23:F25)</f>
        <v>6442</v>
      </c>
    </row>
    <row r="29" spans="1:8" ht="15" thickBot="1" x14ac:dyDescent="0.35"/>
    <row r="30" spans="1:8" x14ac:dyDescent="0.3">
      <c r="A30" s="81"/>
      <c r="B30" s="83"/>
      <c r="C30" s="83"/>
      <c r="D30" s="86" t="s">
        <v>59</v>
      </c>
      <c r="E30" s="143" t="s">
        <v>60</v>
      </c>
      <c r="F30" s="130" t="s">
        <v>61</v>
      </c>
      <c r="G30" s="131"/>
    </row>
    <row r="31" spans="1:8" ht="15" thickBot="1" x14ac:dyDescent="0.35">
      <c r="A31" s="82" t="s">
        <v>56</v>
      </c>
      <c r="B31" s="84" t="s">
        <v>57</v>
      </c>
      <c r="C31" s="85" t="s">
        <v>58</v>
      </c>
      <c r="D31" s="84" t="s">
        <v>62</v>
      </c>
      <c r="E31" s="144"/>
      <c r="F31" s="120" t="s">
        <v>63</v>
      </c>
      <c r="G31" s="121"/>
    </row>
    <row r="32" spans="1:8" ht="15" thickBot="1" x14ac:dyDescent="0.35">
      <c r="A32" s="87">
        <v>2</v>
      </c>
      <c r="B32" s="132" t="s">
        <v>64</v>
      </c>
      <c r="C32" s="133"/>
      <c r="D32" s="133"/>
      <c r="E32" s="133"/>
      <c r="F32" s="133"/>
      <c r="G32" s="134"/>
    </row>
    <row r="33" spans="1:7" ht="30.6" x14ac:dyDescent="0.3">
      <c r="A33" s="135" t="s">
        <v>65</v>
      </c>
      <c r="B33" s="50" t="s">
        <v>66</v>
      </c>
      <c r="C33" s="135" t="s">
        <v>67</v>
      </c>
      <c r="D33" s="135">
        <v>0.17</v>
      </c>
      <c r="E33" s="137">
        <v>57.35</v>
      </c>
      <c r="F33" s="139" t="s">
        <v>45</v>
      </c>
      <c r="G33" s="141">
        <v>9.75</v>
      </c>
    </row>
    <row r="34" spans="1:7" ht="15" thickBot="1" x14ac:dyDescent="0.35">
      <c r="A34" s="136"/>
      <c r="B34" s="51" t="s">
        <v>68</v>
      </c>
      <c r="C34" s="136"/>
      <c r="D34" s="136"/>
      <c r="E34" s="138"/>
      <c r="F34" s="140"/>
      <c r="G34" s="142"/>
    </row>
    <row r="35" spans="1:7" ht="30.6" x14ac:dyDescent="0.3">
      <c r="A35" s="52"/>
      <c r="B35" s="50" t="s">
        <v>70</v>
      </c>
      <c r="C35" s="54"/>
      <c r="D35" s="54"/>
      <c r="E35" s="54"/>
      <c r="F35" s="99"/>
      <c r="G35" s="54"/>
    </row>
    <row r="36" spans="1:7" ht="15" thickBot="1" x14ac:dyDescent="0.35">
      <c r="A36" s="53" t="s">
        <v>69</v>
      </c>
      <c r="B36" s="51" t="s">
        <v>68</v>
      </c>
      <c r="C36" s="55" t="s">
        <v>67</v>
      </c>
      <c r="D36" s="55">
        <v>4</v>
      </c>
      <c r="E36" s="56">
        <v>5.83</v>
      </c>
      <c r="F36" s="100" t="s">
        <v>45</v>
      </c>
      <c r="G36" s="88">
        <v>23.32</v>
      </c>
    </row>
    <row r="37" spans="1:7" ht="41.4" thickBot="1" x14ac:dyDescent="0.35">
      <c r="A37" s="53" t="s">
        <v>71</v>
      </c>
      <c r="B37" s="51" t="s">
        <v>72</v>
      </c>
      <c r="C37" s="55" t="s">
        <v>47</v>
      </c>
      <c r="D37" s="55">
        <v>0.17</v>
      </c>
      <c r="E37" s="89">
        <v>47.38</v>
      </c>
      <c r="F37" s="90" t="s">
        <v>45</v>
      </c>
      <c r="G37" s="91">
        <v>8.0500000000000007</v>
      </c>
    </row>
    <row r="38" spans="1:7" ht="30.6" x14ac:dyDescent="0.3">
      <c r="A38" s="52"/>
      <c r="B38" s="50" t="s">
        <v>74</v>
      </c>
      <c r="C38" s="54"/>
      <c r="D38" s="54"/>
      <c r="E38" s="54"/>
      <c r="F38" s="99"/>
      <c r="G38" s="54"/>
    </row>
    <row r="39" spans="1:7" ht="15" thickBot="1" x14ac:dyDescent="0.35">
      <c r="A39" s="53" t="s">
        <v>73</v>
      </c>
      <c r="B39" s="51" t="s">
        <v>75</v>
      </c>
      <c r="C39" s="55" t="s">
        <v>47</v>
      </c>
      <c r="D39" s="55">
        <v>0.5</v>
      </c>
      <c r="E39" s="56">
        <v>54.67</v>
      </c>
      <c r="F39" s="100" t="s">
        <v>45</v>
      </c>
      <c r="G39" s="88">
        <v>27.34</v>
      </c>
    </row>
    <row r="40" spans="1:7" ht="31.2" thickBot="1" x14ac:dyDescent="0.35">
      <c r="A40" s="53" t="s">
        <v>76</v>
      </c>
      <c r="B40" s="51" t="s">
        <v>77</v>
      </c>
      <c r="C40" s="55" t="s">
        <v>47</v>
      </c>
      <c r="D40" s="55">
        <v>0.5</v>
      </c>
      <c r="E40" s="89">
        <v>67</v>
      </c>
      <c r="F40" s="90" t="s">
        <v>45</v>
      </c>
      <c r="G40" s="91">
        <v>33.5</v>
      </c>
    </row>
    <row r="41" spans="1:7" ht="41.4" thickBot="1" x14ac:dyDescent="0.35">
      <c r="A41" s="53" t="s">
        <v>78</v>
      </c>
      <c r="B41" s="51" t="s">
        <v>79</v>
      </c>
      <c r="C41" s="55" t="s">
        <v>67</v>
      </c>
      <c r="D41" s="55">
        <v>0.5</v>
      </c>
      <c r="E41" s="89">
        <v>3.29</v>
      </c>
      <c r="F41" s="90" t="s">
        <v>45</v>
      </c>
      <c r="G41" s="91">
        <v>1.65</v>
      </c>
    </row>
    <row r="42" spans="1:7" ht="41.4" thickBot="1" x14ac:dyDescent="0.35">
      <c r="A42" s="53" t="s">
        <v>80</v>
      </c>
      <c r="B42" s="51" t="s">
        <v>81</v>
      </c>
      <c r="C42" s="55" t="s">
        <v>47</v>
      </c>
      <c r="D42" s="55">
        <v>0.17</v>
      </c>
      <c r="E42" s="89">
        <v>4.0999999999999996</v>
      </c>
      <c r="F42" s="90" t="s">
        <v>45</v>
      </c>
      <c r="G42" s="91">
        <v>0.7</v>
      </c>
    </row>
    <row r="43" spans="1:7" ht="31.2" thickBot="1" x14ac:dyDescent="0.35">
      <c r="A43" s="53" t="s">
        <v>82</v>
      </c>
      <c r="B43" s="51" t="s">
        <v>83</v>
      </c>
      <c r="C43" s="55" t="s">
        <v>47</v>
      </c>
      <c r="D43" s="55">
        <v>25.08</v>
      </c>
      <c r="E43" s="89">
        <v>1.95</v>
      </c>
      <c r="F43" s="90" t="s">
        <v>45</v>
      </c>
      <c r="G43" s="91">
        <v>48.91</v>
      </c>
    </row>
    <row r="44" spans="1:7" ht="31.2" thickBot="1" x14ac:dyDescent="0.35">
      <c r="A44" s="53" t="s">
        <v>84</v>
      </c>
      <c r="B44" s="51" t="s">
        <v>85</v>
      </c>
      <c r="C44" s="55" t="s">
        <v>67</v>
      </c>
      <c r="D44" s="55">
        <v>0.17</v>
      </c>
      <c r="E44" s="89">
        <v>36.9</v>
      </c>
      <c r="F44" s="90" t="s">
        <v>45</v>
      </c>
      <c r="G44" s="91">
        <v>6.27</v>
      </c>
    </row>
    <row r="45" spans="1:7" ht="31.2" thickBot="1" x14ac:dyDescent="0.35">
      <c r="A45" s="53" t="s">
        <v>86</v>
      </c>
      <c r="B45" s="51" t="s">
        <v>87</v>
      </c>
      <c r="C45" s="55" t="s">
        <v>47</v>
      </c>
      <c r="D45" s="55">
        <v>2</v>
      </c>
      <c r="E45" s="89">
        <v>19.45</v>
      </c>
      <c r="F45" s="90" t="s">
        <v>45</v>
      </c>
      <c r="G45" s="91">
        <v>38.9</v>
      </c>
    </row>
    <row r="46" spans="1:7" ht="15" thickBot="1" x14ac:dyDescent="0.35">
      <c r="A46" s="115" t="s">
        <v>88</v>
      </c>
      <c r="B46" s="116"/>
      <c r="C46" s="116"/>
      <c r="D46" s="116"/>
      <c r="E46" s="117"/>
      <c r="F46" s="92" t="s">
        <v>45</v>
      </c>
      <c r="G46" s="93">
        <v>165.31</v>
      </c>
    </row>
    <row r="47" spans="1:7" x14ac:dyDescent="0.3">
      <c r="A47" s="118" t="s">
        <v>89</v>
      </c>
      <c r="B47" s="119"/>
      <c r="C47" s="122"/>
      <c r="D47" s="123"/>
      <c r="E47" s="124"/>
      <c r="F47" s="128" t="s">
        <v>45</v>
      </c>
      <c r="G47" s="113">
        <v>6777.71</v>
      </c>
    </row>
    <row r="48" spans="1:7" ht="15" thickBot="1" x14ac:dyDescent="0.35">
      <c r="A48" s="120"/>
      <c r="B48" s="121"/>
      <c r="C48" s="125" t="s">
        <v>91</v>
      </c>
      <c r="D48" s="126"/>
      <c r="E48" s="127"/>
      <c r="F48" s="129"/>
      <c r="G48" s="114"/>
    </row>
    <row r="49" spans="7:7" x14ac:dyDescent="0.3">
      <c r="G49" s="94">
        <f>G47</f>
        <v>6777.71</v>
      </c>
    </row>
  </sheetData>
  <mergeCells count="33">
    <mergeCell ref="A3:H3"/>
    <mergeCell ref="A2:H2"/>
    <mergeCell ref="D8:F8"/>
    <mergeCell ref="A10:C10"/>
    <mergeCell ref="A11:C11"/>
    <mergeCell ref="D10:F10"/>
    <mergeCell ref="A5:C5"/>
    <mergeCell ref="A6:C6"/>
    <mergeCell ref="A7:C7"/>
    <mergeCell ref="A8:C8"/>
    <mergeCell ref="A9:C9"/>
    <mergeCell ref="A4:C4"/>
    <mergeCell ref="A13:H13"/>
    <mergeCell ref="A17:C17"/>
    <mergeCell ref="A18:C18"/>
    <mergeCell ref="A15:C15"/>
    <mergeCell ref="A16:C16"/>
    <mergeCell ref="F30:G30"/>
    <mergeCell ref="F31:G31"/>
    <mergeCell ref="B32:G32"/>
    <mergeCell ref="A33:A34"/>
    <mergeCell ref="C33:C34"/>
    <mergeCell ref="D33:D34"/>
    <mergeCell ref="E33:E34"/>
    <mergeCell ref="F33:F34"/>
    <mergeCell ref="G33:G34"/>
    <mergeCell ref="E30:E31"/>
    <mergeCell ref="G47:G48"/>
    <mergeCell ref="A46:E46"/>
    <mergeCell ref="A47:B48"/>
    <mergeCell ref="C47:E47"/>
    <mergeCell ref="C48:E48"/>
    <mergeCell ref="F47:F48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F13"/>
  <sheetViews>
    <sheetView workbookViewId="0">
      <selection activeCell="E23" sqref="E23"/>
    </sheetView>
  </sheetViews>
  <sheetFormatPr defaultRowHeight="14.4" x14ac:dyDescent="0.3"/>
  <cols>
    <col min="1" max="13" width="12.6640625" customWidth="1"/>
  </cols>
  <sheetData>
    <row r="2" spans="1:6" ht="15" thickBot="1" x14ac:dyDescent="0.35"/>
    <row r="3" spans="1:6" ht="15.6" x14ac:dyDescent="0.3">
      <c r="A3" s="154" t="s">
        <v>40</v>
      </c>
      <c r="B3" s="155"/>
      <c r="C3" s="155"/>
      <c r="D3" s="155"/>
      <c r="E3" s="155"/>
      <c r="F3" s="156"/>
    </row>
    <row r="4" spans="1:6" ht="15" thickBot="1" x14ac:dyDescent="0.35">
      <c r="A4" s="14"/>
      <c r="B4" s="15"/>
      <c r="C4" s="15"/>
      <c r="D4" s="34"/>
      <c r="E4" s="35"/>
      <c r="F4" s="34"/>
    </row>
    <row r="5" spans="1:6" x14ac:dyDescent="0.3">
      <c r="A5" s="16" t="s">
        <v>26</v>
      </c>
      <c r="B5" s="17" t="s">
        <v>27</v>
      </c>
      <c r="C5" s="27">
        <v>6.2700000000000006E-2</v>
      </c>
      <c r="D5" s="36"/>
      <c r="E5" s="36"/>
      <c r="F5" s="36"/>
    </row>
    <row r="6" spans="1:6" x14ac:dyDescent="0.3">
      <c r="A6" s="18" t="s">
        <v>28</v>
      </c>
      <c r="B6" s="19" t="s">
        <v>29</v>
      </c>
      <c r="C6" s="28">
        <v>1.3299999999999999E-2</v>
      </c>
      <c r="D6" s="36"/>
      <c r="E6" s="36"/>
      <c r="F6" s="36"/>
    </row>
    <row r="7" spans="1:6" x14ac:dyDescent="0.3">
      <c r="A7" s="18" t="s">
        <v>30</v>
      </c>
      <c r="B7" s="19" t="s">
        <v>31</v>
      </c>
      <c r="C7" s="28">
        <v>0.1085</v>
      </c>
      <c r="D7" s="36"/>
      <c r="E7" s="36"/>
      <c r="F7" s="36"/>
    </row>
    <row r="8" spans="1:6" x14ac:dyDescent="0.3">
      <c r="A8" s="18" t="s">
        <v>32</v>
      </c>
      <c r="B8" s="19" t="s">
        <v>33</v>
      </c>
      <c r="C8" s="29">
        <f>(1+E8)^(E9/252)-1</f>
        <v>0</v>
      </c>
      <c r="D8" s="36"/>
      <c r="E8" s="40"/>
      <c r="F8" s="37"/>
    </row>
    <row r="9" spans="1:6" x14ac:dyDescent="0.3">
      <c r="A9" s="18" t="s">
        <v>34</v>
      </c>
      <c r="B9" s="152" t="s">
        <v>35</v>
      </c>
      <c r="C9" s="28">
        <v>0.05</v>
      </c>
      <c r="D9" s="38"/>
      <c r="E9" s="39"/>
      <c r="F9" s="15"/>
    </row>
    <row r="10" spans="1:6" ht="15" thickBot="1" x14ac:dyDescent="0.35">
      <c r="A10" s="20" t="s">
        <v>36</v>
      </c>
      <c r="B10" s="153"/>
      <c r="C10" s="30">
        <v>3.6499999999999998E-2</v>
      </c>
      <c r="D10" s="15"/>
      <c r="E10" s="39"/>
      <c r="F10" s="15"/>
    </row>
    <row r="11" spans="1:6" x14ac:dyDescent="0.3">
      <c r="A11" s="21" t="s">
        <v>37</v>
      </c>
      <c r="B11" s="22"/>
      <c r="C11" s="31"/>
      <c r="D11" s="15"/>
      <c r="E11" s="39"/>
      <c r="F11" s="15"/>
    </row>
    <row r="12" spans="1:6" ht="15" thickBot="1" x14ac:dyDescent="0.35">
      <c r="A12" s="23" t="s">
        <v>38</v>
      </c>
      <c r="B12" s="24"/>
      <c r="C12" s="32"/>
      <c r="D12" s="15"/>
      <c r="E12" s="39"/>
      <c r="F12" s="15"/>
    </row>
    <row r="13" spans="1:6" ht="42" thickBot="1" x14ac:dyDescent="0.35">
      <c r="A13" s="25" t="s">
        <v>39</v>
      </c>
      <c r="B13" s="26"/>
      <c r="C13" s="33">
        <f>ROUND((((1+C5+C6)*(1+C7)*(1+C8))/(1-(C9+C10))-1),4)</f>
        <v>0.30570000000000003</v>
      </c>
      <c r="D13" s="36"/>
      <c r="E13" s="36"/>
      <c r="F13" s="36"/>
    </row>
  </sheetData>
  <mergeCells count="2">
    <mergeCell ref="B9:B10"/>
    <mergeCell ref="A3:F3"/>
  </mergeCells>
  <phoneticPr fontId="9" type="noConversion"/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Resumo</vt:lpstr>
      <vt:lpstr>1 - Mão de Obra</vt:lpstr>
      <vt:lpstr>BDI - Custo 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Fernando dos Santos</dc:creator>
  <cp:lastModifiedBy>Simone Feltrin</cp:lastModifiedBy>
  <cp:lastPrinted>2025-04-14T12:29:34Z</cp:lastPrinted>
  <dcterms:created xsi:type="dcterms:W3CDTF">2022-11-21T19:20:15Z</dcterms:created>
  <dcterms:modified xsi:type="dcterms:W3CDTF">2025-05-11T02:54:12Z</dcterms:modified>
</cp:coreProperties>
</file>