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 activeTab="3"/>
  </bookViews>
  <sheets>
    <sheet name="DADOS" sheetId="1" r:id="rId1"/>
    <sheet name="BDI" sheetId="6" state="hidden" r:id="rId2"/>
    <sheet name="ORÇAMENTO ANALITICO" sheetId="14" r:id="rId3"/>
    <sheet name="CURVA ABC" sheetId="16" r:id="rId4"/>
    <sheet name="INCC-DI" sheetId="11" r:id="rId5"/>
    <sheet name="FATOR K" sheetId="12" r:id="rId6"/>
    <sheet name="TRDE" sheetId="13" r:id="rId7"/>
  </sheets>
  <externalReferences>
    <externalReference r:id="rId8"/>
  </externalReferences>
  <definedNames>
    <definedName name="COMPOSIÇÕES.COMPLEMENTARES">'[1]COMPOSIÇÕES COMPLEMENTARES'!$A$7:$I$340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<sst xmlns="http://schemas.openxmlformats.org/spreadsheetml/2006/main" count="294" uniqueCount="189">
  <si>
    <t>DADOS GERAIS DO ORÇAMENTO</t>
  </si>
  <si>
    <t xml:space="preserve">OBJETO: </t>
  </si>
  <si>
    <t>EDIFICAÇÕES HISTÓRICA - SECRETÁRIA DA CULTURA</t>
  </si>
  <si>
    <t>OBRA/SERVIÇO:</t>
  </si>
  <si>
    <t>SERVIÇOS DE MANUTENÇÃO E REPARAÇÃO DE CALHAS</t>
  </si>
  <si>
    <t xml:space="preserve">LOCAL/ENDEREÇO: </t>
  </si>
  <si>
    <t>LAPA-PR</t>
  </si>
  <si>
    <t>ÁREA DE INTERVENÇÃO:</t>
  </si>
  <si>
    <t>COBERTURA</t>
  </si>
  <si>
    <t>INSTITUIÇÃO:</t>
  </si>
  <si>
    <t>PREFEITURA DA LAPA-PR</t>
  </si>
  <si>
    <t>MUNICÍPIO:</t>
  </si>
  <si>
    <t>DATA DE ELABORAÇÃO DO ORÇAMENTO:</t>
  </si>
  <si>
    <t>REGIME PREVIDENCIÁRIO CONSIDERADO:</t>
  </si>
  <si>
    <t>SEM DESONERAÇÃO</t>
  </si>
  <si>
    <t>DADOS DO RESPONSÁVEL PELO ORÇAMENTO</t>
  </si>
  <si>
    <t>RESPONSÁVEL TÉCNICO:</t>
  </si>
  <si>
    <t>Nicole Aline Busato</t>
  </si>
  <si>
    <t>CARGO:</t>
  </si>
  <si>
    <t>Arquiteta Urbanista</t>
  </si>
  <si>
    <t>N° DE REGISTRO:</t>
  </si>
  <si>
    <t>CREA/CAU-UF A1793063</t>
  </si>
  <si>
    <t>RESPONSABILIDADE TÉCNICA:</t>
  </si>
  <si>
    <t>ART/RRT N° XXXXXX</t>
  </si>
  <si>
    <t>DADOS DOS RESPONSÁVEIS</t>
  </si>
  <si>
    <t>CONTRATADA:</t>
  </si>
  <si>
    <t>XXXXXXXXXXXXXXXXXXX</t>
  </si>
  <si>
    <t>CNPJ:</t>
  </si>
  <si>
    <t>RESPONSÁVEL LEGAL:</t>
  </si>
  <si>
    <t>CONTRATANTE:</t>
  </si>
  <si>
    <t xml:space="preserve">MUNICÍPIO DA LAPA-PR </t>
  </si>
  <si>
    <t>DIEGO TIMBIRUSSU RIBAS</t>
  </si>
  <si>
    <t>PREFEITO</t>
  </si>
  <si>
    <t>______________________________________________________</t>
  </si>
  <si>
    <t>COMPOSIÇÃO DO BDI</t>
  </si>
  <si>
    <t>ITEM</t>
  </si>
  <si>
    <t>DESCRIÇÃO</t>
  </si>
  <si>
    <t>SIGLA</t>
  </si>
  <si>
    <t>PORCENTAGEM</t>
  </si>
  <si>
    <t>FONTE</t>
  </si>
  <si>
    <t>RATEIO DA ADMINISTRAÇÃO CENTRAL</t>
  </si>
  <si>
    <t>AC</t>
  </si>
  <si>
    <t>Acórdão 2622/2013 - TCU - Plenário</t>
  </si>
  <si>
    <t>SEGURO + GARANTIA</t>
  </si>
  <si>
    <t>S + G</t>
  </si>
  <si>
    <t>RISCO E IMPREVISTOS</t>
  </si>
  <si>
    <t>R</t>
  </si>
  <si>
    <t>DESPESAS FINANCEIRAS</t>
  </si>
  <si>
    <t>DF</t>
  </si>
  <si>
    <t>LUCRO</t>
  </si>
  <si>
    <t>L</t>
  </si>
  <si>
    <t>TRIBUTOS</t>
  </si>
  <si>
    <t>I</t>
  </si>
  <si>
    <t>6.1</t>
  </si>
  <si>
    <t>COFINS ¹</t>
  </si>
  <si>
    <t>-</t>
  </si>
  <si>
    <t>Leis nº 9718/98, 10637/02 e 10833/03</t>
  </si>
  <si>
    <t>6.2</t>
  </si>
  <si>
    <t>PIS ¹</t>
  </si>
  <si>
    <t>6.3</t>
  </si>
  <si>
    <t>CPRB ²</t>
  </si>
  <si>
    <t>MP nº 601/2012 e 612/2013</t>
  </si>
  <si>
    <t>6.4</t>
  </si>
  <si>
    <t>ISS (adotado) ³</t>
  </si>
  <si>
    <t>Lei Complementar nº 116/2003</t>
  </si>
  <si>
    <t>6.4.1</t>
  </si>
  <si>
    <t>Custo total da mão de obra</t>
  </si>
  <si>
    <t>6.4.2</t>
  </si>
  <si>
    <t>Custo total da obra</t>
  </si>
  <si>
    <t>6.4.3</t>
  </si>
  <si>
    <r>
      <rPr>
        <sz val="11"/>
        <color theme="1"/>
        <rFont val="Calibri"/>
        <charset val="134"/>
      </rPr>
      <t xml:space="preserve">ISSQN </t>
    </r>
    <r>
      <rPr>
        <sz val="11"/>
        <color theme="1"/>
        <rFont val="Calibri"/>
        <charset val="134"/>
      </rPr>
      <t>⁴</t>
    </r>
  </si>
  <si>
    <t>6.4.4</t>
  </si>
  <si>
    <r>
      <rPr>
        <sz val="11"/>
        <color theme="1"/>
        <rFont val="Calibri"/>
        <charset val="134"/>
      </rPr>
      <t xml:space="preserve">ISS (calculado) </t>
    </r>
    <r>
      <rPr>
        <sz val="11"/>
        <color theme="1"/>
        <rFont val="Calibri"/>
        <charset val="134"/>
      </rPr>
      <t>⁵</t>
    </r>
  </si>
  <si>
    <t>BDI</t>
  </si>
  <si>
    <t>Fórmula da Taxa de Benefício e Despesas Indiretas - Manual de orientação para elaboração de planilhas orçamentárias de obras públicas do Tribunal de Contas da União:</t>
  </si>
  <si>
    <t>AC = taxa de rateio da administração central</t>
  </si>
  <si>
    <t>S = taxa de representatividade de seguros</t>
  </si>
  <si>
    <t>R = riscos e imprevistos</t>
  </si>
  <si>
    <t>G = taxa que representa o ônus das garantias exigidas em edital</t>
  </si>
  <si>
    <t>DF = taxa de representatividade das despesas financeiras</t>
  </si>
  <si>
    <t>L = remuneração bruta do construtor</t>
  </si>
  <si>
    <t>I = taxa de representatividade dos tributos incidentes sobre o preço de venda (PIS, Cofins, CPRB e ISS)</t>
  </si>
  <si>
    <r>
      <rPr>
        <b/>
        <sz val="11"/>
        <color theme="1"/>
        <rFont val="Calibri"/>
        <charset val="134"/>
      </rPr>
      <t>(1)</t>
    </r>
    <r>
      <rPr>
        <b/>
        <sz val="11"/>
        <color theme="1"/>
        <rFont val="Calibri"/>
        <charset val="134"/>
      </rPr>
      <t xml:space="preserve"> Acórdão 2622/2013 - TCU - Plenário </t>
    </r>
  </si>
  <si>
    <t>a) Regime de incidência cumulativa: os percentuais que integram a composição de BDI de obras públicas podem ser equivalentes ao valor integral das alíquotas do PIS e da COFINS de 0,65% e 3,00%.</t>
  </si>
  <si>
    <t>b) Regime de incidência não-cumulativa: para a composição de BDI de contratos de serviços técnicos especializados (projeto, consultoria, gerenciamento, fiscalização, etc.) e de obras industriais o valor integral das alíquotas do PIS e da COFINS é de 1,65% e 7,60%.</t>
  </si>
  <si>
    <r>
      <rPr>
        <b/>
        <sz val="11"/>
        <color theme="1"/>
        <rFont val="Calibri"/>
        <charset val="134"/>
      </rPr>
      <t>(2)</t>
    </r>
    <r>
      <rPr>
        <b/>
        <sz val="11"/>
        <color theme="1"/>
        <rFont val="Calibri"/>
        <charset val="134"/>
      </rPr>
      <t xml:space="preserve"> Acórdão 2622/2013 - TCU - Plenário </t>
    </r>
  </si>
  <si>
    <t>a) Para empresas do setor da construção civil enquadradas no CNAE 2.0 grupos 412, 432, 433 e 439 optantes pela Contribuição Previdenciaria sobre a Receita Bruta.</t>
  </si>
  <si>
    <t>b) Para empresas de construção de obras de infraestrutura enquadradas no CNAE 2.0 grupos 421, 422, 429 e 431 optantes pela Contribuição Previdenciaria sobre a Receita Bruta.</t>
  </si>
  <si>
    <t>c) Para tabela de custos de serviços e insumos do Sinapi com desoneração.</t>
  </si>
  <si>
    <r>
      <rPr>
        <b/>
        <sz val="11"/>
        <color theme="1"/>
        <rFont val="Calibri"/>
        <charset val="134"/>
      </rPr>
      <t>(3)</t>
    </r>
    <r>
      <rPr>
        <b/>
        <sz val="11"/>
        <color theme="1"/>
        <rFont val="Calibri"/>
        <charset val="134"/>
      </rPr>
      <t xml:space="preserve"> Acórdão 2622/2013 - TCU - Plenário </t>
    </r>
  </si>
  <si>
    <t>A alíquota do ISS é determinada pela Relação de Serviços do Município onde se prestará o serviço e pelo Regime Simplificado de Arrecadação.</t>
  </si>
  <si>
    <r>
      <rPr>
        <b/>
        <sz val="11"/>
        <color theme="1"/>
        <rFont val="Calibri"/>
        <charset val="134"/>
      </rPr>
      <t>(4)</t>
    </r>
    <r>
      <rPr>
        <b/>
        <sz val="11"/>
        <color theme="1"/>
        <rFont val="Calibri"/>
        <charset val="134"/>
      </rPr>
      <t xml:space="preserve"> Acórdão 2622/2013 - TCU - Plenário </t>
    </r>
  </si>
  <si>
    <t>A alíquota do ISSQN é determinada pela Relação de Serviços do Município onde se prestará o serviço.</t>
  </si>
  <si>
    <r>
      <rPr>
        <b/>
        <sz val="11"/>
        <color theme="1"/>
        <rFont val="Calibri"/>
        <charset val="134"/>
      </rPr>
      <t>(5)</t>
    </r>
    <r>
      <rPr>
        <b/>
        <sz val="11"/>
        <color theme="1"/>
        <rFont val="Calibri"/>
        <charset val="134"/>
      </rPr>
      <t xml:space="preserve"> Acórdão 2622/2013 - TCU - Plenário </t>
    </r>
  </si>
  <si>
    <t>A base de cálculo desse tributo é o custo do serviço, excluindo-se desse número o valor dos materiais. Assim, a composição do BDI de obras públicas deve considerar a legislação tributária do município onde serão prestados os serviços de construção civil, levando em conta a forma de definição da base de cálculo e, sobre esta, a respectiva alíquota do ISSQN. Se a legislação tributária do Município possibilitar a dedução da base de cálculo dos materiais utilizados nas obras e serviços de engenheria pode ser feito o cálculo da incidência do ISSQN sobre o custo da mão-de-obra.</t>
  </si>
  <si>
    <t>ISS adotado: varia de no mínimo 2,00% e no máximo 5,00%. Se ISS calculado estiver entre 2,00% e 5,00% adotar o ISS calculado. Se ISS calculado for menor que 2,00% adotar 2,00%. Se ISS calculado for maior que 5,00% adotar 5,00%.</t>
  </si>
  <si>
    <t>ISS calculado: faz-se (custo total da mão-de-obra/custo total da obra) x ISSQN.</t>
  </si>
  <si>
    <t>ORÇAMENTO ANALITICO</t>
  </si>
  <si>
    <t>DATA DO ORÇAMENTO:</t>
  </si>
  <si>
    <t>REGIME PREVIDENCIÁRIO:</t>
  </si>
  <si>
    <t>ÁREA:</t>
  </si>
  <si>
    <t>DESCRIÇÃO DO SERVIÇO:</t>
  </si>
  <si>
    <t>Execução de serviços de limpeza, manutenção, reparação e/ou substituição de calhas.</t>
  </si>
  <si>
    <t>REFERÊNCIA</t>
  </si>
  <si>
    <t>CODIGO</t>
  </si>
  <si>
    <t>DESCRIÇÃO DOS SERVIÇOS</t>
  </si>
  <si>
    <t>UNIDADE</t>
  </si>
  <si>
    <t>QUANTIDADE</t>
  </si>
  <si>
    <t>VALOR MATERIAL</t>
  </si>
  <si>
    <t>VALOR TOTAL DO MATERIAL</t>
  </si>
  <si>
    <t>VALOR MÃO DE OBRA</t>
  </si>
  <si>
    <t>VALOR TOTAL DO MÃO DE OBRA</t>
  </si>
  <si>
    <t>VALOR TOTAL</t>
  </si>
  <si>
    <t>CALHAS</t>
  </si>
  <si>
    <t>1.1</t>
  </si>
  <si>
    <t>SINAPI (INSUMOS)</t>
  </si>
  <si>
    <t>VEDACAO DE CALHA, EM BORRACHA COR PRETA, MEDIDA ENTRE 119 E 170 MM, PARA DRENAGEM PLUVIAL PREDIAL</t>
  </si>
  <si>
    <t>UN</t>
  </si>
  <si>
    <t>1.2</t>
  </si>
  <si>
    <t>SUPORTE METALICO PARA CALHA PLUVIAL, ZINCADO, DOBRADO, DIAMETRO ENTRE 119 E 170 MM, PARA DRENAGEM PLUVIAL PREDIAL</t>
  </si>
  <si>
    <t>1.3</t>
  </si>
  <si>
    <t>EMENDA PARA CALHA PLUVIAL, PVC, DIAMETRO ENTRE 119 E 170 MM, PARA DRENAGEM PLUVIAL PREDIAL</t>
  </si>
  <si>
    <t>1.4</t>
  </si>
  <si>
    <t>CABECEIRA DIREITA OU ESQUERDA, PVC, PARA CALHA PLUVIAL, DIAMETRO ENTRE *119 E 170* MM, PARA DRENAGEM PLUVIAL PREDIAL</t>
  </si>
  <si>
    <t>1.5</t>
  </si>
  <si>
    <t>CALHA PLATIBANDA DE CHAPA DE ACO GALVANIZADA NUM 26, CORTE 45 CM</t>
  </si>
  <si>
    <t>m</t>
  </si>
  <si>
    <t>1.6</t>
  </si>
  <si>
    <t>SINAPI (COMPOSIÇÕES)</t>
  </si>
  <si>
    <t>RUFO EM CHAPA DE AÇO GALVANIZADO NÚMERO 24, CORTE DE 25 CM, INCLUSO TRANSPORTE VERTICAL. AF_07/2019</t>
  </si>
  <si>
    <t>1.7</t>
  </si>
  <si>
    <t>REMOÇÃO CALHAS E RUFOS, DE FORMA MANUAL, SEM REAPROVEITAMENTO. AF_09/2023</t>
  </si>
  <si>
    <t>1.8</t>
  </si>
  <si>
    <t>CALHA EM CHAPA DE AÇO GALVANIZADO NÚMERO 24, DESENVOLVIMENTO DE 100 CM, INCLUSO TRANSPORTE VERTICAL. AF_07/2019</t>
  </si>
  <si>
    <t>TRATAMENTO DE JUNTA</t>
  </si>
  <si>
    <t>2.1</t>
  </si>
  <si>
    <t>TRATAMENTO DE JUNTA DE DILATAÇÃO, COM TARUGO DE POLIETILENO E SELANTE PU, INCLUSO PREENCHIMENTO COM ESPUMA EXPANSIVA PU. AF_09/2023</t>
  </si>
  <si>
    <t>MÃO DE OBRA</t>
  </si>
  <si>
    <t>3.1</t>
  </si>
  <si>
    <t>AJUDANTE DE PEDREIRO COM ENCARGOS COMPLEMENTARES</t>
  </si>
  <si>
    <t>3.2</t>
  </si>
  <si>
    <t>TELHADISTA COM ENCARGOS COMPLEMENTARES</t>
  </si>
  <si>
    <t>h</t>
  </si>
  <si>
    <t>TOTAL</t>
  </si>
  <si>
    <t>ORÇAMENTO SINTÉTICO</t>
  </si>
  <si>
    <t>CONSUMO (PESO)</t>
  </si>
  <si>
    <t>VALOR UNITÁRIO</t>
  </si>
  <si>
    <t>PERCENTUAL %</t>
  </si>
  <si>
    <t>ACUMULADO %</t>
  </si>
  <si>
    <r>
      <rPr>
        <b/>
        <sz val="11"/>
        <color rgb="FF000000"/>
        <rFont val="Calibri"/>
        <charset val="134"/>
        <scheme val="minor"/>
      </rPr>
      <t xml:space="preserve">A </t>
    </r>
    <r>
      <rPr>
        <sz val="11"/>
        <color rgb="FF000000"/>
        <rFont val="Calibri"/>
        <charset val="134"/>
      </rPr>
      <t>(75% do valor total)</t>
    </r>
  </si>
  <si>
    <r>
      <rPr>
        <b/>
        <sz val="11"/>
        <color rgb="FF000000"/>
        <rFont val="Calibri"/>
        <charset val="134"/>
        <scheme val="minor"/>
      </rPr>
      <t>B</t>
    </r>
    <r>
      <rPr>
        <sz val="11"/>
        <color rgb="FF000000"/>
        <rFont val="Calibri"/>
        <charset val="134"/>
      </rPr>
      <t xml:space="preserve">
(23% do valor total)</t>
    </r>
  </si>
  <si>
    <r>
      <rPr>
        <b/>
        <sz val="11"/>
        <color rgb="FF000000"/>
        <rFont val="Calibri"/>
        <charset val="134"/>
        <scheme val="minor"/>
      </rPr>
      <t>C</t>
    </r>
    <r>
      <rPr>
        <sz val="11"/>
        <color rgb="FF000000"/>
        <rFont val="Calibri"/>
        <charset val="134"/>
      </rPr>
      <t xml:space="preserve">
(2% do valor total)</t>
    </r>
  </si>
  <si>
    <t>INCC-DI</t>
  </si>
  <si>
    <t>MÊS</t>
  </si>
  <si>
    <t>ÍNDICE</t>
  </si>
  <si>
    <t>fev 26/jul</t>
  </si>
  <si>
    <t>fev 26/ago</t>
  </si>
  <si>
    <t>fev 26/set</t>
  </si>
  <si>
    <t>MÉDIA</t>
  </si>
  <si>
    <t>*julho, agosto e setembro de 2022 são as datas dos orçamentos de referência do IPHAN utilizados como referência de valores unitários para este orçamento</t>
  </si>
  <si>
    <t>COMPOSIÇÃO DO FATOR K - DESONERADO</t>
  </si>
  <si>
    <r>
      <rPr>
        <sz val="11"/>
        <color theme="1"/>
        <rFont val="Calibri"/>
        <charset val="134"/>
      </rPr>
      <t xml:space="preserve">ENCARGOS SOCIAIS </t>
    </r>
    <r>
      <rPr>
        <sz val="11"/>
        <color theme="1"/>
        <rFont val="Calibri"/>
        <charset val="134"/>
      </rPr>
      <t>⁵</t>
    </r>
  </si>
  <si>
    <t>K1</t>
  </si>
  <si>
    <t>TCU</t>
  </si>
  <si>
    <t>ADMINISTRAÇÃO CENTRAL ²</t>
  </si>
  <si>
    <t>K2</t>
  </si>
  <si>
    <t>REMUNERAÇÃO BRUTA DA EMPRESA ²</t>
  </si>
  <si>
    <t>K3</t>
  </si>
  <si>
    <r>
      <rPr>
        <sz val="11"/>
        <color theme="1"/>
        <rFont val="Calibri"/>
        <charset val="134"/>
      </rPr>
      <t xml:space="preserve">TRIBUTOS SOBRE O PREÇO DE VENDA (DF) </t>
    </r>
    <r>
      <rPr>
        <sz val="11"/>
        <color theme="1"/>
        <rFont val="Calibri"/>
        <charset val="134"/>
      </rPr>
      <t>⁴</t>
    </r>
  </si>
  <si>
    <t>K4</t>
  </si>
  <si>
    <r>
      <rPr>
        <sz val="11"/>
        <color theme="1"/>
        <rFont val="Calibri"/>
        <charset val="134"/>
      </rPr>
      <t xml:space="preserve">TRIBUTOS </t>
    </r>
    <r>
      <rPr>
        <sz val="11"/>
        <color theme="1"/>
        <rFont val="Calibri"/>
        <charset val="134"/>
      </rPr>
      <t>⁶</t>
    </r>
  </si>
  <si>
    <t>5.1</t>
  </si>
  <si>
    <t>5.2</t>
  </si>
  <si>
    <t>5.3</t>
  </si>
  <si>
    <t>ISS ³</t>
  </si>
  <si>
    <t>Lei Complementar nº 11/2017</t>
  </si>
  <si>
    <t>FATOR K</t>
  </si>
  <si>
    <t>Fórmula para cálculo do Fator K - Contratação de Projetos - Tribunal de Contas da União:</t>
  </si>
  <si>
    <t>K = (1 + K1 + K2)(1 + K3)(1 + K4)</t>
  </si>
  <si>
    <r>
      <rPr>
        <b/>
        <sz val="8"/>
        <color theme="1"/>
        <rFont val="Calibri"/>
        <charset val="134"/>
      </rPr>
      <t>(1)</t>
    </r>
    <r>
      <rPr>
        <sz val="11"/>
        <color theme="1"/>
        <rFont val="Calibri"/>
        <charset val="134"/>
      </rPr>
      <t xml:space="preserve"> A alíquota máxima do PIS é de 1,65% e da COFINS é de 7,60%, conforme Lei nº 10.833/03, em consonância ao regime de tributação da empresa. Antes da aplicação das alíquotas, correspondente ao Teto (Empresa de Lucro Real), verificar a existência dos insumos constantes dos artigos 3º da Lei nº 10637/02 e da Lei nº 10833/03, os quais deverão sofrer redução do percentual de 9,25% (1,65% PIS + 7,60 COFINS).
Foi considerado 20% de compensação nas tarifas cheias (7,60% e 1,65%) no regime de incidência não-cumulativa. A redução do PIS e do CONFINS é recomendada pelo Tribunal de Contas da União - TCU (fls. 104 e 105 da publicação Orientações Para a Elaboração de Planilhas Orçamentárias de Obras Públicas - Edição de 2014). 
As empresas proponentes deverão ajustar os percentuais de PIS e de COFINS de acordo com suas reais situações tributárias.</t>
    </r>
  </si>
  <si>
    <r>
      <rPr>
        <b/>
        <sz val="8"/>
        <color theme="1"/>
        <rFont val="Calibri"/>
        <charset val="134"/>
      </rPr>
      <t>(2)</t>
    </r>
    <r>
      <rPr>
        <sz val="11"/>
        <color theme="1"/>
        <rFont val="Calibri"/>
        <charset val="134"/>
      </rPr>
      <t xml:space="preserve"> Administração Central: O percentual aceito pelo Tribunal de Contas da União - TCU para as Despesas relativas à Administração Central, também denominadas Overhead, deve estar situado na faixa de 17% a 20% (Acórdão Nº 508/2018 - TCU).
</t>
    </r>
    <r>
      <rPr>
        <b/>
        <sz val="8"/>
        <color theme="1"/>
        <rFont val="Calibri"/>
        <charset val="134"/>
      </rPr>
      <t>(2)</t>
    </r>
    <r>
      <rPr>
        <sz val="11"/>
        <color theme="1"/>
        <rFont val="Calibri"/>
        <charset val="134"/>
      </rPr>
      <t xml:space="preserve"> Remuneração bruta da Empresa: Estimado em 10% pelo Tribunal de Contas da União - TCU (fl. 99 da publicação Orientações Para Elaboração de Planilhas Orçamentárias de Obras Públicas - Edição 2014).</t>
    </r>
  </si>
  <si>
    <r>
      <rPr>
        <b/>
        <sz val="8"/>
        <color theme="1"/>
        <rFont val="Calibri"/>
        <charset val="134"/>
      </rPr>
      <t>(3)</t>
    </r>
    <r>
      <rPr>
        <sz val="11"/>
        <color theme="1"/>
        <rFont val="Calibri"/>
        <charset val="134"/>
      </rPr>
      <t xml:space="preserve"> A alíquota do ISS é determinada pela "Relação de Serviços" do município onde se prestará o serviço conforme art. 1º Lei Complementar nº 116/2003. Ressalta-se que, conforme o art. 8º desta Lei, a alíquota máxima admitida para o ISS é de 5%. Além disso, registra-se, ainda, que deve-se verificar a legislação municipal, se esta possibilita a redução da base de cáclculo deste tributo, pois conforme o parágrafo 2º, inciso I, art. 7º desta mesma Lei, a base de cálculo do ISS é o preço do serviço excluindo-se o valor dos materiais.
De acordo com a Lei Complementar municipal nº 11, de 02 de outubro de 2017, no Anexo I, item 7.03, a alíquota é de 2%.</t>
    </r>
  </si>
  <si>
    <r>
      <rPr>
        <b/>
        <sz val="8"/>
        <color rgb="FF000000"/>
        <rFont val="Calibri"/>
        <charset val="134"/>
      </rPr>
      <t>(4)</t>
    </r>
    <r>
      <rPr>
        <sz val="11"/>
        <color rgb="FF000000"/>
        <rFont val="Calibri"/>
        <charset val="134"/>
      </rPr>
      <t xml:space="preserve"> Fator relativo aos Tributos sobre o preço de venda, também denominado Despesas Fiscais (DF), dado pela Equação K4 = (1/(1-I)-1).</t>
    </r>
  </si>
  <si>
    <r>
      <rPr>
        <b/>
        <sz val="8"/>
        <color rgb="FF000000"/>
        <rFont val="Calibri"/>
        <charset val="134"/>
      </rPr>
      <t>(5)</t>
    </r>
    <r>
      <rPr>
        <sz val="11"/>
        <color rgb="FF000000"/>
        <rFont val="Calibri"/>
        <charset val="134"/>
      </rPr>
      <t xml:space="preserve"> Encargos Sociais incidentes sobre a mão de obra. 
Tabela SINAPI não desonerada: mão de obra mensalista - percentual de 69,92% incidente sobre a mão de obra.
Tabela SINAPI desonerada: já considera este percentual no custo dos itens.</t>
    </r>
  </si>
  <si>
    <r>
      <rPr>
        <b/>
        <sz val="8"/>
        <color rgb="FF000000"/>
        <rFont val="Calibri"/>
        <charset val="134"/>
      </rPr>
      <t>(6)</t>
    </r>
    <r>
      <rPr>
        <sz val="11"/>
        <color rgb="FF000000"/>
        <rFont val="Calibri"/>
        <charset val="134"/>
      </rPr>
      <t xml:space="preserve"> O Tributos (I) equivale à soma dos tributos incidentes sobre o preço de venda: PIS, COFINS e ISS</t>
    </r>
  </si>
  <si>
    <t>COMPOSIÇÃO DA TRDE</t>
  </si>
  <si>
    <t>TRDE</t>
  </si>
  <si>
    <t>Fórmula para cálculo da TRDE (Taxa de Ressarcimento de Despesas e Encargos) - Contratação de Projetos - Tribunal de Contas da União:</t>
  </si>
  <si>
    <t>TRDE = (1 + K3)(1 + K4)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</si>
</sst>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[$-416]mmm\-yy"/>
    <numFmt numFmtId="181" formatCode="0.0000"/>
    <numFmt numFmtId="182" formatCode="#,##0.000"/>
    <numFmt numFmtId="183" formatCode="&quot;R$&quot;\ #,##0.00;\-&quot;R$&quot;\ #,##0.00"/>
    <numFmt numFmtId="184" formatCode="&quot;R$&quot;#,##0.00;[Red]\-&quot;R$&quot;#,##0.00"/>
    <numFmt numFmtId="185" formatCode="#,##0.00;\-\ #,##0.00;\-"/>
  </numFmts>
  <fonts count="40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sz val="11"/>
      <name val="Calibri"/>
      <charset val="134"/>
      <scheme val="minor"/>
    </font>
    <font>
      <b/>
      <sz val="11"/>
      <color theme="1"/>
      <name val="Calibri"/>
      <charset val="134"/>
    </font>
    <font>
      <b/>
      <sz val="18"/>
      <color theme="1"/>
      <name val="Calibri"/>
      <charset val="134"/>
    </font>
    <font>
      <sz val="18"/>
      <color theme="1"/>
      <name val="Calibri"/>
      <charset val="134"/>
    </font>
    <font>
      <sz val="11"/>
      <color rgb="FF000000"/>
      <name val="Calibri"/>
      <charset val="134"/>
    </font>
    <font>
      <sz val="14"/>
      <color rgb="FF000000"/>
      <name val="Calibri"/>
      <charset val="134"/>
    </font>
    <font>
      <b/>
      <sz val="11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sz val="10"/>
      <color theme="1"/>
      <name val="Arial"/>
      <charset val="134"/>
    </font>
    <font>
      <sz val="10"/>
      <color rgb="FF000000"/>
      <name val="Arial"/>
      <charset val="0"/>
    </font>
    <font>
      <b/>
      <vertAlign val="superscript"/>
      <sz val="11"/>
      <color theme="1"/>
      <name val="Calibri"/>
      <charset val="134"/>
    </font>
    <font>
      <b/>
      <sz val="11"/>
      <color rgb="FF000000"/>
      <name val="Calibri"/>
      <charset val="134"/>
    </font>
    <font>
      <sz val="12"/>
      <color theme="1"/>
      <name val="Calibri"/>
      <charset val="134"/>
    </font>
    <font>
      <sz val="12"/>
      <color rgb="FF000000"/>
      <name val="Calibri"/>
      <charset val="134"/>
    </font>
    <font>
      <sz val="11"/>
      <color rgb="FFFF0000"/>
      <name val="Calibri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8"/>
      <color rgb="FF000000"/>
      <name val="Calibri"/>
      <charset val="134"/>
    </font>
    <font>
      <b/>
      <sz val="8"/>
      <color theme="1"/>
      <name val="Calibri"/>
      <charset val="134"/>
    </font>
  </fonts>
  <fills count="4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2F2F2"/>
        <bgColor rgb="FFF2F2F2"/>
      </patternFill>
    </fill>
    <fill>
      <patternFill patternType="solid">
        <fgColor rgb="FFFFE598"/>
        <bgColor rgb="FFFFE598"/>
      </patternFill>
    </fill>
    <fill>
      <patternFill patternType="solid">
        <fgColor rgb="FFBDD6EE"/>
        <bgColor rgb="FFBDD6EE"/>
      </patternFill>
    </fill>
    <fill>
      <patternFill patternType="solid">
        <fgColor rgb="FFBDD6EE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FFE59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0" tint="-0.25"/>
        <bgColor rgb="FFBDD6EE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A5A5A5"/>
      </left>
      <right style="thin">
        <color rgb="FF000000"/>
      </right>
      <top/>
      <bottom/>
      <diagonal/>
    </border>
    <border>
      <left style="thin">
        <color rgb="FFA5A5A5"/>
      </left>
      <right style="thin">
        <color rgb="FF000000"/>
      </right>
      <top style="thin">
        <color rgb="FFA5A5A5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8" fillId="0" borderId="0" applyFont="0" applyFill="0" applyBorder="0" applyAlignment="0" applyProtection="0">
      <alignment vertical="center"/>
    </xf>
    <xf numFmtId="177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179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14" borderId="30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31" applyNumberFormat="0" applyFill="0" applyAlignment="0" applyProtection="0">
      <alignment vertical="center"/>
    </xf>
    <xf numFmtId="0" fontId="25" fillId="0" borderId="31" applyNumberFormat="0" applyFill="0" applyAlignment="0" applyProtection="0">
      <alignment vertical="center"/>
    </xf>
    <xf numFmtId="0" fontId="26" fillId="0" borderId="32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5" borderId="33" applyNumberFormat="0" applyAlignment="0" applyProtection="0">
      <alignment vertical="center"/>
    </xf>
    <xf numFmtId="0" fontId="28" fillId="16" borderId="34" applyNumberFormat="0" applyAlignment="0" applyProtection="0">
      <alignment vertical="center"/>
    </xf>
    <xf numFmtId="0" fontId="29" fillId="16" borderId="33" applyNumberFormat="0" applyAlignment="0" applyProtection="0">
      <alignment vertical="center"/>
    </xf>
    <xf numFmtId="0" fontId="30" fillId="17" borderId="35" applyNumberFormat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2" fillId="0" borderId="37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</cellStyleXfs>
  <cellXfs count="144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10" fontId="1" fillId="0" borderId="0" xfId="0" applyNumberFormat="1" applyFont="1" applyAlignment="1">
      <alignment horizontal="center" vertical="center"/>
    </xf>
    <xf numFmtId="58" fontId="1" fillId="0" borderId="0" xfId="0" applyNumberFormat="1" applyFont="1" applyAlignment="1">
      <alignment horizontal="left" vertical="center"/>
    </xf>
    <xf numFmtId="180" fontId="1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81" fontId="5" fillId="2" borderId="2" xfId="0" applyNumberFormat="1" applyFont="1" applyFill="1" applyBorder="1" applyAlignment="1">
      <alignment horizontal="center" vertical="center"/>
    </xf>
    <xf numFmtId="0" fontId="6" fillId="2" borderId="3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10" fontId="1" fillId="0" borderId="0" xfId="0" applyNumberFormat="1" applyFont="1"/>
    <xf numFmtId="0" fontId="1" fillId="0" borderId="4" xfId="0" applyFont="1" applyBorder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4" fillId="3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17" fontId="1" fillId="4" borderId="4" xfId="0" applyNumberFormat="1" applyFont="1" applyFill="1" applyBorder="1" applyAlignment="1">
      <alignment horizontal="right" wrapText="1"/>
    </xf>
    <xf numFmtId="4" fontId="1" fillId="4" borderId="10" xfId="0" applyNumberFormat="1" applyFont="1" applyFill="1" applyBorder="1" applyAlignment="1">
      <alignment horizontal="center" wrapText="1"/>
    </xf>
    <xf numFmtId="17" fontId="1" fillId="4" borderId="6" xfId="0" applyNumberFormat="1" applyFont="1" applyFill="1" applyBorder="1" applyAlignment="1">
      <alignment horizontal="right" wrapText="1"/>
    </xf>
    <xf numFmtId="4" fontId="1" fillId="4" borderId="11" xfId="0" applyNumberFormat="1" applyFont="1" applyFill="1" applyBorder="1" applyAlignment="1">
      <alignment horizontal="center" wrapText="1"/>
    </xf>
    <xf numFmtId="17" fontId="1" fillId="0" borderId="6" xfId="0" applyNumberFormat="1" applyFont="1" applyBorder="1" applyAlignment="1">
      <alignment horizontal="right" wrapText="1"/>
    </xf>
    <xf numFmtId="4" fontId="1" fillId="0" borderId="11" xfId="0" applyNumberFormat="1" applyFont="1" applyBorder="1" applyAlignment="1">
      <alignment horizontal="center" wrapText="1"/>
    </xf>
    <xf numFmtId="17" fontId="1" fillId="0" borderId="4" xfId="0" applyNumberFormat="1" applyFont="1" applyBorder="1" applyAlignment="1">
      <alignment horizontal="right" wrapText="1"/>
    </xf>
    <xf numFmtId="182" fontId="1" fillId="0" borderId="10" xfId="0" applyNumberFormat="1" applyFont="1" applyBorder="1" applyAlignment="1">
      <alignment horizontal="center"/>
    </xf>
    <xf numFmtId="182" fontId="1" fillId="0" borderId="11" xfId="0" applyNumberFormat="1" applyFont="1" applyBorder="1" applyAlignment="1">
      <alignment horizontal="center"/>
    </xf>
    <xf numFmtId="17" fontId="1" fillId="0" borderId="12" xfId="0" applyNumberFormat="1" applyFont="1" applyBorder="1" applyAlignment="1">
      <alignment horizontal="right" wrapText="1"/>
    </xf>
    <xf numFmtId="182" fontId="1" fillId="0" borderId="13" xfId="0" applyNumberFormat="1" applyFont="1" applyBorder="1" applyAlignment="1">
      <alignment horizontal="center"/>
    </xf>
    <xf numFmtId="17" fontId="1" fillId="0" borderId="11" xfId="0" applyNumberFormat="1" applyFont="1" applyBorder="1" applyAlignment="1">
      <alignment horizontal="right" wrapText="1"/>
    </xf>
    <xf numFmtId="182" fontId="1" fillId="0" borderId="14" xfId="0" applyNumberFormat="1" applyFont="1" applyBorder="1" applyAlignment="1">
      <alignment horizontal="center"/>
    </xf>
    <xf numFmtId="17" fontId="1" fillId="0" borderId="13" xfId="0" applyNumberFormat="1" applyFont="1" applyBorder="1" applyAlignment="1">
      <alignment horizontal="right" wrapText="1"/>
    </xf>
    <xf numFmtId="182" fontId="1" fillId="0" borderId="15" xfId="0" applyNumberFormat="1" applyFont="1" applyBorder="1" applyAlignment="1">
      <alignment horizontal="center"/>
    </xf>
    <xf numFmtId="0" fontId="1" fillId="2" borderId="10" xfId="0" applyFont="1" applyFill="1" applyBorder="1" applyAlignment="1">
      <alignment horizontal="right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right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right" wrapText="1"/>
    </xf>
    <xf numFmtId="0" fontId="1" fillId="2" borderId="13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right" wrapText="1"/>
    </xf>
    <xf numFmtId="0" fontId="4" fillId="5" borderId="13" xfId="0" applyFont="1" applyFill="1" applyBorder="1" applyAlignment="1">
      <alignment horizontal="center" wrapText="1"/>
    </xf>
    <xf numFmtId="0" fontId="1" fillId="0" borderId="16" xfId="0" applyFont="1" applyBorder="1" applyAlignment="1">
      <alignment wrapText="1"/>
    </xf>
    <xf numFmtId="0" fontId="1" fillId="4" borderId="17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1" fillId="0" borderId="6" xfId="0" applyFont="1" applyBorder="1"/>
    <xf numFmtId="183" fontId="1" fillId="0" borderId="7" xfId="0" applyNumberFormat="1" applyFont="1" applyBorder="1"/>
    <xf numFmtId="0" fontId="1" fillId="0" borderId="6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 applyBorder="1"/>
    <xf numFmtId="183" fontId="3" fillId="0" borderId="7" xfId="0" applyNumberFormat="1" applyFont="1" applyBorder="1"/>
    <xf numFmtId="0" fontId="4" fillId="0" borderId="6" xfId="0" applyFont="1" applyBorder="1" applyAlignment="1">
      <alignment horizontal="left"/>
    </xf>
    <xf numFmtId="58" fontId="1" fillId="0" borderId="0" xfId="0" applyNumberFormat="1" applyFont="1" applyAlignment="1">
      <alignment horizontal="left"/>
    </xf>
    <xf numFmtId="183" fontId="1" fillId="0" borderId="7" xfId="0" applyNumberFormat="1" applyFont="1" applyBorder="1" applyAlignment="1">
      <alignment horizontal="left"/>
    </xf>
    <xf numFmtId="0" fontId="4" fillId="0" borderId="6" xfId="0" applyFont="1" applyBorder="1"/>
    <xf numFmtId="180" fontId="1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183" fontId="2" fillId="0" borderId="7" xfId="0" applyNumberFormat="1" applyFont="1" applyBorder="1" applyAlignment="1">
      <alignment vertical="center"/>
    </xf>
    <xf numFmtId="0" fontId="4" fillId="0" borderId="6" xfId="0" applyFont="1" applyBorder="1" applyAlignment="1">
      <alignment horizontal="left" wrapText="1"/>
    </xf>
    <xf numFmtId="183" fontId="1" fillId="0" borderId="7" xfId="0" applyNumberFormat="1" applyFont="1" applyBorder="1" applyAlignment="1">
      <alignment horizontal="left" wrapText="1"/>
    </xf>
    <xf numFmtId="0" fontId="9" fillId="6" borderId="19" xfId="0" applyFont="1" applyFill="1" applyBorder="1" applyAlignment="1">
      <alignment horizontal="center" vertical="center" wrapText="1" readingOrder="1"/>
    </xf>
    <xf numFmtId="0" fontId="0" fillId="0" borderId="19" xfId="0" applyBorder="1" applyAlignment="1">
      <alignment wrapText="1" readingOrder="1"/>
    </xf>
    <xf numFmtId="0" fontId="9" fillId="0" borderId="19" xfId="0" applyFont="1" applyFill="1" applyBorder="1" applyAlignment="1">
      <alignment horizontal="center" vertical="center" wrapText="1" readingOrder="1"/>
    </xf>
    <xf numFmtId="0" fontId="0" fillId="0" borderId="19" xfId="0" applyFont="1" applyFill="1" applyBorder="1" applyAlignment="1">
      <alignment wrapText="1" readingOrder="1"/>
    </xf>
    <xf numFmtId="0" fontId="0" fillId="0" borderId="19" xfId="0" applyBorder="1" applyAlignment="1">
      <alignment horizontal="center" vertical="center" wrapText="1" readingOrder="1"/>
    </xf>
    <xf numFmtId="184" fontId="0" fillId="0" borderId="19" xfId="0" applyNumberFormat="1" applyBorder="1" applyAlignment="1">
      <alignment horizontal="center" vertical="center" wrapText="1" readingOrder="1"/>
    </xf>
    <xf numFmtId="10" fontId="0" fillId="0" borderId="19" xfId="0" applyNumberFormat="1" applyBorder="1" applyAlignment="1">
      <alignment horizontal="center" vertical="center" wrapText="1" readingOrder="1"/>
    </xf>
    <xf numFmtId="10" fontId="0" fillId="7" borderId="19" xfId="0" applyNumberFormat="1" applyFill="1" applyBorder="1" applyAlignment="1">
      <alignment horizontal="center" vertical="center" wrapText="1" readingOrder="1"/>
    </xf>
    <xf numFmtId="0" fontId="10" fillId="7" borderId="20" xfId="0" applyFont="1" applyFill="1" applyBorder="1" applyAlignment="1">
      <alignment vertical="center" wrapText="1"/>
    </xf>
    <xf numFmtId="10" fontId="0" fillId="8" borderId="19" xfId="0" applyNumberFormat="1" applyFill="1" applyBorder="1" applyAlignment="1">
      <alignment horizontal="center" vertical="center" wrapText="1" readingOrder="1"/>
    </xf>
    <xf numFmtId="0" fontId="10" fillId="8" borderId="19" xfId="0" applyFont="1" applyFill="1" applyBorder="1" applyAlignment="1">
      <alignment horizontal="center" vertical="center" wrapText="1"/>
    </xf>
    <xf numFmtId="10" fontId="0" fillId="9" borderId="19" xfId="0" applyNumberFormat="1" applyFill="1" applyBorder="1" applyAlignment="1">
      <alignment horizontal="center" vertical="center" wrapText="1" readingOrder="1"/>
    </xf>
    <xf numFmtId="0" fontId="10" fillId="10" borderId="21" xfId="0" applyFont="1" applyFill="1" applyBorder="1" applyAlignment="1">
      <alignment vertical="center" wrapText="1"/>
    </xf>
    <xf numFmtId="0" fontId="9" fillId="11" borderId="0" xfId="0" applyFont="1" applyFill="1" applyBorder="1" applyAlignment="1">
      <alignment horizontal="center" vertical="center" wrapText="1" readingOrder="1"/>
    </xf>
    <xf numFmtId="0" fontId="0" fillId="11" borderId="0" xfId="0" applyFill="1" applyBorder="1" applyAlignment="1">
      <alignment vertical="center" wrapText="1" readingOrder="1"/>
    </xf>
    <xf numFmtId="184" fontId="9" fillId="11" borderId="0" xfId="0" applyNumberFormat="1" applyFont="1" applyFill="1" applyBorder="1" applyAlignment="1">
      <alignment horizontal="right" vertical="center" wrapText="1" readingOrder="1"/>
    </xf>
    <xf numFmtId="10" fontId="9" fillId="11" borderId="0" xfId="0" applyNumberFormat="1" applyFont="1" applyFill="1" applyBorder="1" applyAlignment="1">
      <alignment horizontal="center" vertical="center" wrapText="1" readingOrder="1"/>
    </xf>
    <xf numFmtId="0" fontId="0" fillId="0" borderId="0" xfId="0" applyBorder="1" applyAlignment="1">
      <alignment wrapText="1" readingOrder="1"/>
    </xf>
    <xf numFmtId="183" fontId="0" fillId="0" borderId="0" xfId="0" applyNumberFormat="1" applyFont="1" applyAlignment="1"/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vertical="center"/>
    </xf>
    <xf numFmtId="0" fontId="4" fillId="3" borderId="23" xfId="0" applyFont="1" applyFill="1" applyBorder="1" applyAlignment="1">
      <alignment horizontal="center" vertical="center" wrapText="1"/>
    </xf>
    <xf numFmtId="183" fontId="4" fillId="3" borderId="24" xfId="0" applyNumberFormat="1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0" xfId="0" applyFont="1" applyFill="1" applyBorder="1"/>
    <xf numFmtId="183" fontId="1" fillId="5" borderId="26" xfId="0" applyNumberFormat="1" applyFont="1" applyFill="1" applyBorder="1"/>
    <xf numFmtId="0" fontId="0" fillId="0" borderId="25" xfId="0" applyBorder="1" applyAlignment="1">
      <alignment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0" fillId="0" borderId="0" xfId="0" applyAlignment="1">
      <alignment wrapText="1"/>
    </xf>
    <xf numFmtId="185" fontId="12" fillId="0" borderId="0" xfId="0" applyNumberFormat="1" applyFont="1"/>
    <xf numFmtId="183" fontId="0" fillId="0" borderId="26" xfId="0" applyNumberFormat="1" applyFont="1" applyBorder="1" applyAlignment="1"/>
    <xf numFmtId="0" fontId="0" fillId="0" borderId="0" xfId="0" applyAlignment="1">
      <alignment vertical="center" wrapText="1"/>
    </xf>
    <xf numFmtId="185" fontId="12" fillId="0" borderId="0" xfId="0" applyNumberFormat="1" applyFont="1" applyAlignment="1">
      <alignment horizontal="right"/>
    </xf>
    <xf numFmtId="0" fontId="4" fillId="12" borderId="27" xfId="0" applyFont="1" applyFill="1" applyBorder="1" applyAlignment="1">
      <alignment horizontal="center" vertical="center"/>
    </xf>
    <xf numFmtId="0" fontId="4" fillId="12" borderId="28" xfId="0" applyFont="1" applyFill="1" applyBorder="1" applyAlignment="1">
      <alignment horizontal="center" vertical="center"/>
    </xf>
    <xf numFmtId="0" fontId="4" fillId="12" borderId="28" xfId="0" applyFont="1" applyFill="1" applyBorder="1" applyAlignment="1">
      <alignment horizontal="left" vertical="center"/>
    </xf>
    <xf numFmtId="0" fontId="1" fillId="12" borderId="28" xfId="0" applyFont="1" applyFill="1" applyBorder="1" applyAlignment="1">
      <alignment horizontal="center" vertical="center"/>
    </xf>
    <xf numFmtId="0" fontId="1" fillId="12" borderId="28" xfId="0" applyFont="1" applyFill="1" applyBorder="1"/>
    <xf numFmtId="183" fontId="1" fillId="12" borderId="29" xfId="0" applyNumberFormat="1" applyFont="1" applyFill="1" applyBorder="1"/>
    <xf numFmtId="10" fontId="5" fillId="2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3" fillId="13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horizontal="left"/>
    </xf>
    <xf numFmtId="58" fontId="17" fillId="0" borderId="0" xfId="0" applyNumberFormat="1" applyFont="1" applyAlignment="1">
      <alignment horizontal="left"/>
    </xf>
    <xf numFmtId="10" fontId="1" fillId="0" borderId="0" xfId="0" applyNumberFormat="1" applyFont="1" applyAlignment="1">
      <alignment horizontal="left" vertical="center"/>
    </xf>
    <xf numFmtId="58" fontId="4" fillId="0" borderId="0" xfId="0" applyNumberFormat="1" applyFont="1" applyAlignment="1">
      <alignment horizontal="center" vertical="center"/>
    </xf>
    <xf numFmtId="58" fontId="1" fillId="0" borderId="0" xfId="0" applyNumberFormat="1" applyFont="1" applyAlignment="1">
      <alignment horizontal="center" vertic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0</xdr:colOff>
      <xdr:row>0</xdr:row>
      <xdr:rowOff>0</xdr:rowOff>
    </xdr:from>
    <xdr:ext cx="314325" cy="323850"/>
    <xdr:sp>
      <xdr:nvSpPr>
        <xdr:cNvPr id="3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2562225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314325" cy="323850"/>
    <xdr:sp>
      <xdr:nvSpPr>
        <xdr:cNvPr id="2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2562225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0</xdr:col>
      <xdr:colOff>990600</xdr:colOff>
      <xdr:row>0</xdr:row>
      <xdr:rowOff>0</xdr:rowOff>
    </xdr:from>
    <xdr:ext cx="5600700" cy="800100"/>
    <xdr:pic>
      <xdr:nvPicPr>
        <xdr:cNvPr id="4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990600" y="0"/>
          <a:ext cx="5600700" cy="8001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0</xdr:colOff>
      <xdr:row>0</xdr:row>
      <xdr:rowOff>0</xdr:rowOff>
    </xdr:from>
    <xdr:ext cx="314325" cy="323850"/>
    <xdr:sp>
      <xdr:nvSpPr>
        <xdr:cNvPr id="3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533400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314325" cy="323850"/>
    <xdr:sp>
      <xdr:nvSpPr>
        <xdr:cNvPr id="2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533400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1</xdr:col>
      <xdr:colOff>628650</xdr:colOff>
      <xdr:row>0</xdr:row>
      <xdr:rowOff>0</xdr:rowOff>
    </xdr:from>
    <xdr:ext cx="5591175" cy="800100"/>
    <xdr:pic>
      <xdr:nvPicPr>
        <xdr:cNvPr id="4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1162050" y="0"/>
          <a:ext cx="5591175" cy="8001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619125</xdr:colOff>
      <xdr:row>24</xdr:row>
      <xdr:rowOff>0</xdr:rowOff>
    </xdr:from>
    <xdr:ext cx="3924300" cy="771525"/>
    <xdr:pic>
      <xdr:nvPicPr>
        <xdr:cNvPr id="5" name="image2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3876675" y="4991100"/>
          <a:ext cx="3924300" cy="7715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9525</xdr:colOff>
      <xdr:row>0</xdr:row>
      <xdr:rowOff>9525</xdr:rowOff>
    </xdr:from>
    <xdr:ext cx="6725285" cy="724535"/>
    <xdr:pic>
      <xdr:nvPicPr>
        <xdr:cNvPr id="2" name="image1.png" title="Imagem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9525" y="9525"/>
          <a:ext cx="6725285" cy="72453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0</xdr:colOff>
      <xdr:row>0</xdr:row>
      <xdr:rowOff>19050</xdr:rowOff>
    </xdr:from>
    <xdr:ext cx="6934200" cy="923925"/>
    <xdr:pic>
      <xdr:nvPicPr>
        <xdr:cNvPr id="2" name="image1.png" title="Imagem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0" y="19050"/>
          <a:ext cx="6934200" cy="92392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76200</xdr:colOff>
      <xdr:row>0</xdr:row>
      <xdr:rowOff>19050</xdr:rowOff>
    </xdr:from>
    <xdr:ext cx="2314575" cy="342900"/>
    <xdr:pic>
      <xdr:nvPicPr>
        <xdr:cNvPr id="2" name="image1.png" title="Imagem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6200" y="19050"/>
          <a:ext cx="2314575" cy="34290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0</xdr:colOff>
      <xdr:row>0</xdr:row>
      <xdr:rowOff>0</xdr:rowOff>
    </xdr:from>
    <xdr:ext cx="314325" cy="323850"/>
    <xdr:sp>
      <xdr:nvSpPr>
        <xdr:cNvPr id="3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533400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314325" cy="323850"/>
    <xdr:sp>
      <xdr:nvSpPr>
        <xdr:cNvPr id="2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533400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1</xdr:col>
      <xdr:colOff>314325</xdr:colOff>
      <xdr:row>0</xdr:row>
      <xdr:rowOff>0</xdr:rowOff>
    </xdr:from>
    <xdr:ext cx="5591175" cy="800100"/>
    <xdr:pic>
      <xdr:nvPicPr>
        <xdr:cNvPr id="4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7725" y="0"/>
          <a:ext cx="5591175" cy="800100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</xdr:col>
      <xdr:colOff>0</xdr:colOff>
      <xdr:row>0</xdr:row>
      <xdr:rowOff>0</xdr:rowOff>
    </xdr:from>
    <xdr:ext cx="314325" cy="323850"/>
    <xdr:sp>
      <xdr:nvSpPr>
        <xdr:cNvPr id="3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533400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1</xdr:col>
      <xdr:colOff>0</xdr:colOff>
      <xdr:row>0</xdr:row>
      <xdr:rowOff>0</xdr:rowOff>
    </xdr:from>
    <xdr:ext cx="314325" cy="323850"/>
    <xdr:sp>
      <xdr:nvSpPr>
        <xdr:cNvPr id="2" name="Shape 3" descr="data:image/png;base64,iVBORw0KGgoAAAANSUhEUgAAAjcAAABQCAYAAADlRlRlAAAAAXNSR0IArs4c6QAAIABJREFUeF7sXQVcVVn3XSh2N1jYGKgoWNiInWB3YHd3d9fYjondoliIioWJjY0iiIhiYPd/1r7vXt6Dh+jo6Mz3f+f3m++b4d04d99zz1ln7bX3Nvvy5csXmJrJAiYLmCzwAxYoVq83vFaOR+KE8X/gKqZTTRYwWcBkgZ9jATMTuPk5hjRdxWSB/88WMIGb/89v3/TsJgv8+yxgAjf/vndi6pHJAv85C5jAzX/ulZk6bLLA/7QFTODmf/r1mh7OZIFfYwETuPk1djbdxWQBkwW+zQImcPNtdjIdZbKAyQJfsYAJ3JiGh8kCJgv8myxgAjf/prdh6ovJAv9RC5jAzX/0xZm6bbLA/6gFTODmf/TFmh7LZIFfaQETuPmV1jbdy2QBkwVisoAJ3MRkIdPvJguYLBCjBUzgJkYTmQ4wWcBkgV9oARO4+YXGNt3KZIH/VQuYwM3/6ps1PZfJAv9NC/wycPP85Wvcux+Kp89fwiJtCmRMlxoHTl7Ek2fhAMyQ0SI17G1y4MnzF3jw6KkkA8uQLhWSJ0mMWLHM/vXWvffgETwOnsbjp+F8HMBYakQzIK65OVImT4JMlmmQO1tGpE+bEnHjmGvPFxz6BCu3HcD7Dx9hFuU6vKhii/jx4sh1MqdPi7zZM8EyTQrEihVLu87LV2+wzesEbgc80Pu77nztul8gN1H7agbEjhULZYvmR+G82XHiwnUcOXNZrmmmu68crJ4TqX9f8AWxzWIhT45MKFEoNw74XMQtub9yBd2FdPeLem+mk0yUIB7KFLFB3hyZcOT0FZy9cgufP3/GF57/5QuqlLFD+MvXOHrmCmKbx464lnbxyENF93C6Pn/6/FnsnihhfJy7clt5lC9AvHhxUcLWGsVtcxu8D/Vqm/cex6UbdxE7diw5IY65uTxj6SI2uHrrHvYdO4cXL9/ATF4am56t+V9fviBh/HhInSIZsmVKh9zZMiFtqmTfNK7PX/XHzoOn8fmLWEGulSZlMlRwKIhcWTJ80zX+6YNM4OaftrDp+iYLmCzwPRb4ZeDmgM8FrPM4jDhx4iBdqmRoVL0MhsxYiQLWWRE7dmx8+PgR1cva48bdYJy7ehvPwl+hRvkiqFSyMBLEj/s9z/Rbjj196SaGTF+JmwHBEWubfk90a555rFhIlDABkidNhOxWlqhUshAqlSqEFEkTy9EXrt1Bo16T8fbde4M1MvJDcXHlYpkyeWJZ4KqWtUf1cvYwjx1bDg0Ne4Y+E5cKOIlYcCNdRcVKeuAmQby46Na8JhrXKIslm/Zhzqqdsphq14jAVxEXkyTXCtIxNzdHldJ2aN+wMqYu2QrvU5cUkMbfjWFUvXvzKC7aXZpWR41yRTDbbQfW7vTGhw8f5XweOqJbYzwIfYKF63YbgDlBKCqw0O+jXF8FUoRfQIUSBQVkbNh1WOt3ksQJ0bquE9o3rIJECaJm2e06agF2HjwFMwLtLxDw3bpuRfRoVQu7Dp3GuAUbEPLoqaGddI+tYp04cWIjccIESJ0yKfLlsELN8kUFIH1tfNP2/acsw+Y9x6H0XtANUqVIik6Nq6FZ7fKIFzfObxnz+jc1gZvf/gpMHTBZwGQBPQv8FHDDCfjjp0+ym42urdp+COeu3kKR/Lkwc4U78mbLiODQp5g6sDU+fPyMDbuP4E5gCJIkSoCyxfLD73YgHArlQUUH22gnb4NF9ze/1lMXb2DAlOW4cee+LKbK+qqs5uqiFLG2K/8WJ445LFInR9Na5eSflMmSgLv0et0m4s27dxqjwvOVa0VCArprx4sTB5ZpU6BN3Ypo5eIEc/PYeBj2DL3GLYb36ctGWSRtoVT7qVACsrB3b1kLzWqVx6INezFrxXYBN2pjPyL6oz+SlO7FMY+NauXs0bFRVUz+cwsOnLigh2nUZ4iwi4AmFYAASJc6Bbq3qIka5Yti5vLtWOV+UFgswQlmZhjToxnIbs1fsyvqG9c9Q8QPRu4HMziVtBUQReAkYwhmSJYkIVzrV0LHxtWEPYrcOo2YC3evU8qfzSDjtG39SujVug52HjiFMfPWSb80PGNmptlNfxyoIJEgkgxSS+cK8qzRARyOp7rdxuPJs5d6IwkCYiuXKoz+7eoiZ5b0v3n0AyZw89tfgakDJguYLPCzwA0pfjINh05cRPp0qYSNia65bT+E63cC0atVHWETuF4mS5IIZezzCWtz9XYg7gQ9FFcLF3n3A6dQrYwdCufLbpR5ePXmLQ6dvITrd+6jXNH8KGCdRRb139VOE9xMXY7r/vcjuaUiAIkGCvTWXC6uFqlTYHCnBsJW8HnqdZsAPp8GKHQAQDlft3zqkJK6OPOH1MmTYOpAV1QsWUgBN+MXi42UMxRQov674uUx/G/+lih+fAEXZAQWC7hx1x0Xwc7Iv2ksiQ7I6fw7BGxVy9ihU5NqmLx4Cw6euKjZIwoo0nsGFbykS5kc3VrURC3HopixYjtWux/C+/cfNFg3tmdzHbjxMPD8KeSQPlAyQhPpwE8FB1ukTZUca3d4a31TwE1ldGxc1Ti4GTkP2/ef0ABr0sQJ4NqgMnq1qi2Mzpi56xEcGhbxziK9J/UHfaBIIGibOxv6uLqgtH0+jXjSH8PjF2zE3FU7I/6kewa+g0wWqTGgfT3UrlBccZf9xmYCN7/R+KZbmyxgskAUC/xt5oa71HvBjzB1yRZkTp8G795/kF1sjsyWRs28avtBHDp1Gf3augi7ERjySHafXz5zyVPcBrHMzGCVPq3s1Hd5n4FrvUqwz5/D6PWocaHL5MP7j4gfP664dgrmzio76q8xSP/UGCC4ofvgxp1gWTC5iJEB6N3GWWzy8eNncTWdv+6PfUd8xXYau2MGlCmSDzMHtxdQUrfreAE3KquRPl1KtHR2RK6sGfH502f5jVqUvUd8EfLomfJIurWcbNeKST3x4vVbATfepxTNjOrKqF+lFOzz59RpN6JaI3ZsM+TInF5AJsHNzBXbFVEKIG4gal6qlbUHmQeN0NHT8NBtQ7DGhXvc/A1yfxWUJU+aGB0aVUUOq/RG9ETSScSNGwc5rCyRMH58ufeaHYdkbKm3GNKpIZwcbBUtjw5g0U4PHoVhtbu3gGSVqkqRLIm4mvJmz2wAsNKlSo51u45gjfshTRvzLeDGff9J7d0mS5wwErgxZG7y5bQSJojHsZuv3rwXndBO71N4+eqtApLMALJuBJLdmtcQNkm/BQSHonHPybgbHKodrw+O+P00rl4GPVrVFu3W72wmcPM7rW+6t8kCJgtEtsB3g5vAkMfYsOsotu33QYOqpXDM9xqa1CiD24Eh4mKhVsNY42Lcc+wivHjzDiUK5pKdM11ZIpXQncBF6n5oGC5fD0Amy9QY07M58uXMHOVyXOz2HT0nLpfyxQsoWghAqHvqKWo7FUealEmj15r8A+Pg9KUbGDB5uTAvKkPCBXPt9AGwyZVZ1lv+/e3bD9hx8BRmLNuG4EdPNPZEObY/YsWKjbpdx+L1m3ca+LHOlgET+rSEnY0C9AgI33/8iOVbvER7Evb0hbZIx4trjp2LRiB1iqQCbg6evKSxPbQpwUHVsnbGBc86kBTLLJaIdvXdUrQvtVFdm1VHm3qVRDNk4CXT85jxPV67HYSx89bhMN1iuoU8XerkWDiqC2zzZtOAW1S4rYCosKfh4r6MADcKGOjfrh46NKwCc32mwgwCdkbOXoMjZ65ol7RMmxIzBrdFCdvcBmwaGcdhs1aBgFt1GcXoltIxN4qJzJCUTE89uqUMmRuVIStXrAAm9WsFy9QpNEAU/vINlm32FHebiIN1bBdZm0EdGwg4128El6PnrMXnzzSuAvxSJU8iAPjTp89yfk6r9BjZrYmIwDUt8z8wvmO6pAncxGQh0+8mC5gs8Cst8F3ghpNs34lLhFlhpMaY+etQxCYnerSohYD7j4RJGNK5gexAX715h6CQx7hyMwDn/PyFqQh7Ho7Qx8+xZd5g2d0biyjadfgMFqzZhVixY0tEkHXWjChWMBfy5ciMbJksZEIPe/YC4+dvgEPh3LDOlhHTl26V+3FHf+H6HRQrkAsuFR0kIuZXNYKb/pMV5kZ1vyRNnBBrZ/SDbZ5sBt246h+ICQs2wsvngmYDLkyLxnaTqDGNuZGzzJAza3pM6tta7KDf/G4FCoC5fOOuZkpGli0e2w12+XKg1/g/NbcUzyPDNqxLI2FeYmoUdKvMjcoWkCno3LS6iIXpOvxau3LznoAb0fzo3FiM6Fo2oSfyW2eJ6fZ49OS5MDd0Hb378FEDgXTDUEirH2HGi5ENHDZzFY6e9dOYIsu0qTBjUFuUss9rAHQ/fvyEITPc4Lb9gM7C1NwkgmuDSqIVMqq5GTkP7vtPaKLlpIkSiBtLBTej564TobOqjSLYoItQn1GhHa/5B6FZ32kiPpZxYmaGfDkyyXspbW+j2eX5y1do2GMSLl1X3q15rNgyjupXK4VZy7cLMOa9+E46Nq4ijBjZtt/VfiW4OX76IgZOX4Wgh4rGiY3jPl8WC3RuWg2Vy5f4XWb4pvuOn7UCZ6/exaqZA5EgflR9Fy9y604g+k5ejorFbNCqQRUJQti+5zCG/rEei0Z1RAn7/N90r797kNfh0+gxcRlmDWqNCqWLfNdlBo5fgGd/RcUumNT3u877loNPnL2MSYs248JNMrSGzaV8IXRv7YLMGY17D77l+r/rmBevXsPD8xjW7zqKC7fuI2nCeKhY3AYdmtZAjqyZhPV36TJe5g9jLW+2DBjVvTHsCuT+KY8Q/uIV9nufwpQVO/Ew7Llcs6GTPapVKI7SxWx/yj3+6Yt8F7hhZ7bvP4mdh05hwagu4hrJmtEC+4+fx+a9x4QtqFvZAVduBeLkhWt49uIVsqRPJ+xLziwZhKKftnQLFo3phsSJ4gs9f+DERREMly1qI2CGO+9DJy6heKHcEpZ8+eY9XL8ThNv3Hkj4tINtbtjkshIBMl0yzes4wi5fdnz8/BmvXr/BWo/DKGtvg9JF8mmRQ/+0EXn9CM1NkCyAXMgIbtbN6B8F3Ny8G4wJCzdgzxFfrWtcqBaM7oIsGdPCpet4YW7UaGJGQ03s2xLFClobPAqv02PcIly45q8DSYprb96oTnKsIbj5IoCEYl+bXFmiBC4JgDEzk+gdutGehb/UaW52aJobapq6Na+FNvWckDxJIqNm5WLNf1Rwc/j0FQ1sJEucSITTBFmRI7i40MePF1dAGUGsAm7csZZuKZ2gmH0c0L4+OjWuGj248fXTiYQBMjfTB7XV6VkiNDgquKFYWWXU+DwxaW7cvU5q7yQyuBkj4EYBLGwEN9OigBvgdkAwmvefDrpV2fhMebIR3DQE2R61MfR84NRlGoNHoXebehWFGR07dx12Hz6rgSOmUBjVvSkK5slmNCDtV4z/Xwlujp68gL5TVsDRzlrSDhDYcONFsO9x9AJa1S6Lnu0aaG7LX/H833OPUdOWYO3eUxja3hlN61aO8i2Q1VuwchsWbPCEq4sj2jauroGbIbPXYdbA1qhQ5vsAx/f0j8eq4GZc90aoXSV6LaWx6/YdPRdPn7/AkmkDv/e2MR5//PQlcXfnyGyBovkNN42jF25DmqQJsXXBcKTh5vk/0l6/eYvFa3bCbcdh1HW0R+YMaSStxN7jF2V+GNmjGXJnz4yaHccgZ/qUKG5rrWns3r77gCNn/PD01TtMH+SK7Fky/tBT835Xrvtj2MzVOH89AJ0bOiF9muRyzcOnLuOg7020dS6L/p2b/tB9Ip98/vINDJu1BjXK2aGZs5OM9x9t3w1u3r7/gK4j58GpZCFx/TAKiosSw5IvXr+LjBapJHrD3ianUOgUmDJ3DZkAj0OncfLCdVnA6Bp49/4jrt2+J7sXq4xpkTBePJnMgx4+RsnCeVG0QC7J35IgQTzZpT559gJHfP1wNygUYU+fy6TABYysR4XiBUXQyf41rVlOGJBf2TTNzd1gTaOSLGkirJ3eT8LdlYUM4oqjyHbS4s247h+kLYYJ4sXDqql9hG1y6ToOb96+1xZeRtVM7NsKRfLn1K5DEfaOA6cwZckWBHGh1AEq7uTXz+yP7JktNUFxROSWYW6ZyAJfvquxvZpJpBTBjeKWctcWdLqLHIsVgGOJggJE9YKopF9cZLJkSIci+XNItJu4pUTzo4uw0hdG6/qrak9EWJ0mBfq5usgCrg9u+E5V91F/YW6+Am7O+ik2whekT5tKPnhFrGsE3Gw/qBsiXxTm5mvRUipzo4MPIijWY25UcKOOuXLF8mPKgDYyftV3/+btO3h4n8HAKctFR6S2wjbZMbRTQw28vnr9Fp1HzpM8UJ8/KS4pi7QpsWh0F+TOngnrPY4IOCZbycbvb3DH+mhUvayEqP+O9jvAzeAOLqju6KBN9G/evMPaHQewzuMoRndvjKKF8oK2pA6MoP/Nu/cyT9Fe/H7evfsg8wUbv5tECeMhbhzDsHqmIXj5+q18t2yMaiPQ5Hjim3n/7r1cQ43oixfHHAkTxv/qxorgZtHWw7JAr5zcE1aRmIbT5/0was56nL9+F/1a1dTADfvCfGF0oVJXSJD++u1buRfdlB8/fZb5g3q39x8+yOaRQEkZI3GQKEECHRCkbu9dRLoJvQHD50uYID4+ffqE5y9ey4aU8wLB48tXryVog5d8+/69/I33YnoD/WAOFdzMHd8bHPPsF+cG2o22VxttqrwD5Vp8RwkTxIuWzeJ5KripX70smtUpb2DnM+f94NJjChYOb4eqFRwkPxbXE9qANiL7QX0mxwBt+frtO+29kQnm3/msauOcxHHCa3z4+AmxY5lp/ef3yzmDcyKP43Oq3yOfVR1n0abh0LP5o7BncO03Gbb5cmB0nzbaL+cuXcfouetR07EYXCo7oOWAmahcPB/aNa2l9fNuYAi6jZiNUvY2GNC5yQ9/+oHBDzHyj7UIfxaOYd2bwsY6q5Zyg8+5eecBAY5lSxSWcUD78BvjuyQZwfHDnGGqHpI2p/0SJ0qAt2/fyUZV3jO/w/hx5Tt69+49Tp7zw4RFm+HkUBB1q5QW7MBz+PvzF69EhsB/J5jjWOYYZX8YbPLq7TsZ/5Gv+93ghtYjU8PJt3zxgqhXuSQcSxTApesBmL5sK2xyWsE6awbRnvgHheDFqzfSUQ7srBnTyQL25s17ASQcSPyNnWbyO04QHBgciBQsBz98gvCXrxDy+Km4urJnskCWTBYIevBYmBIudNSR+Jy7Bu6quRvu2ao2nErY/vLEf8LcTFE0N+riSnHz5H6tZXf56dMXvPvwAX4372HjnqM4c/kWPlNzpHPZFMiVBQvHdhUQKODmjS7PDYAsGdOhd+s6yG9tJaCQA+bi9QBx2fjduicvVkUgBDVb5g6WDzuy5kZ/5OtHTqkgh3lYqO0huFDdUkq0FJPo6UdIRVxJHyDFjWsO54olMKV/G6FPx84nuInQwBjQClp0eURSGgKBfu3qomG10ppbas0Ob20CYif6t6/7FbeUG46c9dM0RgpzYxzcDJ7hhtXC3Cj3j0lzw/G+3euklvMnKnOzXtxSSvsiou3+besqriIzM7x//x6nLt7E8i37JSpQBWuxYsdCHafi6OvqLGJ69fuiOP2hTizOSCi6Ev8Y3lE+8nN+t2UCOnv5lgaOyxcrIOwNcycZSyf0w7NeDBf4N4AbdpEu2v7jFsrC51jSDpMXb5LvI0PqpNjncwntGlRGjQrF4Xn4NI6dvgTPU1dlUsxikRLNnSugSvli2uL68vUbHDzmi0Xr9+JeyBOZsyoVt0GbhlWRK1tmvH33Dht2HMDxs3445XcXcRn9Zm2FlnUroogkgzSef4jgZtmOY7CzzixzZ7umNbVjuWjOXbEN+4/6wv/BE3RqWFEDNz5nLqLV4LlYP703bG2scfn6HcxfsRUZLFLj0bOXCHvyDF1a1EHOrBmw08sHS7ccwLMXr+XNORTIjm6tnJE7hxUeP3mGBat2YPN+XWoDQDZTvHf3ZtXg2rAq7ty7j4a9p2P5+C4oYV8AXICHTl6M9OlSi/bu+PlrCAp9jpyZ06Jz0xooVTQ/4sVVgAvBTdDDMJQpWgCHT13E1YBQJE0UH01rlEYTZyckTZxIwIzvpWvY530aXqf8EPb8JZInjAfnSiXEvkkSG2eGowM3nBPPXb6OZv1mYcnYzijnUBihj59i4artuBv8GDY5M8PL5yIa1CyPelVKwuvoWbh7HhcXENedgtkt4VKtLKqWLybvggvn02cv4HXsrGhMbwY+hGWqpHAsXgDv3r6D9+krcJs5EBZpUiIoOBTLN+3BJk/FnskTJ0DN8vZoVMtR7BUTwKFtW/edDDubnOjfqZGwFly0T1+4ipnL3VGtXBE0rFEWp3yvgPm4bPNbC5AgQNuw8yD+3OSFaQNaofAPuqT4zGu3e2Gd+yF0b+0Mx5KFDHOJ6c0BPPZ5+Ct4HT0jKTVuBT1C5nQpBJzUrFgSVhnSybkb3fdj1sqd6NG6No6evAjvczeRJGF8VC9TCE2dKyKjZRrs8vKRTfSNwFBwc0AA7FLeDgO6NpUx1a7fJFBikDBRApy9eBM1nYqhRb0qCAl9gj2HTmLzPh8EhT5F8kTxUa2sndg9U4Z0+Fvghu6mxr0mC0PCsGNG73CR9Th0BiGPnyFXFktxQzFzLsEM0RwHM//hsUr2XV2uky9fZCApWYiVv8kDxlfQHyd2Ij+CnUs3AsQ9FfwwTFxgLpUcZOGnMcgKMXEd3R7qIvFPT+j611fdUvo+UT5TquRJQZEv11BOsgR7api3usARofZoWQst6jjK8zEUnFSlysZwd8TIH0bWcBdClEw0y12PfiMa7tmqluhiyHyooeAqc8MdLK/B6xkLC2f25CGdG0pIf2TNjUGuFt5UL+xavT4Rdd3KJTGhb0sF3MxbrzA3uugxvk++KxED6+eB0f07o5gYBs6ILlVzQ0Hx+w+fFBBiZiZ5XWLS3Kg2+Tq4WakJimkLYW7qVUKnJtTcRGU/Oo+Yj+1e1NwoVzfmluIYVUP148eNg+TJEiF2LMXWjHJ79PQ5PlEcrCe+Jjjv2bIWXCqVFFcbd5MjZq8G3VKcsPmdMDJteNfGkvOJp5LBXLHtANZ7HJYdNjtFF+iEPi0kmePvSOr3bwA3nEfOXbmFQZOXCAtXplhBATcHfS7CqbiNMGNkc7i4Dpm2DLmsLJEra3rZlZ+9fBtHz13HwHYuqFi2qOwyN+7yxnqPo7DLlw2F8mSV73jpVm9kTpsMY/u3RdiT5xg1y02YSr5Hftuexy/K/Na3bV3kz5Pd6BREcLPpgC8GuNbG6h2HMbpHExSxzSvz4AnfK5i3ykOCEPafuIwaZQp9FdwMn7YMwWHhsug6FrOBTe7suHUnCEu2eKFCMRukSqaAhHGLtsIiZRIsHNcD8ePHh98NfzwOeyq/cX5V5+4hXZqgeOE8uHT1VhRw0334bPgHhwlwr1G2EF69foc9R8/LvDu0axMUKWgt45XgZsP+M8idPSN6NasikaKcu/cdv4AmNcvAtVF1fHj/AW5b9uN+SKjIDKhzC7gfivnrPdG5USV0aF7HqO1UcFPcLi+qlLGXRZ7t+u0A7D9yVli2FdMHyDxDcDN/5Tbs9PZFobzZUNGhAIra5pUN4oxl22FlmQrWWdPLfLTnsC88jl3E+ul9RLdCDcymnd5YvtVLspCXtM0pngb3g2dkIx/b7Au2LR4l4Gbt1n3Y7HUGrs5KMM3New+xea+PJFXt3LyWMBBfaxxrblv2YcW2Q2hcvbToqe7dD8GW3UdhHtsMfds3QN5cUXWKz56/wKCJixEvXjxMHtxeAg5+pL14+Uq0oBwXAzs2QDar6LOfc33atvco1u04JGOPQS+PnoSLffJkz4iuLetIzjKCmylLtiNBooRwdS4n3p6AB4+xZucRVHQoiJ5t6grY3n/kNNx2HEGRfNlQ2i4vLNKlRhHbPBJg07rXeFy58wA5smZAq9rlkDlDOqRLkwqL1+7CcV8/VC5dCFkzppWAonV7jgvImTqkw98DNzQgF52F6/YI5c9G6jH/X1oYps0nNcqdAHeyfGBxS714JQORkR6vdVRx1JR0yrxPbQZpf34opNkZQpwtYzrZBTNK5+3b98J8XLx2B3HimgvKJWvTuHpZVC9f5JdqbdTBpDI31+4EaVEwxhZw/V21WaxYwhhUL1sEXZvVkAmSeYPqd5+oFwpumBCQ9zNIwEeNi455qFy6MIZ1boQUyRLr8tz8CW/Jc6NYOkmihKJlIgNmGAuuBFoTaTNHTeF8OQyZG0WYIo3sDnc2ESkFFdDBiZmLc50KxTG6R7MIcKMTFPNcUs4Ew5Y6H65yxYikP5wE6M4plCebIXPz/qOm21HcUt8iKFZcltExN6PnrsWSjZ6aLQlomtd2FJDJd6Lf+Gyug2dh79Fzmh2o0WnfqAq6Nq+hy3OjhIJreYj0EIwqHCZAU3kq7n4ZMVi/SklJvMhIMjZmuu47cSlu3wvW3H5kOEva5UWKpIkEILM/d+8/FI0Jga7q2qtdoRiGdm70W8LCfze4IVPJHbTHwVPYeegMRnRpiMwZLQTckLof1rUJCtkobl22R4+fInXqFBrLde/+QwwYvxB5rbNiWPfmuHT1NqYv3YJ8ObOgbcMqSK4T0D8OeyYLcsF8uWSz9uTZc6ROqbw7tv1Hzggrwl2pc5VSRtcaghv3I5ewcVZ/TF6wDpbpUqFPuwb4+OkjFqzaiTev36BciYKYsswdlUvk/yq4GTJlCbJnyYRBnRogTSrFBcodPRdwglx1E7n7gA/6TnHDolEdULJoQa1fBGLeJ85j+eb9EnnaoEZZAX/nL1+PAm66DpuFOPETYMaQdtq9jp26KNm5G9UohwbVywioILjZ43MJHotHaC63Bw8fY+L8dXj1/hOm9G+NFMmTgosp3Wvx9UTVXYbMgH/gQ+xeOdGo7VRw8yAwkMv6AAAgAElEQVTsOZIlNgQNLDlTt1JxuDashjSpkgu4mblkE27ce4jRPZoib66IaEQCAzIkqhvq4aMnKNdsEPq1rIHWjWvi0nV/jJ+zGg6F86F9k+paH+/cC0a/SUtxL+gh3P9UwI1sQrgp17ncuFjPW7UTt++FSKBAjqxf18HQvXj09CWMmOmGj1+g6QkfP3sBZ6fi6NyshgAFfQaI8wjF1R1HLMDorg2+WxdlzLjBDx9hwvyNwkD2dnVGBkuFSTbW/O89wKjpy1Agbw50b+OipV/Ze+gk5rjtRP+ODeBglw9bdh5A32lr4DaxG8qUKCSXouThz3W7cOrSLYzq1hh5cmVFdJob7mlb9RqPwMfhWDqhO7JkUhKWHj11EUvX7xamtU5lbgwVYMfrtB06B10aVfr74OZp+Es07T0VdEUwwoQMCgEM0fetgGAw7JUMARE5E/xxYSOLwQWcocZfa/SN3w95LAs8r0n3FP/9w4cPSJk8qeQt4cLFyf7yzQCs2+mN5MkSo3/bepIj5Xc0RXPDDMVUs0dk4GVftKy+ulw+BAGkF2mXsn/VJqIbhiJbMhvMUFy/x0RFK6Bf90m5UKRswcqTktVpUqOsRPuQ/WDjbkqfueHfMlumweCODSRXTWTXhQo06TtnP/SZG9V1Q+aHNadsZRcbxyDaTVnAY8kOiddnvpmxc9frQsGVfvIDnT+qk4AXo1Stjqnj/SOYG2+8f/9Rw0Bfd0tFREvxBEYqGQM3BAgL1+8RTZDaDwLv6uWKYGD7erDKYPhR05ZNek/BVUYq6EL66Sbt08ZZ2EuG9jNDcUioshNWWkTSQ/W/5BUKGIXUTWtaS6HI1YgqugVmLN+OFVu8JBRfOU+XaFFPo6SfsTrCqafYd5rODaeW4fhV38LvADeVStoKYCEo//jxI06evYLgkEcoVSQ/Wv6lh3oe/lLADRnJXm3qyG5PbVxsT1+5rQFIHuux/ziyZU6PCQNcsfvgSbht3ofWDaqiYhnj0YUEVHf+Ylov346IYPEPuI8DR33R1NkJjWqWM2p+Fdx4rRyDwycvYcWW/ZI8ku9sy54jqOHkgCwZ0qDXxGUxgpvJ89agTHFbAUBqI7i54R+Iuw8ey6aT7UHII8x288AfQ9po0U8EyVdvBmDBGg+pc0Z3FOl/NmPgpt/YeRK5M7R7c+1et+8GYdis1ShWICda16uMpEkSCbjhZnPD/JHacbTvkg17cNbPH+N7NYdVJksQYJDReRL+Sjtu1/7jsmn12TrbqO1UcMP8Z47F8ivlUHSN2sOZK3eiWY0y6O5aTwM3T1+9l++COg218T3dCAjRghX499Gz3NC6Tjl0bOkMzyO+Am6HdWqgLcrquaNnrsD+Y+exYd4wBdy8fYfzfrfw8CmziEM224dPXcKTp+EY2qUh8uSMPjqU7yAg6CGGTVuGePHjwdmpmKwNbD7nb4Bli5irq3alkgZaJBEaT1uK8zcCsWh8d6RLHTXPFd1dXB/DX0UkhFWfgQCmoLUV0luk0WxCUDZ+wQZ8ePce/drVk82BsUZQf+bSdfSb8KdEKBfIF7FpePL0OVZsPYDG1UqKMHjX/mMCbs5vnymAlo3f6jZPH7ht9cLwLg1hVzDPV8GNa58JSJw4EWaP7q47/xPWuh/EwePn0LONswAs/VbTdRjyZrX8PnBDlE/Aoi4IK7Z54fSFG6hTsYTUhKKgl64RRtswURsjf0j3q9QhOxBZhGrUejqvh/obX2Tok+cICArF9bv34R8YIrsTipc5uBguy4W7UY0yv4WSZz9VQTE1NyI21BVXZCQXbaBEI7E8gbm41LJkSIsCubOKRonaHLWp4IbsltLMhAmjbidl0sQIf/Vawp4ZDq+6ijJYpMKsIe2EdleLZ6oZihXmRllqaaNhXRqLfiOmnChRwY2S56ZLsxqiW0iZTKmFFV27couh4Dq3lG6JtkyTEovGdEWhfNljjGQxBDcR7rf+X4mWGjpzFY6dZXSW0hRwEzVaiq69gz4X0H7YHBGoqWAha6Z0wgqxphndPGxPw19JZN70pdskGk95JUqyycn9W0vkAsHNuHnU3DzV3FapkiVBvlxWIn5j5MOZv2qPUXzHvhG8MWKN+Wl4vtro2mWIOo9lHzlm9IGx8t9KMxCJ68YJ/69l3QoY1L6+wZj66ov6ST/+DnCTIK65MLn83uL/JcgnbV0kb1aULW4ri2zIX/MRwQ03Vj1a1tbYBgYjzFq2TSIzyXKy0TXFxYDaJYIbUu5rtu1Hh6Y1UaGUnVEr3Q18gCmLNwlLyW+cjZsShtH2aO0cI7g5um6SRBX9sWwLgh89kwzjpO0JqMJfvESP8UtiBDczFq1HeYfCaFa3ktbH0+evYtmGPQh5wiK+yojhOKf2RB/chDwKw5qt+6WYcct6lQ0YBmPghiHe+ayzonf7htq9AoIeYOiMVbC3yW4AbiJHS5GlWb7ZEycu3BBwkyplcmz3PI5Ne46KMFplUCRFwqdPMYIbY4JidmrIxIU4duEW9i4fJ657MjfP33yUfFeq24bAdtayrRLVy82cup5xDetY30nAjdexc5i70h3927mgVKTQ53Gz3STP2vq5Q2X9cd97FMs37QN05Ye4+Ic+CUfWDGljBDcEyPuPnsXQmWswtV8LAyBFsDFkuhsSxTNH3/b1Rb+jNjKNLfpMQf0qDujSysXo+KSmiRulwJCIzOnqgSQdXOs6oVzJiLFNEfr8VTtx4uwV9GlfH3b5cxndhHJzyHmWgUXMbWfM7dagSknUqlgSHvuPCrjx2z1Xi4Aiq7jD6ySWbdz7TeCmbd+JSJs6BSYM6iDd5yZw5Zb9opmj+9cmkvuX4CZb+lTfBm7ok71174G4mci8MHqHi+j9h2GS2+Xh42fycXNHz3DtJImUaAK16dVVNHSpRHkl0UghdX9Wf+XHyGR/vlduITTsOfLmzIwuTaqjUN4IHzf7RpEyFynuxFX19k+ay6NcRmVuGLYeoaWJjznDO0quHi5MXJCoIeLAYoRB5FwtvKiAm+4TFc2NbtFiaPSADvWkxAST27FqOBMXvhbRsRIJwMR8dAfR1cEWAW50GYoBKbZIN4gkA9QEvdpt5F/4Z06yjHij20ZqS+l+YN9Z1LJdwyoxgxtdnhsliZ9yXRYHZVkGCsvZtLcdqTI5WQ0+x9zVO6OUX/hanht9cMN3EJ1bivcOfPAYnUfNh+/lWxo/Qt97nuyZULmUnTCAfGMMaWdUGo9X3qHifmP9s+kD24oLywDc6GBHMVtrYclYJPbJ85cYN389jvle1dA9XYRkbViklC4pAp9lm/dLzSyOabVRs8YFWM01pFxegTYfPnwSho76ANWa/D4Xj+smoDkmIePP/BZ+B7hpWr0kShSiXz4WEiZMIGJZ/RYduPE5cwmuw+ZhkGtt5NNpGR4/fY6l6/cgq1VGATdnL17DnJXucLC3QZNajlrOLC7ST56FSy4V5p0ZMWcDRnapLwJKtkvX/LF5zzE0ca74TeCGm51DJ85LeD8jk5jRvGwJW9z0v/e3wc34P1aLW6VN/cryzbNdv30PYxZu1cANXQObPLxx5tINNHdxQonC+QzEo/80uKE7lbmh0qVMKgVk1ZxkS9btgu/Vu38b3IyesQz7fK7Ac8VY0UAZAze7vI6LULeFcwXRh/A74ffXd/wSNKxWEl3b1MOVG3cxdcE60W01ru2ouaXo6ho4eakwXlsXjRRwU9t1qLCmHZsq7Bnn7h0HTyMo5ImAG4rPj5+9gnfv3qFYobwaM8NjudDTlTlk5mqM79kElcoW04awCm7im5uhf4eGyGAZwbLM+nMD1uw6jtXT+gibZqwRxBPIkUmK3PjNMALTIq1hVPFJXz/JG0cdVNtGVeX59OeRm/6BsnGgtmnUjOUSPETwr65l1AByY5YpvaKL2eKhuKViAjdXb97F4OluqFLK1iAUnNghMrjhsxAQrt3mBYJcp9L2WrReQOADNOszFS1qlYkZ3NAd5HvltriaGOrGHX2tCsVEfU4ERXDD7MQM/eYD8mWpugBZwCIkFcoip7eoyuImiWd1dY8iL7h6K6CWydhMYRC40NLHygSB3O2M7NYU2TNbCKChr5M5eDhxMHyvSIFcAgz+yaZFS929ry1E1GWsnzVQtEjf2qRwZvcJYFir0sxErDWpX2sJBefAYXTGlD+3wNfvti57rRKiyoiqjk2qCZDT3FJa+QUgtnkskFEgsFIdHsaEwgWtswjD47b9IGYs36a5YrjL6dzk+5L4qRmKCQoIwriQU2xrqLeKcOPxQ6pQogBauVTE0k37JNEehXyKJcy+Gi2lgBs/DTWRKTLmluK1OHZZpX7iwk2aC0i1CZk0NUkh7chdr9KUpHucyOhLZ5QTJ2kV3CiFM5XRzJw1UxkKriuLwGSGfSYswYPQMO3ZyaQRLNarUko2CNQBMbEjd7JsdPn2a1sXebJlxCf1w9F9CLwLdW1bPX3g5XNegA4bRexkKagdIsv6q9rvADeRQ8EjP+u3ghvOWVdvBWLN9gMoZJNLwM3TZ+FYtmmfRKSxtAsXQY5fD29fJDAHurvWx64DPgbghu70o6cvS3mVdk1qfBO4YRoMLmI79vuI2NylckmkTJHsh8GNz/lrwrLS3cS2cdcRbD/kK+DGoUgBeB45g8Xr9yJv9oyo6VhUc9kkS5pYFiYKjiNHS/1M5sYYuCFb++e63ZKcMSa3lINdHlQuVchg0/rw8VNMWLAJJWxzYdLgDppbKjJzo4KbRjXKooC1lYA6riPLN3lq4IYAduWmvTh8xg+1nIqjQC4rCfc+cPIyNu71QbIEcbBp/nCZCwhuEiRMIMEObGSfOHdSDEtwQ1ffsBluCAgMxrShHZFTT4PDTcvNu0EYPn2l5A5rUK2UaEy5hp68eEPKELESABdxNfdL6OMnqNd5HMoWyYsx/Vx/6idOdprgfNPuI8ia2RJ1KhQV0M1GcmOb10lULFEAlcsVw3r3A8J+Vi9fTIT5bGS/vnz+jEpliyBVimQiKP4WcEN3ct9JyyTiisy5eWxz2BfKIwEZxsBNYHAolq3fjXsPw1C9XFFYpU8tgGur5wncvHsfM4a0jxncMFEcJ29S/AQv3H3SrcKPndmJpy7ZKkmH6jiV0CblaK0doUKNOORbwE00oIeLAF8+F/mRXZtINAM/6pt3H4jrhjoWsiRclLlI/JPNoHAmly8zMyRNZDxD8df6EcHcvNMW6chJ/Eh9c2FesG636JHU2k0Z0qUW+pXiUxXcsPyCAgzUZowdixAtc3FkIr/ZQztg9Y5DmL5MATf8n9jmsYUha/ctGYp1binvU5Hvr/Qmsihaq1/F0OgKxaVOGcOmOUno54T5WhK/qOAmhVG3lDzNly/iRiI7tGnvcQHKylOqFdj131KEfRgBxagq/kPWJjK4UcEitVRTB0VkKOYzLFi7G7NWukteBzYC9GIFc0sYeFBImOyY7t4P1YAn0wOsmtZXvjdjjYvyhl1HRKdDplJFTcyFs3RCD1ilj9jp/ZNjn9f+L4Eb7mipM7lx6y5evP0o0ZmFc1vhduBDpEieTMANG6n/HV4ncObCdYS/fivmZZQcGbfK5YoiOOQx5rrtwP0HD/Hmw2ekSZEEmdOlxOWbgahdudQ3gxuORbqy+D6pKWT7Eebm3OWbWLnFE/fINgLIY5UOadOmxsIN+wXc5LPOhqmLNsL90FlktkglpUTUxoWrUe0KshD/k+CGbimPgycl1D4snM/+BfZ5s4gL99CpKzGCm+ev3iDtX5ta/ZYobmxYpEsjNd/I4qmCYmNuqQ1/JXtVivqaIWWSBJJmg5tGJt8kc0N3ERNubvTwxvlrd5QcQvHiCJi5c/8hzPEFc8f1QuqUybDn4EnRTb37+AkJ4sVBnqzpcf9xOMJfvBZwY5XRAn+s2Ibbd4IwqEtTAQ36jRILn7NXBFAQ6L79qBAEHGvFC1mjlpODhEyrDMoGdy/0meqGrbP7w94270//tKmF4rxN1z3nFY5LtmyWKUVQ3qBaaRTMm1O+j+37juHiNX88fanMnymTJIRTSVtUdSwh3pxvBTcUZW/cdRib9xyVDXuODKkxqFtzEesbAzecd6/eCJBzqIVkH83NAIu0qSQdCdnPr4aC8ybceZ+6eEPizanmp2+UGhpO1qTufXyvSQmEVi4VvtvI7NDtgAdyfS6ozNHyPY0GYR4UZjmmfoH5cG7dC5ZdLHfRFCNntkgNFiBs26CyUPX/VDtx4ToGTV0h2ZRVITDZlPUzB2g1ob7l3mTJ6nabgHfvlTBgTnwENwyvlhpJuvbg0RMBlszvw/BhFRwwTHPmkPaifeo2ZoGUIzAkz3QJ9XT1nlSBrHpd7mJY5oHuNCZoZB0ktZGFo1upY+Nqkp/oa+3yjQBhIo6dvao7TI+r0eEr1dWiX7GcY4vMIFmopZs8JRfNex2TweP6uDpLZFlklx4TIlKvwpxHakuTKhlmDm4n2a+NuWg4/iiA37rPB+4HTsI/6KHkHjIoRKW6zMyAfDmsZGfFqCS1yCUBNvPf0O0UEvZMAZFfgJKF80hUCV1samM5kuGzV2PvYWamVuzBxGql7PLi1du3OH3xpg7IKeC4d6s6IoT9mkuVjMOoOWskv4/6Lhk5QGE0Raq/qv1KcENtDBccppqgKD869xvz0Fy9HSTzFdlPNQ8LbfIo7Kkk0QwLfy3RIVyQyLy8//hZMj2rjRM9v2mWl+HcZ50lPXJkySD6Dc6PjJxiXbPw1++QIklCAQt0Q3JSzhxJmK5e8/I1fwQ/fi4MJVloY+3Fy9eyabNMnRzZrBiuHFvy2Jy4eBMOhXJLEAE1JXQ3pU2VQvJ/qY3j+l5QCK7dCZZvhyHgLLrrc+EG7PJmE7cI3S7sQ+SWLUMa5MqWUcLDj5+7huIFcoo+hoD8wtXbsmBZsxCtrnGjdenGXXFTZ81kIWz5+Ss3JRy+qG0e7Ti6fe4Ehki4LoEEWQjmMPMPeIDgR0/x4dNn5M5iKUDz1r0QOJUqbNQuXPwZJfhUl79H/6AUiRMIe69G+bDP1/0D8eHTFwl0UPWIPIfXOX/trngjEsY1l5IwZAPImuTMprh5CHAIhFlS5/Hzl0gUPw4y/OXKYUQb9V6DujUDmS4+G91Ud4Ify1jKbJkKceLEEV0kywbRjTPfbbtoiRrWriCMRuRGgBMQFIKAB4/wUpfjzDJ1MpE08Hz9MX7tVoCIoZ1KFJSEkf9EY3/IfF71v483OreWlUVK0b6o2h/ah+5NEiAhOld6+tTJBQ9wjLHPgfcfSqZjyibUIAfO+wRNHA+sXqACeorOz129I4kq0yZPjIJ5ssvznTp/VbS0BSMJhwlwHoY+EbaIm4/4ccyRw8oCWTJaysYxWnCjUrXU2tCHuPPgaYmIMjePhWfPXwnar+VYDBt3H5Xw79Z1K363jQmQdh46LTtWhuG2b1jlu5LvkSZc7X5IikMS3FA5v9v7LMKehQvTxDDy4NCnyJAupWh0GlYtLZqgf6JR5ExbUOvCl8qJj+6Xjk2qflfeHQKxeWt2iWBaV1dR6nCxrIU++OMAYdg43wtD7dUQZL430pj0mdI2ZLCUHELiVDEEOtRu6KVd4TE8ghME8wX5nLuOfcf0SkSYmaF8sfzicokpE+79kDDJC3MzIFiLENIT2Sj90eEdBXwp/8GFvFCe7OIKYDZqH9+r2s6Bv1cpbSeJzyJHA5EK3rzvuLhPeQ2676i3alyzLKyzZIh2AeR7YuQfo7so5OX/88MjxUkbM/0AAQpdixRs8x3oC8D5gZPSdj9wSiZrtRRArizpJRkiJ0tt0fn0WWqfkW1hBJiKm9RnUXPWiBg9jjlc61VErqzR55rgdema2sXM3xeva5ExPJ+6ONab+lXtV4KbX/VM6n3u3gvGsTOXUKlsUU2U/Kv7YLrfr7UAF9rt+30EuJYokEMTPJ++dAuHTlxEDyaLLVPEqG4yck+5Tk2avw72BXKhUmn7H85H82st8d+9W7TghgJKd68TMrly10L/X8NqpbB53zEc970mYIKRBcNmrkThvDnQut73gxsyL1s8fTB81mq0dHYUAaZ+ZFVMZhVws+MQDp64hBHdmkginxPnr4sqv5htbpQpYoPeunA1aoWoWaF/+Z9o3KkwfJf0pbpYc5GlGJS7mW9t3AVQMC1Vo3X7ey5+XKgjsxWM8CCd/UHNdaLbbVC9Tncc06cTQEZou6MLANfPWsNEf+bicnn99r0s8irLQODD6zKkUgVM0T0X+0ZBHxX4KmgyyF4X5cQIZocRRtQFkZFSq6Or5/LvSvp7wwsQxTP9AO+nPg3HEp8jukyx+lcgDcxnZVZajkslhJbp5c0liR53IhQ9GnPq8Xg+K4Glem8mS+QGIPJ4Zj+5e/38JeJYhcFiTa4I/RnHDoHVt4R0s89qmnmVBeN50bmzvnUsfs9x/8vghgni9h0ieH2NLq3rGgDW77GR6dj/jgU4D1McvvfgKVy5HYjbQUotuNxWFqjlVEKy9yZNkjjGqFOew7nl/sPHoqlh5uWYIlX/O1b6d/c0WnDDBZYuqRsBwTh14YYsZqTPSYVyIh/RValj0W/SMl0Y4N8BNx9EEDl89iq0dK6AQR3qfz+40TE3BDfcLbP6eL9JS0RUTMYj+FGYAIMWzk5SKoLJAU3NZAGTBX6uBf5XwQ2jOOj+PX35FvJapcOcMd0Nkvb9XCuarvZvsgBdzqyn9eL1Wy2ogZs7uuDolvyV0Yj/Jrv8V/oSLbjhbpIF4fYe8ZU09dfuBCJ+3Hii5WBelSXjlIQ6/Sctg53kOPgRcLMarZwdMfAHwA2ZJIYv3w1i4a81osPhTppRXBykTPLXuEYZVJccL9GEnP/gW6PP/vGTcAGCdIv93fuwcCjRfpqUyZEwvlKvRUSHL9+Ij5MuC35g+kXojHWdz09RG32YPFY+Sl1hOF6fkWV0azDcmGxJTI3nMH8F/dTUEzHMVGUmeK9HYc9lzJDhoCYnpvB7shh0AVHYy3fE6CBqKBjhwcRrkRvty1B4npcyaRIDISSZM7rnGNlk7PXSfmR82OeY+qV/X57HSCZeN3GieEhtxF8euZ/cAJA1k8gqPssPpkWP6b38G37/XwU3TDhGnz/HPSOpLNKkipG1/De8D1MfTBb4/26BaMENw/I27D6Kj58/oVoZe6kdxf+ObRYLmS3TygLSr50LhkynW+rHwA1r6ZC5Gdih3t9ibrz/Cnce2b2J6EuoV4kbL44stJ8+fpIwvEJ5s2Lj7iOSfZQVpVkC4J9oDEMeM3+93Htcr+aSqfd7G/VDA6cuF5cIw7/LFc0vl6BwjxoaRkgx2VzfNi4iwv5ao5aEotxV7gdRtIA1erWqLVoMNgKbwdNXSsh8sQLWEmUVU00ijonxCzbi8JnL4uIb16uFJixmsrsuo+ZLhuZS9vkk3TmjxYw1AhpqVPYd9ZUK7y/fvFESedH9liShCKhZLK5SyUJaKCuvQ3Eyx0pY+At0alRVNFpqo6iNot4L1/xFW6S5eniATuVLgEc2j9qZ2o7FJD9STI1i96HT3aQuVLpUKbBySm+DPkU+nxqcPzfuEyE0K3rPHdlZBJR/F+jG1L9/y+//q+CG9pX8Rl+UMHtTM1nAZIH/hgWMght+zHuPnJMcJ5ktU6N6+aKSCGi22w5ktEiNZrXKYf6aPWjXsBJOXriOnFYZ0Kae03c/MXfDWz2Py4LV0sVJIjy+V3Ozyv2QxNq3bVBJ3GfUHqROmRTuXqdEpMpU/2R1qGHh4rx04z70bFVHy0z63Z3+ygmHTl0SJovMC1XgW+cOjVF4q385+vRdB8+WiB/qXuaN7ozKuqgB6ioWb9grFHnuv/Ik8JlKF1HqekXXqNafs2onFq7bjTL2NpKbhf1i42LdcfhcnLxwQyZvRiANaFc32iqwPIcMBoHX/uMXUKKQNeaN7KzpOujGbNx7ioBgVoadMbidlrVV7R/92HRDzlvtIW5DNakhATPD+N9/+oSPHz7h0+dP0o+i+XOhW/MaEiVG9oP27TF2kQAzVtxmLhe1+d0OxKApy6XmGBchjiMFUOikyl8A1jb/8lnJ/EuhLyO/KNqNjgEjUBk20w3rPY7gjS7Xzbg+zdHKOfqxznNmrnDHko37JIpi3cwB0Zeb+JmD7zdf638Z3Pxm05pub7KAyQJ/wwJGwQ2FnCykxvogdC+QEaGw8vKte1JFlZWrc1hlQJki+STfCqtIN6tV/rtvbwBunJ3+NnPjefy8VBKl6JPRNHeCHsqCTobANk82CUNjMU4KNBes2SVlGvj3n92oUWLRQ8k58lckC8FCl+Y1vgmwMWpnxdb9wowQoDHSasGYLhrLRLErF8ypS7cIsyHgRle0NLrnYPXouas9JL8K3xXBTd4cCrghQCDTQiBFNw/fL8sJMCorOhErI8GYDtzz6Dk4FM6NP4Z31MANw19b9JsGhoBXKl0IUwe4aiUMeD8yT0s27ROARnF3sqSJpK5WpVKFpSgqRdAEcAzrI6PDfEp071CsPrxrI2EHCWK7j1koxVjpwiTwURujnAZNWyEJJ1mNt0WdCnL/L18oDDYTlxUL0Z29dBOex84h5NEzJEoUX9ifzk2qGWWtGOJKMMV0BQxJZH8IltfM6CfjyVgjuOEmYPH6fQKsVk3tK5m7TczNz/7aGKr7BQz3ppuUTcowxI2DePFY+V5xa1JgzrGn1liK3AvmEmHBQ7pc6fLlJki/8VugC1a/CKWxJ+E3xO9WzcmknkdQTjcoI07Vfuqfzz7T9axf94hd4EZHFeNHvh/PYb+Zv4v3pLs2cmPItn4AAkXvtAOfj8Cf0Y7f6i6lRd6/ey/3YaAAz2dJC2M24SaYiV9VezOy0NjmgW5k5b0o1+MxtPPP/E74LXIt47tlP/RDwWkvssXiso9rLqHp3PRwzlTHAJNgMpM4G+cm5Z3GM8rg8VwGuBh7xzyfgZ+q+HMAACAASURBVBB8Ptrnxes3WvJV9b3x2mopkcjvkmOH9qLNGRzBSFqmOYmuMQBCgh8i+ec5nlh0+t0HJSkqM7Jz3EVm7OmK5XPwnmxqEEnk++mPeY5xXof2YRi2fqP9OSaU4BYzyQXEb+5bgiV+ZNYwCm6YL2bR+r2ycNH9wN02a0gwKonZCp+9eoXcWTNgYIcGaDNoFuo4FZPFJHKjcfgPBy4NGbkp4IaC4q9rbvgyGbmjDNAIapgDd93Ow1jncUR0Pxw8ZDqYXXb8gvUCcrig+5y/juwZLSRUnMn2mLGYgOxnNxXckLlhYxFLt6l9vim/DkPuyaSwTg0/lPhxogM3WyXl9YiujWMGN8/1wI19VHDTeSTBjRJqzUGXNmUyzB3RCSwdYIxB+xq4IXPTXAduKpYqhKkDXbXMlpxY6RpjaQGCKrJHvVs7w7FEQaP6F4II5o7ZvPcYShbOKzmUWI6B9o0J3Jz380cLZ0fJk6Mfhq3/rpkokSDt/DV/KQUxtmdzqUau38i6zF65QwAlswyTrRwzd72Mv/G9W6B+1VJGJ2J9cENgtXp6P9jmNoGbn/2tcSG5fjtQil1u3H9KLk+Q4GifByWLFkBJexvJD3LkxHmMX7hRcpAQ+ERuk/s0Q6VyxSWraaNu4/Hy3QeJjlNbzkxpUKFEQVRzLCGJ1CIvkDyOAOPMhatSCPC03x05NXuG1DK+azIBW/q0cNuwCws2emlAhICBereE8eKgW9OqcG0cAdS5CHQdtQCHTl6UZ9JfpDhnxv9L7/bHYFfJNzN7xTas2+2DxAnjGTza/FFdUKxQbqUI7vMXWL11P7bsPY6wl28k2WDbek6oUq6Y5GmJqfH8DTsPwfvEBVy5GwLLVMlQr1IJqcic3iK11j/m5tnpdRxr3Q8h8NFzCXBsV688GtR0NBBhM8za69hZrNruDf/7oUifKinKFbWR5IGZ0lPy8HPcf0ziN2fFNjx58QYjujU2COPnHHv8zCUMmLoSLWuWRtumteR9uHQYiQdPwmW9KZg7Cyb3ayUL8dTFmyUYpXOzmkiXJmqRSoKWtdu9MGPlTs2cBN+vJAcZMKlfKzhXdsDRk+fRa+JyMO2D/nNSL8qEnfq5mHghzp2sPcbIre6tnFEofy6wZlSdrpMlrxIBrtoI1rgmtqzjiN6uLgZlHph52OPACXgdOYOTfgEyj2VJlxIuVRxQs2IpjWXnd3X01CXJ1n3Z/74AIZcKRdCmQVVk1pUYUft15sI1rNjsKWOeiRCLF8yFetXKIn/ubFroPIHNqfN+WL3VE0cv3EbiBPHgVCwfnMrYo0jBPDFKIWIam1/73Si4YT2dRev3CAgonDebJMpjbpEjp/1kx+1YvIDk6qhbuSRW7zgobECbSHluOHjoIqCmg5ND9kyWURDvt4Ib5nPxOHQGzeuURyaLiFoYfBEENswyS7cLhc5kcNKmTi5p+6l9adugiiyshfNkR8VStuLaePnyLVr+jaSDMRlaATdLhLnhzpHIlqn1x/VuLmLW6BqfY9rSrXDbxoR1HwWZEwUvGG2MudkqeVtGdG+M0nZfd0vFyNyMnI/j564qOysz4O2b95JwcHzflpLyP/Iko4CblfA8dl4SiekzNwJu+k/D5esB0Ac3HAcMz2cFbiZeI/MxvGtj2OXLEQXh69uHEw2zLFODw5pUbBq4eRqOge2NMzcEN8zRwxo90SUa5KRDwXmXkfMQK3YstHJxEj2S/k6XidsGTlWYILqvpKbW0NnCKDEFwuyh7Y2CpyjgZlo/E3MT04fznb8zwaW753FMW7YdKZIlRfcmStFIzidMU3Et4AFaOzvCpVpZDdywgK2DrXUUsXmh/LklqynBTbv+02STxAyramMh3J3evihllwfdWtaJkoCNi9SJc34YOn2lJMqr46hUECcDudXrNFwqFkerepVx734I7j8IlcRwBDYvX76RzO+v3n/CmO5NkS93BJOsgpvP79+iSpnCmmub523f54Nr90KxdEJ3YRtmL9+K+6FP0aiqg4EVi9nll+RoXNQmzVsLzxOX0alhRfkmmCRvp/dZVC1dGB2b1TRgjSK/CvZ30eodWL7tENo4l5Pagsx8vNvbF0wY2qlZTaRKmUwqYy/fuAfr9xxHXaeiYD08ZhtesNETNtkzYFx/MrmJZLFmUVIWdCxplwd2ebNKlvVN+0/COrMFRvRqKQkKf7SRfWGm5umLN6ClS0VUKhdRs4nXDnoQinFzViNZogQY3quV2IDv8vCJ85K4j4Uxn7x8K+Amm1UGBUR7eMO1cXWUtM8fZS2jnZiE79pNBdyysVzBzkNnRQLRt109qQ7udeQ0Bs9YjT6takoNRrUxRDxygU6uA17HfKVMhnOl4nCpUlr6efr8FTh3m4IhrjW15I18Xr+b9+B57AKa1C6PZi4VDZiRDTsOYMLiLWhZq4xsjgk6rt8JhscRX9R2LIouLepIeoq9h06LTjNfjkwSBc3nWrrNG3HMPmPJ5L4ypniu76XrGPPHGqS3TIPa5e0kvcW+4xdE3tibxSytmTTRDBf9bqHLiLlSNb6CQ0EBkN6nr+BeSJiUqyhhZ/Ojrzra86OAGy5GnMDp1mE5cyYtYxp8up0K5s4qeUPoIukzcYnsphmdROFs89qGbikyNjNXbJdBzPw1dHdEpif5EW/bfwJMm9/KxVGqGRvbGa3e4Y2Rs1ZjYr+WAqjURkOt2XEIy7bsR5OaZYWyy2lliXw5rYQC44dEa7MOU5oUySSXDoESUXnk/v4MCwu4mbRUBjUzYlIHwj5N6tNSdEvGBIm09yEmIfxjjSzmFLmevXIbsc3MjIIbgiC6pbgT+Wa31LrdcuzwyG4pHXNjmzc7cmfPiI27jsrEW62sHYZ0amiQXZf2iQA3dEvlwR/DorqlLt0IkJovZG7oFuJYoe6HRSFJ847q3kRqgXxLdFbkd/It4IYJ9ciyfA3c8LpM+kfW8ap/IGqUL4oxPZpqYIWglGN+zioPETnPG9UJdvlySlLCXuMXy3NN6d8GlUtHzaKqgZsN+yRLIXdjJubmZ3xdEdc44XtFgGdZuzzo076BMDRqe/7iJXwvXpMstSxYqDI3zZydhK2NLiMwwU3HQTPgUjlqleU1Wz1lwp80sC0K2eQ0YBvpMli+cS+2HziNSX1bwNYml3SF1P64OWsQGvoYA7o0Ndj1cozsOXgKC9d6wLV+JdSqXNrAQGQNWUgzeaK4aFW/igA4NjIodTuNFqA1qk8bBASGYNaSTbC0TIt+HRoYNfKegyfQc8JSTO7dDLWqKGw1w5vX7TgkyR/5nZQqWiDaF8QFu37XcWhSozR6tlXuwUWXLMCmXYfRtI4TKpe1F+Zq6MzVcHYsilYNq4p7QuY2n3MYNnM1erWsibrVy+Hi1duYtniTZF0mC5JGV+j34NEz6DVpBab1bwnHUoxo/bExw/eyzv0A9hw9jykDWsMqY0T2e46RP5ZtFTAwsmcL5Iy0kaN7csGqHTjj56+BG/+A+5KPjZnHmztXQOJogiXUXkuNpt1H5Plb1K2E0kULymZu/fb9WLrRE+vmDo0RxF25fgeTFm2CdRZLdGhSA6l1trp87TZ6jF2MP4a1R15rBRTznTK/24HjFzCkcwPYFTAMNmk/cJqAtvVzR2hsDyMA5yzfCr87DzBraHupRD958WbJx9OjVR2tUOeV6/5oOWAmWtcpiy6t6krh2LGz3RD67BXG9mqOLJkU2164chMj56yDU4kCaOFSUZ6305CZAmgWT+ytsYR3Ax9g0vy1sLRIg77t6n8VXP/IKIgCbggIyG7sOXIWpezyCUpb73FYInO4w2Uo7HYvH9m9E+xQB1GpZGFhVfQb/bPTlpCNOCAVrTmxMIw88jFb9vlg1B9r0KpuBfR3rWtAs6nHkp2hsJMMSIOqEROBmqHYw/sM6lZykLo89DUyw65FqhTil2RYMQHB8/DXqFK2sPSfFGKzSGDsR4yonquCG5Z+IA25/y8tkNfxCyhe0FrqDLFQYuRGQDN23np4HDotmX/LFbORj4jJ2BYa0dwo4Ca9JC2MEdzE4JbqomNumOxw6sA2GDhlhdRbSZQwnlTMpR5Fn/2IcEv5KuBGT3OjuqUigxu62RjFxOtWKGGL0T2b/e2aR98Gbm6jaa3y6PMV5obvgO6xTsPnCrtYpXRh+UjVCsr3gkMxcraSToB1hAj0uPvipNek91SpZVKzfBFxT1ErpN9MzM0/kw5etTEX1mHTlsE/IBgzRnRGBouvZxz/GeDm1LkrGDhtFbo1r47qjsUMkkJyvty0yxur3b3Rr62zVH2mG4N1pyYt3Ig4sYB+HRsa9JOL1pCpy2Qn27FZbY3C1x9HV2/ekbk3Z9ZMcj22bbu9MWreRiwd3w2F8luDFZqnLVoPm9w50LVVHaNTWM+Rf+Da7SBsXzLGwOVxwe8Wxs9ZI1XPu7SsHa3+YcV6D0xYugMeC4ciexYl0pKNiQ0nLtiI7FYZ0L1lLWFtPI/6aoUhVdaXLuYew2cjQaKEmDG0I3YcOIlVWzxl8XQsFRFNSjBQr+t45M+WHpOGdPxh1xQX8inz18IstjkmDGir9Zuumx2ex7Bi2wE0rVkONZ1KaBW/1YOMgRuWcmDxy9j4jO6tXWCpV1YlsuHJLB4+cVHWPgf7fLLWqGBowcqtkkV/xYyBX00GycKtrH92624QernWg411Vu02rEx//vIN2NpYa66n23fvY8qi9UibJjX6tHVBsiSG7sYBExbhyo0ATBncThgkslR+N+5i2ca9eP/pC0b3ao6T567iz7UeaFGvsthFn2jgOGJphL0rJ+JuUAg6DJ4l6VtaN1IqobPxWxgx0w1hYU8wrHtzAeNN+83A8I4uaFArIgiD7ku6s5TKAo2RP0/2n7H8RrlGFHDDPCJkU8hwlC9eQPKWbNvng/jx46B781qil1jr4S2izuyZLHDuqj+yZbRAm0h5bkgRs+jiyq1eGNSxvoASamLURlTPLMjTl2/DDq+TqFrGDj1b1UYOK6W6qH6jaHnoTDdM6NMS9auU0n4iuKHLbOW2AyicLwdevGJG3o8obZ9XtD7bPE8IAKN7hjEzZJgoiGNkjj5I+lmW1dxSoU+wYlIv2eG3HTJbdjp0bTAdvr54i3/ftO8YZi7bLnaeNtBV+k3tDX2pC6N1S30juFEFxYyWoqC4s6GgmJqbE+euomhBa6yb2V9qttDtxJo26dOkQJemNVCvaimNFteYGxEUG4IbfUGxvlvq8KnLIpK+fDMAvVvXlp0qxY5/p0Vobp7rBMU1tcuoguJvYW4o2LwTFIJWA2ci+GGYFFqjq4yaLrI2W/Ydl3dC1okMFL8DtcI2w7zpYsuYLhXG92kpWbD1mz5zw+q4q01uqb/zqqM952FoGNoNm4ti+bKih2vdGHfQKrjJkTWTuFFimUVo//Jms9R2uF9jbg4eO4sRf6yTJKNOpQsbZBznPHbr7n1MnLdOvuEitrklCy3peNbOaVnXCVXLRVTd5sTebcQc+Fy6LWxGbafisEwX4WqP7sEpBG3Tf4rogeaP7ykAiyzI6JkrYWGRVkAVW7qUSZAvlxUs0qQUFrZSi8GwyWaJ2WN6Glyau+fJCzcgcZLEGN6lMRLrKj9Hvv/AcfPhdeYajm2YagDqWMV5yp+bhZ1hkdtpS7Yh/NkzTBjY3mDhJ4MyfdEG+Fzyx7wRHWRtOXH+GoZ2amjgiuN9e474Q5jUPSsn/TC4CX74GAMnLEKRAtbo1iaiaDLres1zcxetXZtG1UQEfNT3GqqVsdMYQGPghv2bvXQLrt64g74dGyH7X0Ed0bXbAffFZRPwIAwt65RHlbL2SJsmpTB+I6cvkwhVukzjx1PEydZWFsiTU6m3xUagxyrxLK3jXMkB1coXlUAI89hmKGyTK4oQnJv1vYfPYPmmvWjXsAqqlC8epWsXrtxAtzGLkD1jOmHGPnz4gBO+fuBGjvX6KpSyx7JNe7HT8zj6ta8PhyKGGsTl63Zi2NxNOLFhskTEDp+9BhN6NUU5B8N0J/NWboPHgZOYNKgDgu4/EDbObXIP2BeMqDNGgLnN0weL1+3CkI71UabEP5OaJQq4YYbfP9x2yEJHNw41DyfOXUPY85eyw+UCwIKZLJvAPCY8jhFUkWtLEdwwlHzl1gOysLeu62RQk4eL+G7vMxIG/uhpOLKkT4uuLWqifuWShiKpT58wafEm/Llhn7gCuJNWm1p+YZf3WdFEsDAhC0mmT5cSr9+8l2zFFmmSo0VtR8nXc+PuAxnMvEaO7yzS+S0zdES01GMsHNtNxM1j5q7Dim1eyJMtE8b0aIYiBXIaLMgTF22S4pasB8Xw5mO+fug0Yp7oP4xpbv4Wc7Pm69FSRQvklJBlfnxkmsbMWydibGqpCDhZoI2JAw3cUoWMg5tLNwMkP40qKN59+CwmLNiIew9CMaZnc7G9vmDzW+yqHvMtguJzfrfFhfo1txTHwIqtBzB58SbZ+TBaiqCL6v3g0DBxY3IcUStG0MP0B2ojO+g6aKZU8W5YvYxExJEtVJsJ3PyzzA2rZXcbuxjVStmibePqMVLaKrhhQcx0qQyrSFcoagPXJgpANgZuuPm4cy9Y6H5qb0b3aoG8OQ1zFvF93/APxOzl26TIoGXaFHK9l6/eIg71XPUqwqmUnbhp2EIfP0HPsQslWoaaFM4HrEFmnePrRX3PnL+K2l0nYu6QNqhTtazS5ztBmLtyG0KfvtDG35ePn6RwIV0h6dKkQKnGA1CnjC1G9Glj8KmxoOHUxRthHjeeBF0kj0bnworM9x4+wz63iQbnP2Th3j83y3zavUUtjF+0GYnMzUQzw+KK+nP0nGVbcODMNcwc1BpbPU/g8s17GNq5oVTu1m+DJyzE4bNXcXjjjO9KtGlsDrnhH4QOQ2ahW7PqcKleTrP9PLcdUjS1WytnEWTvP3waXcctwe5Fw5BNx0xFB2427jiAbfuOYUDnpijwlWhbv5t3MXvZNjx98UoishgtSbdo1kyWWLTaXQqSqsWAiUDJ7lUqUwT1qpWRgptnLl4D+1kgd1a0rl8ZKZInFUCcIE4sDOneIooInAUupy7agPDX7zGqR1OjYPnc5RvoN3GJSEPUKvCvXr/Dk/BXGNWtsQjwmUPtsM95DOncCIULWBuYdd3Wfeg3fQ283cZKLrGpS90xpV8LOBQxdGkuXeeBdTu8MWVoRwQEBKH/jNVwnzcEufSKrTKAhYTGnBXbMahDXVQoXeR7loFvPjYKuOHAIyKnz9ilooPoam4E3JccJ4xcuXj9Lmo5FsWERZukmKD/vRAp0kjwot/oluLud9WOg7pcM03FXcSPmj5lAo8JizbigM9FYVMYHuZc0QGdm1aTxUQVd5JFYLVtv9v3MGNQe9SrEiGcU91S3qcvS2g0Q4wnLd6MR0+eieaG4rceLWsjUfz4UqCTxxE8tWtY+ZsN9D0H6kdLLRjVRapb0y3TY+xCAQvUC/Vr6yLRXEpotCf+3LhXEstx4be3yYFd3mdE6EowYQhu3mDJRk9xsbHe13dFS0UHbqi5OX8NKrjh4k5qccOuo6KXYhJA+pi5M2ModuiT5zpB8Tk4RAI3WrSUHrghc8XnmbBwowBPJv1zqVQixszK0dn829xS/qK/okCYwkS18jivyagW9oOaMobdU/hdrGBuGTss/spjKSSkn5vuwmFdG8s71AdjHFcE/3NXeSBPjkwY1b2pRBSawE1veK0c/115nb7n21KPffDwMdoPmwuH/NllRx7ZLRj5miq4qeBQCJVKFjSg2nlulkwKU0xw07L3ZBFIFs6v6GYUcPMAHz68F6a3Yhn7KGCKTMyfa3fKbpwsjVqY9+WrN5ImIzz8FYZ2b4Zsus0Ur0mXjoCiO/eFeabmbUCHBpr7yZhdRkxdgiO+17BxzlAR8Mp4fv1WhMpkG9V27sotrNx+SKKZGtYqjzodxsA2V0bMHKVklFdbAHUPCzcgUeLE6N/WBcfPX8eVW/e032s7FkGeHFYgc+N97iaOrp9q4D4jMzJl8WaQnewpzM1WvAwPx/iB7SRxqtrI3MxYvAHHLyrMDaNjmRuN4CafTi+iHttr5B+4cisQe90imBthxgIeYOOeo9EOF0YH6VeH5zmXrt9Fh6F/YGSXBqhcvriE4m/cdRj7Dp9Fg+plpIBlggTx4Ol96pvBDUXFS9bvwZDuzWCnGyPGOkXmheCRcwWTgPKZ6XFoUKMcnjx9LgV21XmJ4GfDrsM4fem2SBks0qXC4rUekom9c/NaGgCMDtwQKJw+fw1j56yRFCfNXBRxvX6jRmbgpCXiFWhbv5Jk62fjnO22/aD0ZWjnRvA8fkGE0/07NEAJe0NGmu7JoXM2wmc9mZsAYTIn9mqKsg6GukNWP9+5/wQmDW6PwPsP0HvSSqya0tNAA6TP3AzuUB9lHX4Bc8OPhOJWij/t8+cQGpKL8IPHT5E8SUKpqr33mC+K5M+FzXt95G+BD0JR0i6fZBjWbwwhm7ViuyyUVhkYTmmLRtVLy46YuxiGZDM/DRPrUV9CAVn+XFkkMR0pQwIn7ibW7vAWlwaByfSBrnCpFBXcUCPEWlfMyzP1zy0y4VUsaYvAkMfImz0Tdhw4JfQbK4SzSvSobk2Manui/Xq+8Qd95oahmFwYOaCoWRq3YIOE1pOdoYCVg56L6LX/a+8qwKpKt+hC7MTAxu7GxG4FGxWwu7t1rFFHxQYVRUexFQu7u7sLUQEVVLALFYs3ax/O5V64KCjPcfT873tv3ui9556zz3/Ov/69117L1x+9WtWV+i/BAM+V+jMEGq56In4Chjx2S1aBnJvo6Ny4um8TTZkR3ZvKIs4hOjc6cJNLylL8Taay+WCxBZqkWoJRmo12a15btBqGTlscqnPzBc6Nns7N3uMX4Th3tex8/+hsL0RufVftKIZWPqaCG4Islgh6toxYliKHhvecgINcBX1wQysKzgkuKk9fvkKhXFnkuqhYzbITRQ8JXNhpZ1Uot2RtcoqjeNhZsiuB3YS8R4wTM5Y9W9XVtRmHcW52ym9rZano3OGvf5ZaHUMnLcC9B48wdUQXpP9KSSc6nJtWfSciuVkSef9wpEqRDBnTp0GBfwQ5C+fNZjRLxHbjIY5zkSZ1Kowd0M6gA5ALBQUdh3ZtggqlCkYgM5NX4TR/LW74P8LM4Z1grpfx0I+E921/tBo4DXY1SqFPR4cvBomLZ/fRc5DGLJGAqtFOi2UDun7eGINyBktajrNWoESRfOjgUBPrdx7FqYteumO3a1xD2o4XrdqKSYu2Yvu8kciaKYwycMPnrnBusliklQ3kwtU7sO/YeUwd0RU55JlRHhpybvqNdoFp3HhwHtFFduxsmSYgqqS3MBJ82Pd0RC4Lc0wd2V33fT5D127ekVJSZGNQFwchbKuPqQpuOg2fgVHd7GFdpTSu31I4Qp6+92CZL7tugfe//1ApS1UsJp1wneyqI0mSRBEIxfztqIIb/fO8ey8QY1zckS5VMvRsXR+pUxm2kUtX8SUvdBzuggGt6yB5CjPhoPJc8ufKolunjpy+gtixTFC0YG4UypkBbexs5GcIohes2obdxy9j2h/tkDNbRNV1r1u30WrIDPRoWgPNbWvqGlsItLcdOIXpizdhRFc7abRZsGo7WttZo05VK4ONwIC/ZuH4xVvYs2yClFu7DJuBDnbV0Cr0PHgu5CWNmrEcgYGPMLJ3Kzx7/gItB0/H6G6N0ahOFV1YSH5esm6PiMGSc1MoX46vP/jf8AmDzA2Fe7jb2LD7GEoXySv1T/4ZnafZ2jyoUyMw7Z87a0Z43b6H234PEfj0GepULIGWDcJOnudBESpmGTbsPinqxcF0hw4JEdl96o8QbHAnzb58DpZE2CrIbixyc9j1lCZVcuTNbiHt0dQY6demvixG6tDP3BB5EpgtWLtLWpGb1q6I2Su2yvmS28NsBzNGbCteMrm/ToPlG2IW6VeMZW44eZkhYHlq19HzsClfDF2a2Ug9lZ1kpYvmkbZmtufxhUDCHV9OBBozR3ZG7UpKyo4ZFaJsZkHI9yChmC35X9KEIHB0WrRRQArBJbulqKfAQXAjnJsLnmLNoIIb/h0XaN97gZKd8Nh5TO5J24bVBKxNdlsnhDijreADp4KE4hrlLIU/RLBGTZmxrqtw/Nx1KUlRhZq6Md8yGN+eIuJHcGNvVMSPoJGxI1gxlGOD2HF8+hwixG4ry9zCtWG2TOnsgGj+EIRyzpQqlEsI9ZyL4Y/z/v1H6ZyimCU1gQg0C+RUUuxhZamdom+hifh9y53+8ncOn7yIEdOXo2aZwujR1lYntKa+7G/5+kl7N/8bHXDTecg0aQNvVl/ZqJEDYWaWxIBjE/7MHj15joHjXBErTjw4D+9s0Lm1Zst+/L1yB0b3bY2UyRKJ3o3Kq+Bx+F1Hl+V49/EzJgxqZ/Bd/d+ZuWAtFm84gA1zRyJjutTyV+Lz9lzxWeN1qoOZrV5j5yF/tnTo064Rjpy6iEFTlmLa4DayyHMws8AsxqY9J0Tlu3ypwtJJExT0VnccAi2eK4FVk94T0da2Mrq1aSh/z/cou71WbTmAJnUrw6ZyKZw8fwWjZq6EvXUZyR6w/MF335FTl8TmpUfzWnCoVxUXrt7E1PkeyJMjE7o0q61rred96jXeDRP6UneolMGGgm3mLL1ENpht40ZcfzAT13XYdLHbaVSnMm5438WWvcfBZg/9wX8/dskbNmULydrA1vbIwM3KjXuwde9JDO7ezIDgqzz3IXjy9Llkt/RLfOyyGuOyEjkypRUVfmZaqA2kni/fF4dPXUL/iQsxqpsdUiQ3w7odhyNc6tmrPqIVx2xxTou06Nm+sbyz7twLwBDHecifO6tkXFTyuUEsfO6i5aDpaFytOPp1ctCBFq6fnAfLNh7AqB4OSJnCDJPnrRV9th6t6unKW8w0throhCbWpdG3ZBWGLwAAIABJREFUk4PMFYLmV2/fCxHZIr2yGSCfiV2/FYrnR5vGNURXrssfznIvXcf2lrhysANv8pyVSJkyuXRLkRrw/xgG4ObBo2dwWrgBh89elV0tCXIEF9yh7jxyToTRSHRNGC+eZFP4ef6TO2hyRtTBB2/TvpOYsWSTKMGSUMzSy6iZy3Ev4ClMY8eSstdnSuKHCsjxu8zgmIaK9NFE0apIHvRuVQ+nL9+UjEU68+SYNaqrTl1Y4dwcxOHTV6VnfvP+k1i8fq+0MNMHiCW0J89fymmRH1Q0f3aR9mcJiO3UMT10mZuHT+A6qivqVVWIXSy7HTlzVR5y7jwL5c4CX/+HIuhFzkatiiV0rdFK5ma2LNAzRnSWLA8HU3kUtiNI4haF6bwG1UsbaLOEvx6WYEY4LwOzJ/WrWmFoFzsdsNCBm/PXUaJwTqxyHmzQMcGX5gVPXyGFHz59BZkzpBZuwKnLN0CSsFWR3Aat4PoifgQ3ais4syFT3NaJhQE71yYPaovSRfN+kzqlCm5oThqZQvHZK7ckvvyN+HENMzd8yFhmJWeMAIeGoapKJneYCz32Yo77NnG9pxqoSoDnSyTUyUEXYoJ+As7UqZKhW7PaaGNbVV5s+pkbflgDNzH9lFH8ji/lg5i7cqd0IXVqrGysuOhevH4bF73uoEXdiqhdrYwO3JQkWC2aJ8JmwDxlchTOn9Mo5yYqZ67qtlDwsULJAqhmpRAxKQexYe8psa/p2rwOJrutx8ugt2hvW0kWF3ar8Pk6eOYaOjtYo1r5Ytiy/5QQR9ldUyi0g4Rgpc1gZ1gVyIrRA9rrTukxrWRWbYO3/0NUKZlf1+m369glnLtyE4M6NUbl0pYSq7Ezl+H0FR90daiB5GaJ4eMXKK3rFUvkQ7eW9b+4uPA8Zy5aj3W7T6BDo6pS/rkX8ER0x9hcQp0citoRMM1334atB8/C3ro0smRIjVdB7/D32j3IkjYlxg9qJ9wRZmg8th3Cqm2HUbFkQVjmzYLAx8+wdtdJEQcc07+NZMy+dzwIfIJhk+ajQJ6s6NfRXnR4+IzzevSHAGWX1Vg6oRcyZUwrYoNU0w3fCs7vMMt20/suBnRxEO0b/cEMysipC/Hq3QcBSpQnYAv04bOeMre6Nq+NkE+fsGLrERTJnUlix3nAOeuyYgdSJU2EiX90QJJEifDiZRiHSv2NUc7LhHPTtTWtg5JIzJl5Wb/zMOas3IlxfZujdLFQH8Kgt6LtxtJYO/uaSGeeAs5uHth+5AKa1y6H7JnTCfAkb9B921EUymWBP7o1lcw8W/zpYWiZNyuoDUUwtmTTIQS/fYt5jn2FGM214eS5a5gwZxVyZM2I2hWKSifp7mOXZL71aWeLIvlyyPWdOn8N/cfPky5g3m9mdw6duYabdwLQt219Adb/r2EAbsgPoYQ9F+AMaVIJ16BiyQIivrZl32nY25SVhSFunLg4eu6qmB5evnlbCGWd7JnuUjoRuBDPXbUDs5Ztke4lCsNlTm+OzftPgzVqdi4RyCglA2Xl4H+Uoe6TTVAwdxYBJFywSFw2NTXBAsfeqGKlBIRZH6puenr7w6F2ecxduUN21MwC8WiqBLj6e1yg2flCZGpnXfabMwiR3QzDslQ3Hbjh57nIUxhx3qodCowzMYFDrfLo0bKOOIirQzI3o1wRO3ZszBjRSQdu1MzCmFnucr3MpJCfxMXa2JBa7CUy5OcKuZHZM3Y/cdHmUMtSFPErVZhlKUNww8+wZkxTUmbgyJAnaOS9ZVmI3VIuUWgF52LPFyF5XCTj1qpYXAiM6VOn/KqWBb/LWKn6QFHj3HgLCGOGj5kjg7SLCcSziyqg4TWHCITHu66WTg4SqZlJM2X2J5wcP+PCuUXAyo5CH78AKWtRy0nhlKn2C6FlKU2h+P/y7mJqm4KNOw+cxJ6TV+U3qJ1UumA2FMyTQ/gxXCTVzI3/w+eijhp+tKxdFt3aNvpmcMP5QcXdPUfOYf2uY/C590h+InPaFCKAWqtqaSnTXLjqjUMnL2DDvjMyp7iJy5nRXM6zXvUyMI1lKm25VO7t16ExyoZ2q6zdvA+jXNfi7zFdUaZ4WAcL39GXPX2w48Ap0dPyuaeoomdJnxKNa5YTsKSqD5P8u3Tdbuw5eh7P3wSLjkkTm7KoXbW0TmfmSzeJGSaWkk5fvI5b954glVliWJcrIqrNmTOm0b33ye2gQN/mPScQ8EyxsrCvaQX7OpVFeVgd3PnvPHgalAGhAGFqs4QoXjAXmtSrIq3lMWFQ+vTZS0yduxIfYYKJQzpGenlR5dxw0aZQY/zYsdCrrW0ElWKCJvKd1m8/JGsVr5/v4JyZ0opierkShQRgbd1/Ate8fISDxHcIr7W8ZW40a1BVJ3xn7GSNcW7YHdxj+HQkSpRQWvBV0jqB1rT5HiIoOKxnC8nqPH76XEQID524iNuBz+W1yOehUQ0rWFcqiSxU8DcxkfX5wPELWLfjCG75PxSF4mqlCghBndk2dahKxiu3HMA1n/tIligeCuXODNua5aSjS80gcb2gMOLabQdw/sY94daWKZwDFUtbolzxgsJ7+n8NHbjhQsYdPnvzqfdx7+ETUfjNnyOTdMmQp2BTsTgs0ppLKzVbb+8Ij+WpSNdTwl5tc1ZbbVnL23/ykuxsWQ4ZMNFNiMlUr2R2hx1MQUHBokeTIH4cJEmYEAkTxJWdM8GAVeE86N++Ac5cviV+PYrmiL3ObZqfY9suHz5mSZjd2XbojJS/uHKqC5OUbshKjxNbygdUISXAoWAXM0oxNfS9pVxHE9yEqWIybXnJy1fqryQfskWdLuhli+UzsDqQzI2AG2ZuwsANz5HlLWZSqA6dKb256K9QaFFfWVe9loePn0s5iO3wObKkxx+dG8tn1TKWjnNz/jpKCrhRODfhB3cfjPH0JZvkXnNh57WwtTyCt9SgqbjsZViW4vGY1Zm+ZCNWbjksqJ+ltgHtbUXO3phWlyhgXvPGjkNnxcGbAJtzK6rgpkW9KujXrkGkCsURr1FRumZXHsnePDfuMsJna3TfMyHw+4idh5VOMJZZ+R1FYDIk1FtKATfuToMkkxRTkvIxNVdj+jj/hnEm5wk1Px4/fy2Xw4WCnkvsXlNf9MwUUAri3XvFJyf8SJE0EVIkTyq74AePngofLLoKubzPfH9SFC3oreLzRL+iJIkTyG6YwoGKv85bkdBQM4G0VqAsAlVnBSS9CpLMBn9fPX8CJ3aqZkidIkLJgQsq34GULGB3KkeiBHHl++F9n7ho8Z3KDV+cOKYwT570q51maqx4bszMvHj1Rgxk48YxlRIOy1bhgQhJzsyWB3+gvQCQOkVSaY3XHzweW9ufvHgl583jMbPOLh5jIq7fMle5+FJ/aN3uk5g8qA0oBWBs8LoCn7wQ5XuuDxwEJYw7r5WWNPxzlrX+nLlCqADN61cxGjtubJjB4P14/0HJENGXiVphqo+X4jH2Di9fv9XNA87BpEkSf1GxPfDRM1DFgDptaoz4e5Sy4L1WxRD5m3w/P3v5Cu+DP8jcVtdlXivP721wmLeUzINwPlTMRnIuk4PDuZoyWWLhKBnzqqIyMa+XJTMqLjNjpfq6qfHms0VvP2byCOq56eSzEb6U+C33+Uvf0YEbngAXlFVbj+DmnXvCmalbpZSUm/YcvygZB4v05pIV4YRmajN5ksTSdk2Bs3EEN/HC6p4M8AKP3XBZuhmDOzbGy6Ag3A98JgRamlYq3QIPcOXmbVk0OYnYdcXsit+DR0Lq4wSoU7kEnr0Mko6pieEUiplWo/UCOSF1KpXExPke2HvsgiyYYfkfE9lq84FSeD0JpdzFbAm5HwRMBDoxMVQRP5aD1G4p/eMy08Q696L1ewX4tKxfJQK5luCmG7ulBNyElaWUSftZhAHZPk55dxKLeQwq5TKDwwnGB4c8l0Xr9spn48aOLSz6AfQa0ROc0y9LfQnc8Hf5QDArRiVovkwZ3Ar/pMKNKRSLcaZeWYrfF02jgMeYMHcNdhw+J9dBFWkS1CuWKoB0qZLLw0/yNflRe49fEK7PrTv3BRiQT8UMHgUjmYliSp6+ZsaMM6OicxP+XrMbY/yc1WLYSeA1uFNjAeBfGnzomc1iqfHctVtoVKOsdJ2w1CXGmat3gp6diyf1lVZQYxkgJTZKyYvAMqZe7DExl6N7jH8D3ET3HLXP/z4R4PN2xcsXk1zdhRfEEuX3jA07DmPjrqPo0rIeShbJ+8tvVr4nVj/Ldw3KUkwjXvf2w9jZq8VtlwswO4+8/QJw/ZafdPvwRUzEnd0iPVo1qIITF6+LUN+8sb2QJlUYSCD6pYUD/ZLI26E68ahezYRoxlQVS0XM/sxcuknIpmWK5pMyCzMrHz9/ls+TsLnIY6+UUty3HILjgFYGIn78e1f37SicN6vsbCgW53nLLyy2Cq4RoKOAm1jInjkt+rdrKDwSEkNpO2BfqxxSmhlqYHzLDYqMc6N/LPKYuLthOs6Y3otSlpqD2P/sjiiJXTeUc6MegztEZlJmLN4sgIGAhnFnXZWxffjsBe4HPBGQQ7BJPs+gjg2RMVxXib4rOLMj7k4Dv8iDYdaI3V0khLNOLJmbcPYLrZm5EXBTFJMHtzMgbXMRpyEreVgeO47iTfB7yViZp0iK1CnMBMmTx8KdCOcX5whBJ7vwWGYyZ4nhTKhxpnhLNTbaLUUycFQUitV4ElAxQzTMaYmA3/7tG0rnWnhnW2PzgRsAyvKzbEebEmYVmR0j/4IlSAJBlqpUx2FORM57dbB4ykwWS2BUgya4/68ODdz8V+/cr3veT56+wKwlG+H74Akc+7cyIF5H56rv+D+QDG2GNCnQrXkdId5q4+ePgAG48Q98Im1hzJxw0adGyYNAliJMQknAn4QBTc7vwWUTpTTCjio6LFPlkn5K6uDunGquzPiYxIqFSQPbolzxfAYLKBcW+psMmbJIlBUpmR9+cPFwXrRJWnenD+skHlXqIOeBmRuHWhWEbExhNi4ob4ODcfXmHSmpffjwWRZjxczSVFK7tDWg1T01Jk5e8BLRuU4ONXWkvG+9bftPXMRQp6WyQDsP6yi6PdEdrEOzfEfQMmlQOzSoFlFtkiluRatlrxhfEsjIEH6IiZS0sqRPAzubspK1UY0n9c+FHUedR86SziAuqutdhn21PZ5ZmdEz3XHmiuKsTgdxgg4Opv6b9J0EupvTxHT68I5GlYh57swordhyUEBt8Acl9akOZgVZ5ilXNJ9YdlDkTE2r0g6BsXny7BX6tK4n+jvqYBaFfDFmrTgfSDAnGP/a4JxnRokZM2r6kPxOSYKoDtHscFqKm3fuCyiiFP2KTYrfGeeYek8iUMqUGyb/WyBnFgztai+//18dGrj5r9457by1CPyaERBww6wGO5/oPsrFiSCD5o0T5q6WhZOlDdbbCBL42czp02Df0nGSKeBC/ueMFeI9pW/BQOAya/lWSc/T94mdVixf6Q/W9riYj5yxXNSQScrkbl5/sMOgv6OblAym/dFeZ5zJ4+8+el7Iqv3bNRDQtH7Pcen7Z5fLDd/7wthnhiRPtoxyPa9evREyLH+HxGiq0a7deUyIt+RLkOxqjL8S1VtP4beLnr5ic88WY31l26gegyCMTuoElOQGkXgb2WCt0/tuAG7c9hdnXdbgWcOnYBjZ+Cz1RTaYQTp35Za0VacwS4JyxfJFKdVKvZqbt+8jRbLEQhRXgQezYMcueApvgFkkun+rNWxj50AA6uv3EDd8/UGA8eHDJ8SPHxdZ0puLBQcFGMMbrT588kLAGOcNWyL1O96YRSHYZW03S4Y0cs/1rS4iiwOFH89dvYVXb94J6Z1Zxqh8Tz0e9YdI6OSGgKVB6jORo3br9v1QcTWFVRRWJlW+KTA0tFxK8MkyXWQu5lGdO//m5zRw829GX/ttLQJaBMJHQMANX8x0bmY3Cxd+kn9pd+C8aKMQ5ciDIcOei1rQu3ewrVYaLn8q5mZcVPhdvtCZnVEXBhJRpy7cgGUb9wnx1ZjsPslk63Yfw8jpy6T8YAzc8ISXbz4gRoaOA1qjcagrONVzF3nswaNnLyRrxEGNHmYGGlS3EhIrycx5slnAedEG4Zzw/7ut3SXEaGZ11MEFmYsNyYj/Zd6DNr21CPxbEdDAzb8Vee13tQhoETAWARNfv4CQWSu2imt29xa1pYuH4nq0BaC6ZnDwByFzkvdCsiYzOR3ta4qInNIS+xH7T1yWvnp2jBQKdS/l7loxztwnmiQOtcrpOgDUEyFwohv2FLf1aGRdBn1a14+QuVFBCx1Zx/VrBfta5SV7xBZcltDYbcSWag6CGXZ4sd2bGQn+Ox3LpyxYjxnDO0lHxMzlW1GvcknJbMTkIMeI1xNC8Z5Ihrpbj2NqithxYn+Tfwp/h1kS/lPlE5ErwizHt7RQsnxIkEm+le54sUwEpIbPokU1XgSY794r5Sb1mCyzkTTMczU2+FnOJd4jpbgWcah/zrIbM2zR6UCiptDnT2wtVwaPxWtUDTGjem3a54xHQAM32szQIqBF4GeKgMlfs1aG8MVPLx6Vo8B/J0l42sKN0vfOrAuJj3uPX5KyD/kkdnqifewOorcISz2dmtjIgsHPu285KK3IXZraoFLJghHKFFyg7957hAvXfURBmPoixhY1lp4IZCh4V7VMYQERdJclMKI6rNrZQt4FTSjZmk5CKjlD9auWQv8JC+A8rJO0Jbos3yok3ZgGNyTLHj17DS9eBukpvhlq93BBpZ5FSrPEUsIgX4X/ZetqZIt++MlCTy6q8DLbRJzArjQu0rxmlsGis+Dz2Cyl8b6+efdOpz1Eci95M+z8ie7gfWf30YkLXiKYyAhQFZhq01Q1jowHwzLj1Rt3xGVe0SUKP5TWfl5f8qSJREyMsSOZOlGCL5s1suuOHVh0Ltc/LktIdIqObsyiG5Pf4fMauDF+l9l+S90TlllpKBnV5/x3mDPfe43U1bl554GUkkXTShtaBPQiYLL3+IUQekXptwkTdLCDhAxxGj7SFJM75dXbj0j/u+uY7qhXJUzDhS3O63cdBwmfNIYk30FdONnmndUi7XfZHTALwy4c8lh4nnfuP8L4OatQPH8OtAt1c+bvcfGiwZr6Oere0NV66fp9aN2wqrxgZi/fJu2+MQ1uTl++geHOy3Dr9gO93ADbtaRFRjdIyGYnGEmzdCangB7tD3JnyyB//qXBUt/KbYcwa+kWMbXkYMaDmQwSbJlR+xLPxdixz1y+KTYMqpIzP5MhbSpREmYXVXQH7xW5Vss37pdskLThfw6RtnuafTKrFl4Hgb9BIjhLhvR2CiOoCCnF8BRMTEQIitwizrPyxfOLJg35MpGVFElgpiw4VWMVdENSvAkqlyqIiQPbRuCCRfeatc8DGrgxPgsoXd9t9Fx0caiBBjXKRfv51OZW5BE4cOwsRkx3h/OIziiaP4e2SdEmi0EEIriCq39LM8qxs1cJz4ay/WyVpsgZCa90q9YHN9xRk9j696qdSGtuJmDIWIdOTMSeRNhFHrtFCG9M7+Y6F14eW8kWHRJhvvw5LDB+7hrpuKE4If/JTARVk+nQqnosxcQ58RjMpgyesgg3fO7pHTI8jVRpBVbWVyWHQJGnwnmyiakoW6i/ZCrJezFpvge2HzorbrwKI1UgjpQT3cb3jrbq8ulLN9F+2HTpQFLPjSDQeVhnsViIziAoPnfVGwMnusm8CStKKcaobRpVEzsNtcNK/9jkbs1fvVN4WmrLtKpabdA+rV/WCgkR6XgSwds3rmEUsFKdmarObJ8nCFeirvwvO+zI46LCsDa+LwIauNHAzffNoOh/WwM30Y/Z7/QNo+CGZR+WdKYt2CCqnST6MnU/c8lm0SqhMq1+SzYDxu/sP3kZG/YcR81yRWFToViEbpfvDSwXT7aO03CSC6Xqu6R/XNrL81yoaktPI278ySuh9QAVMEmSpmIyF/CYHOy4Gjx5Ebx8/XWLJ2PGzi1x2w5RlmjKpr9/TzVR/ZKViZTWOje1RsPqZXQWCfrnp7bN0ziT4oX6SoU8MjvaJgxsIyAuOoOZm44jZoKdSGrGJFP6VHAa1glW0czcsHuLAMV58UbpfgrfI8Sy5aRBbVG8QM4IOjKUEieJnZoxCm1JAYHMGMaJE0dn1cA4kHOkD3hYlqImE7v89K0seBSlVXsZPP9RGOVcUL9H4MTuLNtqVsIf+1an8ujE+lf+7I8CN+ev3BCvu1JF8xkYZlLi/U7AM5E/ULvsWBJieZTZZpOQEJSyzCuq2Oq46eOHvSevoE7FYmJqycFs4w0ff/g/eChlWnrc0SdH39xv0+6jUvZuaBP2rHH+Xvb0RsKECeTz6jCWufG9ex832XXoFyjPQcbUKUTyII250hnJrsfdRy8gWeL4SJksCY6c9xLPHg76SOXNlVV3fCo0U6zuxp0HeP0mGOZmicW2hjYGqiqu/rwjzeD42StiTcHn4eotP+kUtEiTAsUK5BQtGFXjafeh01LypTot+ZbsPlVtIfSPGfjoCS5d98Xt+49FiLNA9ozImzMT1u46AeuyhXU+TNRO8737AFdv3kXg05eifJs3e0bkymYhfMydB0+Jua1NldIG1iwU7Tx1wVOcvwuEcjr5+yq4+atvS5iaAFe878l7tkD2DGIVoDpwP3/xSvy2GA/ar1zz9ke5EgXknauVpH/dt5JRcHPj9j24LNsqpSlyOro0tRYfKcrNv34bjK7NamFEtyYRvIHYVrv14Gmcv+otztzkbajmg98bQr50Nu09AbfVu2BdoRjaNa5h9Njk3DBTwxIPjejIq+DDSc5PtoxpMdRpseigUD8mJie2gJspBDf3pJTC9ZkifSRAM0PAOIrE+us3Ik5ILyMaQOqPLBlT46/eLaR0E/7cmDEj70jpCKMIokLVDfPkAsoWy4sF43uL8GJUh4Cb4aHgJvRL3wJuhOTtH4ieo13Fi8wQuvHAiv5Or1Z1pXwWvkauD27UShQJ0uTE0PRQFTwk14i8HGacZIQylqmUTbkBe5vyupczQS7BLPWAKB2vP3iHWJqiw/3Yvi1FykAb3x6BHwVuNu06IsZ+w7o3Q8E8WeU54ealaY+x8A14hsUTeukWf69bd/C3+1YRUbx1NwB1qpRCw5plET+0/DvDbQ2clu3AxD5NYV+/mlw81biXr98jDQlpU5rBy8cP7ZrUQsE8ioYXPXoadRsrWcDdi8frHKC9vO9i4aptsvjXrU4bDmWEBzfc3Ix2XoKPH97jRdB74aV9eP8BRQvmRosGlQXgcN72GD0Hr1+9EnDxOYTNAyZybpS3Z2dppTKWYtWw+/BZbKGfXiwKQobgfXAwEiRMgA5NbFA0f84I2lX3Ah5h+KT5nP0ik8EM8IdPIWLqmTdbBrS0rY7sWdJLibfXCGdRh48dLz5SJkmAwnmzoWVja4NJcsfvAVZsPgACReqZ8YFMmjAuzMySYsH6g5gzsgNsqpYRcHb41GVs3HMMH99/wMfPQBxTE/lO3apWqFzGEm7uW8QuYbnzIKRLrWw++a7j91yXb0EHuxqoXlExEuZQwQ09vOKZAk9fKZYGnz99QCaLDOIvR4NJOpu7Lt0k/luZ06UUQ+hOzeqgSL7sMboGfPvTo33z/xEBo+CGPBvyVTbtPSkPTf1qVtIKThLvk+cvkD1TeswZ3U20OcIPirltOXBadswkkLLtmn493zPIL9l95DyWbNgnppltGlYVbZbwg1kmEpjpOMuX08ugN5gzugf8Ah7h4MkrSJ86uUj492hRBy0bVInRiU3OzaDJLEuFZW6YKVo0oY8QpTkIALizYds8ncwJVEi+DZPmD0HV0kXE+Vw/k0A/GLqK/zlzuein8AVC9WESa/nyYUcbF+vECeNLVo2Zs6gOA3ATikjoZBzdzA2vi3H/c8ZyOR+OxIniCyihdxhN4oj4WD6b+kd75M6W0YBcyXvFzM20Bet1NJvYsWOhbaPqaNeoOpInoz+Nibz4OT8pnHflxu3Qzip2i8WBbfXSYspJPg7HtZt3MWL6MikZElxyMGPH+URivLyIEydEywaVhZv1Nc5TVGP6O37uR4Gbu/4B6DpqDprXKYdGNhVElPOaly8a9XRExtTJpbzbvmkduQU0lWT2wa52RWw7eBbB796id/vGSJ8mFYKC3qJe59F49+4dCufOgumjeggfhos03bYL5MmGvDkyYcbijbCpVBINapQV4v7O/Scw4W8PPHn+GjNHdEDFMsUkG7vz4BkxzqQIZM5sYZ2Y4cENF+sVG/cif64s8vzyuWAjwvYDp9HBwVrMLFVwc+aCJ+pWs0LDGqVBHyqWWAnUqQvl2L+1uFjTrNHv/kPk+6cMzyynr18Api7chGqlC6JL87oChvQHwU3vUbPw6HmQKLNXKEHftti4cP02lm/aj3KWedChSS1x8Ca42XniKto2rCqZeoLE9GnDMl/ckNDs88T566hbpSQK5ckqzST0D5y5aANOXrujAzd3/AMwac5KxI8fH03rVpTnjorka7YdEodo2qkkTZIArQdOQ/829dCoTmU5bXo8LVi1XTJTf/VrJa7d6lDBTfYM5mjZsJpOV4w6YQvX7kLT2hXQrkltATdOC9bB5x9drWZ1K0r3b2aLdHI92vh1I2AU3LA12GPnUUxbuF7E/egQXrOcpfBtCA64kLEFm3LztEuIAHBevJKy1oGTl2XCUZKeJN/womxfCysJtMxwrN9zDAEPn4lnkXUFgiVDMUCCA2ZMaPq5+9gFBDx6Bm4iCMKYJVi386hwdGKZxhI+DgEHF9eYHMzcCLhh5iZ0yU2WOCHcnQfJgh5+cMGnQrLbml1yvup3uMAumdzPIJNAwPj36p2Y675dYs9BQjQJsVsPnoGvX2Do4UNgXbE4Zo/qinhxwny+vnSdYeDmuY4H9C3ghmCy19i5OHTqSqjrOTNJ+cRagAuLkHnBzq64GNmn+djKAAAbNklEQVSjKZrWqWAglqcDNwvXCxAhzqIzOu9f12Y2EewxZq/YinGuq3XAkCCc2Tm+9C3SmcuiwY4/kptZSuXxYpma4q/ezbF5/ymcOO8l58Mdaol/OqZG924eLWXimJw7v8KxfhS4oVTAOJflCAoKwrCeLSVzMsV1BY6eu46SRXKLQ/HcsT2l9DvXfZuY+lHJmmWNVVsOok/7xiiUNxtOnb+Grn/OFj+w6Uu3YOGEPsiZNSN2HT6HtdsPSRk7V3YLjJ+9CkkSxEHHpnWQKqUZeo2cCfPkicX3ju+TiUO74OmzF3BbuQ0v3ryTjJJqesn7aqwsxXKZ/sJ6+boPpsxdBatiBdC1RV0duHn7+jX+7N0C2bOGbQQ8b95Bhz+c0cm+Olrb15LyGMv1qr5Y8Pv36D9uHuKbAkN6NDcAAzwfgpuBY+cgTepUGNmruYAYDmZWZi3egBPnPTFhSEdxMie4Oe91Bxv/Ho0URuxpbvrclWcwb/ZM6NzURpfF4vEWr96GkbPWCripVrEk9h49L9kXlo4rWBXRTflzl70wZMoS2NuUEQ+oMU6LcffBYyx2GizGijd8/DDJdSVqViwO+7pVDB4VFdz0blUX9WqU0RkxvnwVhCl/r4LX7QDMGt1NANKkv9fALFkyDOzYMEJMfoXnT7uGiBEwCm4IFsjBYIln1bZDOHvFW9qX6X/Dsgr9oqgEy04ft/G9kDSc6yt/hgRR1lbZqUJNGnIhyhXPL2UiEkqNqcBybx0c/F54Phc8feX32apMroZNheKy+Bgrc/GFt3LbYTgt2ogPHz/AMk82VCldWHRaNuw9gXNXvEVDhe7YFAHsYFdTdvoxOXScm9ssSyncjmSJE4lnE41CjQ0Csr9mrRS3a5Kh1TGwfUOdtYDqJj506hJpmWd6mh1XzetWRJuG1aS7iARjvswZP/7mksl9wQ64qIwI4CYEsEhPQnH0ODcEs33GzcPrN28FSLAU2MneWkjJk93W4fj56yp+E+A2d3R3A7sLXVlq4QadVhDLWExFswwavoWcBOEeY+Yo7essz5mYiMryhAFtxHSVc26c6yqZf8x8cU5TxHHNjCFYu+OIxD2U2iPzkSnsDnbVNRHHqEwaI5/5UeCGP73/6FnJnswY2VUERht2GSUGv3lzZ4Pj7FUY06eFlGMWrt6OEkXySYbn0ZNn6Dd+PmpXKoZG1uUxde5Kye6O6tcWHYdMg03FYmhoUxFLPHYh4MlLDO/RVJyfN+44jD1Hz6Jba1vp0mvefyom9m+F12/eYJTLani4DJUSFRdgu9oVUEOvbBIZuDl0/Dzmrt2riyJVrgMDH6NZvUro2aaBDtyYJ42Pfh3tDBZjvlfrtRuOmuUt8UfPlvC+fU+EUm/cVTc4gJePP0oXyIqRfVrBPKWhnAPBzYhJ81Eob3b06WhvcCc9tuyH85ItmDa8s5SDe4+cLmKoS2cMNzorTp67ivGuq2FrXQ4t6leWzYg6jp+5hCb9nQXclLeyxKK1O7D72GVMGdzGILNFvk6XP11RKn9WdG9tiwtXb6DtUBcsndgblgVzY82WA1i3+wSmDe2ArJnSGwU304Z2RLFCuXSZYGqssUTosecUXEd1kWea4CZLpgzo3972/+5G/Y2PkPa1GI5ApN1SrF1SiI0PysHTV2TBsQ51nz556Qboo0Ttkq5NaxklwPI8uat48o/n0HUfP5y+fBOe3v5SDqA8fvo0yWGmZ/POnTaBk/+DR2IIyVozyWZcCCnHT3PFyETquHCxvENXc2Z1CIYInuh5xXMnAZWgpmOTmsiQOqWULSLRkvvm8Oo4NyxLmSiaLF8DNxRLZAca9YC4w+TgYk1tntmju8m/88VHHya6VjNdzb9PncpMjCNZLlyz/QimzF8nSs0EFSYmsdCsXkVZ5KOiqaEDN09fKDoyMIk2uKFoX5eRLpJFUjlAzCxROZqmpiQYU8yRHAHGhsBy+rDOqFWpuO4cDQnFYZmbzg7WopMUvgxJ8vbSjfuU0iJNUWPFQvWyRTC+X2vRviH4ITmZsgEqUbp363ro164BqMvUqIejZHR4zSR8Vy1dWEpaX3MD/+YJ8ot/8UeCm2fPX6LzsBmwsy4jAJkCnx6uI2UuTHBZJuUakm637jkmJZbC+XOKcvlEV3e8fPkKrRtbo+MIFwztZIsaFa0wa/E6HDzrhT+7O2Cpx06UsswPu7pKWeT6rdvip9bYuhyCXr/GzsPn4DKml3jtNe05TsyD48SLixWbD4v+l0pMVm93+MzNDZ+7spjnzpQaWTKmkY9RG4u+bbWqWBmAG7OEcTCoswPMU4UBFIIb244jBcw1qlMJ89y3ycbBMm8WXZv5iQs3kDNTGgzt2cIouBk6YR7y5cqCwd2aGcxK9w27sXDtHkwd3kX4TMzc8P3jNnWI0dl79boPxs1ZjaplLKXMr09gPnj8HFoNcRFwU6lsMSk/rdlxFJMGtDYgRN978AjdR89B+aK50Ll5XZiamqJlH0fh//TuYI/BjnORK6sF+nWyiyAhoWZu6MFXyjKPbmOigpsN+89ioWMvyUoR3GTLYiHPvzEpil/88fwtLy9ScKNGgy8F7kw4yJ/gjoilEe7QuSiQG2KMmMtW4E37TspCwvoqNUn4T6ZQSaS97uMvHkHs/DE1NZE2bRJh05un0Dlc83dv+wcKR8U8eVJ0b1En0q4WniezM2T687ykc2fNLtz2DxAeC0skBD4xSSLWnzFh4CasFZxieCudBkWauWEsSHjleb589UaXgWCn14qpA+XwFO3rP8ENx855KqUrExPRdmF7fsHcWXH3/kN0GTkbl718de7nFmnNscCxd5S0fFRwwxgzNop3WGo4DesY5W4pmlXa9Z4gytYc8ePGEeBF2w3GnMT0ifM8QtvDlawWu+lmj+qmy+Dpc24UtWTFrJV18xb1q8AsaSK5fL7cdxw+Kz5o/I6auRHuTP3K6NfOFq9evxXQyAwNszYcqVMmk1Z5el4RSA+btkRsPRRwxGyVOfq3bSAeY9+i9Pxbvj30LvpHghvOUZeFHuIJliRhfCRJmAB/DemEd++CsWLDHqzdeQIl8mdFvPjx0bd9Q10JiBmf8XM9UN4yF85cuYXl04fKO4elnn5j54px6RVvf4zu1Qx5cirmqcwKO85egQ/v38vmjCC4fbM6skBOn79a/MzYqGAaOzYGd2sqi7P+CA9udh08iZ7jF2KjyxBkskgrH73s6QOn+WtRqUxRA3BzzcsH00d0QdGCOXULNzNJY1zXwLFfc8lkOM5agcwW6dG7TQPJ6H54/xF/zVyO2CYhUpYylrnp/acLYsWNh/H9WyFHllBNssfPMMJ5KT4GB2N039YC0r4Gbui6PXb2SgQFvcGQLg7IljksszJo7Gys2n1GwI11ldK4cM0b42YsRUPrcmhmW10XovXbD2Li/A34s2dTVC9XVLI/y9buwORFm9G7RS0s3XxYsj3FCkUk/Kvgpk6FoujRlvdZEfMMePQU/cfMgnmqFJgyvAtIetbAze/3hvoquPmWkJA0t3r7UfgHPJKsi8/dADx89kKACnkoBES0c+DO5c1bpWOAL4vHz17IAklgEvzho5CY+cJiOWv1tiPicM0dS1QGX4AiuS/16Lj/d5l9tSx13ddfl73ggvulshQzW7SeWLRuD169IcFVIR1Td2XxxL4CItnxNXDiArFIYGqGpGFmIEiyJYeJZSunRRswx327xI7AgTV/ZtRoKPo1MGcAbkJLPHR7j05ZasCEBVix5YCcP8EGv09XbrUj7fGzlxg9c4U4bxNY8Bw5B5ZM6qcTCgwrSymcGzmWiYl8jnEk4OB/ODfevnuHt4xHqIwQj8eup7/6tBAQu//4RdE4omK1av9Ai47RvZrLsRhjZhLbDHbSdVGRCGlbo4ycN7vbtBG9CPxIcMMzO3rqInqNcxNC/SLHHqhgZSn39eqN2+jxpwtgEgs9WtRGo9qVdJ17XIxbDpwGr9v30MOhGnp1UIx62YU0YrIb9p72RO0KRTFhcHsDkLJl91Eh6b5+HYQlUwdKmzHnJgm/dn0mS4v0qO72qFimKC5evYnpizYKX6ejg7V0V+mL+J25eA1N+juhQ4MKyJPdQp7ZU5duCqG3SV3DshSPj1im6OpA3bBEuBfwBG4bD6FhlWLCN2Kpbcq8Nbh1NxANqhSXuc1ORfILC+fKLOCG4My2hyMqWebExGFdhXPTf8xs3PB7KCW92uWLSCZ722HSBx7gj872qFK2qGRhjIEbtp2Pm7lM+EFdmtfBkVOXxGYnXcpkKF8sr7zX2a2655QnPnz6jCWOPVCxdFE8f/kKbqt2YO2Oo9IeTgI0uYYbD5xFmSJ50KN1fVFw5uCmt7xdP7z9+AmVi+eF08jusqnef+w8XJdtRkOb8mhsUwFHTl3A9EWbpNW/jGVu0QvjzWZTye3AZ5g5vCOKF84rhGIN3ETvef4VPv1/ATd8yVApmNkUZgSU9rzPMEuWCOWL5ZdOqldB7/DkxSt43vJDooTxhOBLUER3a3ImPnz6JA8mORMkiLKcRQ0XfduHn+kGqJkbZqTUNmhykb4Ebh49eyk7H3alseSkLuitbKvAsV9rsLV+0KQFUu5RjJoUdWOWfMhhInBjKyV3KtShkI6k0O5odmjNH98LmfR0PYzFS9W5YYeDWlIiOIlq5ubWnfuw7TFORADVLArVly3zZJWXJoEHT53yAuTBKPo3SvamWZ1KmDKknfx7eM5NmB5NmOBh6BeVyxDUonyKmh0kFba2rSYZRdcV24SoTXCrtF6ZiPYHFyEp3cUywdu372URePGaSs8KBOJi80dnOyHAayN6EfjR4IbZvUadR+PDh2Bschuvy7YFPHwCx9nu8H/0HOP6tNBlYNSrYfu36+o9WDqpL4oVyi0ghYvp8vW7MX/tHgzv3Bi19Vq5+T12+rB0ki1dCozp31ZHnKUsgV3X0TCJEx8rnQYiuVkSXLp2C44k2ebKjJ6t6uHh46cG4IaZna17jmLOiq244huILOlToW398rjucw8Z0qc1yNykTpZAOIqTFm6W7izO0XG97NGkQQ2ddhbPzXnhBqzfewpmiROgWe1yAsL4Du7dwU7KvrZdxqBMkZyYMFQBNyMnuyFdmpTy3KzZcQz+j16iTKHswjsrYZlP1/hhDNxc9fKFo8sylCqaH51b1EVs09g4c9FTuEr7z1zH67fv0bRmSZQvWRDdx7rBY8ZAFCuUV8JPoLfzwEms2nYUF2/6I0+m1GhUszQaWJeXDJP+Rmz2Ig/MWbMPTkPaoGr5EvL9A8fOY+7yTWhQszwa1SK4uYiZizejW4u6OHzyApZuPy4bI/4+NYiY7eExNXATvWf5V/n0d4MbVRiNnByWWdjZc87TW0oRTNc+fv4SWTOmxfFznvD1D8BffVoKMfbAySvSQslSV0eHmtJ9sHHvCSEQE+Bwoc5mkQZvgt+LsBN3BOx+qlelJIrmyy6iWnxwuVDJf4z7Mf6w+ySt4JMWSteWushzcXefZpxQzJfP/hOXQFG+a95+uiwEL8N5eCc0rFkGJy94oe0fzmJNoPJhVGAgQCQ0LaEqCyvLuEKwpUL0gHa2aNs4LAUcKbgZPlNAqH5ZivyBr9kv8PecFqwXY9LwGSLlfFUUEvbL+qCFJYEdbmMEzBqAG1XoRt95Qe/+KiAsRHZzmTOkQfdmtdHYpqzMB7aBsoODsQsDQervKwBRP5ZiDxHqWcXsTQf7mujZoi6SJdG8aqLz8PxocBOdc/uvfVZtBU+bPKF0d6VMnizGLkEFN0UK5ETPto2++7jcwCqbLOU9LO+nkBAsX7cDf/29AadWT0GKFDF3/t99wtoBfpsIRBvcEBnz4WOWhRwXZh/uBTyVEgD9n14FBUmql3wZAheWSLiTJ0mYfBouuiwxEMiwfu3r/1CyC2+Dg0X3gHVTHptt5zSXLJY/u3RunbvmA9N/VJJTJk+MV2+CkTxJIslgUGuHWQwuRvwtlreo9/CjeRMquLnhSx0aZRFlCW6l02AUyqPU7wUIhpAb9Ek4R04LNwoxm1kqlfvB1vmNrsOl24ilHOpaqKBDhQqGrtnKQq8CG7UlidwjcgioexOZWSWPx8xNh+EzpXNEbR/KlCE1pg/vhJKRdFyFJpEEEDn0noibd3jNymUrQCv8ORn+uaCyUGDWvWVtDOlkJxkXVedGODehXBim2nlvOadUrEPxsczpUqNs0TxiWaGqTTNTQ0ExajSRm6MeQ9empdaodIGMiJ6KF8whXCG2h3+tpPfbvCWicKEauIlCkKL4kf8KuOH7333DXhw6eQE5MqVHktANge/dAOw4cRUDW9dGa4faUbxq7WNaBGI2AtEGN57efth99LyYVL54HYTAR89FAyFV8iRCGqamC9P/R895wmXZFkn5srbLdYV+VCwPvP/4SerSVawKieYICb/kUVB5lpo6JLRysePiSXIoSxp+Dx7DdXQ30cshse/idR9RxGUdmpoxZkkSihYKswAsK7CU9SMBjsK5Yebmvs6jidmlaX90EC0gAjYu2ozbhWs+QrYmGZF/rloxsMOLrYrky7D+bddrgmSyVDBAoi4zWPqeUmqmhp+hs/e7d+91nydJe3hXhy+qMevsFx6/UEwuQ0JAtd8R3ZrKveSuTB0qNpBOsCSJhEMzdra78F/UFnWWzaTNPpzfJf+VSqsUIuNLUd3lZc2YGiucBgmnIMx+QQFIFPGjmnSL+pWUEhfLUCGQrF0qIyKOzJpN/HsNdh45rztnAl3GjMA4vOUFTzL4wydQd0RNFpHj07dNfTSvX1n4TdqIWgQ0cBO1OEXlUyzH0w/NPGlCtGpUw0A/Jirf/9JnAmmf47YWeXNmRvOGNb73cKIhc+W6Nxas24dboXpbuS3MhZhfs7LVdx9fO4AWgW+NQLTADRdnaofsPXZRPFws82aXLie23rJ1W3+QDMt2XC5YJMOmTpUM2TKmER4EMwl0oWZXE8tR7IThwkWtFy5izOCwzMVyzXVvP9mZ92triwbVrWQHrw5+h62KD5++ELHBw6ev4Oj562hRtxLqVS1pIKb1rQGK6vfCd0sxg2Eai11gKZHgH+E6Luz8MwoTUiFX1aVRSzf0Oar2jzYPSbGMD9uYnRdt0mWBSB5mlxTVh7nohwcPTAtTxZnq0OrfUcW4buWSGNWzWaTO1xHsF0wg98U8RVIkiBdPcfYOHaFd1/JvpYvkERuJs1dv4tMnYdYI+ZecKJYNma7WN8BiFoTZPErnX/O+i8+h32EpiFYetKkgT2aqTsRPATedmtiga5OIreDh7wvn29b9p2RRePjkpQ7H8DzpAp8kUXyEhBiaQoTgM7x87knXFD13OHi1BMf0U1Pd7aM6B37nz2ng5ne++9q1axH4+SIQLXDD07966644a+fKmgF9WtfXAxqKKzczLiTCcgGnRs7WA2dkyWhatxIK5coinQm37z0EO2i4WJJgR64OV5XYprGE5MYyE8tXx85dw/rdJ2ShrVa2iJQikiVNKJkiZgjIuVCXKx5vocceWUBb1KssGZwfmbmhxP8Qekv53NOVZsJKNOFuvK48opRfmHGqUCK/dEFly5ROCMIOfSbB5+4D5YsmJnI91LYxZhaqHv3slVto2neSgEM1C0P3c4KbyqUKGZ19ht1SugKOXpZDXfJDib2hWIelIqbP6dNCkEm+S97sFnBz7B0piZmfm7FkM+a4bxNQq4rvsQTkMrKrqGJPdvMIVSg2kbZ+cmC6GRHxC38xlByY6rZeujEUQBYiGZsR3ZuisXXZSK0VCNCGTlsigpEquklplkQ0b2jGaUxs8ud7jP/9M9LAzb9/D7Qz0CKgRSAsAtEGNwQRi9fvg3/gI4zq0Uxac9nJxM6n5y+CRF34weNn0uJIB9ZcWTKgeKGcyJohTQQTt6/dCJZY/AIfi54FRfqePn8tO3ACAOrekMvDhYgZAxq/0duFHQsUwSNfJyoidl87h6j+PTvAhkxZrLNfEA5MKHlVPYZKAmb2iUrLbHXPmC4VKpUqJKUjCgxyzF+zE2Nc3A08lipbFRZTzS+5mTPmnYbPFHd2FdxQA4RdZgM6NDSqEUSuUPuhMwRsGpyngCrV2NuQ5aOCErVbiddJV/K2japhePcmX4z7uave6Dt+HrzvBkg2i4PZOpbPmM2b+Pda+WEl8xUL7e1qiBfYl3hD5DDR9mG481LRBVLgWIh4yIzr28qo/YV6rSxpLlq3F9MXb9S5jYuQYjUraQtnifTfJqtHdQ7+m5/TwM2/GX3tt7UIaBEIH4FogxsSgZdvPICiBbIrOjTBH4V7Q9sE09imSJksieicZLdIh6wWaSIV+YvurWBGhlkR8m8ePn4uXVhsK2bHDbM4JCI/evpcQBBLHFWsCv5QmW1PGu6t2Y37oR5K6gId1uSj/D9mkxInTCBaKlRSLpQ7q/xT9d1ivZ0aLcx6qeCCpnnVylqKyjKzVV8a5PKs2npY1wHEbAnb7Gk2yoU6/PDy9cfUBRsEoBoSaPVJymHfCut2CrU9ECACMfajTUKx/Dm+eH68jy5Lt4hnmGoYygxNsQI5kCFNSmzYdRws4CmcbBNxgGeHnGqGaezgBHV0rF+944h8R+EhAVVKFYJtjdICgCMbzBpe9PTFgrW7hA+lxpweZARWzEb9yAxgdJ+Ln+XzGrj5We6Edh5aBLQIyN48JMySOkoRoYOtt18A4saNjZcvg6RExNQ9MwrcXfO/0TXIjNIP632I5RBmGki2pT4LhbzYbcVMESsSRfJlE1E38jl+1CCXhnL+BCe6Wln4Hw8huFGyNsw2kafEhV1/cLGl2CFLfErmB5LBYGnuSwu8eoygt++k00ztaOI/Saqlf5IxgizP+/7DJ7rf+5Z48TcYa3Z68be+NnjfeM/UjAinYPx48QQgsaSp8nwIB5MnSyyu8uHjpP8bjBW7vV68eiNARK4dEGl+tTvvS+dE0jvnEe1G1Jgz60cuWWQK3F+7xt/t7zVw87vdce16tQj83BGINrj5uS9HOzstAloE/o0IaODm34i69ptaBLQIRBYBDdxoc0OLgBaB746ABm6+O4TaAbQIaBGIwQho4CYGg6kdSovA7xoBDdz8rndeu24tAj9nBDRw83PeF+2stAj8pyKggZv/1O3STlaLwC8fAQ3c/PK3WLtALQL//who4Ob/H2PtF7QIaBGIegQ0cBP1WGmf1CKgRSCSCGjgRpsaWgS0CPxMEdDAzc90N7Rz0SLwH42ABm7+ozdOO20tAr9oBDRw84veWO2ytAj8yAho4OZHRlv7LS0CWgS+FoH/ARPKRR+XCZWCAAAAAElFTkSuQmCC"/>
        <xdr:cNvSpPr/>
      </xdr:nvSpPr>
      <xdr:spPr>
        <a:xfrm>
          <a:off x="533400" y="0"/>
          <a:ext cx="314325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 panose="020B0604020202020204"/>
            <a:buNone/>
          </a:pPr>
          <a:endParaRPr sz="1400"/>
        </a:p>
      </xdr:txBody>
    </xdr:sp>
    <xdr:clientData fLocksWithSheet="0"/>
  </xdr:oneCellAnchor>
  <xdr:oneCellAnchor>
    <xdr:from>
      <xdr:col>1</xdr:col>
      <xdr:colOff>314325</xdr:colOff>
      <xdr:row>0</xdr:row>
      <xdr:rowOff>0</xdr:rowOff>
    </xdr:from>
    <xdr:ext cx="5591175" cy="800100"/>
    <xdr:pic>
      <xdr:nvPicPr>
        <xdr:cNvPr id="4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7725" y="0"/>
          <a:ext cx="5591175" cy="80010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usuario\Documents\Sec.%20da%20Cultura\Panteon%20dos%20Heroes\2024_Escoramento%20I%20-%20executado\004_2024%20-%20Panteon%20dos%20Heroes%20-%20PH%20Ferrarini%20Gevaerd%20Engenharia\Execu&#231;&#227;o\Or&#231;amento%20Restauro%20da%20Cobertura%20do%20Edif&#237;cio%20Panteon%20dos%20Heroes%20rev0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UMO"/>
      <sheetName val="CRONOGRAMA"/>
      <sheetName val="BDI"/>
      <sheetName val="BDI EQUIPAMENTOS"/>
      <sheetName val="ORÇAMENTO SINTÉTICO"/>
      <sheetName val="SINAPI.SINTÉTICO"/>
      <sheetName val="Planilha1"/>
      <sheetName val="SINAPI.ANALÍTICO"/>
      <sheetName val="CURVA ABC"/>
      <sheetName val="COMPOSIÇÕES COMPLEMENTARES"/>
      <sheetName val="COTAÇÕES"/>
      <sheetName val="SINAPI.INSUM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00"/>
  <sheetViews>
    <sheetView workbookViewId="0">
      <selection activeCell="F16" sqref="F16"/>
    </sheetView>
  </sheetViews>
  <sheetFormatPr defaultColWidth="14.4285714285714" defaultRowHeight="15" customHeight="1" outlineLevelCol="6"/>
  <cols>
    <col min="1" max="1" width="38.4285714285714" customWidth="1"/>
    <col min="2" max="2" width="77.8571428571429" customWidth="1"/>
    <col min="3" max="3" width="15.1428571428571" customWidth="1"/>
    <col min="4" max="7" width="8.71428571428571" customWidth="1"/>
  </cols>
  <sheetData>
    <row r="1" spans="1:7">
      <c r="A1" s="1"/>
    </row>
    <row r="5" ht="15.75" spans="1:7">
      <c r="A5" s="1"/>
      <c r="B5" s="1"/>
    </row>
    <row r="6" ht="30" customHeight="1" spans="1:7">
      <c r="A6" s="2" t="s">
        <v>0</v>
      </c>
      <c r="B6" s="4"/>
    </row>
    <row r="7" customHeight="1" spans="1:7">
      <c r="A7" s="21" t="s">
        <v>1</v>
      </c>
      <c r="B7" t="s">
        <v>2</v>
      </c>
      <c r="E7" s="7"/>
      <c r="F7" s="7"/>
      <c r="G7" s="7"/>
    </row>
    <row r="8" spans="1:7">
      <c r="A8" s="138" t="s">
        <v>3</v>
      </c>
      <c r="B8" s="139" t="s">
        <v>4</v>
      </c>
      <c r="D8" s="13"/>
      <c r="E8" s="13"/>
      <c r="F8" s="13"/>
      <c r="G8" s="13"/>
    </row>
    <row r="9" spans="1:7">
      <c r="A9" s="21" t="s">
        <v>5</v>
      </c>
      <c r="B9" s="139" t="s">
        <v>6</v>
      </c>
      <c r="D9" s="7"/>
      <c r="E9" s="7"/>
      <c r="F9" s="7"/>
      <c r="G9" s="7"/>
    </row>
    <row r="10" spans="1:7">
      <c r="A10" s="21" t="s">
        <v>7</v>
      </c>
      <c r="B10" s="139" t="s">
        <v>8</v>
      </c>
      <c r="D10" s="7"/>
      <c r="E10" s="7"/>
      <c r="F10" s="7"/>
      <c r="G10" s="7"/>
    </row>
    <row r="11" spans="1:7">
      <c r="A11" s="21" t="s">
        <v>9</v>
      </c>
      <c r="B11" s="139" t="s">
        <v>10</v>
      </c>
    </row>
    <row r="12" spans="1:7">
      <c r="A12" s="138" t="s">
        <v>11</v>
      </c>
      <c r="B12" s="28" t="s">
        <v>6</v>
      </c>
    </row>
    <row r="13" spans="1:7">
      <c r="A13" s="21" t="s">
        <v>12</v>
      </c>
      <c r="B13" s="140">
        <v>46200</v>
      </c>
      <c r="C13" s="138"/>
    </row>
    <row r="14" spans="1:7">
      <c r="A14" s="21" t="s">
        <v>13</v>
      </c>
      <c r="B14" s="77" t="s">
        <v>14</v>
      </c>
    </row>
    <row r="15" ht="15.75" spans="1:7">
      <c r="A15" s="21"/>
      <c r="B15" s="80"/>
    </row>
    <row r="16" ht="30" customHeight="1" spans="1:7">
      <c r="A16" s="2" t="s">
        <v>15</v>
      </c>
      <c r="B16" s="4"/>
    </row>
    <row r="17" spans="1:3">
      <c r="A17" s="21" t="s">
        <v>16</v>
      </c>
      <c r="B17" s="140" t="s">
        <v>17</v>
      </c>
    </row>
    <row r="18" spans="1:3">
      <c r="A18" s="21" t="s">
        <v>18</v>
      </c>
      <c r="B18" s="140" t="s">
        <v>19</v>
      </c>
    </row>
    <row r="19" spans="1:3">
      <c r="A19" s="21" t="s">
        <v>20</v>
      </c>
      <c r="B19" s="140" t="s">
        <v>21</v>
      </c>
    </row>
    <row r="20" spans="1:3">
      <c r="A20" s="21" t="s">
        <v>22</v>
      </c>
      <c r="B20" s="140" t="s">
        <v>23</v>
      </c>
    </row>
    <row r="21" ht="15.75" customHeight="1" spans="1:3">
      <c r="A21" s="21"/>
      <c r="B21" s="80"/>
    </row>
    <row r="22" ht="30" customHeight="1" spans="1:3">
      <c r="A22" s="2" t="s">
        <v>24</v>
      </c>
      <c r="B22" s="4"/>
    </row>
    <row r="23" ht="15.75" customHeight="1" spans="1:3">
      <c r="A23" s="21" t="s">
        <v>25</v>
      </c>
      <c r="B23" s="140" t="s">
        <v>26</v>
      </c>
    </row>
    <row r="24" ht="15.75" customHeight="1" spans="1:3">
      <c r="A24" s="21" t="s">
        <v>27</v>
      </c>
      <c r="B24" s="140" t="s">
        <v>26</v>
      </c>
    </row>
    <row r="25" ht="15.75" customHeight="1" spans="1:3">
      <c r="A25" s="21" t="s">
        <v>28</v>
      </c>
      <c r="B25" s="140" t="s">
        <v>26</v>
      </c>
    </row>
    <row r="26" ht="15.75" customHeight="1" spans="1:3">
      <c r="A26" s="21" t="s">
        <v>18</v>
      </c>
      <c r="B26" s="140" t="s">
        <v>26</v>
      </c>
    </row>
    <row r="27" ht="15.75" customHeight="1" spans="1:3">
      <c r="A27" s="21" t="s">
        <v>29</v>
      </c>
      <c r="B27" s="77" t="s">
        <v>30</v>
      </c>
    </row>
    <row r="28" ht="15.75" customHeight="1" spans="1:3">
      <c r="A28" s="21" t="s">
        <v>28</v>
      </c>
      <c r="B28" s="77" t="s">
        <v>31</v>
      </c>
    </row>
    <row r="29" ht="15.75" customHeight="1" spans="1:3">
      <c r="A29" s="21" t="s">
        <v>18</v>
      </c>
      <c r="B29" s="22" t="s">
        <v>32</v>
      </c>
      <c r="C29" s="141"/>
    </row>
    <row r="30" ht="15.75" customHeight="1"/>
    <row r="31" ht="15.75" customHeight="1"/>
    <row r="32" ht="15.75" customHeight="1"/>
    <row r="33" ht="15.75" customHeight="1" spans="1:2">
      <c r="A33" s="21"/>
    </row>
    <row r="34" ht="15.75" customHeight="1"/>
    <row r="35" ht="15.75" customHeight="1" spans="1:2">
      <c r="A35" s="10" t="s">
        <v>33</v>
      </c>
    </row>
    <row r="36" ht="15.75" customHeight="1" spans="1:2">
      <c r="A36" s="142" t="str">
        <f t="shared" ref="A36:A39" si="0">B17</f>
        <v>Nicole Aline Busato</v>
      </c>
    </row>
    <row r="37" ht="15.75" customHeight="1" spans="1:2">
      <c r="A37" s="143" t="str">
        <f t="shared" si="0"/>
        <v>Arquiteta Urbanista</v>
      </c>
    </row>
    <row r="38" ht="15.75" customHeight="1" spans="1:2">
      <c r="A38" s="143" t="str">
        <f t="shared" si="0"/>
        <v>CREA/CAU-UF A1793063</v>
      </c>
    </row>
    <row r="39" ht="15.75" customHeight="1" spans="1:2">
      <c r="A39" s="143" t="str">
        <f t="shared" si="0"/>
        <v>ART/RRT N° XXXXXX</v>
      </c>
    </row>
    <row r="40" ht="15.75" customHeight="1" spans="1:2">
      <c r="A40" s="10"/>
      <c r="B40" s="10"/>
    </row>
    <row r="41" ht="15.75" customHeight="1" spans="1:2">
      <c r="A41" s="10"/>
      <c r="B41" s="10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A6:B6"/>
    <mergeCell ref="A16:B16"/>
    <mergeCell ref="A22:B22"/>
    <mergeCell ref="A35:B35"/>
    <mergeCell ref="A36:B36"/>
    <mergeCell ref="A37:B37"/>
    <mergeCell ref="A38:B38"/>
    <mergeCell ref="A39:B39"/>
    <mergeCell ref="A1:B4"/>
  </mergeCells>
  <dataValidations count="1">
    <dataValidation type="decimal" operator="between" allowBlank="1" showInputMessage="1" showErrorMessage="1" prompt="Digite um valor em percentual.&#10;&#10;Ou seja um valor de 0% (zero) até 100% (cem). " sqref="C29">
      <formula1>0</formula1>
      <formula2>1</formula2>
    </dataValidation>
  </dataValidations>
  <pageMargins left="0.393700787401575" right="0.393700787401575" top="0.590551181102362" bottom="0.590551181102362" header="0" footer="0"/>
  <pageSetup paperSize="9" scale="81" fitToHeight="0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00"/>
  <sheetViews>
    <sheetView workbookViewId="0">
      <selection activeCell="A1" sqref="A1:E4"/>
    </sheetView>
  </sheetViews>
  <sheetFormatPr defaultColWidth="14.4285714285714" defaultRowHeight="15" customHeight="1" outlineLevelCol="6"/>
  <cols>
    <col min="1" max="1" width="8" customWidth="1"/>
    <col min="2" max="2" width="40.8571428571429" customWidth="1"/>
    <col min="3" max="3" width="9.71428571428571" customWidth="1"/>
    <col min="4" max="4" width="18.4285714285714" customWidth="1"/>
    <col min="5" max="5" width="40.7142857142857" customWidth="1"/>
    <col min="6" max="7" width="8.71428571428571" customWidth="1"/>
  </cols>
  <sheetData>
    <row r="1" spans="1:7">
      <c r="A1" s="1"/>
    </row>
    <row r="5" ht="15.75" spans="1:7">
      <c r="A5" s="1"/>
      <c r="B5" s="1"/>
    </row>
    <row r="6" ht="30" customHeight="1" spans="1:7">
      <c r="A6" s="2" t="s">
        <v>34</v>
      </c>
      <c r="B6" s="3"/>
      <c r="C6" s="3"/>
      <c r="D6" s="3"/>
      <c r="E6" s="4"/>
    </row>
    <row r="7" spans="1:7">
      <c r="A7" s="5" t="s">
        <v>35</v>
      </c>
      <c r="B7" s="5" t="s">
        <v>36</v>
      </c>
      <c r="C7" s="5" t="s">
        <v>37</v>
      </c>
      <c r="D7" s="5" t="s">
        <v>38</v>
      </c>
      <c r="E7" s="6" t="s">
        <v>39</v>
      </c>
      <c r="F7" s="7"/>
      <c r="G7" s="7"/>
    </row>
    <row r="8" spans="1:7">
      <c r="A8" s="8">
        <v>1</v>
      </c>
      <c r="B8" s="22" t="s">
        <v>40</v>
      </c>
      <c r="C8" s="10" t="s">
        <v>41</v>
      </c>
      <c r="D8" s="11">
        <v>0.04</v>
      </c>
      <c r="E8" s="13" t="s">
        <v>42</v>
      </c>
      <c r="F8" s="13"/>
      <c r="G8" s="13"/>
    </row>
    <row r="9" spans="1:7">
      <c r="A9" s="8">
        <v>2</v>
      </c>
      <c r="B9" s="27" t="s">
        <v>43</v>
      </c>
      <c r="C9" s="10" t="s">
        <v>44</v>
      </c>
      <c r="D9" s="11">
        <v>0.008</v>
      </c>
      <c r="E9" s="7" t="s">
        <v>42</v>
      </c>
      <c r="F9" s="7"/>
      <c r="G9" s="7"/>
    </row>
    <row r="10" spans="1:7">
      <c r="A10" s="8">
        <v>3</v>
      </c>
      <c r="B10" s="27" t="s">
        <v>45</v>
      </c>
      <c r="C10" s="10" t="s">
        <v>46</v>
      </c>
      <c r="D10" s="15">
        <v>0.0127</v>
      </c>
      <c r="E10" s="28" t="s">
        <v>42</v>
      </c>
    </row>
    <row r="11" spans="1:7">
      <c r="A11" s="8">
        <v>4</v>
      </c>
      <c r="B11" s="22" t="s">
        <v>47</v>
      </c>
      <c r="C11" s="10" t="s">
        <v>48</v>
      </c>
      <c r="D11" s="15">
        <v>0.0123</v>
      </c>
      <c r="E11" s="28" t="s">
        <v>42</v>
      </c>
    </row>
    <row r="12" spans="1:7">
      <c r="A12" s="8">
        <v>5</v>
      </c>
      <c r="B12" s="16" t="s">
        <v>49</v>
      </c>
      <c r="C12" s="10" t="s">
        <v>50</v>
      </c>
      <c r="D12" s="15">
        <v>0.074</v>
      </c>
      <c r="E12" s="28" t="s">
        <v>42</v>
      </c>
    </row>
    <row r="13" spans="1:7">
      <c r="A13" s="8">
        <v>6</v>
      </c>
      <c r="B13" s="16" t="s">
        <v>51</v>
      </c>
      <c r="C13" s="10" t="s">
        <v>52</v>
      </c>
      <c r="D13" s="15">
        <f>D14+D15+D16+D17</f>
        <v>0.0565</v>
      </c>
      <c r="E13" s="28" t="s">
        <v>42</v>
      </c>
    </row>
    <row r="14" spans="1:7">
      <c r="A14" s="8" t="s">
        <v>53</v>
      </c>
      <c r="B14" s="17" t="s">
        <v>54</v>
      </c>
      <c r="C14" s="10" t="s">
        <v>55</v>
      </c>
      <c r="D14" s="15">
        <v>0.03</v>
      </c>
      <c r="E14" s="28" t="s">
        <v>56</v>
      </c>
    </row>
    <row r="15" spans="1:7">
      <c r="A15" s="8" t="s">
        <v>57</v>
      </c>
      <c r="B15" s="17" t="s">
        <v>58</v>
      </c>
      <c r="C15" s="10" t="s">
        <v>55</v>
      </c>
      <c r="D15" s="15">
        <v>0.0065</v>
      </c>
      <c r="E15" s="28" t="s">
        <v>56</v>
      </c>
    </row>
    <row r="16" spans="1:7">
      <c r="A16" s="8" t="s">
        <v>59</v>
      </c>
      <c r="B16" s="17" t="s">
        <v>60</v>
      </c>
      <c r="C16" s="10" t="s">
        <v>55</v>
      </c>
      <c r="D16" s="15">
        <v>0</v>
      </c>
      <c r="E16" s="28" t="s">
        <v>61</v>
      </c>
    </row>
    <row r="17" spans="1:5">
      <c r="A17" s="8" t="s">
        <v>62</v>
      </c>
      <c r="B17" s="16" t="s">
        <v>63</v>
      </c>
      <c r="C17" s="10" t="s">
        <v>55</v>
      </c>
      <c r="D17" s="15">
        <v>0.02</v>
      </c>
      <c r="E17" s="28" t="s">
        <v>64</v>
      </c>
    </row>
    <row r="18" spans="1:5">
      <c r="A18" s="8" t="s">
        <v>65</v>
      </c>
      <c r="B18" s="16" t="s">
        <v>66</v>
      </c>
      <c r="C18" s="10"/>
      <c r="D18" s="10"/>
    </row>
    <row r="19" spans="1:5">
      <c r="A19" s="8" t="s">
        <v>67</v>
      </c>
      <c r="B19" s="16" t="s">
        <v>68</v>
      </c>
      <c r="C19" s="10"/>
      <c r="D19" s="10"/>
    </row>
    <row r="20" spans="1:5">
      <c r="A20" s="8" t="s">
        <v>69</v>
      </c>
      <c r="B20" s="17" t="s">
        <v>70</v>
      </c>
      <c r="C20" s="10"/>
      <c r="D20" s="10"/>
    </row>
    <row r="21" ht="15.75" customHeight="1" spans="1:5">
      <c r="A21" s="8" t="s">
        <v>71</v>
      </c>
      <c r="B21" s="17" t="s">
        <v>72</v>
      </c>
      <c r="C21" s="10"/>
      <c r="D21" s="10"/>
    </row>
    <row r="22" ht="15.75" customHeight="1" spans="1:5">
      <c r="A22" s="18" t="s">
        <v>73</v>
      </c>
      <c r="B22" s="3"/>
      <c r="C22" s="3"/>
      <c r="D22" s="129">
        <f>(((1+(D8+D9+D10))*(1+D11)*(1+D12)/(1-D13))-1)</f>
        <v>0.22226164190779</v>
      </c>
      <c r="E22" s="20"/>
    </row>
    <row r="23" ht="15.75" customHeight="1" spans="1:5">
      <c r="A23" s="21"/>
      <c r="B23" s="22"/>
      <c r="C23" s="15"/>
      <c r="D23" s="10"/>
    </row>
    <row r="24" ht="30" customHeight="1" spans="1:5">
      <c r="A24" s="23" t="s">
        <v>74</v>
      </c>
    </row>
    <row r="25" customHeight="1" spans="1:5">
      <c r="A25" s="23" t="s">
        <v>75</v>
      </c>
    </row>
    <row r="26" customHeight="1" spans="1:5">
      <c r="A26" s="23" t="s">
        <v>76</v>
      </c>
    </row>
    <row r="27" customHeight="1" spans="1:5">
      <c r="A27" s="23" t="s">
        <v>77</v>
      </c>
    </row>
    <row r="28" customHeight="1" spans="1:5">
      <c r="A28" s="23" t="s">
        <v>78</v>
      </c>
    </row>
    <row r="29" customHeight="1" spans="1:5">
      <c r="A29" s="23" t="s">
        <v>79</v>
      </c>
    </row>
    <row r="30" customHeight="1" spans="1:5">
      <c r="A30" s="23" t="s">
        <v>80</v>
      </c>
    </row>
    <row r="31" customHeight="1" spans="1:5">
      <c r="A31" s="23" t="s">
        <v>81</v>
      </c>
    </row>
    <row r="32" ht="15.75" customHeight="1" spans="1:5">
      <c r="A32" s="23"/>
    </row>
    <row r="33" ht="15.75" customHeight="1" spans="1:5">
      <c r="A33" s="130" t="s">
        <v>82</v>
      </c>
      <c r="B33" s="27"/>
      <c r="C33" s="28"/>
      <c r="D33" s="1"/>
      <c r="E33" s="131"/>
    </row>
    <row r="34" customHeight="1" spans="1:5">
      <c r="A34" s="25" t="s">
        <v>83</v>
      </c>
    </row>
    <row r="35" ht="15.75" customHeight="1"/>
    <row r="36" customHeight="1" spans="1:5">
      <c r="A36" s="25" t="s">
        <v>84</v>
      </c>
    </row>
    <row r="37" ht="15.75" customHeight="1"/>
    <row r="38" ht="15.75" customHeight="1" spans="1:5">
      <c r="A38" s="130" t="s">
        <v>85</v>
      </c>
      <c r="B38" s="26"/>
      <c r="C38" s="26"/>
      <c r="D38" s="26"/>
      <c r="E38" s="26"/>
    </row>
    <row r="39" customHeight="1" spans="1:5">
      <c r="A39" s="14" t="s">
        <v>86</v>
      </c>
    </row>
    <row r="40" ht="15.75" customHeight="1"/>
    <row r="41" customHeight="1" spans="1:5">
      <c r="A41" s="14" t="s">
        <v>87</v>
      </c>
    </row>
    <row r="42" ht="15.75" customHeight="1"/>
    <row r="43" ht="15.75" customHeight="1" spans="1:5">
      <c r="A43" s="27" t="s">
        <v>88</v>
      </c>
      <c r="B43" s="14"/>
      <c r="C43" s="14"/>
      <c r="D43" s="14"/>
      <c r="E43" s="14"/>
    </row>
    <row r="44" ht="15.75" customHeight="1" spans="1:5">
      <c r="A44" s="130" t="s">
        <v>89</v>
      </c>
      <c r="B44" s="132"/>
      <c r="C44" s="133"/>
      <c r="D44" s="134"/>
      <c r="E44" s="135"/>
    </row>
    <row r="45" ht="29.25" customHeight="1" spans="1:5">
      <c r="A45" s="29" t="s">
        <v>90</v>
      </c>
    </row>
    <row r="46" ht="15.75" customHeight="1" spans="1:5">
      <c r="A46" s="136" t="s">
        <v>91</v>
      </c>
      <c r="B46" s="32"/>
      <c r="C46" s="32"/>
      <c r="D46" s="32"/>
      <c r="E46" s="32"/>
    </row>
    <row r="47" ht="15.75" customHeight="1" spans="1:5">
      <c r="A47" s="31" t="s">
        <v>92</v>
      </c>
      <c r="B47" s="32"/>
      <c r="C47" s="32"/>
      <c r="D47" s="32"/>
      <c r="E47" s="32"/>
    </row>
    <row r="48" ht="15.75" customHeight="1" spans="1:5">
      <c r="A48" s="136" t="s">
        <v>93</v>
      </c>
      <c r="B48" s="32"/>
      <c r="C48" s="32"/>
      <c r="D48" s="32"/>
      <c r="E48" s="32"/>
    </row>
    <row r="49" ht="30" customHeight="1" spans="1:5">
      <c r="A49" s="29" t="s">
        <v>94</v>
      </c>
    </row>
    <row r="50" ht="15.75" customHeight="1"/>
    <row r="51" ht="15.75" customHeight="1"/>
    <row r="52" ht="15.75" customHeight="1"/>
    <row r="53" customHeight="1" spans="1:5">
      <c r="A53" s="29" t="s">
        <v>95</v>
      </c>
    </row>
    <row r="54" ht="15.75" customHeight="1"/>
    <row r="55" ht="15.75" customHeight="1" spans="1:5">
      <c r="A55" s="137" t="s">
        <v>96</v>
      </c>
      <c r="B55" s="32"/>
      <c r="C55" s="32"/>
      <c r="D55" s="32"/>
      <c r="E55" s="32"/>
    </row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9">
    <mergeCell ref="A6:E6"/>
    <mergeCell ref="A22:C22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45:E45"/>
    <mergeCell ref="A1:E4"/>
    <mergeCell ref="A39:E40"/>
    <mergeCell ref="A41:E42"/>
    <mergeCell ref="A49:E52"/>
    <mergeCell ref="A53:E54"/>
    <mergeCell ref="A34:E35"/>
    <mergeCell ref="A36:E37"/>
  </mergeCells>
  <dataValidations count="1">
    <dataValidation type="decimal" operator="between" allowBlank="1" showInputMessage="1" showErrorMessage="1" prompt="Digite um valor em percentual.&#10;&#10;Ou seja um valor de 0% (zero) até 100% (cem). " sqref="C23">
      <formula1>0</formula1>
      <formula2>1</formula2>
    </dataValidation>
  </dataValidations>
  <pageMargins left="0.511811024" right="0.511811024" top="0.787401575" bottom="0.787401575" header="0" footer="0"/>
  <pageSetup paperSize="9" scale="78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workbookViewId="0">
      <selection activeCell="C34" sqref="C34"/>
    </sheetView>
  </sheetViews>
  <sheetFormatPr defaultColWidth="9.14285714285714" defaultRowHeight="15"/>
  <cols>
    <col min="1" max="1" width="13.8571428571429" customWidth="1"/>
    <col min="2" max="2" width="17.7142857142857" customWidth="1"/>
    <col min="4" max="4" width="93.4285714285714" customWidth="1"/>
    <col min="6" max="6" width="19" customWidth="1"/>
    <col min="7" max="7" width="20.4285714285714" customWidth="1"/>
    <col min="8" max="9" width="19.4285714285714" customWidth="1"/>
    <col min="10" max="10" width="24" customWidth="1"/>
    <col min="11" max="11" width="17.2857142857143" style="103" customWidth="1"/>
  </cols>
  <sheetData>
    <row r="1" spans="1:11">
      <c r="A1" s="69"/>
      <c r="B1" s="28"/>
      <c r="J1" s="28"/>
      <c r="K1" s="70"/>
    </row>
    <row r="2" spans="1:11">
      <c r="A2" s="69"/>
      <c r="B2" s="28"/>
      <c r="J2" s="28"/>
      <c r="K2" s="70"/>
    </row>
    <row r="3" spans="1:11">
      <c r="A3" s="69"/>
      <c r="B3" s="28"/>
      <c r="J3" s="28"/>
      <c r="K3" s="70"/>
    </row>
    <row r="4" spans="1:11">
      <c r="A4" s="71"/>
      <c r="B4" s="1"/>
      <c r="C4" s="1"/>
      <c r="D4" s="1"/>
      <c r="E4" s="1"/>
      <c r="F4" s="1"/>
      <c r="G4" s="1"/>
      <c r="H4" s="1"/>
      <c r="I4" s="1"/>
      <c r="J4" s="28"/>
      <c r="K4" s="70"/>
    </row>
    <row r="5" ht="15.75" spans="1:11">
      <c r="A5" s="72" t="s">
        <v>97</v>
      </c>
      <c r="B5" s="73"/>
      <c r="C5" s="74"/>
      <c r="D5" s="74"/>
      <c r="E5" s="74"/>
      <c r="F5" s="74"/>
      <c r="G5" s="74"/>
      <c r="H5" s="74"/>
      <c r="I5" s="74"/>
      <c r="J5" s="74"/>
      <c r="K5" s="75"/>
    </row>
    <row r="6" spans="1:11">
      <c r="A6" s="76" t="s">
        <v>1</v>
      </c>
      <c r="B6" s="28" t="str">
        <f>DADOS!B7</f>
        <v>EDIFICAÇÕES HISTÓRICA - SECRETÁRIA DA CULTURA</v>
      </c>
      <c r="E6" s="21"/>
      <c r="G6" s="21"/>
      <c r="H6" s="21"/>
      <c r="I6" s="21" t="s">
        <v>98</v>
      </c>
      <c r="J6" s="77">
        <v>46200</v>
      </c>
      <c r="K6" s="78" t="str">
        <f>DADOS!B12</f>
        <v>LAPA-PR</v>
      </c>
    </row>
    <row r="7" spans="1:11">
      <c r="A7" s="79" t="s">
        <v>3</v>
      </c>
      <c r="B7" s="28" t="str">
        <f>DADOS!B8</f>
        <v>SERVIÇOS DE MANUTENÇÃO E REPARAÇÃO DE CALHAS</v>
      </c>
      <c r="E7" s="21"/>
      <c r="G7" s="21"/>
      <c r="H7" s="21"/>
      <c r="I7" s="21" t="s">
        <v>99</v>
      </c>
      <c r="J7" s="77" t="str">
        <f>DADOS!B14</f>
        <v>SEM DESONERAÇÃO</v>
      </c>
      <c r="K7" s="78"/>
    </row>
    <row r="8" spans="1:11">
      <c r="A8" s="76" t="s">
        <v>5</v>
      </c>
      <c r="B8" s="28" t="str">
        <f>DADOS!B9</f>
        <v>LAPA-PR</v>
      </c>
      <c r="E8" s="21"/>
      <c r="G8" s="21"/>
      <c r="H8" s="21"/>
      <c r="I8" s="21"/>
      <c r="J8" s="80"/>
      <c r="K8" s="78"/>
    </row>
    <row r="9" ht="15.75" spans="1:11">
      <c r="A9" s="76" t="s">
        <v>100</v>
      </c>
      <c r="B9" s="28" t="str">
        <f>DADOS!B10</f>
        <v>COBERTURA</v>
      </c>
      <c r="E9" s="21"/>
      <c r="F9" s="21"/>
      <c r="G9" s="80"/>
      <c r="H9" s="80"/>
      <c r="I9" s="80"/>
      <c r="J9" s="81"/>
      <c r="K9" s="82"/>
    </row>
    <row r="10" ht="30" spans="1:11">
      <c r="A10" s="83" t="s">
        <v>101</v>
      </c>
      <c r="B10" s="13" t="s">
        <v>102</v>
      </c>
      <c r="C10" s="13"/>
      <c r="D10" s="13"/>
      <c r="E10" s="13"/>
      <c r="F10" s="13"/>
      <c r="G10" s="13"/>
      <c r="H10" s="13"/>
      <c r="I10" s="13"/>
      <c r="J10" s="13"/>
      <c r="K10" s="84"/>
    </row>
    <row r="11" ht="30" spans="1:11">
      <c r="A11" s="104" t="s">
        <v>35</v>
      </c>
      <c r="B11" s="105" t="s">
        <v>103</v>
      </c>
      <c r="C11" s="105" t="s">
        <v>104</v>
      </c>
      <c r="D11" s="106" t="s">
        <v>105</v>
      </c>
      <c r="E11" s="105" t="s">
        <v>106</v>
      </c>
      <c r="F11" s="107" t="s">
        <v>107</v>
      </c>
      <c r="G11" s="107" t="s">
        <v>108</v>
      </c>
      <c r="H11" s="107" t="s">
        <v>109</v>
      </c>
      <c r="I11" s="107" t="s">
        <v>110</v>
      </c>
      <c r="J11" s="107" t="s">
        <v>111</v>
      </c>
      <c r="K11" s="108" t="s">
        <v>112</v>
      </c>
    </row>
    <row r="12" spans="1:11">
      <c r="A12" s="109">
        <v>1</v>
      </c>
      <c r="B12" s="110"/>
      <c r="C12" s="110"/>
      <c r="D12" s="111" t="s">
        <v>113</v>
      </c>
      <c r="E12" s="112"/>
      <c r="F12" s="113"/>
      <c r="G12" s="113"/>
      <c r="H12" s="113"/>
      <c r="I12" s="113"/>
      <c r="J12" s="113"/>
      <c r="K12" s="114">
        <f>SUM(K13:K20)</f>
        <v>10086.41</v>
      </c>
    </row>
    <row r="13" customFormat="1" spans="1:11">
      <c r="A13" s="115" t="s">
        <v>114</v>
      </c>
      <c r="B13" t="s">
        <v>115</v>
      </c>
      <c r="C13" s="116">
        <v>12627</v>
      </c>
      <c r="D13" s="117" t="s">
        <v>116</v>
      </c>
      <c r="E13" s="118" t="s">
        <v>117</v>
      </c>
      <c r="F13" s="119">
        <v>8</v>
      </c>
      <c r="G13" s="119">
        <v>1.14</v>
      </c>
      <c r="H13">
        <f t="shared" ref="H13:H20" si="0">F13*G13</f>
        <v>9.12</v>
      </c>
      <c r="K13" s="120">
        <f t="shared" ref="K13:K20" si="1">H13</f>
        <v>9.12</v>
      </c>
    </row>
    <row r="14" customFormat="1" spans="1:11">
      <c r="A14" s="115" t="s">
        <v>118</v>
      </c>
      <c r="B14" t="s">
        <v>115</v>
      </c>
      <c r="C14" s="116">
        <v>12626</v>
      </c>
      <c r="D14" s="117" t="s">
        <v>119</v>
      </c>
      <c r="E14" s="118" t="s">
        <v>117</v>
      </c>
      <c r="F14" s="119">
        <v>34</v>
      </c>
      <c r="G14" s="119">
        <v>36.39</v>
      </c>
      <c r="H14">
        <f t="shared" si="0"/>
        <v>1237.26</v>
      </c>
      <c r="K14" s="120">
        <f t="shared" si="1"/>
        <v>1237.26</v>
      </c>
    </row>
    <row r="15" customFormat="1" spans="1:11">
      <c r="A15" s="115" t="s">
        <v>120</v>
      </c>
      <c r="B15" t="s">
        <v>115</v>
      </c>
      <c r="C15" s="116">
        <v>12624</v>
      </c>
      <c r="D15" s="117" t="s">
        <v>121</v>
      </c>
      <c r="E15" s="118" t="s">
        <v>117</v>
      </c>
      <c r="F15" s="119"/>
      <c r="G15" s="119">
        <v>28.57</v>
      </c>
      <c r="H15">
        <f t="shared" si="0"/>
        <v>0</v>
      </c>
      <c r="K15" s="120">
        <f t="shared" si="1"/>
        <v>0</v>
      </c>
    </row>
    <row r="16" customFormat="1" spans="1:11">
      <c r="A16" s="115" t="s">
        <v>122</v>
      </c>
      <c r="B16" t="s">
        <v>115</v>
      </c>
      <c r="C16" s="116">
        <v>12616</v>
      </c>
      <c r="D16" s="117" t="s">
        <v>123</v>
      </c>
      <c r="E16" s="118" t="s">
        <v>117</v>
      </c>
      <c r="F16" s="119">
        <v>8</v>
      </c>
      <c r="G16" s="119">
        <v>14.58</v>
      </c>
      <c r="H16">
        <f t="shared" si="0"/>
        <v>116.64</v>
      </c>
      <c r="K16" s="120">
        <f t="shared" si="1"/>
        <v>116.64</v>
      </c>
    </row>
    <row r="17" customFormat="1" spans="1:11">
      <c r="A17" s="115" t="s">
        <v>124</v>
      </c>
      <c r="B17" t="s">
        <v>115</v>
      </c>
      <c r="C17">
        <v>1110</v>
      </c>
      <c r="D17" s="121" t="s">
        <v>125</v>
      </c>
      <c r="E17" s="118" t="s">
        <v>126</v>
      </c>
      <c r="F17" s="122">
        <v>9</v>
      </c>
      <c r="G17" s="122">
        <v>33.54</v>
      </c>
      <c r="H17">
        <f t="shared" si="0"/>
        <v>301.86</v>
      </c>
      <c r="K17" s="120">
        <f t="shared" si="1"/>
        <v>301.86</v>
      </c>
    </row>
    <row r="18" ht="30" spans="1:11">
      <c r="A18" s="115" t="s">
        <v>127</v>
      </c>
      <c r="B18" t="s">
        <v>128</v>
      </c>
      <c r="C18">
        <v>94231</v>
      </c>
      <c r="D18" s="121" t="s">
        <v>129</v>
      </c>
      <c r="E18" s="118" t="s">
        <v>126</v>
      </c>
      <c r="F18" s="122">
        <v>76</v>
      </c>
      <c r="G18" s="122">
        <v>52.57</v>
      </c>
      <c r="H18">
        <f t="shared" si="0"/>
        <v>3995.32</v>
      </c>
      <c r="K18" s="120">
        <f t="shared" si="1"/>
        <v>3995.32</v>
      </c>
    </row>
    <row r="19" customFormat="1" spans="1:11">
      <c r="A19" s="115" t="s">
        <v>130</v>
      </c>
      <c r="B19" t="s">
        <v>128</v>
      </c>
      <c r="C19">
        <v>104803</v>
      </c>
      <c r="D19" s="121" t="s">
        <v>131</v>
      </c>
      <c r="E19" s="118" t="s">
        <v>126</v>
      </c>
      <c r="F19" s="119">
        <v>33</v>
      </c>
      <c r="G19" s="119">
        <v>6.37</v>
      </c>
      <c r="H19">
        <f t="shared" si="0"/>
        <v>210.21</v>
      </c>
      <c r="K19" s="120">
        <f t="shared" si="1"/>
        <v>210.21</v>
      </c>
    </row>
    <row r="20" customFormat="1" ht="30" spans="1:11">
      <c r="A20" s="115" t="s">
        <v>132</v>
      </c>
      <c r="B20" t="s">
        <v>128</v>
      </c>
      <c r="C20">
        <v>94229</v>
      </c>
      <c r="D20" s="121" t="s">
        <v>133</v>
      </c>
      <c r="E20" s="118" t="s">
        <v>126</v>
      </c>
      <c r="F20" s="122">
        <v>25</v>
      </c>
      <c r="G20" s="122">
        <v>168.64</v>
      </c>
      <c r="H20">
        <f t="shared" si="0"/>
        <v>4216</v>
      </c>
      <c r="K20" s="120">
        <f t="shared" si="1"/>
        <v>4216</v>
      </c>
    </row>
    <row r="21" customFormat="1" spans="1:11">
      <c r="A21" s="109">
        <v>2</v>
      </c>
      <c r="B21" s="110"/>
      <c r="C21" s="110"/>
      <c r="D21" s="111" t="s">
        <v>134</v>
      </c>
      <c r="E21" s="112"/>
      <c r="F21" s="113"/>
      <c r="G21" s="113"/>
      <c r="H21" s="113"/>
      <c r="I21" s="113"/>
      <c r="J21" s="113"/>
      <c r="K21" s="114">
        <f>SUM(K22:K22)</f>
        <v>6469.88</v>
      </c>
    </row>
    <row r="22" ht="30" spans="1:11">
      <c r="A22" s="115" t="s">
        <v>135</v>
      </c>
      <c r="B22" t="s">
        <v>115</v>
      </c>
      <c r="C22">
        <v>98575</v>
      </c>
      <c r="D22" s="118" t="s">
        <v>136</v>
      </c>
      <c r="E22" s="118" t="s">
        <v>126</v>
      </c>
      <c r="F22">
        <v>76</v>
      </c>
      <c r="G22">
        <v>85.13</v>
      </c>
      <c r="H22">
        <f>F22*G22</f>
        <v>6469.88</v>
      </c>
      <c r="K22" s="120">
        <f>H22</f>
        <v>6469.88</v>
      </c>
    </row>
    <row r="23" customFormat="1" spans="1:11">
      <c r="A23" s="109">
        <v>3</v>
      </c>
      <c r="B23" s="110"/>
      <c r="C23" s="110"/>
      <c r="D23" s="111" t="s">
        <v>137</v>
      </c>
      <c r="E23" s="112"/>
      <c r="F23" s="113"/>
      <c r="G23" s="113"/>
      <c r="H23" s="113"/>
      <c r="I23" s="113"/>
      <c r="J23" s="113"/>
      <c r="K23" s="114">
        <f>SUM(K24:K25)</f>
        <v>1369.2</v>
      </c>
    </row>
    <row r="24" customFormat="1" spans="1:11">
      <c r="A24" s="115" t="s">
        <v>138</v>
      </c>
      <c r="B24" t="s">
        <v>128</v>
      </c>
      <c r="C24" s="116">
        <v>88242</v>
      </c>
      <c r="D24" s="117" t="s">
        <v>139</v>
      </c>
      <c r="E24" s="118"/>
      <c r="F24" s="119">
        <v>20</v>
      </c>
      <c r="G24" s="119"/>
      <c r="I24">
        <v>31.45</v>
      </c>
      <c r="J24">
        <f>F24*I24</f>
        <v>629</v>
      </c>
      <c r="K24" s="120">
        <f>J24</f>
        <v>629</v>
      </c>
    </row>
    <row r="25" customFormat="1" spans="1:11">
      <c r="A25" s="115" t="s">
        <v>140</v>
      </c>
      <c r="B25" t="s">
        <v>128</v>
      </c>
      <c r="C25" s="116">
        <v>88323</v>
      </c>
      <c r="D25" s="117" t="s">
        <v>141</v>
      </c>
      <c r="E25" s="118" t="s">
        <v>142</v>
      </c>
      <c r="F25" s="119">
        <v>20</v>
      </c>
      <c r="G25" s="119"/>
      <c r="I25">
        <v>37.01</v>
      </c>
      <c r="J25">
        <f>F25*I25</f>
        <v>740.2</v>
      </c>
      <c r="K25" s="120">
        <f>J25</f>
        <v>740.2</v>
      </c>
    </row>
    <row r="26" spans="1:11">
      <c r="A26" s="123" t="s">
        <v>143</v>
      </c>
      <c r="B26" s="124"/>
      <c r="C26" s="124"/>
      <c r="D26" s="125"/>
      <c r="E26" s="126"/>
      <c r="F26" s="127"/>
      <c r="G26" s="127"/>
      <c r="H26" s="127"/>
      <c r="I26" s="127"/>
      <c r="J26" s="127"/>
      <c r="K26" s="128">
        <f>K12+K21+K23</f>
        <v>17925.49</v>
      </c>
    </row>
  </sheetData>
  <mergeCells count="2">
    <mergeCell ref="A5:K5"/>
    <mergeCell ref="B10:K10"/>
  </mergeCells>
  <pageMargins left="0.75" right="0.75" top="1" bottom="1" header="0.5" footer="0.5"/>
  <pageSetup paperSize="9" orientation="portrait"/>
  <headerFooter/>
  <ignoredErrors>
    <ignoredError sqref="K21" formula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tabSelected="1" workbookViewId="0">
      <selection activeCell="B9" sqref="B9:L9"/>
    </sheetView>
  </sheetViews>
  <sheetFormatPr defaultColWidth="9.14285714285714" defaultRowHeight="15"/>
  <cols>
    <col min="1" max="1" width="14.2857142857143" customWidth="1"/>
    <col min="2" max="2" width="58.5714285714286" customWidth="1"/>
    <col min="3" max="3" width="11.4285714285714" customWidth="1"/>
    <col min="4" max="4" width="15" customWidth="1"/>
    <col min="5" max="5" width="17.4285714285714" customWidth="1"/>
    <col min="7" max="7" width="12.8571428571429"/>
    <col min="8" max="8" width="13.5714285714286" customWidth="1"/>
  </cols>
  <sheetData>
    <row r="1" spans="1:12">
      <c r="A1" s="69"/>
      <c r="B1" s="28"/>
      <c r="I1" s="28"/>
      <c r="J1" s="28"/>
      <c r="K1" s="28"/>
      <c r="L1" s="70"/>
    </row>
    <row r="2" customHeight="1" spans="1:12">
      <c r="A2" s="69"/>
      <c r="B2" s="28"/>
      <c r="I2" s="28"/>
      <c r="J2" s="28"/>
      <c r="K2" s="28"/>
      <c r="L2" s="70"/>
    </row>
    <row r="3" spans="1:12">
      <c r="A3" s="71"/>
      <c r="B3" s="1"/>
      <c r="C3" s="1"/>
      <c r="D3" s="1"/>
      <c r="E3" s="1"/>
      <c r="F3" s="1"/>
      <c r="G3" s="1"/>
      <c r="H3" s="1"/>
      <c r="I3" s="28"/>
      <c r="J3" s="28"/>
      <c r="K3" s="28"/>
      <c r="L3" s="70"/>
    </row>
    <row r="4" ht="15.75" spans="1:12">
      <c r="A4" s="72" t="s">
        <v>144</v>
      </c>
      <c r="B4" s="73"/>
      <c r="C4" s="74"/>
      <c r="D4" s="74"/>
      <c r="E4" s="74"/>
      <c r="F4" s="74"/>
      <c r="G4" s="74"/>
      <c r="H4" s="74"/>
      <c r="I4" s="74"/>
      <c r="J4" s="74"/>
      <c r="K4" s="74"/>
      <c r="L4" s="75"/>
    </row>
    <row r="5" spans="1:12">
      <c r="A5" s="76" t="s">
        <v>1</v>
      </c>
      <c r="B5" s="28">
        <f>DADOS!B6</f>
        <v>0</v>
      </c>
      <c r="D5" s="21"/>
      <c r="F5" s="21"/>
      <c r="G5" s="21"/>
      <c r="H5" s="21" t="s">
        <v>98</v>
      </c>
      <c r="I5" s="77"/>
      <c r="J5" s="77"/>
      <c r="K5" s="78" t="str">
        <f>DADOS!B11</f>
        <v>PREFEITURA DA LAPA-PR</v>
      </c>
    </row>
    <row r="6" customHeight="1" spans="1:12">
      <c r="A6" s="79" t="s">
        <v>3</v>
      </c>
      <c r="B6" s="28" t="str">
        <f>DADOS!B8</f>
        <v>SERVIÇOS DE MANUTENÇÃO E REPARAÇÃO DE CALHAS</v>
      </c>
      <c r="D6" s="21"/>
      <c r="F6" s="21"/>
      <c r="G6" s="21"/>
      <c r="H6" s="21" t="s">
        <v>99</v>
      </c>
      <c r="I6" s="77"/>
      <c r="J6" s="77"/>
      <c r="K6" s="77"/>
      <c r="L6" s="78"/>
    </row>
    <row r="7" spans="1:12">
      <c r="A7" s="76" t="s">
        <v>5</v>
      </c>
      <c r="B7" s="28" t="str">
        <f>DADOS!B9</f>
        <v>LAPA-PR</v>
      </c>
      <c r="D7" s="21"/>
      <c r="F7" s="21"/>
      <c r="G7" s="21"/>
      <c r="H7" s="21"/>
      <c r="I7" s="80"/>
      <c r="J7" s="80"/>
      <c r="K7" s="80"/>
      <c r="L7" s="78"/>
    </row>
    <row r="8" ht="15.75" spans="1:12">
      <c r="A8" s="76" t="s">
        <v>100</v>
      </c>
      <c r="B8" s="28" t="str">
        <f>DADOS!B10</f>
        <v>COBERTURA</v>
      </c>
      <c r="D8" s="21"/>
      <c r="E8" s="21"/>
      <c r="F8" s="80"/>
      <c r="G8" s="80"/>
      <c r="H8" s="80"/>
      <c r="I8" s="81"/>
      <c r="J8" s="81"/>
      <c r="K8" s="81"/>
      <c r="L8" s="82"/>
    </row>
    <row r="9" ht="45" customHeight="1" spans="1:12">
      <c r="A9" s="83" t="s">
        <v>101</v>
      </c>
      <c r="B9" s="13" t="s">
        <v>102</v>
      </c>
      <c r="C9" s="13"/>
      <c r="D9" s="13"/>
      <c r="E9" s="13"/>
      <c r="F9" s="13"/>
      <c r="G9" s="13"/>
      <c r="H9" s="13"/>
      <c r="I9" s="13"/>
      <c r="J9" s="13"/>
      <c r="K9" s="13"/>
      <c r="L9" s="84"/>
    </row>
    <row r="10" ht="15.75"/>
    <row r="11" ht="30.75" spans="1:12">
      <c r="A11" s="85" t="s">
        <v>35</v>
      </c>
      <c r="B11" s="85" t="s">
        <v>105</v>
      </c>
      <c r="C11" s="85" t="s">
        <v>145</v>
      </c>
      <c r="D11" s="85" t="s">
        <v>146</v>
      </c>
      <c r="E11" s="85" t="s">
        <v>112</v>
      </c>
      <c r="F11" s="85" t="s">
        <v>147</v>
      </c>
      <c r="G11" s="85" t="s">
        <v>148</v>
      </c>
      <c r="H11" s="86"/>
    </row>
    <row r="12" ht="16.5" customHeight="1" spans="1:12">
      <c r="A12" s="87">
        <v>1</v>
      </c>
      <c r="B12" s="88" t="str">
        <f>'ORÇAMENTO ANALITICO'!D12</f>
        <v>CALHAS</v>
      </c>
      <c r="C12" s="89">
        <v>1</v>
      </c>
      <c r="D12" s="90">
        <f>'ORÇAMENTO ANALITICO'!K12</f>
        <v>10086.41</v>
      </c>
      <c r="E12" s="90">
        <f>'ORÇAMENTO ANALITICO'!K12</f>
        <v>10086.41</v>
      </c>
      <c r="F12" s="91">
        <f>E12/E15</f>
        <v>0.562685315715219</v>
      </c>
      <c r="G12" s="92">
        <f>F12</f>
        <v>0.562685315715219</v>
      </c>
      <c r="H12" s="93" t="s">
        <v>149</v>
      </c>
    </row>
    <row r="13" ht="45.75" spans="1:12">
      <c r="A13" s="87">
        <v>2</v>
      </c>
      <c r="B13" s="88" t="str">
        <f>'ORÇAMENTO ANALITICO'!D21</f>
        <v>TRATAMENTO DE JUNTA</v>
      </c>
      <c r="C13" s="89">
        <v>1</v>
      </c>
      <c r="D13" s="90">
        <f>'ORÇAMENTO ANALITICO'!K21</f>
        <v>6469.88</v>
      </c>
      <c r="E13" s="90">
        <f>'ORÇAMENTO ANALITICO'!K21</f>
        <v>6469.88</v>
      </c>
      <c r="F13" s="91">
        <f>E13/E15</f>
        <v>0.360931835057228</v>
      </c>
      <c r="G13" s="94">
        <f>G12+F13</f>
        <v>0.923617150772447</v>
      </c>
      <c r="H13" s="95" t="s">
        <v>150</v>
      </c>
    </row>
    <row r="14" ht="45.75" spans="1:12">
      <c r="A14" s="87">
        <v>3</v>
      </c>
      <c r="B14" s="88" t="str">
        <f>'ORÇAMENTO ANALITICO'!D23</f>
        <v>MÃO DE OBRA</v>
      </c>
      <c r="C14" s="89">
        <v>1</v>
      </c>
      <c r="D14" s="90">
        <f>'ORÇAMENTO ANALITICO'!K23</f>
        <v>1369.2</v>
      </c>
      <c r="E14" s="90">
        <f>'ORÇAMENTO ANALITICO'!K23</f>
        <v>1369.2</v>
      </c>
      <c r="F14" s="91">
        <f>E14/E15</f>
        <v>0.0763828492275525</v>
      </c>
      <c r="G14" s="96">
        <f>G13+F14</f>
        <v>1</v>
      </c>
      <c r="H14" s="97" t="s">
        <v>151</v>
      </c>
    </row>
    <row r="15" spans="1:12">
      <c r="A15" s="98" t="s">
        <v>143</v>
      </c>
      <c r="B15" s="98"/>
      <c r="C15" s="99"/>
      <c r="D15" s="100">
        <f>SUM(D12:D14)</f>
        <v>17925.49</v>
      </c>
      <c r="E15" s="100">
        <f>SUM(E12:E14)</f>
        <v>17925.49</v>
      </c>
      <c r="F15" s="101">
        <f>SUM(F12:F14)</f>
        <v>1</v>
      </c>
      <c r="G15" s="101">
        <v>1</v>
      </c>
      <c r="H15" s="102"/>
    </row>
  </sheetData>
  <mergeCells count="3">
    <mergeCell ref="A4:L4"/>
    <mergeCell ref="B9:L9"/>
    <mergeCell ref="A15:B15"/>
  </mergeCells>
  <pageMargins left="0.75" right="0.75" top="1" bottom="1" header="0.5" footer="0.5"/>
  <pageSetup paperSize="9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000"/>
  <sheetViews>
    <sheetView workbookViewId="0">
      <selection activeCell="A1" sqref="A1"/>
    </sheetView>
  </sheetViews>
  <sheetFormatPr defaultColWidth="14.4285714285714" defaultRowHeight="15" customHeight="1"/>
  <cols>
    <col min="1" max="1" width="18.8571428571429" customWidth="1"/>
    <col min="2" max="2" width="17.2857142857143" customWidth="1"/>
    <col min="3" max="26" width="8.71428571428571" customWidth="1"/>
  </cols>
  <sheetData>
    <row r="1" spans="1:26">
      <c r="A1" s="35"/>
      <c r="B1" s="36"/>
    </row>
    <row r="2" spans="1:26">
      <c r="A2" s="37"/>
      <c r="B2" s="38"/>
    </row>
    <row r="3" ht="15.75" spans="1:26">
      <c r="A3" s="39" t="s">
        <v>152</v>
      </c>
      <c r="B3" s="40"/>
    </row>
    <row r="4" spans="1:26">
      <c r="A4" s="41" t="s">
        <v>153</v>
      </c>
      <c r="B4" s="41" t="s">
        <v>154</v>
      </c>
    </row>
    <row r="5" spans="1:26">
      <c r="A5" s="42"/>
      <c r="B5" s="42"/>
    </row>
    <row r="6" spans="1:26">
      <c r="A6" s="43">
        <v>44743</v>
      </c>
      <c r="B6" s="44">
        <v>1043.76</v>
      </c>
    </row>
    <row r="7" spans="1:26">
      <c r="A7" s="45">
        <v>44774</v>
      </c>
      <c r="B7" s="46">
        <v>1044.679</v>
      </c>
    </row>
    <row r="8" spans="1:26">
      <c r="A8" s="45">
        <v>44805</v>
      </c>
      <c r="B8" s="46">
        <v>1045.616</v>
      </c>
    </row>
    <row r="9" spans="1:26">
      <c r="A9" s="47">
        <v>44835</v>
      </c>
      <c r="B9" s="48">
        <v>1046.896</v>
      </c>
    </row>
    <row r="10" spans="1:26">
      <c r="A10" s="47">
        <v>44866</v>
      </c>
      <c r="B10" s="48">
        <v>1050.701</v>
      </c>
    </row>
    <row r="11" spans="1:26">
      <c r="A11" s="47">
        <v>44896</v>
      </c>
      <c r="B11" s="48">
        <v>1051.632</v>
      </c>
    </row>
    <row r="12" spans="1:26">
      <c r="A12" s="49">
        <v>45658</v>
      </c>
      <c r="B12" s="50">
        <v>1169.116</v>
      </c>
    </row>
    <row r="13" spans="1:26">
      <c r="A13" s="47">
        <v>45689</v>
      </c>
      <c r="B13" s="51">
        <v>1173.775</v>
      </c>
    </row>
    <row r="14" spans="1:26">
      <c r="A14" s="47">
        <v>45717</v>
      </c>
      <c r="B14" s="51">
        <v>1178.386</v>
      </c>
    </row>
    <row r="15" spans="1:26">
      <c r="A15" s="47">
        <v>45748</v>
      </c>
      <c r="B15" s="51">
        <v>1184.462</v>
      </c>
    </row>
    <row r="16" spans="1:26">
      <c r="A16" s="47">
        <v>45778</v>
      </c>
      <c r="B16" s="51">
        <v>1191.327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>
      <c r="A17" s="47">
        <v>45809</v>
      </c>
      <c r="B17" s="51">
        <v>1199.509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</row>
    <row r="18" spans="1:26">
      <c r="A18" s="47">
        <v>45839</v>
      </c>
      <c r="B18" s="51">
        <v>1210.471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</row>
    <row r="19" spans="1:26">
      <c r="A19" s="47">
        <v>45870</v>
      </c>
      <c r="B19" s="51">
        <v>1216.706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</row>
    <row r="20" spans="1:26">
      <c r="A20" s="47">
        <v>45901</v>
      </c>
      <c r="B20" s="51">
        <v>1218.747</v>
      </c>
    </row>
    <row r="21" ht="15.75" customHeight="1" spans="1:26">
      <c r="A21" s="47">
        <v>45931</v>
      </c>
      <c r="B21" s="51">
        <v>1222.356</v>
      </c>
    </row>
    <row r="22" ht="15.75" customHeight="1" spans="1:26">
      <c r="A22" s="47">
        <v>45962</v>
      </c>
      <c r="B22" s="51">
        <v>1225.633</v>
      </c>
    </row>
    <row r="23" ht="15.75" customHeight="1" spans="1:26">
      <c r="A23" s="52">
        <v>45992</v>
      </c>
      <c r="B23" s="53">
        <v>1228.161</v>
      </c>
    </row>
    <row r="24" ht="15.75" customHeight="1" spans="1:26">
      <c r="A24" s="54">
        <v>46023</v>
      </c>
      <c r="B24" s="55">
        <v>1237.036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ht="15.75" customHeight="1" spans="1:26">
      <c r="A25" s="56">
        <v>46054</v>
      </c>
      <c r="B25" s="57">
        <v>1240.481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ht="15.75" customHeight="1" spans="1:26">
      <c r="A26" s="58" t="s">
        <v>155</v>
      </c>
      <c r="B26" s="59">
        <f>B25/B6</f>
        <v>1.18847340384763</v>
      </c>
    </row>
    <row r="27" ht="15.75" customHeight="1" spans="1:26">
      <c r="A27" s="60" t="s">
        <v>156</v>
      </c>
      <c r="B27" s="61">
        <f>B25/B7</f>
        <v>1.18742790847715</v>
      </c>
    </row>
    <row r="28" ht="15.75" customHeight="1" spans="1:26">
      <c r="A28" s="62" t="s">
        <v>157</v>
      </c>
      <c r="B28" s="63">
        <f>B25/B8</f>
        <v>1.18636382763844</v>
      </c>
    </row>
    <row r="29" ht="15.75" customHeight="1" spans="1:26">
      <c r="A29" s="64" t="s">
        <v>158</v>
      </c>
      <c r="B29" s="65">
        <f>AVERAGE(B26:B28)</f>
        <v>1.18742171332107</v>
      </c>
    </row>
    <row r="30" ht="15.75" customHeight="1" spans="1:26">
      <c r="A30" s="66"/>
      <c r="B30" s="66"/>
    </row>
    <row r="31" ht="87" customHeight="1" spans="1:26">
      <c r="A31" s="67" t="s">
        <v>159</v>
      </c>
      <c r="B31" s="68"/>
    </row>
    <row r="32" ht="15.75" customHeight="1" spans="1:26">
      <c r="A32" s="28"/>
      <c r="B32" s="28"/>
    </row>
    <row r="33" ht="15.75" customHeight="1" spans="1:2">
      <c r="A33" s="28"/>
      <c r="B33" s="28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3:B3"/>
    <mergeCell ref="A31:B31"/>
    <mergeCell ref="A4:A5"/>
    <mergeCell ref="B4:B5"/>
  </mergeCells>
  <pageMargins left="0.511811024" right="0.511811024" top="0.787401575" bottom="0.787401575" header="0" footer="0"/>
  <pageSetup paperSize="9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00"/>
  <sheetViews>
    <sheetView workbookViewId="0">
      <selection activeCell="G14" sqref="G14"/>
    </sheetView>
  </sheetViews>
  <sheetFormatPr defaultColWidth="14.4285714285714" defaultRowHeight="15" customHeight="1" outlineLevelCol="6"/>
  <cols>
    <col min="1" max="1" width="8" customWidth="1"/>
    <col min="2" max="2" width="45.2857142857143" customWidth="1"/>
    <col min="3" max="3" width="9.71428571428571" customWidth="1"/>
    <col min="4" max="4" width="18.4285714285714" customWidth="1"/>
    <col min="5" max="5" width="36.8571428571429" customWidth="1"/>
    <col min="6" max="7" width="8.71428571428571" customWidth="1"/>
  </cols>
  <sheetData>
    <row r="1" spans="1:7">
      <c r="A1" s="1"/>
    </row>
    <row r="5" ht="15.75" spans="1:7">
      <c r="A5" s="1"/>
      <c r="B5" s="1"/>
    </row>
    <row r="6" ht="30" customHeight="1" spans="1:7">
      <c r="A6" s="2" t="s">
        <v>160</v>
      </c>
      <c r="B6" s="3"/>
      <c r="C6" s="3"/>
      <c r="D6" s="3"/>
      <c r="E6" s="4"/>
    </row>
    <row r="7" spans="1:7">
      <c r="A7" s="5" t="s">
        <v>35</v>
      </c>
      <c r="B7" s="5" t="s">
        <v>36</v>
      </c>
      <c r="C7" s="5" t="s">
        <v>37</v>
      </c>
      <c r="D7" s="5" t="s">
        <v>38</v>
      </c>
      <c r="E7" s="6" t="s">
        <v>39</v>
      </c>
      <c r="F7" s="7"/>
      <c r="G7" s="7"/>
    </row>
    <row r="8" spans="1:7">
      <c r="A8" s="8">
        <v>1</v>
      </c>
      <c r="B8" s="9" t="s">
        <v>161</v>
      </c>
      <c r="C8" s="10" t="s">
        <v>162</v>
      </c>
      <c r="D8" s="11">
        <v>0.6992</v>
      </c>
      <c r="E8" s="12" t="s">
        <v>163</v>
      </c>
      <c r="F8" s="13"/>
      <c r="G8" s="13"/>
    </row>
    <row r="9" spans="1:7">
      <c r="A9" s="8">
        <v>2</v>
      </c>
      <c r="B9" s="14" t="s">
        <v>164</v>
      </c>
      <c r="C9" s="10" t="s">
        <v>165</v>
      </c>
      <c r="D9" s="11">
        <v>0.2</v>
      </c>
      <c r="E9" s="12" t="s">
        <v>163</v>
      </c>
      <c r="F9" s="7"/>
      <c r="G9" s="7"/>
    </row>
    <row r="10" spans="1:7">
      <c r="A10" s="8">
        <v>3</v>
      </c>
      <c r="B10" s="14" t="s">
        <v>166</v>
      </c>
      <c r="C10" s="10" t="s">
        <v>167</v>
      </c>
      <c r="D10" s="15">
        <v>0.1</v>
      </c>
      <c r="E10" s="12" t="s">
        <v>163</v>
      </c>
    </row>
    <row r="11" spans="1:7">
      <c r="A11" s="8">
        <v>4</v>
      </c>
      <c r="B11" s="9" t="s">
        <v>168</v>
      </c>
      <c r="C11" s="10" t="s">
        <v>169</v>
      </c>
      <c r="D11" s="15">
        <f>(1/(1-D12)-1)</f>
        <v>0.103752759381898</v>
      </c>
      <c r="E11" s="12" t="s">
        <v>163</v>
      </c>
    </row>
    <row r="12" spans="1:7">
      <c r="A12" s="8">
        <v>5</v>
      </c>
      <c r="B12" s="16" t="s">
        <v>170</v>
      </c>
      <c r="C12" s="10" t="s">
        <v>52</v>
      </c>
      <c r="D12" s="15">
        <f>SUM(D13:D15)</f>
        <v>0.094</v>
      </c>
      <c r="E12" s="12" t="s">
        <v>163</v>
      </c>
    </row>
    <row r="13" spans="1:7">
      <c r="A13" s="8" t="s">
        <v>171</v>
      </c>
      <c r="B13" s="17" t="s">
        <v>54</v>
      </c>
      <c r="C13" s="10" t="s">
        <v>55</v>
      </c>
      <c r="D13" s="15">
        <v>0.0608</v>
      </c>
      <c r="E13" s="12" t="s">
        <v>163</v>
      </c>
    </row>
    <row r="14" spans="1:7">
      <c r="A14" s="8" t="s">
        <v>172</v>
      </c>
      <c r="B14" s="17" t="s">
        <v>58</v>
      </c>
      <c r="C14" s="10" t="s">
        <v>55</v>
      </c>
      <c r="D14" s="15">
        <v>0.0132</v>
      </c>
      <c r="E14" s="12" t="s">
        <v>163</v>
      </c>
    </row>
    <row r="15" ht="15.75" spans="1:7">
      <c r="A15" s="8" t="s">
        <v>173</v>
      </c>
      <c r="B15" s="16" t="s">
        <v>174</v>
      </c>
      <c r="C15" s="10" t="s">
        <v>55</v>
      </c>
      <c r="D15" s="15">
        <v>0.02</v>
      </c>
      <c r="E15" s="10" t="s">
        <v>175</v>
      </c>
    </row>
    <row r="16" ht="24" spans="1:7">
      <c r="A16" s="18" t="s">
        <v>176</v>
      </c>
      <c r="B16" s="3"/>
      <c r="C16" s="3"/>
      <c r="D16" s="19">
        <f>TRUNC((1+D8+D9)*(1+D10)*(1+D11),4)</f>
        <v>2.3058</v>
      </c>
      <c r="E16" s="20"/>
      <c r="G16" s="34"/>
    </row>
    <row r="17" spans="1:7">
      <c r="A17" s="21"/>
      <c r="B17" s="22"/>
      <c r="C17" s="15"/>
      <c r="D17" s="10"/>
    </row>
    <row r="18" ht="30" customHeight="1" spans="1:7">
      <c r="A18" s="23" t="s">
        <v>177</v>
      </c>
    </row>
    <row r="19" customHeight="1" spans="1:7">
      <c r="A19" s="24" t="s">
        <v>178</v>
      </c>
    </row>
    <row r="22" ht="15.75" customHeight="1" spans="1:7">
      <c r="A22" s="23"/>
    </row>
    <row r="23" ht="61.5" customHeight="1" spans="1:7">
      <c r="A23" s="25" t="s">
        <v>179</v>
      </c>
    </row>
    <row r="24" ht="61.5" customHeight="1"/>
    <row r="25" ht="15.75" customHeight="1" spans="1:7">
      <c r="A25" s="26"/>
      <c r="B25" s="26"/>
      <c r="C25" s="26"/>
      <c r="D25" s="26"/>
      <c r="E25" s="26"/>
    </row>
    <row r="26" ht="31.5" customHeight="1" spans="1:7">
      <c r="A26" s="14" t="s">
        <v>180</v>
      </c>
    </row>
    <row r="27" ht="31.5" customHeight="1"/>
    <row r="28" ht="15.75" customHeight="1" spans="1:7">
      <c r="A28" s="27"/>
      <c r="B28" s="14"/>
      <c r="C28" s="14"/>
      <c r="D28" s="14"/>
      <c r="E28" s="14"/>
      <c r="G28" s="28"/>
    </row>
    <row r="29" ht="92.25" customHeight="1" spans="1:7">
      <c r="A29" s="14" t="s">
        <v>181</v>
      </c>
    </row>
    <row r="30" ht="15.75" customHeight="1" spans="1:7">
      <c r="A30" s="29"/>
    </row>
    <row r="31" ht="15.75" customHeight="1" spans="1:7">
      <c r="A31" s="30" t="s">
        <v>182</v>
      </c>
    </row>
    <row r="32" ht="15.75" customHeight="1" spans="1:7">
      <c r="A32" s="31"/>
      <c r="B32" s="32"/>
      <c r="C32" s="32"/>
      <c r="D32" s="32"/>
      <c r="E32" s="32"/>
    </row>
    <row r="33" ht="46.5" customHeight="1" spans="1:5">
      <c r="A33" s="23" t="s">
        <v>183</v>
      </c>
    </row>
    <row r="34" ht="15.75" customHeight="1" spans="1:5">
      <c r="A34" s="33"/>
      <c r="B34" s="33"/>
      <c r="C34" s="33"/>
      <c r="D34" s="33"/>
      <c r="E34" s="33"/>
    </row>
    <row r="35" ht="15.75" customHeight="1" spans="1:5">
      <c r="A35" s="23" t="s">
        <v>184</v>
      </c>
    </row>
    <row r="36" ht="15.75" customHeight="1" spans="1:5">
      <c r="A36" s="33"/>
      <c r="B36" s="33"/>
      <c r="C36" s="33"/>
      <c r="D36" s="33"/>
      <c r="E36" s="33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6:E6"/>
    <mergeCell ref="A16:C16"/>
    <mergeCell ref="A18:E18"/>
    <mergeCell ref="A22:E22"/>
    <mergeCell ref="A29:E29"/>
    <mergeCell ref="A30:E30"/>
    <mergeCell ref="A31:E31"/>
    <mergeCell ref="A33:E33"/>
    <mergeCell ref="A35:E35"/>
    <mergeCell ref="A26:E27"/>
    <mergeCell ref="A1:E4"/>
    <mergeCell ref="A19:E21"/>
    <mergeCell ref="A23:E24"/>
  </mergeCells>
  <dataValidations count="1">
    <dataValidation type="decimal" operator="between" allowBlank="1" showInputMessage="1" showErrorMessage="1" prompt="Digite um valor em percentual.&#10;&#10;Ou seja um valor de 0% (zero) até 100% (cem). " sqref="C17">
      <formula1>0</formula1>
      <formula2>1</formula2>
    </dataValidation>
  </dataValidations>
  <pageMargins left="0.511811024" right="0.511811024" top="0.787401575" bottom="0.787401575" header="0" footer="0"/>
  <pageSetup paperSize="9" scale="75" orientation="portrait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00"/>
  <sheetViews>
    <sheetView workbookViewId="0">
      <selection activeCell="A1" sqref="A1:E4"/>
    </sheetView>
  </sheetViews>
  <sheetFormatPr defaultColWidth="14.4285714285714" defaultRowHeight="15" customHeight="1" outlineLevelCol="6"/>
  <cols>
    <col min="1" max="1" width="8" customWidth="1"/>
    <col min="2" max="2" width="45.2857142857143" customWidth="1"/>
    <col min="3" max="3" width="9.71428571428571" customWidth="1"/>
    <col min="4" max="4" width="18.4285714285714" customWidth="1"/>
    <col min="5" max="5" width="36.8571428571429" customWidth="1"/>
    <col min="6" max="7" width="8.71428571428571" customWidth="1"/>
  </cols>
  <sheetData>
    <row r="1" spans="1:7">
      <c r="A1" s="1"/>
    </row>
    <row r="5" ht="15.75" spans="1:7">
      <c r="A5" s="1"/>
      <c r="B5" s="1"/>
    </row>
    <row r="6" ht="30" customHeight="1" spans="1:7">
      <c r="A6" s="2" t="s">
        <v>185</v>
      </c>
      <c r="B6" s="3"/>
      <c r="C6" s="3"/>
      <c r="D6" s="3"/>
      <c r="E6" s="4"/>
    </row>
    <row r="7" spans="1:7">
      <c r="A7" s="5" t="s">
        <v>35</v>
      </c>
      <c r="B7" s="5" t="s">
        <v>36</v>
      </c>
      <c r="C7" s="5" t="s">
        <v>37</v>
      </c>
      <c r="D7" s="5" t="s">
        <v>38</v>
      </c>
      <c r="E7" s="6" t="s">
        <v>39</v>
      </c>
      <c r="F7" s="7"/>
      <c r="G7" s="7"/>
    </row>
    <row r="8" spans="1:7">
      <c r="A8" s="8">
        <v>1</v>
      </c>
      <c r="B8" s="9" t="s">
        <v>161</v>
      </c>
      <c r="C8" s="10" t="s">
        <v>162</v>
      </c>
      <c r="D8" s="11" t="s">
        <v>55</v>
      </c>
      <c r="E8" s="12" t="s">
        <v>163</v>
      </c>
      <c r="F8" s="13"/>
      <c r="G8" s="13"/>
    </row>
    <row r="9" spans="1:7">
      <c r="A9" s="8">
        <v>2</v>
      </c>
      <c r="B9" s="14" t="s">
        <v>164</v>
      </c>
      <c r="C9" s="10" t="s">
        <v>165</v>
      </c>
      <c r="D9" s="11" t="s">
        <v>55</v>
      </c>
      <c r="E9" s="12" t="s">
        <v>163</v>
      </c>
      <c r="F9" s="7"/>
      <c r="G9" s="7"/>
    </row>
    <row r="10" spans="1:7">
      <c r="A10" s="8">
        <v>3</v>
      </c>
      <c r="B10" s="14" t="s">
        <v>166</v>
      </c>
      <c r="C10" s="10" t="s">
        <v>167</v>
      </c>
      <c r="D10" s="15">
        <v>0.1</v>
      </c>
      <c r="E10" s="12" t="s">
        <v>163</v>
      </c>
    </row>
    <row r="11" spans="1:7">
      <c r="A11" s="8">
        <v>4</v>
      </c>
      <c r="B11" s="9" t="s">
        <v>168</v>
      </c>
      <c r="C11" s="10" t="s">
        <v>169</v>
      </c>
      <c r="D11" s="15">
        <f>(1/(1-D12)-1)</f>
        <v>0.103752759381898</v>
      </c>
      <c r="E11" s="12" t="s">
        <v>163</v>
      </c>
    </row>
    <row r="12" spans="1:7">
      <c r="A12" s="8">
        <v>5</v>
      </c>
      <c r="B12" s="16" t="s">
        <v>170</v>
      </c>
      <c r="C12" s="10" t="s">
        <v>52</v>
      </c>
      <c r="D12" s="15">
        <f>SUM(D13:D15)</f>
        <v>0.094</v>
      </c>
      <c r="E12" s="12" t="s">
        <v>163</v>
      </c>
    </row>
    <row r="13" spans="1:7">
      <c r="A13" s="8" t="s">
        <v>171</v>
      </c>
      <c r="B13" s="17" t="s">
        <v>54</v>
      </c>
      <c r="C13" s="10" t="s">
        <v>55</v>
      </c>
      <c r="D13" s="15">
        <v>0.0608</v>
      </c>
      <c r="E13" s="12" t="s">
        <v>163</v>
      </c>
    </row>
    <row r="14" spans="1:7">
      <c r="A14" s="8" t="s">
        <v>172</v>
      </c>
      <c r="B14" s="17" t="s">
        <v>58</v>
      </c>
      <c r="C14" s="10" t="s">
        <v>55</v>
      </c>
      <c r="D14" s="15">
        <v>0.0132</v>
      </c>
      <c r="E14" s="12" t="s">
        <v>163</v>
      </c>
    </row>
    <row r="15" ht="15.75" spans="1:7">
      <c r="A15" s="8" t="s">
        <v>173</v>
      </c>
      <c r="B15" s="16" t="s">
        <v>174</v>
      </c>
      <c r="C15" s="10" t="s">
        <v>55</v>
      </c>
      <c r="D15" s="15">
        <v>0.02</v>
      </c>
      <c r="E15" s="10" t="s">
        <v>175</v>
      </c>
    </row>
    <row r="16" ht="24" spans="1:7">
      <c r="A16" s="18" t="s">
        <v>186</v>
      </c>
      <c r="B16" s="3"/>
      <c r="C16" s="3"/>
      <c r="D16" s="19">
        <f>TRUNC((1+D10)*(1+D11),4)</f>
        <v>1.2141</v>
      </c>
      <c r="E16" s="20"/>
    </row>
    <row r="17" spans="1:7">
      <c r="A17" s="21"/>
      <c r="B17" s="22"/>
      <c r="C17" s="15"/>
      <c r="D17" s="10"/>
    </row>
    <row r="18" ht="30" customHeight="1" spans="1:7">
      <c r="A18" s="23" t="s">
        <v>187</v>
      </c>
    </row>
    <row r="19" customHeight="1" spans="1:7">
      <c r="A19" s="24" t="s">
        <v>188</v>
      </c>
    </row>
    <row r="22" ht="15.75" customHeight="1" spans="1:7">
      <c r="A22" s="23"/>
    </row>
    <row r="23" ht="61.5" customHeight="1" spans="1:7">
      <c r="A23" s="25" t="s">
        <v>179</v>
      </c>
    </row>
    <row r="24" ht="61.5" customHeight="1"/>
    <row r="25" ht="15.75" customHeight="1" spans="1:7">
      <c r="A25" s="26"/>
      <c r="B25" s="26"/>
      <c r="C25" s="26"/>
      <c r="D25" s="26"/>
      <c r="E25" s="26"/>
    </row>
    <row r="26" ht="31.5" customHeight="1" spans="1:7">
      <c r="A26" s="14" t="s">
        <v>180</v>
      </c>
    </row>
    <row r="27" ht="31.5" customHeight="1"/>
    <row r="28" ht="15.75" customHeight="1" spans="1:7">
      <c r="A28" s="27"/>
      <c r="B28" s="14"/>
      <c r="C28" s="14"/>
      <c r="D28" s="14"/>
      <c r="E28" s="14"/>
      <c r="G28" s="28"/>
    </row>
    <row r="29" ht="92.25" customHeight="1" spans="1:7">
      <c r="A29" s="14" t="s">
        <v>181</v>
      </c>
    </row>
    <row r="30" ht="15.75" customHeight="1" spans="1:7">
      <c r="A30" s="29"/>
    </row>
    <row r="31" ht="15.75" customHeight="1" spans="1:7">
      <c r="A31" s="30" t="s">
        <v>182</v>
      </c>
    </row>
    <row r="32" ht="15.75" customHeight="1" spans="1:7">
      <c r="A32" s="31"/>
      <c r="B32" s="32"/>
      <c r="C32" s="32"/>
      <c r="D32" s="32"/>
      <c r="E32" s="32"/>
    </row>
    <row r="33" ht="46.5" customHeight="1" spans="1:5">
      <c r="A33" s="23" t="s">
        <v>183</v>
      </c>
    </row>
    <row r="34" ht="15.75" customHeight="1" spans="1:5">
      <c r="A34" s="33"/>
      <c r="B34" s="33"/>
      <c r="C34" s="33"/>
      <c r="D34" s="33"/>
      <c r="E34" s="33"/>
    </row>
    <row r="35" ht="15.75" customHeight="1" spans="1:5">
      <c r="A35" s="23" t="s">
        <v>184</v>
      </c>
    </row>
    <row r="36" ht="15.75" customHeight="1" spans="1:5">
      <c r="A36" s="33"/>
      <c r="B36" s="33"/>
      <c r="C36" s="33"/>
      <c r="D36" s="33"/>
      <c r="E36" s="33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6:E6"/>
    <mergeCell ref="A16:C16"/>
    <mergeCell ref="A18:E18"/>
    <mergeCell ref="A22:E22"/>
    <mergeCell ref="A29:E29"/>
    <mergeCell ref="A30:E30"/>
    <mergeCell ref="A31:E31"/>
    <mergeCell ref="A33:E33"/>
    <mergeCell ref="A35:E35"/>
    <mergeCell ref="A26:E27"/>
    <mergeCell ref="A1:E4"/>
    <mergeCell ref="A19:E21"/>
    <mergeCell ref="A23:E24"/>
  </mergeCells>
  <dataValidations count="1">
    <dataValidation type="decimal" operator="between" allowBlank="1" showInputMessage="1" showErrorMessage="1" prompt="Digite um valor em percentual.&#10;&#10;Ou seja um valor de 0% (zero) até 100% (cem). " sqref="C17">
      <formula1>0</formula1>
      <formula2>1</formula2>
    </dataValidation>
  </dataValidations>
  <pageMargins left="0.511811024" right="0.511811024" top="0.787401575" bottom="0.787401575" header="0" footer="0"/>
  <pageSetup paperSize="9" scale="7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DADOS</vt:lpstr>
      <vt:lpstr>BDI</vt:lpstr>
      <vt:lpstr>ORÇAMENTO ANALITICO</vt:lpstr>
      <vt:lpstr>CURVA ABC</vt:lpstr>
      <vt:lpstr>INCC-DI</vt:lpstr>
      <vt:lpstr>FATOR K</vt:lpstr>
      <vt:lpstr>TRDE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Nicole Aline Busato</cp:lastModifiedBy>
  <dcterms:created xsi:type="dcterms:W3CDTF">2026-03-23T19:02:00Z</dcterms:created>
  <dcterms:modified xsi:type="dcterms:W3CDTF">2026-07-06T19:28:28Z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2E52ACEFDD164051A6A87C68C64C25B1_13</vt:lpwstr>
  </property>
  <property fmtid="{D5CDD505-2E9C-101B-9397-08002B2CF9AE}" pid="3" name="KSOProductBuildVer">
    <vt:lpwstr>1046-12.1.0.26880</vt:lpwstr>
  </property>
  <property fmtid="{D5CDD505-2E9C-101B-9397-08002B2CF9AE}" pid="4" name="CalculationRule">
    <vt:i4>0</vt:i4>
  </property>
</Properties>
</file>