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iorof\Desktop\"/>
    </mc:Choice>
  </mc:AlternateContent>
  <bookViews>
    <workbookView xWindow="0" yWindow="0" windowWidth="16380" windowHeight="8190" tabRatio="500" firstSheet="5" activeTab="8"/>
  </bookViews>
  <sheets>
    <sheet name="TOTAL CONTRATO" sheetId="1" r:id="rId1"/>
    <sheet name="Responsável Técnico" sheetId="2" r:id="rId2"/>
    <sheet name="Operador de Motosserra" sheetId="3" r:id="rId3"/>
    <sheet name="Jardineiro" sheetId="4" r:id="rId4"/>
    <sheet name="Auxiliar de Serviços Gerais" sheetId="5" r:id="rId5"/>
    <sheet name="Ferramentas Manuais" sheetId="6" r:id="rId6"/>
    <sheet name="Veículos" sheetId="7" r:id="rId7"/>
    <sheet name="Máquinas e Equipamentos" sheetId="10" r:id="rId8"/>
    <sheet name="Uniformes e EPIs" sheetId="8" r:id="rId9"/>
    <sheet name="CTG" sheetId="9" r:id="rId10"/>
  </sheets>
  <externalReferences>
    <externalReference r:id="rId11"/>
    <externalReference r:id="rId12"/>
  </externalReferences>
  <definedNames>
    <definedName name="_xlnm.Print_Area" localSheetId="4">'Auxiliar de Serviços Gerais'!$A$1:$C$125</definedName>
    <definedName name="_xlnm.Print_Area" localSheetId="9">CTG!$B$1:$D$15</definedName>
    <definedName name="_xlnm.Print_Area" localSheetId="5">'Ferramentas Manuais'!$A$1:$E$48</definedName>
    <definedName name="_xlnm.Print_Area" localSheetId="3">Jardineiro!$A$1:$C$125</definedName>
    <definedName name="_xlnm.Print_Area" localSheetId="2">'Operador de Motosserra'!$A$1:$C$126</definedName>
    <definedName name="_xlnm.Print_Area" localSheetId="1">'Responsável Técnico'!$A$1:$E$44</definedName>
    <definedName name="_xlnm.Print_Area" localSheetId="0">'TOTAL CONTRATO'!$A$1:$H$19</definedName>
    <definedName name="_xlnm.Print_Area" localSheetId="8">'Uniformes e EPIs'!$A$1:$G$109</definedName>
    <definedName name="_xlnm.Print_Area" localSheetId="6">Veículos!$A$1:$G$81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4" i="10" l="1"/>
  <c r="D164" i="10"/>
  <c r="F159" i="10"/>
  <c r="G159" i="10" s="1"/>
  <c r="F158" i="10"/>
  <c r="G158" i="10" s="1"/>
  <c r="F151" i="10"/>
  <c r="E152" i="10" s="1"/>
  <c r="F152" i="10" s="1"/>
  <c r="G153" i="10" s="1"/>
  <c r="F143" i="10"/>
  <c r="E144" i="10" s="1"/>
  <c r="F144" i="10" s="1"/>
  <c r="E131" i="10"/>
  <c r="D131" i="10"/>
  <c r="F126" i="10"/>
  <c r="G126" i="10" s="1"/>
  <c r="G125" i="10"/>
  <c r="F118" i="10"/>
  <c r="E119" i="10" s="1"/>
  <c r="F119" i="10" s="1"/>
  <c r="G120" i="10" s="1"/>
  <c r="F110" i="10"/>
  <c r="E111" i="10" s="1"/>
  <c r="F111" i="10" s="1"/>
  <c r="E90" i="10"/>
  <c r="D90" i="10"/>
  <c r="F90" i="10" s="1"/>
  <c r="E91" i="10" s="1"/>
  <c r="F91" i="10" s="1"/>
  <c r="E92" i="10" s="1"/>
  <c r="F92" i="10" s="1"/>
  <c r="G93" i="10" s="1"/>
  <c r="F85" i="10"/>
  <c r="G85" i="10" s="1"/>
  <c r="F84" i="10"/>
  <c r="G84" i="10" s="1"/>
  <c r="F77" i="10"/>
  <c r="E78" i="10" s="1"/>
  <c r="F78" i="10" s="1"/>
  <c r="G79" i="10" s="1"/>
  <c r="F69" i="10"/>
  <c r="E49" i="10"/>
  <c r="D49" i="10"/>
  <c r="F49" i="10" s="1"/>
  <c r="E50" i="10" s="1"/>
  <c r="F50" i="10" s="1"/>
  <c r="E51" i="10" s="1"/>
  <c r="F51" i="10" s="1"/>
  <c r="G52" i="10" s="1"/>
  <c r="F44" i="10"/>
  <c r="G44" i="10" s="1"/>
  <c r="F43" i="10"/>
  <c r="G43" i="10" s="1"/>
  <c r="G45" i="10" s="1"/>
  <c r="F36" i="10"/>
  <c r="E37" i="10" s="1"/>
  <c r="F37" i="10" s="1"/>
  <c r="G38" i="10" s="1"/>
  <c r="F28" i="10"/>
  <c r="E29" i="10" s="1"/>
  <c r="F29" i="10" s="1"/>
  <c r="G86" i="10" l="1"/>
  <c r="F131" i="10"/>
  <c r="E132" i="10" s="1"/>
  <c r="F132" i="10" s="1"/>
  <c r="E133" i="10" s="1"/>
  <c r="F133" i="10" s="1"/>
  <c r="G134" i="10" s="1"/>
  <c r="F164" i="10"/>
  <c r="E165" i="10" s="1"/>
  <c r="F165" i="10" s="1"/>
  <c r="E166" i="10" s="1"/>
  <c r="F166" i="10" s="1"/>
  <c r="G167" i="10" s="1"/>
  <c r="G160" i="10"/>
  <c r="G127" i="10"/>
  <c r="E70" i="10"/>
  <c r="F70" i="10" s="1"/>
  <c r="G69" i="10" s="1"/>
  <c r="G28" i="10"/>
  <c r="G61" i="10" s="1"/>
  <c r="G143" i="10"/>
  <c r="G110" i="10"/>
  <c r="G137" i="10" l="1"/>
  <c r="G102" i="10"/>
  <c r="G96" i="10"/>
  <c r="G101" i="10" s="1"/>
  <c r="G103" i="10" s="1"/>
  <c r="D104" i="10" s="1"/>
  <c r="G170" i="10"/>
  <c r="G55" i="10"/>
  <c r="G60" i="10" s="1"/>
  <c r="G62" i="10" s="1"/>
  <c r="D63" i="10" s="1"/>
  <c r="G172" i="10" l="1"/>
  <c r="C93" i="3" s="1"/>
  <c r="D175" i="10" l="1"/>
  <c r="D174" i="10" s="1"/>
  <c r="C7" i="9"/>
  <c r="C9" i="9" s="1"/>
  <c r="D105" i="8"/>
  <c r="E104" i="8"/>
  <c r="F104" i="8" s="1"/>
  <c r="E103" i="8"/>
  <c r="F103" i="8" s="1"/>
  <c r="E102" i="8"/>
  <c r="F102" i="8" s="1"/>
  <c r="E101" i="8"/>
  <c r="F101" i="8" s="1"/>
  <c r="E100" i="8"/>
  <c r="F100" i="8" s="1"/>
  <c r="E99" i="8"/>
  <c r="F99" i="8" s="1"/>
  <c r="E98" i="8"/>
  <c r="F98" i="8" s="1"/>
  <c r="E97" i="8"/>
  <c r="F97" i="8" s="1"/>
  <c r="E96" i="8"/>
  <c r="F96" i="8" s="1"/>
  <c r="E95" i="8"/>
  <c r="F95" i="8" s="1"/>
  <c r="E94" i="8"/>
  <c r="F94" i="8" s="1"/>
  <c r="E93" i="8"/>
  <c r="F93" i="8" s="1"/>
  <c r="D83" i="8"/>
  <c r="E82" i="8"/>
  <c r="F82" i="8" s="1"/>
  <c r="E81" i="8"/>
  <c r="F81" i="8" s="1"/>
  <c r="E80" i="8"/>
  <c r="F80" i="8" s="1"/>
  <c r="E79" i="8"/>
  <c r="F79" i="8" s="1"/>
  <c r="E78" i="8"/>
  <c r="F78" i="8" s="1"/>
  <c r="E77" i="8"/>
  <c r="F77" i="8" s="1"/>
  <c r="E76" i="8"/>
  <c r="F76" i="8" s="1"/>
  <c r="E75" i="8"/>
  <c r="F75" i="8" s="1"/>
  <c r="E74" i="8"/>
  <c r="F74" i="8" s="1"/>
  <c r="E73" i="8"/>
  <c r="F73" i="8" s="1"/>
  <c r="E72" i="8"/>
  <c r="F72" i="8" s="1"/>
  <c r="E71" i="8"/>
  <c r="D61" i="8"/>
  <c r="E60" i="8"/>
  <c r="F60" i="8" s="1"/>
  <c r="E59" i="8"/>
  <c r="F59" i="8" s="1"/>
  <c r="E58" i="8"/>
  <c r="F58" i="8" s="1"/>
  <c r="E57" i="8"/>
  <c r="F57" i="8" s="1"/>
  <c r="E56" i="8"/>
  <c r="F56" i="8" s="1"/>
  <c r="E55" i="8"/>
  <c r="F55" i="8" s="1"/>
  <c r="E54" i="8"/>
  <c r="F54" i="8" s="1"/>
  <c r="E53" i="8"/>
  <c r="F53" i="8" s="1"/>
  <c r="E52" i="8"/>
  <c r="F52" i="8" s="1"/>
  <c r="E51" i="8"/>
  <c r="F51" i="8" s="1"/>
  <c r="E50" i="8"/>
  <c r="F50" i="8" s="1"/>
  <c r="E49" i="8"/>
  <c r="F49" i="8" s="1"/>
  <c r="E48" i="8"/>
  <c r="F48" i="8" s="1"/>
  <c r="E47" i="8"/>
  <c r="F47" i="8" s="1"/>
  <c r="E46" i="8"/>
  <c r="D37" i="8"/>
  <c r="E36" i="8"/>
  <c r="F36" i="8" s="1"/>
  <c r="E35" i="8"/>
  <c r="F35" i="8" s="1"/>
  <c r="E34" i="8"/>
  <c r="F34" i="8" s="1"/>
  <c r="E33" i="8"/>
  <c r="F33" i="8" s="1"/>
  <c r="E32" i="8"/>
  <c r="F32" i="8" s="1"/>
  <c r="E31" i="8"/>
  <c r="F31" i="8" s="1"/>
  <c r="E30" i="8"/>
  <c r="F30" i="8" s="1"/>
  <c r="E29" i="8"/>
  <c r="E28" i="8"/>
  <c r="F28" i="8" s="1"/>
  <c r="E27" i="8"/>
  <c r="F27" i="8" s="1"/>
  <c r="C79" i="7"/>
  <c r="D72" i="7" s="1"/>
  <c r="D46" i="7"/>
  <c r="F46" i="7" s="1"/>
  <c r="E47" i="7" s="1"/>
  <c r="F47" i="7" s="1"/>
  <c r="E48" i="7" s="1"/>
  <c r="F48" i="7" s="1"/>
  <c r="G46" i="7" s="1"/>
  <c r="F41" i="7"/>
  <c r="G40" i="7" s="1"/>
  <c r="F34" i="7"/>
  <c r="F27" i="7"/>
  <c r="E28" i="7" s="1"/>
  <c r="F28" i="7" s="1"/>
  <c r="G27" i="7" s="1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B110" i="5"/>
  <c r="C82" i="5"/>
  <c r="C63" i="5"/>
  <c r="C67" i="5" s="1"/>
  <c r="B52" i="5"/>
  <c r="C48" i="5"/>
  <c r="C47" i="5"/>
  <c r="B39" i="5"/>
  <c r="B38" i="5"/>
  <c r="C31" i="5"/>
  <c r="C72" i="5" s="1"/>
  <c r="B110" i="4"/>
  <c r="C84" i="4"/>
  <c r="C82" i="4"/>
  <c r="B78" i="4"/>
  <c r="C75" i="4"/>
  <c r="C63" i="4"/>
  <c r="C67" i="4" s="1"/>
  <c r="B52" i="4"/>
  <c r="C51" i="4"/>
  <c r="C45" i="4"/>
  <c r="C44" i="4"/>
  <c r="B38" i="4"/>
  <c r="B39" i="4" s="1"/>
  <c r="C39" i="4" s="1"/>
  <c r="C31" i="4"/>
  <c r="C83" i="4" s="1"/>
  <c r="B111" i="3"/>
  <c r="B78" i="3"/>
  <c r="B52" i="3"/>
  <c r="B38" i="3"/>
  <c r="B39" i="3" s="1"/>
  <c r="B41" i="3" s="1"/>
  <c r="C31" i="3"/>
  <c r="C119" i="3" s="1"/>
  <c r="C30" i="2"/>
  <c r="F14" i="1"/>
  <c r="C85" i="4" l="1"/>
  <c r="C36" i="4"/>
  <c r="C35" i="4"/>
  <c r="C86" i="4"/>
  <c r="C37" i="4"/>
  <c r="C73" i="4"/>
  <c r="C48" i="4"/>
  <c r="C76" i="4"/>
  <c r="C118" i="4"/>
  <c r="C50" i="4"/>
  <c r="C77" i="4"/>
  <c r="C72" i="3"/>
  <c r="C44" i="3"/>
  <c r="C45" i="3"/>
  <c r="C46" i="3"/>
  <c r="E37" i="8"/>
  <c r="C47" i="3"/>
  <c r="C77" i="3"/>
  <c r="C35" i="3"/>
  <c r="C50" i="3"/>
  <c r="C82" i="3"/>
  <c r="C36" i="3"/>
  <c r="C37" i="3"/>
  <c r="C75" i="3"/>
  <c r="C85" i="3"/>
  <c r="E35" i="7"/>
  <c r="F35" i="7" s="1"/>
  <c r="G34" i="7" s="1"/>
  <c r="F105" i="8"/>
  <c r="F109" i="8" s="1"/>
  <c r="E105" i="8"/>
  <c r="E61" i="8"/>
  <c r="F46" i="8"/>
  <c r="F61" i="8" s="1"/>
  <c r="C92" i="3" s="1"/>
  <c r="B41" i="4"/>
  <c r="E45" i="6"/>
  <c r="E48" i="6" s="1"/>
  <c r="E49" i="6" s="1"/>
  <c r="E83" i="8"/>
  <c r="B78" i="5"/>
  <c r="C73" i="5"/>
  <c r="C87" i="4"/>
  <c r="C121" i="4" s="1"/>
  <c r="C39" i="5"/>
  <c r="B41" i="5"/>
  <c r="D14" i="9"/>
  <c r="D12" i="9"/>
  <c r="C12" i="9"/>
  <c r="C14" i="9" s="1"/>
  <c r="C40" i="5"/>
  <c r="C74" i="5"/>
  <c r="F71" i="8"/>
  <c r="F83" i="8" s="1"/>
  <c r="F87" i="8" s="1"/>
  <c r="F29" i="8"/>
  <c r="F37" i="8" s="1"/>
  <c r="C34" i="2" s="1"/>
  <c r="C35" i="2" s="1"/>
  <c r="C39" i="3"/>
  <c r="C48" i="3"/>
  <c r="C73" i="3"/>
  <c r="C83" i="3"/>
  <c r="C46" i="4"/>
  <c r="C72" i="4"/>
  <c r="C36" i="5"/>
  <c r="C51" i="5"/>
  <c r="C76" i="5"/>
  <c r="C85" i="5"/>
  <c r="C49" i="5"/>
  <c r="C83" i="5"/>
  <c r="C35" i="5"/>
  <c r="C50" i="5"/>
  <c r="C75" i="5"/>
  <c r="C84" i="5"/>
  <c r="C40" i="3"/>
  <c r="C49" i="3"/>
  <c r="C63" i="3"/>
  <c r="C67" i="3" s="1"/>
  <c r="C74" i="3"/>
  <c r="C84" i="3"/>
  <c r="C47" i="4"/>
  <c r="C37" i="5"/>
  <c r="C44" i="5"/>
  <c r="C77" i="5"/>
  <c r="C86" i="5"/>
  <c r="C118" i="5"/>
  <c r="C45" i="5"/>
  <c r="C51" i="3"/>
  <c r="C76" i="3"/>
  <c r="C86" i="3"/>
  <c r="C40" i="4"/>
  <c r="C49" i="4"/>
  <c r="C74" i="4"/>
  <c r="C46" i="5"/>
  <c r="C87" i="5" l="1"/>
  <c r="C121" i="5" s="1"/>
  <c r="C38" i="4"/>
  <c r="C41" i="4" s="1"/>
  <c r="C65" i="4" s="1"/>
  <c r="C52" i="4"/>
  <c r="C38" i="3"/>
  <c r="C78" i="5"/>
  <c r="C120" i="5" s="1"/>
  <c r="C78" i="3"/>
  <c r="C121" i="3" s="1"/>
  <c r="C87" i="3"/>
  <c r="C122" i="3" s="1"/>
  <c r="C52" i="3"/>
  <c r="C66" i="3" s="1"/>
  <c r="G53" i="7"/>
  <c r="G58" i="7" s="1"/>
  <c r="G59" i="7"/>
  <c r="F40" i="8"/>
  <c r="C37" i="2"/>
  <c r="D10" i="1" s="1"/>
  <c r="G10" i="1" s="1"/>
  <c r="C66" i="4"/>
  <c r="C52" i="5"/>
  <c r="C66" i="5" s="1"/>
  <c r="C41" i="3"/>
  <c r="C65" i="3" s="1"/>
  <c r="C91" i="5"/>
  <c r="C91" i="3"/>
  <c r="C91" i="4"/>
  <c r="F65" i="8"/>
  <c r="C92" i="4"/>
  <c r="C92" i="5"/>
  <c r="C38" i="5"/>
  <c r="C41" i="5" s="1"/>
  <c r="C65" i="5" s="1"/>
  <c r="C68" i="5" s="1"/>
  <c r="C119" i="5" s="1"/>
  <c r="C78" i="4"/>
  <c r="C120" i="4" s="1"/>
  <c r="G60" i="7" l="1"/>
  <c r="G64" i="7" s="1"/>
  <c r="D75" i="7" s="1"/>
  <c r="C68" i="4"/>
  <c r="C119" i="4" s="1"/>
  <c r="C68" i="3"/>
  <c r="C120" i="3" s="1"/>
  <c r="D68" i="7"/>
  <c r="D78" i="7"/>
  <c r="D69" i="7"/>
  <c r="D74" i="7"/>
  <c r="C80" i="4"/>
  <c r="C80" i="5"/>
  <c r="C93" i="4"/>
  <c r="C94" i="3"/>
  <c r="C93" i="5"/>
  <c r="D79" i="7" l="1"/>
  <c r="D81" i="7"/>
  <c r="D80" i="7" s="1"/>
  <c r="G15" i="1" s="1"/>
  <c r="D15" i="1" s="1"/>
  <c r="C97" i="5"/>
  <c r="C122" i="5"/>
  <c r="C123" i="5" s="1"/>
  <c r="C123" i="3"/>
  <c r="C124" i="3" s="1"/>
  <c r="C98" i="3"/>
  <c r="C97" i="4"/>
  <c r="C122" i="4"/>
  <c r="C123" i="4" s="1"/>
  <c r="C99" i="4" l="1"/>
  <c r="C100" i="3"/>
  <c r="C99" i="5"/>
  <c r="C101" i="3" l="1"/>
  <c r="C103" i="3" s="1"/>
  <c r="C105" i="3" s="1"/>
  <c r="C100" i="4"/>
  <c r="C102" i="4" s="1"/>
  <c r="C104" i="4" s="1"/>
  <c r="C100" i="5"/>
  <c r="C102" i="5" s="1"/>
  <c r="C104" i="5" s="1"/>
  <c r="C107" i="5" l="1"/>
  <c r="C109" i="5"/>
  <c r="C108" i="5"/>
  <c r="C109" i="3"/>
  <c r="C108" i="3"/>
  <c r="C110" i="3"/>
  <c r="C109" i="4"/>
  <c r="C108" i="4"/>
  <c r="C107" i="4"/>
  <c r="C110" i="4" l="1"/>
  <c r="C112" i="4" s="1"/>
  <c r="C124" i="4" s="1"/>
  <c r="C125" i="4" s="1"/>
  <c r="D12" i="1" s="1"/>
  <c r="G12" i="1" s="1"/>
  <c r="C111" i="3"/>
  <c r="C113" i="3" s="1"/>
  <c r="C125" i="3" s="1"/>
  <c r="C126" i="3" s="1"/>
  <c r="D11" i="1" s="1"/>
  <c r="G11" i="1" s="1"/>
  <c r="C110" i="5"/>
  <c r="C112" i="5" s="1"/>
  <c r="C124" i="5" s="1"/>
  <c r="C125" i="5" s="1"/>
  <c r="D13" i="1" s="1"/>
  <c r="G13" i="1" s="1"/>
  <c r="G14" i="1" l="1"/>
  <c r="G16" i="1" s="1"/>
  <c r="G17" i="1" s="1"/>
</calcChain>
</file>

<file path=xl/comments1.xml><?xml version="1.0" encoding="utf-8"?>
<comments xmlns="http://schemas.openxmlformats.org/spreadsheetml/2006/main">
  <authors>
    <author>Tiago K. Huk</author>
  </authors>
  <commentList>
    <comment ref="D28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</commentList>
</comments>
</file>

<file path=xl/comments2.xml><?xml version="1.0" encoding="utf-8"?>
<comments xmlns="http://schemas.openxmlformats.org/spreadsheetml/2006/main">
  <authors>
    <author>Tiago K. Huk</author>
  </authors>
  <commentList>
    <comment ref="D29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42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70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83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111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124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  <comment ref="D144" authorId="0" shapeId="0">
      <text>
        <r>
          <rPr>
            <sz val="10"/>
            <rFont val="Arial"/>
            <family val="2"/>
          </rPr>
          <t xml:space="preserve">
Depreciação anual de maquinas e equipamentos = 10%
</t>
        </r>
      </text>
    </comment>
    <comment ref="E157" authorId="0" shapeId="0">
      <text>
        <r>
          <rPr>
            <sz val="10"/>
            <rFont val="Arial"/>
            <family val="2"/>
          </rPr>
          <t xml:space="preserve">
Media de cotação anexa no processo</t>
        </r>
      </text>
    </comment>
  </commentList>
</comments>
</file>

<file path=xl/sharedStrings.xml><?xml version="1.0" encoding="utf-8"?>
<sst xmlns="http://schemas.openxmlformats.org/spreadsheetml/2006/main" count="981" uniqueCount="285">
  <si>
    <t xml:space="preserve">QUADRO-RESUMO - TOTAL ESTIMADO DOS SERVIÇOS </t>
  </si>
  <si>
    <t>CONTRATO</t>
  </si>
  <si>
    <t>SERVIÇOS DE JARDINAGEM</t>
  </si>
  <si>
    <t>E ARBORIZAÇÃO URBANA</t>
  </si>
  <si>
    <t>SÃO MATEUS DO SUL - PR</t>
  </si>
  <si>
    <t>Tipo de Serviço</t>
  </si>
  <si>
    <t>Unit/Mês</t>
  </si>
  <si>
    <t>Meses</t>
  </si>
  <si>
    <t>Qtde. Prevista.</t>
  </si>
  <si>
    <t xml:space="preserve">TOTAL </t>
  </si>
  <si>
    <t>I</t>
  </si>
  <si>
    <t>Responsável Técnico 20H</t>
  </si>
  <si>
    <t>II</t>
  </si>
  <si>
    <t>Operador de Motosserra 40h</t>
  </si>
  <si>
    <t>III</t>
  </si>
  <si>
    <t>Jardineiro 40h</t>
  </si>
  <si>
    <t>IV</t>
  </si>
  <si>
    <t>Auxiliar de Serviços Gerais 40h</t>
  </si>
  <si>
    <t>V</t>
  </si>
  <si>
    <t>TOTAL SERVIÇOS</t>
  </si>
  <si>
    <t>VI</t>
  </si>
  <si>
    <t>VII</t>
  </si>
  <si>
    <t>VALOR TOTAL GLOBAL ESTIMADO</t>
  </si>
  <si>
    <t>VIII</t>
  </si>
  <si>
    <t>VALOR TOTAL A FATURAR MENSAL ESTIMADO</t>
  </si>
  <si>
    <t xml:space="preserve"> DATA DA CONCLUSÃO DA FORMAÇÃO DE PREÇO</t>
  </si>
  <si>
    <t>PLANILHA DE CUSTOS E FORMAÇÃO DE PREÇOS, PROCESSO Nº 1543/2025</t>
  </si>
  <si>
    <t>RESPONSÁVEL TÉCNICO</t>
  </si>
  <si>
    <t>Objeto:</t>
  </si>
  <si>
    <t>Serviços de Jardinagem e Arborização Urbana</t>
  </si>
  <si>
    <t xml:space="preserve">CBO: </t>
  </si>
  <si>
    <t>2221-20</t>
  </si>
  <si>
    <t>Identificação da empresa proponente</t>
  </si>
  <si>
    <t>Razão Social:</t>
  </si>
  <si>
    <t>CNPJ:</t>
  </si>
  <si>
    <t>Regime Tributário:</t>
  </si>
  <si>
    <t>Data da apresentação da proposta (dia/mês/ano)</t>
  </si>
  <si>
    <t>Município/UF</t>
  </si>
  <si>
    <t>São Mateus do Sul - PR</t>
  </si>
  <si>
    <t>Ano do Acordo, Convenção ou Dissídio Coletivo</t>
  </si>
  <si>
    <t xml:space="preserve"> SIEMACO PR x SEAC PR cct 2026 - 2028</t>
  </si>
  <si>
    <t>Responsável Técnico 1 hora diária</t>
  </si>
  <si>
    <t>Número de meses de execução contratual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</si>
  <si>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mensais</t>
    </r>
  </si>
  <si>
    <t>MÓDULO 1: COMPOSIÇÃO DA REMUNERAÇÃO</t>
  </si>
  <si>
    <t>1 - COMPOSIÇÃO DA REMUNERAÇÃO</t>
  </si>
  <si>
    <t>A - Salário base</t>
  </si>
  <si>
    <t xml:space="preserve">TOTAL DA REMUNERAÇÃO :    </t>
  </si>
  <si>
    <t>MÓDULO 2: Insumos Diversos</t>
  </si>
  <si>
    <t>5 - INSUMOS DIVERSOS</t>
  </si>
  <si>
    <t>Valor (R$)</t>
  </si>
  <si>
    <t>A - Uniformes e EPI</t>
  </si>
  <si>
    <t>TOTAL</t>
  </si>
  <si>
    <t>VALOR TOTAL POR EMPREGADO</t>
  </si>
  <si>
    <t>Memorial de cálculo do Responsável Técnico</t>
  </si>
  <si>
    <t>Vinculo empregatício: Contrato de prestação de serviços (Conforme Tabela de carga horária por modalidade do CREA PR)</t>
  </si>
  <si>
    <t>"c) REMUNERAÇÃO MENSAL: 
Deverá ser respeitado o parâmetro de 1 salário mínimo mensal para cada hora diária trabalhada. 
Obs.: o valor no contrato deverá ser expresso em reais, de acordo com o salário mínimo vigente. 
(Exemplo: Se a carga horária for 2 horas/dia, a remuneração será 2 salários mínimos/mês). "</t>
  </si>
  <si>
    <t>OPERADOR DE MOTOSSERRA</t>
  </si>
  <si>
    <t xml:space="preserve">CBO da função: </t>
  </si>
  <si>
    <t>6321-20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</si>
  <si>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unitários mensais por empregado</t>
    </r>
  </si>
  <si>
    <t>B - Adicional de Insalubridade Salário Mínimo Federal x 20%</t>
  </si>
  <si>
    <t>MÓDULO 2: Encargos e Benefícios Anuais, Mensais e Diários</t>
  </si>
  <si>
    <t>2.1 - Contingenciamento - Resolução 169/2013 CNJ</t>
  </si>
  <si>
    <t>A - 13º salário</t>
  </si>
  <si>
    <t>B- Férias</t>
  </si>
  <si>
    <t>C - Adicional de férias</t>
  </si>
  <si>
    <t>Subtotal</t>
  </si>
  <si>
    <t>D - Incidência do módulo 4 sobre 13º Salário e Adicional de Férias</t>
  </si>
  <si>
    <t>E - Multa do FGTS por dispensa sem justa causa</t>
  </si>
  <si>
    <t>2.2 - Encargos Previdenciários (GPS), Fundo de Garantia por Tempo de Serviço (FGTS) e outras contribuições.</t>
  </si>
  <si>
    <t>%</t>
  </si>
  <si>
    <t>A - INSS</t>
  </si>
  <si>
    <t>B - Salário Educação</t>
  </si>
  <si>
    <t>C - RAT Ajustado</t>
  </si>
  <si>
    <t>D - SESC ou SESI</t>
  </si>
  <si>
    <t>E - SENAI - SENAC</t>
  </si>
  <si>
    <t>F -  SEBRAE</t>
  </si>
  <si>
    <t>G - INCRA</t>
  </si>
  <si>
    <t>H - FGTS</t>
  </si>
  <si>
    <t>2.3 - Benefícios Mensais e Diários</t>
  </si>
  <si>
    <t>A - Transporte Cláusula 15ª CCT (R$3,50 * 22 * 2 - 6% salário base)</t>
  </si>
  <si>
    <t>B - Vale Alimentação Cláusula 13ª CCT R$900,00 - 20% benefício - B'</t>
  </si>
  <si>
    <t>B' - Vale Alimentação Férias 1/12 Cláusula 13ª CCT §8º R$720,00 /12</t>
  </si>
  <si>
    <t>C - Auxílio Creche Cláusula 11ª CCT eventual</t>
  </si>
  <si>
    <t>-</t>
  </si>
  <si>
    <t>D - Assistência Médica Cláusula 16ª CCT</t>
  </si>
  <si>
    <t xml:space="preserve">E - Benefício Social Familiar Cláusula 17ª CCT </t>
  </si>
  <si>
    <t>E' - Reserva técnica – benefícios sociais eventuais previstos em CCT (nascimento de filho) §4º Outros Auxílios eventual</t>
  </si>
  <si>
    <t>F - Qualificação/ Formação Profissional Cláusula 23ª CCT</t>
  </si>
  <si>
    <t>Quadro-Resumo do Módulo 2</t>
  </si>
  <si>
    <t>2.2 - GPS, FGTS e outras contribuições</t>
  </si>
  <si>
    <t>MÓDULO 3: Provisão para Rescisão</t>
  </si>
  <si>
    <t>3 - Provisão para rescisão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</si>
  <si>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</si>
  <si>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</si>
  <si>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</si>
  <si>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</si>
  <si>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>E - Incidência do submódulo 2.2 sobre aviso prévio trabalhado</t>
  </si>
  <si>
    <t>F - Multa do FGTS sobre o aviso prévio trabalhado</t>
  </si>
  <si>
    <t>MÓDULO 4: Custo de Reposição do Profissional Ausente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</si>
  <si>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</si>
  <si>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</si>
  <si>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</si>
  <si>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</si>
  <si>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</si>
  <si>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E - Substituto na cobertura de Auxilio Doença</t>
  </si>
  <si>
    <t>MÓDULO 5: Insumos Diversos</t>
  </si>
  <si>
    <t>A – Ferramentas Manuais</t>
  </si>
  <si>
    <t>B – Uniformes e EPIs</t>
  </si>
  <si>
    <t>MÓDULO 6: Custos Indiretos, Tributos e Lucros</t>
  </si>
  <si>
    <t>6 - Custos indiretos, tributos e lucro</t>
  </si>
  <si>
    <t>BASE DE CÁLCULO DOS CUSTOS INDIRETOS/DESPESAS OPERACIONAIS/ADMINISTRATIVAS  (Módulo 1 + Módulo 2+ Módulo 3 + Módulo 4 + Módulo 5)</t>
  </si>
  <si>
    <r>
      <rPr>
        <b/>
        <sz val="10"/>
        <rFont val="Arial"/>
        <family val="2"/>
        <charset val="1"/>
      </rPr>
      <t>A - Custos indiretos</t>
    </r>
    <r>
      <rPr>
        <sz val="10"/>
        <rFont val="Arial"/>
        <family val="2"/>
        <charset val="1"/>
      </rPr>
      <t xml:space="preserve"> </t>
    </r>
  </si>
  <si>
    <t xml:space="preserve">BASE DE CÁLCULO DO LUCRO = ((Módulo 1 + Módulo 2+ Módulo 3 + Módulo 4 + Módulo 5 + Custos Indiretos) </t>
  </si>
  <si>
    <t>B - Lucro</t>
  </si>
  <si>
    <t>C - Tributos</t>
  </si>
  <si>
    <t>BASE DE CÁLCULO DOS TRIBUTOS</t>
  </si>
  <si>
    <t xml:space="preserve">CÁLCULO DOS TRIBUTOS = Base de Cálculo dos Tributos / (1-(Total de Tributos em % dividido por 100)] x Alíquota do tributo </t>
  </si>
  <si>
    <t xml:space="preserve">   C1. Tributos Federais</t>
  </si>
  <si>
    <t xml:space="preserve">        COFINS</t>
  </si>
  <si>
    <t xml:space="preserve">        PIS</t>
  </si>
  <si>
    <r>
      <rPr>
        <sz val="10"/>
        <color rgb="FF000000"/>
        <rFont val="Arial"/>
        <family val="2"/>
        <charset val="1"/>
      </rPr>
      <t xml:space="preserve">   C2. Tributos Municipais  - </t>
    </r>
    <r>
      <rPr>
        <b/>
        <sz val="10"/>
        <color rgb="FF000000"/>
        <rFont val="Arial"/>
        <family val="2"/>
        <charset val="1"/>
      </rPr>
      <t>ISS</t>
    </r>
  </si>
  <si>
    <t xml:space="preserve">   SUBTOTAL Tributos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</si>
  <si>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</si>
  <si>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</si>
  <si>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</si>
  <si>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</si>
  <si>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</si>
  <si>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</si>
  <si>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</si>
  <si>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</si>
  <si>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Subtotal (A+B+C+D+E)</t>
  </si>
  <si>
    <t>F - Módulo 6 - Custos indiretos, tributos e lucro</t>
  </si>
  <si>
    <t>JARDINEIRO</t>
  </si>
  <si>
    <t>6220-10</t>
  </si>
  <si>
    <t>AUXILIAR DE SERVIÇOS GERAIS</t>
  </si>
  <si>
    <t>9922-25</t>
  </si>
  <si>
    <t>FERRAMENTAS MANUAIS</t>
  </si>
  <si>
    <r>
      <rPr>
        <b/>
        <i/>
        <sz val="12"/>
        <color rgb="FF000000"/>
        <rFont val="Arial"/>
        <family val="2"/>
        <charset val="1"/>
      </rPr>
      <t xml:space="preserve">IMPORTANTE: Para efeito de elaboração da planilha de custos os dados abaixo deverão ser informados/cotados os </t>
    </r>
    <r>
      <rPr>
        <b/>
        <i/>
        <u/>
        <sz val="12"/>
        <color rgb="FF000000"/>
        <rFont val="Arial"/>
        <family val="2"/>
        <charset val="1"/>
      </rPr>
      <t>valores mensais</t>
    </r>
  </si>
  <si>
    <t>Discriminação</t>
  </si>
  <si>
    <t>Unidade</t>
  </si>
  <si>
    <t>Quantidade/ano</t>
  </si>
  <si>
    <t>Preço unitário</t>
  </si>
  <si>
    <t>Total Ano</t>
  </si>
  <si>
    <t>Colher para jardinagem;</t>
  </si>
  <si>
    <t>unidade</t>
  </si>
  <si>
    <t>Garfo para Jardinagem;</t>
  </si>
  <si>
    <t>Vassoura</t>
  </si>
  <si>
    <t>Enxada;</t>
  </si>
  <si>
    <t>Cortadeira;</t>
  </si>
  <si>
    <t>Foice;</t>
  </si>
  <si>
    <t>Tesoura de poda;</t>
  </si>
  <si>
    <t>Serrote de poda;</t>
  </si>
  <si>
    <t>Picareta;</t>
  </si>
  <si>
    <t>Machado;</t>
  </si>
  <si>
    <t>Garfo Curvo;</t>
  </si>
  <si>
    <t>Rastelo ancinho curvo;</t>
  </si>
  <si>
    <t>Pá com cabo curto;</t>
  </si>
  <si>
    <t>Carrinho de mão;</t>
  </si>
  <si>
    <t>Martelo</t>
  </si>
  <si>
    <t>Trena</t>
  </si>
  <si>
    <t>Vassoura ancinho de plástico;</t>
  </si>
  <si>
    <t>Saco De Lixo Preto Reforçado 100 Litros.</t>
  </si>
  <si>
    <t>Pct c/100</t>
  </si>
  <si>
    <t>Total anual</t>
  </si>
  <si>
    <t>Preço médio estimado de acordo com cotações anexas</t>
  </si>
  <si>
    <t>Total Mensal</t>
  </si>
  <si>
    <t>Rateio por funcionário</t>
  </si>
  <si>
    <t>Quilometragem Mensal:</t>
  </si>
  <si>
    <t>1.200 km</t>
  </si>
  <si>
    <t>Quantidade</t>
  </si>
  <si>
    <r>
      <rPr>
        <b/>
        <sz val="12"/>
        <rFont val="Arial"/>
        <family val="2"/>
        <charset val="1"/>
      </rPr>
      <t xml:space="preserve">Total mensal </t>
    </r>
    <r>
      <rPr>
        <b/>
        <u/>
        <sz val="12"/>
        <rFont val="Arial"/>
        <family val="2"/>
        <charset val="1"/>
      </rPr>
      <t>(R$)</t>
    </r>
  </si>
  <si>
    <t>Veículo de apoio (Com até 10 anos de uso)</t>
  </si>
  <si>
    <t>¹ Preço médio estimado de acordo com cotações anexas</t>
  </si>
  <si>
    <t xml:space="preserve"> Remuneração do Capital  Investido</t>
  </si>
  <si>
    <t>Remuneração mensal de capital</t>
  </si>
  <si>
    <t>Consumos</t>
  </si>
  <si>
    <t>Quantidade/mês</t>
  </si>
  <si>
    <t>Custo de gasolina</t>
  </si>
  <si>
    <t>Lt</t>
  </si>
  <si>
    <t>Custo mensal com gasolina</t>
  </si>
  <si>
    <t>10km/Lt</t>
  </si>
  <si>
    <t>Manutenção</t>
  </si>
  <si>
    <t>Custo de aquisição do veículo</t>
  </si>
  <si>
    <t>Custo estim. c/manutenção (12 meses)</t>
  </si>
  <si>
    <t>Custo mensal com manutenção</t>
  </si>
  <si>
    <t>mês</t>
  </si>
  <si>
    <t xml:space="preserve">COMPOSIÇÃO DOS CUSTOS </t>
  </si>
  <si>
    <t xml:space="preserve">DESCRIÇÃO </t>
  </si>
  <si>
    <t xml:space="preserve">VALOR TORTAL </t>
  </si>
  <si>
    <t>Custo Veiculo Apoio</t>
  </si>
  <si>
    <t>(-) DEPRECIAÇÃO - REMUNERAÇÃO DO CAPITAL</t>
  </si>
  <si>
    <t>BASE DE CÁLCULO LUCRATIVIDADE</t>
  </si>
  <si>
    <t>Motosserra 30cc</t>
  </si>
  <si>
    <t>Depreciação</t>
  </si>
  <si>
    <t>Custo de Aquisição</t>
  </si>
  <si>
    <t>Depreciação da motosserra (12 meses)</t>
  </si>
  <si>
    <t>Custo de gasolina / m poda</t>
  </si>
  <si>
    <t>1,5Lt/Dia</t>
  </si>
  <si>
    <t>Custo óleo</t>
  </si>
  <si>
    <t>30ml/Dia</t>
  </si>
  <si>
    <t>Total Motosserra</t>
  </si>
  <si>
    <t>ESTIMATIVA CUSTO MENSAL MOTOSSERRA 30 CC</t>
  </si>
  <si>
    <t>Motosserra 60cc</t>
  </si>
  <si>
    <t>Motosserra 60 cc</t>
  </si>
  <si>
    <t>ESTIMATIVA CUSTO MENSAL MOTOSSERRA 60 CC</t>
  </si>
  <si>
    <t>Motopodador de galhos</t>
  </si>
  <si>
    <t>Depreciação do motopodador (12 meses)</t>
  </si>
  <si>
    <t>Total motopodador</t>
  </si>
  <si>
    <t>Aparador de Cerca Viva</t>
  </si>
  <si>
    <t>Depreciação Aparador de Cerca Viva (12 meses)</t>
  </si>
  <si>
    <t>Total Aparador de Cerca Viva</t>
  </si>
  <si>
    <t xml:space="preserve">    A – Custos Indiretos (Despesas Administrativas/Operacionais)</t>
  </si>
  <si>
    <t xml:space="preserve">    B – Lucro</t>
  </si>
  <si>
    <t xml:space="preserve">   Módulo 5 – TRIBUTOS </t>
  </si>
  <si>
    <t>Apuração do Coeficiente</t>
  </si>
  <si>
    <t xml:space="preserve">   A - Tributos Federais</t>
  </si>
  <si>
    <t>COFINS</t>
  </si>
  <si>
    <t>PIS</t>
  </si>
  <si>
    <t>SIMPLES NACIONAL</t>
  </si>
  <si>
    <t xml:space="preserve">   B - Tributos Municipais</t>
  </si>
  <si>
    <t>ISSQN</t>
  </si>
  <si>
    <t>SUBTOTAL TOTAL TRIBUTOS</t>
  </si>
  <si>
    <t>TOTAL ANUAL</t>
  </si>
  <si>
    <t>TOTAL MENSAL</t>
  </si>
  <si>
    <t>UNIFORMES E EPI'S</t>
  </si>
  <si>
    <t>Uniformes e EPI's Resp. Técnico</t>
  </si>
  <si>
    <r>
      <rPr>
        <b/>
        <sz val="9"/>
        <rFont val="Arial"/>
        <family val="2"/>
        <charset val="1"/>
      </rPr>
      <t xml:space="preserve">Total Mes </t>
    </r>
    <r>
      <rPr>
        <b/>
        <u/>
        <sz val="9"/>
        <rFont val="Arial"/>
        <family val="2"/>
        <charset val="1"/>
      </rPr>
      <t>(R$)</t>
    </r>
  </si>
  <si>
    <t>Calça</t>
  </si>
  <si>
    <t xml:space="preserve">Camiseta </t>
  </si>
  <si>
    <t>Boné</t>
  </si>
  <si>
    <t>Calçado com bico de aço</t>
  </si>
  <si>
    <t>par</t>
  </si>
  <si>
    <t>Capa de chuva amarela com refletivo</t>
  </si>
  <si>
    <t>Colete refletivo</t>
  </si>
  <si>
    <t>Luva de proteção Vaqueta</t>
  </si>
  <si>
    <t>Protetor Auricular tipo Plug</t>
  </si>
  <si>
    <t>Óculos de proteção</t>
  </si>
  <si>
    <t>Protetor solar FPS 30</t>
  </si>
  <si>
    <t>frasco 120g</t>
  </si>
  <si>
    <t>TOTAL Mensal</t>
  </si>
  <si>
    <t>Meia de algodão com cano alto</t>
  </si>
  <si>
    <t>Luva de proteção Motosserra</t>
  </si>
  <si>
    <t>Perneira de proteção</t>
  </si>
  <si>
    <t>Protetor Auricular tipo Abafador</t>
  </si>
  <si>
    <t>Protetor facial</t>
  </si>
  <si>
    <t>Capacete com carneira, Jugular e protetor facial</t>
  </si>
  <si>
    <t>Kit</t>
  </si>
  <si>
    <t>Qnt. OP. DE MAQUINAS</t>
  </si>
  <si>
    <t>RESUMO: TOTAL MÊS/OP. DE MAQUINAS</t>
  </si>
  <si>
    <t>Uniformes e EPI's para Jardineiros</t>
  </si>
  <si>
    <t>Total do Efetivo Preposto</t>
  </si>
  <si>
    <t>Qnt. JARDINEIROS</t>
  </si>
  <si>
    <t>RESUMO: TOTAL MÊS/JARDINEIROS</t>
  </si>
  <si>
    <t>Uniformes e EPI's para Aux. De serviços Gerais</t>
  </si>
  <si>
    <t>Qnt. AUX. SERV. GERAIS</t>
  </si>
  <si>
    <t>RESUMO: TOTAL MÊS/AUX. DE SERV. GERAIS</t>
  </si>
  <si>
    <t>PLANILHA DE CONTINGENCIAMENTO DOS ENCARGOS TRABALHISTAS*</t>
  </si>
  <si>
    <t>* Conforme Resolução nº 169/2013 do Conselho Nacional de Justiça - CNJ</t>
  </si>
  <si>
    <t>ENCARGO</t>
  </si>
  <si>
    <t>PERCENTUAL</t>
  </si>
  <si>
    <t xml:space="preserve">Férias </t>
  </si>
  <si>
    <t>1/3 Constitucional</t>
  </si>
  <si>
    <t>13º Salário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</si>
  <si>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</si>
  <si>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</si>
  <si>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</si>
  <si>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</si>
  <si>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</si>
  <si>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</si>
  <si>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</si>
  <si>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Uniformes e EPI's para Op. Maquinas (Motosserra)</t>
  </si>
  <si>
    <t>MÁQUINAS E EQUIPAMENTOS</t>
  </si>
  <si>
    <t>TOTAL MÁQUINAS E EQUIPAMENTOS</t>
  </si>
  <si>
    <t>C - Máquinas e Equipamentos</t>
  </si>
  <si>
    <t>Depreciação (12 meses)</t>
  </si>
  <si>
    <t xml:space="preserve">Total                          </t>
  </si>
  <si>
    <t>Veículo</t>
  </si>
  <si>
    <t>VEÍCULO</t>
  </si>
  <si>
    <t>TOTAL VEÍCULO</t>
  </si>
  <si>
    <t xml:space="preserve">   Módulo 4 - </t>
  </si>
  <si>
    <t xml:space="preserve"> Lucro Presumido</t>
  </si>
  <si>
    <t>Qnt. RESPONSÁVEL TÉCNICO</t>
  </si>
  <si>
    <t>RESUMO: TOTAL MÊS Resp.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</si>
</sst>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&quot;R$ &quot;* #,##0.00_);_(&quot;R$ &quot;* \(#,##0.00\);_(&quot;R$ &quot;* \-??_);_(@_)"/>
    <numFmt numFmtId="165" formatCode="_(* #,##0.00_);_(* \(#,##0.00\);_(* \-??_);_(@_)"/>
    <numFmt numFmtId="166" formatCode="_-* #,##0.00_-;\-* #,##0.00_-;_-* \-??_-;_-@_-"/>
    <numFmt numFmtId="167" formatCode="&quot;R$ &quot;#,##0.00"/>
    <numFmt numFmtId="168" formatCode="d/m/yyyy"/>
    <numFmt numFmtId="169" formatCode="&quot;R$ &quot;#,##0.00;[Red]&quot;-R$ &quot;#,##0.00"/>
    <numFmt numFmtId="170" formatCode="&quot;R$&quot;#,##0.00"/>
    <numFmt numFmtId="171" formatCode="#,##0.0000"/>
    <numFmt numFmtId="172" formatCode="_(* #,##0.000_);_(* \(#,##0.000\);_(* \-??_);_(@_)"/>
    <numFmt numFmtId="173" formatCode="#,##0.000"/>
    <numFmt numFmtId="174" formatCode="_-&quot;R$ &quot;* #,##0.00_-;&quot;-R$ &quot;* #,##0.00_-;_-&quot;R$ &quot;* \-??_-;_-@_-"/>
    <numFmt numFmtId="175" formatCode="0.0000%"/>
    <numFmt numFmtId="176" formatCode="&quot;R$&quot;\ #,##0.00"/>
  </numFmts>
  <fonts count="56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b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rgb="FF000000"/>
      <name val="Arial"/>
      <family val="2"/>
      <charset val="1"/>
    </font>
    <font>
      <sz val="8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i/>
      <sz val="12"/>
      <color rgb="FF00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i/>
      <sz val="12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b/>
      <i/>
      <u/>
      <sz val="12"/>
      <color rgb="FF000000"/>
      <name val="Arial"/>
      <family val="2"/>
      <charset val="1"/>
    </font>
    <font>
      <b/>
      <sz val="10"/>
      <name val="Arial Narrow"/>
      <family val="2"/>
      <charset val="1"/>
    </font>
    <font>
      <b/>
      <sz val="10"/>
      <name val="Arial"/>
      <family val="2"/>
      <charset val="1"/>
    </font>
    <font>
      <b/>
      <sz val="10"/>
      <color rgb="FF800000"/>
      <name val="Arial"/>
      <family val="2"/>
      <charset val="1"/>
    </font>
    <font>
      <b/>
      <sz val="10"/>
      <color rgb="FF000080"/>
      <name val="Arial"/>
      <family val="2"/>
      <charset val="1"/>
    </font>
    <font>
      <b/>
      <sz val="8"/>
      <name val="Arial"/>
      <family val="2"/>
      <charset val="1"/>
    </font>
    <font>
      <sz val="9"/>
      <name val="Arial"/>
      <family val="2"/>
      <charset val="1"/>
    </font>
    <font>
      <u/>
      <sz val="10"/>
      <name val="Arial"/>
      <family val="2"/>
      <charset val="1"/>
    </font>
    <font>
      <sz val="10"/>
      <color theme="1"/>
      <name val="Arial"/>
      <family val="2"/>
      <charset val="1"/>
    </font>
    <font>
      <sz val="10"/>
      <color theme="0"/>
      <name val="Arial"/>
      <family val="2"/>
      <charset val="1"/>
    </font>
    <font>
      <sz val="8"/>
      <color theme="0"/>
      <name val="Arial"/>
      <family val="2"/>
      <charset val="1"/>
    </font>
    <font>
      <b/>
      <i/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b/>
      <i/>
      <sz val="10"/>
      <name val="Arial"/>
      <family val="2"/>
      <charset val="1"/>
    </font>
    <font>
      <i/>
      <sz val="12"/>
      <color theme="1"/>
      <name val="Arial"/>
      <family val="2"/>
      <charset val="1"/>
    </font>
    <font>
      <b/>
      <sz val="9"/>
      <name val="Arial"/>
      <family val="2"/>
      <charset val="1"/>
    </font>
    <font>
      <b/>
      <u/>
      <sz val="12"/>
      <name val="Arial"/>
      <family val="2"/>
      <charset val="1"/>
    </font>
    <font>
      <sz val="12"/>
      <color rgb="FF000000"/>
      <name val="Arial"/>
      <family val="2"/>
      <charset val="1"/>
    </font>
    <font>
      <sz val="10"/>
      <name val="Arial"/>
      <family val="2"/>
    </font>
    <font>
      <b/>
      <u/>
      <sz val="9"/>
      <name val="Arial"/>
      <family val="2"/>
      <charset val="1"/>
    </font>
    <font>
      <b/>
      <sz val="10"/>
      <color theme="1"/>
      <name val="Arial"/>
      <family val="2"/>
      <charset val="1"/>
    </font>
    <font>
      <b/>
      <i/>
      <sz val="10"/>
      <color theme="1"/>
      <name val="Arial"/>
      <family val="2"/>
      <charset val="1"/>
    </font>
    <font>
      <sz val="10"/>
      <name val="Arial"/>
      <charset val="1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EBF1DE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theme="6" tint="0.79989013336588644"/>
        <bgColor rgb="FFFFFFCC"/>
      </patternFill>
    </fill>
    <fill>
      <patternFill patternType="solid">
        <fgColor theme="0"/>
        <bgColor rgb="FFFFFFCC"/>
      </patternFill>
    </fill>
  </fills>
  <borders count="4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72">
    <xf numFmtId="0" fontId="0" fillId="0" borderId="0"/>
    <xf numFmtId="165" fontId="55" fillId="0" borderId="0" applyBorder="0" applyProtection="0"/>
    <xf numFmtId="164" fontId="55" fillId="0" borderId="0" applyBorder="0" applyProtection="0"/>
    <xf numFmtId="9" fontId="55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4" borderId="0" applyBorder="0" applyProtection="0"/>
    <xf numFmtId="0" fontId="4" fillId="16" borderId="1" applyProtection="0"/>
    <xf numFmtId="0" fontId="5" fillId="17" borderId="2" applyProtection="0"/>
    <xf numFmtId="0" fontId="6" fillId="0" borderId="3" applyProtection="0"/>
    <xf numFmtId="0" fontId="7" fillId="7" borderId="1" applyProtection="0"/>
    <xf numFmtId="0" fontId="8" fillId="3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164" fontId="55" fillId="0" borderId="0" applyBorder="0" applyProtection="0"/>
    <xf numFmtId="0" fontId="9" fillId="18" borderId="0" applyBorder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5" fillId="19" borderId="4" applyProtection="0"/>
    <xf numFmtId="0" fontId="55" fillId="19" borderId="4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9" fontId="55" fillId="0" borderId="0" applyBorder="0" applyProtection="0"/>
    <xf numFmtId="0" fontId="12" fillId="16" borderId="5" applyProtection="0"/>
    <xf numFmtId="0" fontId="13" fillId="0" borderId="0" applyBorder="0" applyProtection="0"/>
    <xf numFmtId="0" fontId="14" fillId="0" borderId="0" applyBorder="0" applyProtection="0"/>
    <xf numFmtId="0" fontId="15" fillId="0" borderId="6" applyProtection="0"/>
    <xf numFmtId="0" fontId="16" fillId="0" borderId="7" applyProtection="0"/>
    <xf numFmtId="0" fontId="17" fillId="0" borderId="8" applyProtection="0"/>
    <xf numFmtId="0" fontId="18" fillId="0" borderId="9" applyProtection="0"/>
    <xf numFmtId="0" fontId="18" fillId="0" borderId="0" applyBorder="0" applyProtection="0"/>
    <xf numFmtId="0" fontId="19" fillId="0" borderId="0" applyBorder="0" applyProtection="0"/>
    <xf numFmtId="165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6" fontId="55" fillId="0" borderId="0" applyBorder="0" applyProtection="0"/>
    <xf numFmtId="165" fontId="55" fillId="0" borderId="0" applyBorder="0" applyProtection="0"/>
    <xf numFmtId="0" fontId="2" fillId="20" borderId="0" applyBorder="0" applyProtection="0"/>
    <xf numFmtId="0" fontId="2" fillId="21" borderId="0" applyBorder="0" applyProtection="0"/>
    <xf numFmtId="0" fontId="2" fillId="22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3" borderId="0" applyBorder="0" applyProtection="0"/>
  </cellStyleXfs>
  <cellXfs count="409">
    <xf numFmtId="0" fontId="0" fillId="0" borderId="0" xfId="0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0" fillId="24" borderId="1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vertical="center"/>
    </xf>
    <xf numFmtId="167" fontId="21" fillId="0" borderId="13" xfId="2" applyNumberFormat="1" applyFont="1" applyBorder="1" applyAlignment="1" applyProtection="1">
      <alignment vertical="center"/>
    </xf>
    <xf numFmtId="1" fontId="22" fillId="0" borderId="13" xfId="0" applyNumberFormat="1" applyFont="1" applyBorder="1" applyAlignment="1">
      <alignment horizontal="left" vertical="center" indent="4"/>
    </xf>
    <xf numFmtId="1" fontId="22" fillId="0" borderId="13" xfId="0" applyNumberFormat="1" applyFont="1" applyBorder="1" applyAlignment="1">
      <alignment horizontal="center" vertical="center"/>
    </xf>
    <xf numFmtId="166" fontId="0" fillId="0" borderId="0" xfId="0" applyNumberFormat="1"/>
    <xf numFmtId="0" fontId="21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indent="4"/>
    </xf>
    <xf numFmtId="1" fontId="20" fillId="0" borderId="13" xfId="0" applyNumberFormat="1" applyFont="1" applyBorder="1" applyAlignment="1">
      <alignment horizontal="center" vertical="center"/>
    </xf>
    <xf numFmtId="167" fontId="20" fillId="0" borderId="13" xfId="0" applyNumberFormat="1" applyFont="1" applyBorder="1" applyAlignment="1">
      <alignment horizontal="right" vertical="center"/>
    </xf>
    <xf numFmtId="167" fontId="21" fillId="0" borderId="13" xfId="0" applyNumberFormat="1" applyFont="1" applyBorder="1" applyAlignment="1">
      <alignment vertical="center"/>
    </xf>
    <xf numFmtId="167" fontId="20" fillId="0" borderId="13" xfId="2" applyNumberFormat="1" applyFont="1" applyBorder="1" applyAlignment="1" applyProtection="1">
      <alignment vertical="center"/>
    </xf>
    <xf numFmtId="167" fontId="20" fillId="0" borderId="13" xfId="2" applyNumberFormat="1" applyFont="1" applyBorder="1" applyAlignment="1" applyProtection="1">
      <alignment horizontal="right" vertical="center"/>
    </xf>
    <xf numFmtId="167" fontId="20" fillId="0" borderId="13" xfId="0" applyNumberFormat="1" applyFont="1" applyBorder="1" applyAlignment="1">
      <alignment horizontal="right" vertical="center"/>
    </xf>
    <xf numFmtId="168" fontId="20" fillId="0" borderId="13" xfId="0" applyNumberFormat="1" applyFont="1" applyBorder="1" applyAlignment="1">
      <alignment horizontal="right" vertical="center"/>
    </xf>
    <xf numFmtId="0" fontId="10" fillId="0" borderId="0" xfId="0" applyFont="1"/>
    <xf numFmtId="0" fontId="23" fillId="0" borderId="0" xfId="0" applyFont="1" applyBorder="1" applyAlignment="1">
      <alignment horizontal="justify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8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/>
    </xf>
    <xf numFmtId="0" fontId="28" fillId="0" borderId="13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26" fillId="24" borderId="13" xfId="0" applyFont="1" applyFill="1" applyBorder="1" applyAlignment="1">
      <alignment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35" fillId="24" borderId="13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7" fillId="0" borderId="13" xfId="0" applyFont="1" applyBorder="1" applyAlignment="1">
      <alignment horizontal="justify" vertical="center" wrapText="1"/>
    </xf>
    <xf numFmtId="164" fontId="27" fillId="0" borderId="13" xfId="2" applyFont="1" applyBorder="1" applyAlignment="1" applyProtection="1">
      <alignment horizontal="center" vertical="center" wrapText="1"/>
    </xf>
    <xf numFmtId="164" fontId="10" fillId="0" borderId="13" xfId="2" applyFont="1" applyBorder="1" applyAlignment="1" applyProtection="1">
      <alignment horizontal="left" vertical="center" wrapText="1"/>
    </xf>
    <xf numFmtId="0" fontId="35" fillId="0" borderId="0" xfId="0" applyFont="1" applyAlignment="1">
      <alignment vertical="center"/>
    </xf>
    <xf numFmtId="0" fontId="37" fillId="0" borderId="13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164" fontId="37" fillId="0" borderId="13" xfId="2" applyFont="1" applyBorder="1" applyAlignment="1" applyProtection="1">
      <alignment horizontal="left" vertical="center" wrapText="1"/>
    </xf>
    <xf numFmtId="0" fontId="38" fillId="0" borderId="0" xfId="0" applyFont="1" applyAlignment="1">
      <alignment vertical="center"/>
    </xf>
    <xf numFmtId="0" fontId="37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left" vertical="center" wrapText="1"/>
    </xf>
    <xf numFmtId="10" fontId="10" fillId="0" borderId="0" xfId="0" applyNumberFormat="1" applyFont="1" applyBorder="1" applyAlignment="1">
      <alignment horizontal="center" vertical="center"/>
    </xf>
    <xf numFmtId="164" fontId="35" fillId="0" borderId="0" xfId="2" applyFont="1" applyBorder="1" applyAlignment="1" applyProtection="1">
      <alignment horizontal="left" vertical="center" wrapText="1"/>
    </xf>
    <xf numFmtId="0" fontId="26" fillId="24" borderId="13" xfId="0" applyFont="1" applyFill="1" applyBorder="1" applyAlignment="1">
      <alignment horizontal="left" vertical="center" wrapText="1"/>
    </xf>
    <xf numFmtId="0" fontId="27" fillId="24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10" fontId="27" fillId="0" borderId="13" xfId="0" applyNumberFormat="1" applyFont="1" applyBorder="1" applyAlignment="1">
      <alignment horizontal="center" vertical="center" wrapText="1"/>
    </xf>
    <xf numFmtId="164" fontId="10" fillId="0" borderId="13" xfId="2" applyFont="1" applyBorder="1" applyAlignment="1" applyProtection="1">
      <alignment vertical="center"/>
    </xf>
    <xf numFmtId="0" fontId="26" fillId="0" borderId="13" xfId="0" applyFont="1" applyBorder="1" applyAlignment="1">
      <alignment horizontal="justify" vertical="center" wrapText="1"/>
    </xf>
    <xf numFmtId="10" fontId="10" fillId="0" borderId="13" xfId="0" applyNumberFormat="1" applyFont="1" applyBorder="1" applyAlignment="1">
      <alignment horizontal="center" vertical="center"/>
    </xf>
    <xf numFmtId="164" fontId="35" fillId="0" borderId="13" xfId="2" applyFont="1" applyBorder="1" applyAlignment="1" applyProtection="1">
      <alignment horizontal="left" vertical="center" wrapText="1"/>
    </xf>
    <xf numFmtId="0" fontId="26" fillId="0" borderId="0" xfId="0" applyFont="1" applyBorder="1" applyAlignment="1">
      <alignment horizontal="justify" vertical="center" wrapText="1"/>
    </xf>
    <xf numFmtId="0" fontId="35" fillId="24" borderId="13" xfId="0" applyFont="1" applyFill="1" applyBorder="1" applyAlignment="1">
      <alignment vertical="center" wrapText="1"/>
    </xf>
    <xf numFmtId="164" fontId="35" fillId="24" borderId="13" xfId="0" applyNumberFormat="1" applyFont="1" applyFill="1" applyBorder="1" applyAlignment="1">
      <alignment vertical="center" wrapText="1"/>
    </xf>
    <xf numFmtId="164" fontId="10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left" vertical="center" wrapText="1"/>
    </xf>
    <xf numFmtId="0" fontId="10" fillId="0" borderId="0" xfId="37" applyFont="1"/>
    <xf numFmtId="169" fontId="10" fillId="0" borderId="0" xfId="37" applyNumberFormat="1" applyFont="1"/>
    <xf numFmtId="0" fontId="35" fillId="0" borderId="0" xfId="37" applyFont="1"/>
    <xf numFmtId="0" fontId="10" fillId="0" borderId="0" xfId="37" applyFont="1" applyBorder="1" applyAlignment="1">
      <alignment vertical="center" wrapText="1"/>
    </xf>
    <xf numFmtId="0" fontId="10" fillId="0" borderId="0" xfId="37" applyFont="1" applyBorder="1" applyAlignment="1"/>
    <xf numFmtId="0" fontId="10" fillId="0" borderId="0" xfId="37" applyFont="1" applyBorder="1"/>
    <xf numFmtId="0" fontId="10" fillId="0" borderId="13" xfId="37" applyFont="1" applyBorder="1" applyAlignment="1">
      <alignment horizontal="left" wrapText="1"/>
    </xf>
    <xf numFmtId="170" fontId="10" fillId="0" borderId="0" xfId="37" applyNumberFormat="1" applyFont="1" applyBorder="1"/>
    <xf numFmtId="0" fontId="27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justify" vertical="center"/>
    </xf>
    <xf numFmtId="0" fontId="27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/>
    </xf>
    <xf numFmtId="10" fontId="10" fillId="0" borderId="13" xfId="3" applyNumberFormat="1" applyFont="1" applyBorder="1" applyAlignment="1" applyProtection="1">
      <alignment horizontal="center" vertical="center"/>
    </xf>
    <xf numFmtId="164" fontId="10" fillId="0" borderId="13" xfId="0" applyNumberFormat="1" applyFont="1" applyBorder="1" applyAlignment="1">
      <alignment horizontal="left" vertical="center" wrapText="1"/>
    </xf>
    <xf numFmtId="0" fontId="40" fillId="0" borderId="0" xfId="0" applyFont="1" applyAlignment="1">
      <alignment vertical="center"/>
    </xf>
    <xf numFmtId="0" fontId="35" fillId="0" borderId="13" xfId="0" applyFont="1" applyBorder="1" applyAlignment="1">
      <alignment vertical="center"/>
    </xf>
    <xf numFmtId="10" fontId="35" fillId="0" borderId="13" xfId="0" applyNumberFormat="1" applyFont="1" applyBorder="1" applyAlignment="1">
      <alignment horizontal="center" vertical="center"/>
    </xf>
    <xf numFmtId="164" fontId="35" fillId="0" borderId="13" xfId="0" applyNumberFormat="1" applyFont="1" applyBorder="1" applyAlignment="1">
      <alignment horizontal="left" vertical="center" wrapText="1"/>
    </xf>
    <xf numFmtId="10" fontId="41" fillId="0" borderId="13" xfId="3" applyNumberFormat="1" applyFont="1" applyBorder="1" applyAlignment="1" applyProtection="1">
      <alignment horizontal="center" vertical="center"/>
    </xf>
    <xf numFmtId="0" fontId="35" fillId="0" borderId="0" xfId="0" applyFont="1" applyAlignment="1">
      <alignment horizontal="right" vertical="center"/>
    </xf>
    <xf numFmtId="0" fontId="10" fillId="0" borderId="13" xfId="0" applyFont="1" applyBorder="1" applyAlignment="1">
      <alignment vertical="center"/>
    </xf>
    <xf numFmtId="164" fontId="10" fillId="0" borderId="13" xfId="0" applyNumberFormat="1" applyFont="1" applyBorder="1" applyAlignment="1">
      <alignment horizontal="left" vertical="center" wrapText="1"/>
    </xf>
    <xf numFmtId="10" fontId="10" fillId="0" borderId="0" xfId="3" applyNumberFormat="1" applyFont="1" applyBorder="1" applyAlignment="1" applyProtection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10" fontId="44" fillId="0" borderId="13" xfId="3" applyNumberFormat="1" applyFont="1" applyBorder="1" applyAlignment="1" applyProtection="1">
      <alignment horizontal="center" vertical="center" wrapText="1"/>
    </xf>
    <xf numFmtId="164" fontId="10" fillId="25" borderId="13" xfId="2" applyFont="1" applyFill="1" applyBorder="1" applyAlignment="1" applyProtection="1">
      <alignment vertical="center" wrapText="1"/>
    </xf>
    <xf numFmtId="0" fontId="10" fillId="0" borderId="13" xfId="0" applyFont="1" applyBorder="1" applyAlignment="1">
      <alignment vertical="center" wrapText="1"/>
    </xf>
    <xf numFmtId="167" fontId="10" fillId="0" borderId="13" xfId="0" applyNumberFormat="1" applyFont="1" applyBorder="1" applyAlignment="1">
      <alignment vertical="center" wrapText="1"/>
    </xf>
    <xf numFmtId="0" fontId="35" fillId="0" borderId="13" xfId="0" applyFont="1" applyBorder="1" applyAlignment="1">
      <alignment vertical="center" wrapText="1"/>
    </xf>
    <xf numFmtId="10" fontId="43" fillId="0" borderId="0" xfId="0" applyNumberFormat="1" applyFont="1" applyAlignment="1">
      <alignment vertical="center"/>
    </xf>
    <xf numFmtId="0" fontId="41" fillId="0" borderId="13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left" vertical="center" wrapText="1"/>
    </xf>
    <xf numFmtId="0" fontId="26" fillId="24" borderId="13" xfId="0" applyFont="1" applyFill="1" applyBorder="1" applyAlignment="1">
      <alignment horizontal="justify" vertical="center" wrapText="1"/>
    </xf>
    <xf numFmtId="0" fontId="26" fillId="0" borderId="13" xfId="0" applyFont="1" applyBorder="1" applyAlignment="1">
      <alignment horizontal="justify" vertical="center" wrapText="1"/>
    </xf>
    <xf numFmtId="164" fontId="35" fillId="0" borderId="13" xfId="2" applyFont="1" applyBorder="1" applyAlignment="1" applyProtection="1">
      <alignment vertical="center"/>
    </xf>
    <xf numFmtId="0" fontId="10" fillId="0" borderId="13" xfId="0" applyFont="1" applyBorder="1" applyAlignment="1">
      <alignment horizontal="justify" vertical="center" wrapText="1"/>
    </xf>
    <xf numFmtId="10" fontId="35" fillId="0" borderId="13" xfId="0" applyNumberFormat="1" applyFont="1" applyBorder="1" applyAlignment="1">
      <alignment horizontal="center" vertical="center" wrapText="1"/>
    </xf>
    <xf numFmtId="165" fontId="10" fillId="0" borderId="0" xfId="1" applyFont="1" applyBorder="1" applyAlignment="1" applyProtection="1">
      <alignment vertical="center"/>
    </xf>
    <xf numFmtId="10" fontId="26" fillId="0" borderId="13" xfId="0" applyNumberFormat="1" applyFont="1" applyBorder="1" applyAlignment="1">
      <alignment horizontal="center" vertical="center" wrapText="1"/>
    </xf>
    <xf numFmtId="0" fontId="35" fillId="24" borderId="13" xfId="0" applyFont="1" applyFill="1" applyBorder="1" applyAlignment="1">
      <alignment vertical="center"/>
    </xf>
    <xf numFmtId="0" fontId="45" fillId="0" borderId="0" xfId="0" applyFont="1" applyAlignment="1">
      <alignment vertical="center"/>
    </xf>
    <xf numFmtId="10" fontId="24" fillId="0" borderId="0" xfId="0" applyNumberFormat="1" applyFont="1" applyAlignment="1">
      <alignment vertical="center"/>
    </xf>
    <xf numFmtId="164" fontId="35" fillId="0" borderId="13" xfId="0" applyNumberFormat="1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165" fontId="10" fillId="0" borderId="13" xfId="0" applyNumberFormat="1" applyFont="1" applyBorder="1" applyAlignment="1">
      <alignment horizontal="center" vertical="center"/>
    </xf>
    <xf numFmtId="10" fontId="26" fillId="24" borderId="13" xfId="3" applyNumberFormat="1" applyFont="1" applyFill="1" applyBorder="1" applyAlignment="1" applyProtection="1">
      <alignment horizontal="center" vertical="center" wrapText="1"/>
    </xf>
    <xf numFmtId="164" fontId="35" fillId="24" borderId="13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4" fontId="46" fillId="0" borderId="13" xfId="0" applyNumberFormat="1" applyFont="1" applyBorder="1" applyAlignment="1">
      <alignment horizontal="center" vertical="center" wrapText="1"/>
    </xf>
    <xf numFmtId="0" fontId="35" fillId="0" borderId="13" xfId="0" applyFont="1" applyBorder="1" applyAlignment="1">
      <alignment horizontal="justify" vertical="center" wrapText="1"/>
    </xf>
    <xf numFmtId="10" fontId="27" fillId="0" borderId="13" xfId="3" applyNumberFormat="1" applyFont="1" applyBorder="1" applyAlignment="1" applyProtection="1">
      <alignment horizontal="center" vertical="center" wrapText="1"/>
    </xf>
    <xf numFmtId="10" fontId="41" fillId="0" borderId="13" xfId="3" applyNumberFormat="1" applyFont="1" applyBorder="1" applyAlignment="1" applyProtection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0" fontId="27" fillId="0" borderId="13" xfId="0" applyFont="1" applyBorder="1" applyAlignment="1">
      <alignment horizontal="justify" vertical="center" wrapText="1"/>
    </xf>
    <xf numFmtId="9" fontId="10" fillId="0" borderId="0" xfId="0" applyNumberFormat="1" applyFont="1" applyAlignment="1">
      <alignment vertical="center"/>
    </xf>
    <xf numFmtId="10" fontId="10" fillId="0" borderId="0" xfId="0" applyNumberFormat="1" applyFont="1" applyAlignment="1">
      <alignment vertical="center"/>
    </xf>
    <xf numFmtId="10" fontId="10" fillId="0" borderId="13" xfId="3" applyNumberFormat="1" applyFont="1" applyBorder="1" applyAlignment="1" applyProtection="1">
      <alignment horizontal="center" vertical="center" wrapText="1"/>
    </xf>
    <xf numFmtId="0" fontId="32" fillId="0" borderId="13" xfId="0" applyFont="1" applyBorder="1" applyAlignment="1">
      <alignment horizontal="justify" vertical="center" wrapText="1"/>
    </xf>
    <xf numFmtId="10" fontId="32" fillId="0" borderId="13" xfId="3" applyNumberFormat="1" applyFont="1" applyBorder="1" applyAlignment="1" applyProtection="1">
      <alignment horizontal="center" vertical="center" wrapText="1"/>
    </xf>
    <xf numFmtId="164" fontId="46" fillId="0" borderId="13" xfId="0" applyNumberFormat="1" applyFont="1" applyBorder="1" applyAlignment="1">
      <alignment horizontal="left" vertical="center" wrapText="1"/>
    </xf>
    <xf numFmtId="10" fontId="26" fillId="0" borderId="13" xfId="3" applyNumberFormat="1" applyFont="1" applyBorder="1" applyAlignment="1" applyProtection="1">
      <alignment horizontal="center" vertical="center" wrapText="1"/>
    </xf>
    <xf numFmtId="0" fontId="35" fillId="24" borderId="13" xfId="0" applyFont="1" applyFill="1" applyBorder="1" applyAlignment="1">
      <alignment horizontal="justify" vertical="center" wrapText="1"/>
    </xf>
    <xf numFmtId="0" fontId="10" fillId="24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vertical="center"/>
    </xf>
    <xf numFmtId="0" fontId="35" fillId="0" borderId="13" xfId="0" applyFont="1" applyBorder="1" applyAlignment="1">
      <alignment horizontal="justify" vertical="center" wrapText="1"/>
    </xf>
    <xf numFmtId="0" fontId="35" fillId="0" borderId="13" xfId="0" applyFont="1" applyBorder="1" applyAlignment="1">
      <alignment horizontal="center" vertical="center" wrapText="1"/>
    </xf>
    <xf numFmtId="164" fontId="35" fillId="0" borderId="13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vertical="center"/>
    </xf>
    <xf numFmtId="164" fontId="42" fillId="0" borderId="0" xfId="0" applyNumberFormat="1" applyFont="1" applyAlignment="1">
      <alignment vertical="center"/>
    </xf>
    <xf numFmtId="10" fontId="37" fillId="0" borderId="0" xfId="0" applyNumberFormat="1" applyFont="1" applyBorder="1" applyAlignment="1">
      <alignment horizontal="center" vertical="center"/>
    </xf>
    <xf numFmtId="164" fontId="37" fillId="0" borderId="0" xfId="0" applyNumberFormat="1" applyFont="1" applyBorder="1" applyAlignment="1">
      <alignment horizontal="left" vertical="center" wrapText="1"/>
    </xf>
    <xf numFmtId="10" fontId="26" fillId="0" borderId="0" xfId="3" applyNumberFormat="1" applyFont="1" applyBorder="1" applyAlignment="1" applyProtection="1">
      <alignment horizontal="center" vertical="center" wrapText="1"/>
    </xf>
    <xf numFmtId="164" fontId="35" fillId="0" borderId="0" xfId="0" applyNumberFormat="1" applyFont="1" applyBorder="1" applyAlignment="1">
      <alignment horizontal="left" vertical="center" wrapText="1"/>
    </xf>
    <xf numFmtId="0" fontId="10" fillId="0" borderId="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left" vertical="center"/>
    </xf>
    <xf numFmtId="0" fontId="48" fillId="24" borderId="24" xfId="0" applyFont="1" applyFill="1" applyBorder="1" applyAlignment="1">
      <alignment horizontal="center" vertical="center"/>
    </xf>
    <xf numFmtId="0" fontId="48" fillId="24" borderId="25" xfId="0" applyFont="1" applyFill="1" applyBorder="1" applyAlignment="1">
      <alignment horizontal="center" vertical="center"/>
    </xf>
    <xf numFmtId="165" fontId="48" fillId="24" borderId="25" xfId="65" applyFont="1" applyFill="1" applyBorder="1" applyAlignment="1" applyProtection="1">
      <alignment horizontal="center" vertical="center"/>
    </xf>
    <xf numFmtId="165" fontId="48" fillId="24" borderId="26" xfId="65" applyFont="1" applyFill="1" applyBorder="1" applyAlignment="1" applyProtection="1">
      <alignment horizontal="center" vertical="center"/>
    </xf>
    <xf numFmtId="0" fontId="10" fillId="0" borderId="27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170" fontId="10" fillId="0" borderId="13" xfId="0" applyNumberFormat="1" applyFont="1" applyBorder="1" applyAlignment="1">
      <alignment horizontal="center" vertical="center"/>
    </xf>
    <xf numFmtId="170" fontId="10" fillId="0" borderId="28" xfId="0" applyNumberFormat="1" applyFont="1" applyBorder="1" applyAlignment="1">
      <alignment horizontal="center" vertical="center"/>
    </xf>
    <xf numFmtId="0" fontId="35" fillId="24" borderId="29" xfId="0" applyFont="1" applyFill="1" applyBorder="1" applyAlignment="1">
      <alignment vertical="center"/>
    </xf>
    <xf numFmtId="0" fontId="35" fillId="24" borderId="30" xfId="0" applyFont="1" applyFill="1" applyBorder="1" applyAlignment="1">
      <alignment horizontal="center" vertical="center"/>
    </xf>
    <xf numFmtId="1" fontId="35" fillId="24" borderId="30" xfId="0" applyNumberFormat="1" applyFont="1" applyFill="1" applyBorder="1" applyAlignment="1">
      <alignment vertical="center"/>
    </xf>
    <xf numFmtId="165" fontId="35" fillId="24" borderId="30" xfId="65" applyFont="1" applyFill="1" applyBorder="1" applyAlignment="1" applyProtection="1">
      <alignment horizontal="center" vertical="center"/>
    </xf>
    <xf numFmtId="1" fontId="35" fillId="25" borderId="0" xfId="0" applyNumberFormat="1" applyFont="1" applyFill="1" applyBorder="1" applyAlignment="1">
      <alignment vertical="center"/>
    </xf>
    <xf numFmtId="165" fontId="35" fillId="25" borderId="0" xfId="65" applyFont="1" applyFill="1" applyBorder="1" applyAlignment="1" applyProtection="1">
      <alignment horizontal="center" vertical="center"/>
    </xf>
    <xf numFmtId="0" fontId="10" fillId="0" borderId="23" xfId="0" applyFont="1" applyBorder="1"/>
    <xf numFmtId="0" fontId="10" fillId="0" borderId="0" xfId="0" applyFont="1" applyAlignment="1">
      <alignment horizontal="center"/>
    </xf>
    <xf numFmtId="1" fontId="38" fillId="24" borderId="10" xfId="0" applyNumberFormat="1" applyFont="1" applyFill="1" applyBorder="1" applyAlignment="1">
      <alignment horizontal="center" vertical="center" wrapText="1"/>
    </xf>
    <xf numFmtId="0" fontId="10" fillId="0" borderId="13" xfId="0" applyFont="1" applyBorder="1"/>
    <xf numFmtId="0" fontId="20" fillId="24" borderId="33" xfId="0" applyFont="1" applyFill="1" applyBorder="1" applyAlignment="1">
      <alignment horizontal="center" vertical="center"/>
    </xf>
    <xf numFmtId="0" fontId="20" fillId="24" borderId="35" xfId="0" applyFont="1" applyFill="1" applyBorder="1" applyAlignment="1">
      <alignment horizontal="center" vertical="center"/>
    </xf>
    <xf numFmtId="165" fontId="20" fillId="24" borderId="36" xfId="1" applyFont="1" applyFill="1" applyBorder="1" applyAlignment="1" applyProtection="1">
      <alignment horizontal="center" vertical="center"/>
    </xf>
    <xf numFmtId="165" fontId="20" fillId="24" borderId="34" xfId="1" applyFont="1" applyFill="1" applyBorder="1" applyAlignment="1" applyProtection="1">
      <alignment horizontal="center" vertical="center"/>
    </xf>
    <xf numFmtId="0" fontId="21" fillId="0" borderId="37" xfId="0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165" fontId="21" fillId="0" borderId="16" xfId="1" applyFont="1" applyBorder="1" applyAlignment="1" applyProtection="1">
      <alignment horizontal="center" vertical="center"/>
    </xf>
    <xf numFmtId="165" fontId="21" fillId="0" borderId="37" xfId="1" applyFont="1" applyBorder="1" applyAlignment="1" applyProtection="1">
      <alignment horizontal="center" vertical="center"/>
    </xf>
    <xf numFmtId="0" fontId="21" fillId="0" borderId="14" xfId="0" applyFont="1" applyBorder="1" applyAlignment="1">
      <alignment vertical="center"/>
    </xf>
    <xf numFmtId="165" fontId="21" fillId="0" borderId="13" xfId="1" applyFont="1" applyBorder="1" applyAlignment="1" applyProtection="1">
      <alignment horizontal="center" vertical="center"/>
    </xf>
    <xf numFmtId="165" fontId="21" fillId="0" borderId="14" xfId="1" applyFont="1" applyBorder="1" applyAlignment="1" applyProtection="1">
      <alignment horizontal="center" vertical="center"/>
    </xf>
    <xf numFmtId="0" fontId="20" fillId="24" borderId="36" xfId="0" applyFont="1" applyFill="1" applyBorder="1" applyAlignment="1">
      <alignment horizontal="center" vertical="center"/>
    </xf>
    <xf numFmtId="0" fontId="21" fillId="0" borderId="37" xfId="0" applyFont="1" applyBorder="1" applyAlignment="1">
      <alignment vertical="center"/>
    </xf>
    <xf numFmtId="171" fontId="21" fillId="0" borderId="16" xfId="0" applyNumberFormat="1" applyFont="1" applyBorder="1" applyAlignment="1">
      <alignment horizontal="center" vertical="center"/>
    </xf>
    <xf numFmtId="4" fontId="21" fillId="0" borderId="16" xfId="1" applyNumberFormat="1" applyFont="1" applyBorder="1" applyAlignment="1" applyProtection="1">
      <alignment vertical="center"/>
    </xf>
    <xf numFmtId="0" fontId="21" fillId="0" borderId="14" xfId="0" applyFont="1" applyBorder="1" applyAlignment="1">
      <alignment vertical="center"/>
    </xf>
    <xf numFmtId="3" fontId="21" fillId="0" borderId="13" xfId="0" applyNumberFormat="1" applyFont="1" applyBorder="1" applyAlignment="1">
      <alignment horizontal="center" vertical="center"/>
    </xf>
    <xf numFmtId="165" fontId="21" fillId="0" borderId="16" xfId="1" applyFont="1" applyBorder="1" applyAlignment="1" applyProtection="1">
      <alignment vertical="center"/>
    </xf>
    <xf numFmtId="167" fontId="20" fillId="0" borderId="21" xfId="0" applyNumberFormat="1" applyFont="1" applyBorder="1"/>
    <xf numFmtId="0" fontId="20" fillId="24" borderId="13" xfId="0" applyFont="1" applyFill="1" applyBorder="1"/>
    <xf numFmtId="164" fontId="21" fillId="0" borderId="13" xfId="2" applyFont="1" applyBorder="1" applyAlignment="1" applyProtection="1"/>
    <xf numFmtId="0" fontId="20" fillId="0" borderId="0" xfId="0" applyFont="1" applyBorder="1" applyAlignment="1"/>
    <xf numFmtId="10" fontId="20" fillId="0" borderId="0" xfId="0" applyNumberFormat="1" applyFont="1" applyBorder="1" applyAlignment="1"/>
    <xf numFmtId="167" fontId="20" fillId="0" borderId="0" xfId="1" applyNumberFormat="1" applyFont="1" applyBorder="1" applyAlignment="1" applyProtection="1">
      <alignment horizontal="right"/>
    </xf>
    <xf numFmtId="0" fontId="21" fillId="0" borderId="0" xfId="0" applyFont="1"/>
    <xf numFmtId="0" fontId="20" fillId="24" borderId="0" xfId="0" applyFont="1" applyFill="1" applyAlignment="1">
      <alignment vertical="center"/>
    </xf>
    <xf numFmtId="0" fontId="21" fillId="24" borderId="0" xfId="0" applyFont="1" applyFill="1" applyAlignment="1">
      <alignment vertical="center"/>
    </xf>
    <xf numFmtId="165" fontId="21" fillId="24" borderId="0" xfId="1" applyFont="1" applyFill="1" applyBorder="1" applyAlignment="1" applyProtection="1">
      <alignment vertical="center"/>
    </xf>
    <xf numFmtId="0" fontId="21" fillId="0" borderId="0" xfId="0" applyFont="1" applyAlignment="1">
      <alignment vertical="center"/>
    </xf>
    <xf numFmtId="165" fontId="21" fillId="0" borderId="0" xfId="1" applyFont="1" applyBorder="1" applyAlignment="1" applyProtection="1">
      <alignment vertical="center"/>
    </xf>
    <xf numFmtId="0" fontId="20" fillId="24" borderId="39" xfId="0" applyFont="1" applyFill="1" applyBorder="1" applyAlignment="1">
      <alignment horizontal="center" vertical="center"/>
    </xf>
    <xf numFmtId="165" fontId="21" fillId="0" borderId="0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165" fontId="20" fillId="0" borderId="21" xfId="1" applyFont="1" applyBorder="1" applyAlignment="1" applyProtection="1">
      <alignment horizontal="center" vertical="center"/>
    </xf>
    <xf numFmtId="3" fontId="21" fillId="0" borderId="0" xfId="0" applyNumberFormat="1" applyFont="1" applyAlignment="1">
      <alignment vertical="center"/>
    </xf>
    <xf numFmtId="0" fontId="21" fillId="0" borderId="16" xfId="0" applyFont="1" applyBorder="1" applyAlignment="1">
      <alignment vertical="center"/>
    </xf>
    <xf numFmtId="172" fontId="21" fillId="0" borderId="16" xfId="1" applyNumberFormat="1" applyFont="1" applyBorder="1" applyAlignment="1" applyProtection="1">
      <alignment horizontal="center" vertical="center"/>
    </xf>
    <xf numFmtId="0" fontId="21" fillId="0" borderId="13" xfId="0" applyFont="1" applyBorder="1" applyAlignment="1">
      <alignment vertical="center"/>
    </xf>
    <xf numFmtId="4" fontId="21" fillId="0" borderId="13" xfId="0" applyNumberFormat="1" applyFont="1" applyBorder="1" applyAlignment="1">
      <alignment horizontal="center" vertical="center"/>
    </xf>
    <xf numFmtId="173" fontId="21" fillId="0" borderId="13" xfId="0" applyNumberFormat="1" applyFont="1" applyBorder="1" applyAlignment="1">
      <alignment horizontal="center" vertical="center"/>
    </xf>
    <xf numFmtId="165" fontId="20" fillId="0" borderId="11" xfId="1" applyFont="1" applyBorder="1" applyAlignment="1" applyProtection="1">
      <alignment horizontal="center" vertical="center"/>
    </xf>
    <xf numFmtId="165" fontId="20" fillId="0" borderId="21" xfId="1" applyFont="1" applyBorder="1" applyAlignment="1" applyProtection="1">
      <alignment vertical="center"/>
    </xf>
    <xf numFmtId="0" fontId="21" fillId="0" borderId="14" xfId="0" applyFont="1" applyBorder="1" applyAlignment="1"/>
    <xf numFmtId="0" fontId="21" fillId="0" borderId="19" xfId="0" applyFont="1" applyBorder="1" applyAlignment="1"/>
    <xf numFmtId="0" fontId="21" fillId="0" borderId="19" xfId="0" applyFont="1" applyBorder="1"/>
    <xf numFmtId="0" fontId="20" fillId="0" borderId="13" xfId="0" applyFont="1" applyBorder="1" applyAlignment="1"/>
    <xf numFmtId="10" fontId="20" fillId="0" borderId="13" xfId="0" applyNumberFormat="1" applyFont="1" applyBorder="1" applyAlignment="1"/>
    <xf numFmtId="167" fontId="20" fillId="0" borderId="13" xfId="1" applyNumberFormat="1" applyFont="1" applyBorder="1" applyAlignment="1" applyProtection="1">
      <alignment horizontal="right"/>
    </xf>
    <xf numFmtId="0" fontId="20" fillId="0" borderId="0" xfId="0" applyFont="1" applyBorder="1" applyAlignment="1">
      <alignment horizontal="right"/>
    </xf>
    <xf numFmtId="165" fontId="20" fillId="0" borderId="0" xfId="1" applyFont="1" applyBorder="1" applyAlignment="1" applyProtection="1">
      <alignment vertical="center"/>
    </xf>
    <xf numFmtId="174" fontId="20" fillId="0" borderId="13" xfId="1" applyNumberFormat="1" applyFont="1" applyBorder="1" applyAlignment="1" applyProtection="1">
      <alignment horizontal="right"/>
    </xf>
    <xf numFmtId="0" fontId="20" fillId="24" borderId="13" xfId="0" applyFont="1" applyFill="1" applyBorder="1" applyAlignment="1">
      <alignment horizontal="left"/>
    </xf>
    <xf numFmtId="0" fontId="21" fillId="25" borderId="13" xfId="0" applyFont="1" applyFill="1" applyBorder="1"/>
    <xf numFmtId="10" fontId="50" fillId="25" borderId="13" xfId="3" applyNumberFormat="1" applyFont="1" applyFill="1" applyBorder="1" applyAlignment="1" applyProtection="1">
      <alignment horizontal="right"/>
    </xf>
    <xf numFmtId="4" fontId="21" fillId="24" borderId="14" xfId="0" applyNumberFormat="1" applyFont="1" applyFill="1" applyBorder="1" applyAlignment="1">
      <alignment horizontal="right" vertical="top"/>
    </xf>
    <xf numFmtId="0" fontId="21" fillId="0" borderId="13" xfId="0" applyFont="1" applyBorder="1" applyAlignment="1">
      <alignment vertical="top" wrapText="1"/>
    </xf>
    <xf numFmtId="10" fontId="50" fillId="0" borderId="14" xfId="0" applyNumberFormat="1" applyFont="1" applyBorder="1" applyAlignment="1">
      <alignment horizontal="right" vertical="top"/>
    </xf>
    <xf numFmtId="0" fontId="20" fillId="0" borderId="16" xfId="0" applyFont="1" applyBorder="1"/>
    <xf numFmtId="10" fontId="23" fillId="0" borderId="37" xfId="0" applyNumberFormat="1" applyFont="1" applyBorder="1" applyAlignment="1">
      <alignment horizontal="right"/>
    </xf>
    <xf numFmtId="0" fontId="21" fillId="0" borderId="13" xfId="0" applyFont="1" applyBorder="1"/>
    <xf numFmtId="10" fontId="50" fillId="0" borderId="14" xfId="0" applyNumberFormat="1" applyFont="1" applyBorder="1" applyAlignment="1">
      <alignment horizontal="right"/>
    </xf>
    <xf numFmtId="0" fontId="20" fillId="0" borderId="13" xfId="0" applyFont="1" applyBorder="1"/>
    <xf numFmtId="10" fontId="23" fillId="0" borderId="14" xfId="0" applyNumberFormat="1" applyFont="1" applyBorder="1" applyAlignment="1">
      <alignment horizontal="right"/>
    </xf>
    <xf numFmtId="0" fontId="21" fillId="0" borderId="40" xfId="0" applyFont="1" applyBorder="1"/>
    <xf numFmtId="10" fontId="50" fillId="0" borderId="41" xfId="0" applyNumberFormat="1" applyFont="1" applyBorder="1" applyAlignment="1">
      <alignment horizontal="right"/>
    </xf>
    <xf numFmtId="10" fontId="20" fillId="0" borderId="13" xfId="3" applyNumberFormat="1" applyFont="1" applyBorder="1" applyAlignment="1" applyProtection="1"/>
    <xf numFmtId="0" fontId="35" fillId="0" borderId="0" xfId="0" applyFont="1" applyBorder="1" applyAlignment="1">
      <alignment vertical="center"/>
    </xf>
    <xf numFmtId="0" fontId="48" fillId="24" borderId="39" xfId="0" applyFont="1" applyFill="1" applyBorder="1" applyAlignment="1">
      <alignment horizontal="center" vertical="center"/>
    </xf>
    <xf numFmtId="0" fontId="48" fillId="24" borderId="36" xfId="0" applyFont="1" applyFill="1" applyBorder="1" applyAlignment="1">
      <alignment horizontal="center" vertical="center"/>
    </xf>
    <xf numFmtId="165" fontId="48" fillId="24" borderId="36" xfId="1" applyFont="1" applyFill="1" applyBorder="1" applyAlignment="1" applyProtection="1">
      <alignment horizontal="center" vertical="center"/>
    </xf>
    <xf numFmtId="165" fontId="48" fillId="24" borderId="42" xfId="1" applyFont="1" applyFill="1" applyBorder="1" applyAlignment="1" applyProtection="1">
      <alignment horizontal="center" vertical="center"/>
    </xf>
    <xf numFmtId="13" fontId="10" fillId="0" borderId="13" xfId="0" applyNumberFormat="1" applyFont="1" applyBorder="1" applyAlignment="1">
      <alignment horizontal="center" vertical="center"/>
    </xf>
    <xf numFmtId="165" fontId="10" fillId="0" borderId="13" xfId="1" applyFont="1" applyBorder="1" applyAlignment="1" applyProtection="1">
      <alignment horizontal="center" vertical="center"/>
    </xf>
    <xf numFmtId="165" fontId="10" fillId="0" borderId="37" xfId="1" applyFont="1" applyBorder="1" applyAlignment="1" applyProtection="1">
      <alignment horizontal="center" vertical="center"/>
    </xf>
    <xf numFmtId="165" fontId="10" fillId="0" borderId="14" xfId="1" applyFont="1" applyBorder="1" applyAlignment="1" applyProtection="1">
      <alignment horizontal="center" vertical="center"/>
    </xf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1" fontId="35" fillId="0" borderId="40" xfId="0" applyNumberFormat="1" applyFont="1" applyBorder="1" applyAlignment="1">
      <alignment horizontal="center" vertical="center"/>
    </xf>
    <xf numFmtId="165" fontId="35" fillId="0" borderId="40" xfId="1" applyFont="1" applyBorder="1" applyAlignment="1" applyProtection="1">
      <alignment horizontal="center" vertical="center"/>
    </xf>
    <xf numFmtId="165" fontId="35" fillId="0" borderId="41" xfId="1" applyFont="1" applyBorder="1" applyAlignment="1" applyProtection="1">
      <alignment horizontal="center" vertical="center"/>
    </xf>
    <xf numFmtId="0" fontId="0" fillId="0" borderId="17" xfId="0" applyBorder="1"/>
    <xf numFmtId="0" fontId="35" fillId="0" borderId="17" xfId="0" applyFont="1" applyBorder="1"/>
    <xf numFmtId="3" fontId="35" fillId="0" borderId="17" xfId="1" applyNumberFormat="1" applyFont="1" applyBorder="1" applyAlignment="1" applyProtection="1">
      <alignment horizontal="center" vertical="center"/>
    </xf>
    <xf numFmtId="165" fontId="35" fillId="0" borderId="17" xfId="0" applyNumberFormat="1" applyFont="1" applyBorder="1"/>
    <xf numFmtId="166" fontId="35" fillId="0" borderId="0" xfId="0" applyNumberFormat="1" applyFont="1" applyBorder="1"/>
    <xf numFmtId="0" fontId="35" fillId="0" borderId="18" xfId="0" applyFont="1" applyBorder="1" applyAlignment="1">
      <alignment vertical="center"/>
    </xf>
    <xf numFmtId="0" fontId="35" fillId="0" borderId="18" xfId="0" applyFont="1" applyBorder="1" applyAlignment="1">
      <alignment horizontal="center" vertical="center"/>
    </xf>
    <xf numFmtId="0" fontId="0" fillId="0" borderId="18" xfId="0" applyBorder="1"/>
    <xf numFmtId="0" fontId="0" fillId="0" borderId="0" xfId="0"/>
    <xf numFmtId="0" fontId="0" fillId="0" borderId="0" xfId="0" applyBorder="1"/>
    <xf numFmtId="0" fontId="10" fillId="0" borderId="40" xfId="0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13" fontId="10" fillId="0" borderId="40" xfId="0" applyNumberFormat="1" applyFont="1" applyBorder="1" applyAlignment="1">
      <alignment horizontal="center" vertical="center"/>
    </xf>
    <xf numFmtId="165" fontId="10" fillId="0" borderId="40" xfId="1" applyFont="1" applyBorder="1" applyAlignment="1" applyProtection="1">
      <alignment horizontal="center" vertical="center"/>
    </xf>
    <xf numFmtId="0" fontId="35" fillId="0" borderId="40" xfId="0" applyFont="1" applyBorder="1" applyAlignment="1">
      <alignment vertical="center"/>
    </xf>
    <xf numFmtId="0" fontId="35" fillId="0" borderId="40" xfId="0" applyFont="1" applyBorder="1" applyAlignment="1">
      <alignment horizontal="center" vertical="center"/>
    </xf>
    <xf numFmtId="1" fontId="35" fillId="0" borderId="40" xfId="0" applyNumberFormat="1" applyFont="1" applyBorder="1" applyAlignment="1">
      <alignment vertical="center"/>
    </xf>
    <xf numFmtId="165" fontId="35" fillId="0" borderId="17" xfId="1" applyFont="1" applyBorder="1" applyAlignment="1" applyProtection="1">
      <alignment horizontal="center" vertical="center"/>
    </xf>
    <xf numFmtId="0" fontId="35" fillId="0" borderId="2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35" fillId="0" borderId="0" xfId="0" applyFont="1" applyAlignment="1"/>
    <xf numFmtId="0" fontId="10" fillId="0" borderId="0" xfId="0" applyFont="1" applyAlignment="1"/>
    <xf numFmtId="0" fontId="53" fillId="24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1" fillId="0" borderId="11" xfId="0" applyFont="1" applyBorder="1" applyAlignment="1">
      <alignment vertical="center" wrapText="1"/>
    </xf>
    <xf numFmtId="10" fontId="41" fillId="0" borderId="21" xfId="0" applyNumberFormat="1" applyFont="1" applyBorder="1" applyAlignment="1">
      <alignment horizontal="center" vertical="center" wrapText="1"/>
    </xf>
    <xf numFmtId="175" fontId="0" fillId="0" borderId="0" xfId="0" applyNumberFormat="1" applyAlignment="1">
      <alignment horizontal="left" wrapText="1"/>
    </xf>
    <xf numFmtId="0" fontId="54" fillId="24" borderId="11" xfId="0" applyFont="1" applyFill="1" applyBorder="1" applyAlignment="1">
      <alignment horizontal="right" vertical="center" wrapText="1"/>
    </xf>
    <xf numFmtId="0" fontId="41" fillId="0" borderId="44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175" fontId="0" fillId="0" borderId="0" xfId="3" applyNumberFormat="1" applyFont="1" applyBorder="1" applyAlignment="1" applyProtection="1"/>
    <xf numFmtId="10" fontId="41" fillId="0" borderId="44" xfId="0" applyNumberFormat="1" applyFont="1" applyBorder="1" applyAlignment="1">
      <alignment horizontal="center" vertical="center" wrapText="1"/>
    </xf>
    <xf numFmtId="10" fontId="41" fillId="0" borderId="11" xfId="0" applyNumberFormat="1" applyFont="1" applyBorder="1" applyAlignment="1">
      <alignment horizontal="center" vertical="center" wrapText="1"/>
    </xf>
    <xf numFmtId="10" fontId="0" fillId="0" borderId="0" xfId="3" applyNumberFormat="1" applyFont="1" applyBorder="1" applyAlignment="1" applyProtection="1"/>
    <xf numFmtId="0" fontId="45" fillId="0" borderId="0" xfId="0" applyFont="1"/>
    <xf numFmtId="0" fontId="53" fillId="24" borderId="11" xfId="0" applyFont="1" applyFill="1" applyBorder="1" applyAlignment="1">
      <alignment horizontal="right" vertical="center" wrapText="1"/>
    </xf>
    <xf numFmtId="10" fontId="53" fillId="24" borderId="44" xfId="0" applyNumberFormat="1" applyFont="1" applyFill="1" applyBorder="1" applyAlignment="1">
      <alignment horizontal="center" vertical="center" wrapText="1"/>
    </xf>
    <xf numFmtId="10" fontId="53" fillId="24" borderId="21" xfId="0" applyNumberFormat="1" applyFont="1" applyFill="1" applyBorder="1" applyAlignment="1">
      <alignment horizontal="center" vertical="center" wrapText="1"/>
    </xf>
    <xf numFmtId="0" fontId="41" fillId="0" borderId="45" xfId="0" applyFont="1" applyBorder="1" applyAlignment="1">
      <alignment horizontal="left" vertical="center"/>
    </xf>
    <xf numFmtId="0" fontId="21" fillId="0" borderId="1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0" fillId="24" borderId="36" xfId="0" applyFont="1" applyFill="1" applyBorder="1" applyAlignment="1">
      <alignment horizontal="center" vertical="center"/>
    </xf>
    <xf numFmtId="174" fontId="20" fillId="0" borderId="13" xfId="1" applyNumberFormat="1" applyFont="1" applyBorder="1" applyAlignment="1" applyProtection="1">
      <alignment horizontal="right"/>
    </xf>
    <xf numFmtId="176" fontId="35" fillId="24" borderId="31" xfId="65" applyNumberFormat="1" applyFont="1" applyFill="1" applyBorder="1" applyAlignment="1" applyProtection="1">
      <alignment horizontal="center" vertical="center"/>
    </xf>
    <xf numFmtId="176" fontId="35" fillId="24" borderId="13" xfId="65" applyNumberFormat="1" applyFont="1" applyFill="1" applyBorder="1" applyAlignment="1" applyProtection="1">
      <alignment horizontal="right" vertical="center"/>
    </xf>
    <xf numFmtId="176" fontId="35" fillId="0" borderId="13" xfId="0" applyNumberFormat="1" applyFont="1" applyBorder="1" applyAlignment="1">
      <alignment horizontal="right"/>
    </xf>
    <xf numFmtId="10" fontId="50" fillId="0" borderId="13" xfId="3" applyNumberFormat="1" applyFont="1" applyBorder="1" applyAlignment="1" applyProtection="1">
      <alignment horizontal="right" vertical="center" wrapText="1"/>
    </xf>
    <xf numFmtId="0" fontId="20" fillId="0" borderId="13" xfId="0" applyFont="1" applyBorder="1" applyAlignment="1">
      <alignment horizontal="left" vertical="center"/>
    </xf>
    <xf numFmtId="0" fontId="20" fillId="24" borderId="13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 indent="4"/>
    </xf>
    <xf numFmtId="0" fontId="20" fillId="0" borderId="13" xfId="0" applyFont="1" applyBorder="1" applyAlignment="1">
      <alignment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wrapText="1"/>
    </xf>
    <xf numFmtId="0" fontId="20" fillId="0" borderId="11" xfId="0" applyFont="1" applyBorder="1" applyAlignment="1">
      <alignment horizontal="center" wrapText="1"/>
    </xf>
    <xf numFmtId="0" fontId="29" fillId="0" borderId="13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1" fontId="29" fillId="0" borderId="13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9" fillId="0" borderId="0" xfId="37" applyFont="1" applyBorder="1" applyAlignment="1">
      <alignment horizontal="left" wrapText="1"/>
    </xf>
    <xf numFmtId="0" fontId="21" fillId="0" borderId="13" xfId="0" applyFont="1" applyBorder="1" applyAlignment="1">
      <alignment horizontal="left" vertical="center"/>
    </xf>
    <xf numFmtId="0" fontId="29" fillId="0" borderId="1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0" fillId="24" borderId="13" xfId="0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3" xfId="0" applyFont="1" applyBorder="1" applyAlignment="1">
      <alignment horizontal="left" vertical="center"/>
    </xf>
    <xf numFmtId="0" fontId="2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164" fontId="46" fillId="0" borderId="13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left" vertical="center" wrapText="1"/>
    </xf>
    <xf numFmtId="0" fontId="37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0" fontId="35" fillId="0" borderId="19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 wrapText="1"/>
    </xf>
    <xf numFmtId="0" fontId="24" fillId="25" borderId="32" xfId="0" applyFont="1" applyFill="1" applyBorder="1" applyAlignment="1">
      <alignment horizontal="center" vertical="center"/>
    </xf>
    <xf numFmtId="0" fontId="35" fillId="24" borderId="13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29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0" fillId="24" borderId="23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3" xfId="0" applyFont="1" applyBorder="1" applyAlignment="1">
      <alignment horizontal="right" vertical="center"/>
    </xf>
    <xf numFmtId="4" fontId="21" fillId="0" borderId="13" xfId="0" applyNumberFormat="1" applyFont="1" applyBorder="1" applyAlignment="1">
      <alignment horizontal="right"/>
    </xf>
    <xf numFmtId="167" fontId="20" fillId="0" borderId="13" xfId="0" applyNumberFormat="1" applyFont="1" applyBorder="1" applyAlignment="1">
      <alignment horizontal="right"/>
    </xf>
    <xf numFmtId="167" fontId="21" fillId="0" borderId="13" xfId="0" applyNumberFormat="1" applyFont="1" applyBorder="1" applyAlignment="1">
      <alignment horizontal="right"/>
    </xf>
    <xf numFmtId="0" fontId="20" fillId="0" borderId="14" xfId="0" applyFont="1" applyBorder="1" applyAlignment="1"/>
    <xf numFmtId="0" fontId="0" fillId="0" borderId="19" xfId="0" applyBorder="1" applyAlignment="1"/>
    <xf numFmtId="0" fontId="0" fillId="0" borderId="15" xfId="0" applyBorder="1" applyAlignment="1"/>
    <xf numFmtId="0" fontId="21" fillId="0" borderId="14" xfId="0" applyFont="1" applyBorder="1" applyAlignment="1">
      <alignment horizontal="center"/>
    </xf>
    <xf numFmtId="4" fontId="21" fillId="24" borderId="13" xfId="0" applyNumberFormat="1" applyFont="1" applyFill="1" applyBorder="1" applyAlignment="1">
      <alignment horizontal="right" vertical="top"/>
    </xf>
    <xf numFmtId="171" fontId="50" fillId="0" borderId="13" xfId="0" applyNumberFormat="1" applyFont="1" applyBorder="1" applyAlignment="1">
      <alignment horizontal="right"/>
    </xf>
    <xf numFmtId="4" fontId="20" fillId="0" borderId="13" xfId="0" applyNumberFormat="1" applyFont="1" applyBorder="1" applyAlignment="1">
      <alignment horizontal="right"/>
    </xf>
    <xf numFmtId="0" fontId="21" fillId="0" borderId="13" xfId="0" applyFont="1" applyBorder="1" applyAlignment="1">
      <alignment horizontal="left"/>
    </xf>
    <xf numFmtId="0" fontId="20" fillId="0" borderId="17" xfId="0" applyFont="1" applyBorder="1" applyAlignment="1">
      <alignment horizontal="center"/>
    </xf>
    <xf numFmtId="0" fontId="20" fillId="24" borderId="21" xfId="0" applyFont="1" applyFill="1" applyBorder="1" applyAlignment="1">
      <alignment horizontal="center"/>
    </xf>
    <xf numFmtId="0" fontId="20" fillId="24" borderId="13" xfId="0" applyFont="1" applyFill="1" applyBorder="1" applyAlignment="1">
      <alignment horizontal="left"/>
    </xf>
    <xf numFmtId="0" fontId="21" fillId="0" borderId="22" xfId="0" applyFont="1" applyBorder="1" applyAlignment="1">
      <alignment horizontal="center"/>
    </xf>
    <xf numFmtId="0" fontId="20" fillId="24" borderId="13" xfId="0" applyFont="1" applyFill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right"/>
    </xf>
    <xf numFmtId="0" fontId="21" fillId="0" borderId="38" xfId="0" applyFont="1" applyBorder="1" applyAlignment="1">
      <alignment horizontal="center"/>
    </xf>
    <xf numFmtId="0" fontId="21" fillId="0" borderId="20" xfId="0" applyFont="1" applyBorder="1" applyAlignment="1">
      <alignment horizontal="left" vertical="center"/>
    </xf>
    <xf numFmtId="0" fontId="20" fillId="24" borderId="3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67" fontId="21" fillId="0" borderId="11" xfId="1" applyNumberFormat="1" applyFont="1" applyBorder="1" applyAlignment="1" applyProtection="1">
      <alignment horizontal="center" vertical="center"/>
    </xf>
    <xf numFmtId="0" fontId="21" fillId="0" borderId="20" xfId="0" applyFont="1" applyBorder="1" applyAlignment="1">
      <alignment horizontal="left"/>
    </xf>
    <xf numFmtId="0" fontId="21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/>
    </xf>
    <xf numFmtId="0" fontId="20" fillId="24" borderId="34" xfId="0" applyFont="1" applyFill="1" applyBorder="1" applyAlignment="1">
      <alignment horizontal="center" vertical="center"/>
    </xf>
    <xf numFmtId="167" fontId="21" fillId="0" borderId="21" xfId="1" applyNumberFormat="1" applyFont="1" applyBorder="1" applyAlignment="1" applyProtection="1">
      <alignment horizontal="center" vertical="center"/>
    </xf>
    <xf numFmtId="0" fontId="35" fillId="0" borderId="13" xfId="0" applyFont="1" applyBorder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5" fontId="21" fillId="0" borderId="21" xfId="1" applyFont="1" applyBorder="1" applyAlignment="1" applyProtection="1">
      <alignment horizontal="center" vertical="center"/>
    </xf>
    <xf numFmtId="0" fontId="20" fillId="24" borderId="16" xfId="0" applyFont="1" applyFill="1" applyBorder="1" applyAlignment="1">
      <alignment horizontal="center"/>
    </xf>
    <xf numFmtId="165" fontId="10" fillId="0" borderId="13" xfId="1" applyFont="1" applyBorder="1" applyAlignment="1" applyProtection="1">
      <alignment horizontal="right" vertical="center"/>
    </xf>
    <xf numFmtId="165" fontId="35" fillId="0" borderId="13" xfId="1" applyFont="1" applyBorder="1" applyAlignment="1" applyProtection="1">
      <alignment horizontal="right" vertical="center"/>
    </xf>
    <xf numFmtId="0" fontId="20" fillId="0" borderId="33" xfId="0" applyFont="1" applyBorder="1" applyAlignment="1">
      <alignment horizontal="center" vertical="center" wrapText="1"/>
    </xf>
    <xf numFmtId="165" fontId="20" fillId="0" borderId="21" xfId="1" applyFont="1" applyBorder="1" applyAlignment="1" applyProtection="1">
      <alignment horizontal="right" vertical="center" wrapText="1"/>
    </xf>
    <xf numFmtId="0" fontId="35" fillId="0" borderId="43" xfId="0" applyFont="1" applyBorder="1" applyAlignment="1">
      <alignment horizontal="center" vertical="center" wrapText="1"/>
    </xf>
    <xf numFmtId="3" fontId="35" fillId="0" borderId="33" xfId="0" applyNumberFormat="1" applyFont="1" applyBorder="1" applyAlignment="1">
      <alignment horizontal="center"/>
    </xf>
    <xf numFmtId="167" fontId="35" fillId="0" borderId="21" xfId="0" applyNumberFormat="1" applyFont="1" applyBorder="1" applyAlignment="1">
      <alignment horizontal="right"/>
    </xf>
    <xf numFmtId="0" fontId="35" fillId="0" borderId="21" xfId="0" applyFont="1" applyBorder="1" applyAlignment="1">
      <alignment horizontal="center" vertical="center"/>
    </xf>
    <xf numFmtId="165" fontId="48" fillId="24" borderId="21" xfId="1" applyFont="1" applyFill="1" applyBorder="1" applyAlignment="1" applyProtection="1">
      <alignment horizontal="right" vertical="center"/>
    </xf>
    <xf numFmtId="165" fontId="10" fillId="0" borderId="16" xfId="1" applyFont="1" applyBorder="1" applyAlignment="1" applyProtection="1">
      <alignment horizontal="right" vertical="center"/>
    </xf>
    <xf numFmtId="3" fontId="35" fillId="0" borderId="33" xfId="0" applyNumberFormat="1" applyFont="1" applyBorder="1" applyAlignment="1">
      <alignment horizontal="center" vertical="center"/>
    </xf>
    <xf numFmtId="167" fontId="35" fillId="0" borderId="21" xfId="0" applyNumberFormat="1" applyFont="1" applyBorder="1" applyAlignment="1">
      <alignment horizontal="right" vertical="center"/>
    </xf>
    <xf numFmtId="0" fontId="35" fillId="0" borderId="13" xfId="0" applyFont="1" applyBorder="1" applyAlignment="1">
      <alignment horizontal="center" vertical="center"/>
    </xf>
    <xf numFmtId="165" fontId="35" fillId="0" borderId="13" xfId="1" applyFont="1" applyBorder="1" applyAlignment="1" applyProtection="1">
      <alignment horizontal="center" vertical="center"/>
    </xf>
    <xf numFmtId="165" fontId="10" fillId="0" borderId="13" xfId="1" applyFont="1" applyBorder="1" applyAlignment="1" applyProtection="1">
      <alignment horizontal="center" vertical="center"/>
    </xf>
    <xf numFmtId="10" fontId="41" fillId="0" borderId="21" xfId="0" applyNumberFormat="1" applyFont="1" applyBorder="1" applyAlignment="1">
      <alignment horizontal="center" vertical="center" wrapText="1"/>
    </xf>
    <xf numFmtId="10" fontId="54" fillId="24" borderId="21" xfId="0" applyNumberFormat="1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3" fillId="24" borderId="21" xfId="0" applyFont="1" applyFill="1" applyBorder="1" applyAlignment="1">
      <alignment horizontal="center" vertical="center" wrapText="1"/>
    </xf>
  </cellXfs>
  <cellStyles count="72">
    <cellStyle name="20% - Ênfase1 2" xfId="4"/>
    <cellStyle name="20% - Ênfase2 2" xfId="5"/>
    <cellStyle name="20% - Ênfase3 2" xfId="6"/>
    <cellStyle name="20% - Ênfase4 2" xfId="7"/>
    <cellStyle name="20% - Ênfase5 2" xfId="8"/>
    <cellStyle name="20% - Ênfase6 2" xfId="9"/>
    <cellStyle name="40% - Ênfase1 2" xfId="10"/>
    <cellStyle name="40% - Ênfase2 2" xfId="11"/>
    <cellStyle name="40% - Ênfase3 2" xfId="12"/>
    <cellStyle name="40% - Ênfase4 2" xfId="13"/>
    <cellStyle name="40% - Ênfase5 2" xfId="14"/>
    <cellStyle name="40% - Ênfase6 2" xfId="15"/>
    <cellStyle name="60% - Ênfase1 2" xfId="16"/>
    <cellStyle name="60% - Ênfase2 2" xfId="17"/>
    <cellStyle name="60% - Ênfase3 2" xfId="18"/>
    <cellStyle name="60% - Ênfase4 2" xfId="19"/>
    <cellStyle name="60% - Ênfase5 2" xfId="20"/>
    <cellStyle name="60% - Ênfase6 2" xfId="21"/>
    <cellStyle name="Bom 2" xfId="22"/>
    <cellStyle name="Cálculo 2" xfId="23"/>
    <cellStyle name="Célula de Verificação 2" xfId="24"/>
    <cellStyle name="Célula Vinculada 2" xfId="25"/>
    <cellStyle name="Ênfase1 2" xfId="66"/>
    <cellStyle name="Ênfase2 2" xfId="67"/>
    <cellStyle name="Ênfase3 2" xfId="68"/>
    <cellStyle name="Ênfase4 2" xfId="69"/>
    <cellStyle name="Ênfase5 2" xfId="70"/>
    <cellStyle name="Ênfase6 2" xfId="71"/>
    <cellStyle name="Entrada 2" xfId="26"/>
    <cellStyle name="Incorreto 2" xfId="27"/>
    <cellStyle name="Moeda" xfId="2" builtinId="4"/>
    <cellStyle name="Moeda 13" xfId="28"/>
    <cellStyle name="Moeda 13 2" xfId="29"/>
    <cellStyle name="Moeda 2" xfId="30"/>
    <cellStyle name="Moeda 2 2" xfId="31"/>
    <cellStyle name="Moeda 3" xfId="32"/>
    <cellStyle name="Moeda 3 2" xfId="33"/>
    <cellStyle name="Neutra 2" xfId="34"/>
    <cellStyle name="Normal" xfId="0" builtinId="0"/>
    <cellStyle name="Normal 2" xfId="35"/>
    <cellStyle name="Normal 2 2" xfId="36"/>
    <cellStyle name="Normal 2 2 2" xfId="37"/>
    <cellStyle name="Normal 2 3" xfId="38"/>
    <cellStyle name="Normal 3" xfId="39"/>
    <cellStyle name="Normal 3 2" xfId="40"/>
    <cellStyle name="Normal 3 2 2" xfId="41"/>
    <cellStyle name="Normal 3 3" xfId="42"/>
    <cellStyle name="Normal 5" xfId="43"/>
    <cellStyle name="Nota 2" xfId="44"/>
    <cellStyle name="Nota 2 2" xfId="45"/>
    <cellStyle name="Porcentagem" xfId="3" builtinId="5"/>
    <cellStyle name="Porcentagem 2" xfId="46"/>
    <cellStyle name="Porcentagem 2 2" xfId="47"/>
    <cellStyle name="Porcentagem 2 7" xfId="48"/>
    <cellStyle name="Porcentagem 9 6" xfId="49"/>
    <cellStyle name="Porcentagem 9 6 2" xfId="50"/>
    <cellStyle name="Saída 2" xfId="51"/>
    <cellStyle name="Texto de Aviso 2" xfId="52"/>
    <cellStyle name="Texto Explicativo 2" xfId="53"/>
    <cellStyle name="Título 1 2" xfId="55"/>
    <cellStyle name="Título 2 2" xfId="56"/>
    <cellStyle name="Título 3 2" xfId="57"/>
    <cellStyle name="Título 4 2" xfId="58"/>
    <cellStyle name="Título 5" xfId="59"/>
    <cellStyle name="Total 2" xfId="54"/>
    <cellStyle name="Vírgula" xfId="1" builtinId="3"/>
    <cellStyle name="Vírgula 2" xfId="60"/>
    <cellStyle name="Vírgula 2 2" xfId="61"/>
    <cellStyle name="Vírgula 2 2 2" xfId="62"/>
    <cellStyle name="Vírgula 3" xfId="63"/>
    <cellStyle name="Vírgula 3 2" xfId="64"/>
    <cellStyle name="Vírgula 4" xfId="6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66600</xdr:colOff>
      <xdr:row>4</xdr:row>
      <xdr:rowOff>66600</xdr:rowOff>
    </xdr:from>
    <xdr:to>
      <xdr:col>2</xdr:col>
      <xdr:colOff>437760</xdr:colOff>
      <xdr:row>6</xdr:row>
      <xdr:rowOff>231480</xdr:rowOff>
    </xdr:to>
    <xdr:pic>
      <xdr:nvPicPr>
        <xdr:cNvPr id="2" name="Imagem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257760" y="838080"/>
          <a:ext cx="773640" cy="745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B2:I25"/>
  <sheetViews>
    <sheetView zoomScale="95" zoomScaleNormal="95" workbookViewId="0">
      <selection activeCell="G18" sqref="G18"/>
    </sheetView>
  </sheetViews>
  <sheetFormatPr defaultColWidth="8.7109375" defaultRowHeight="12.75" x14ac:dyDescent="0.2"/>
  <cols>
    <col min="1" max="1" width="2.7109375" customWidth="1"/>
    <col min="2" max="2" width="5.7109375" customWidth="1"/>
    <col min="3" max="3" width="47.28515625" customWidth="1"/>
    <col min="4" max="4" width="18.7109375" customWidth="1"/>
    <col min="5" max="5" width="15.28515625" customWidth="1"/>
    <col min="6" max="6" width="17.140625" customWidth="1"/>
    <col min="7" max="7" width="19.85546875" customWidth="1"/>
    <col min="8" max="8" width="2.42578125" customWidth="1"/>
    <col min="9" max="9" width="12.85546875" customWidth="1"/>
  </cols>
  <sheetData>
    <row r="2" spans="2:9" ht="21.75" customHeight="1" x14ac:dyDescent="0.2">
      <c r="B2" s="304" t="s">
        <v>0</v>
      </c>
      <c r="C2" s="304"/>
      <c r="D2" s="304"/>
      <c r="E2" s="304"/>
      <c r="F2" s="304"/>
      <c r="G2" s="304"/>
    </row>
    <row r="3" spans="2:9" ht="21" customHeight="1" x14ac:dyDescent="0.2">
      <c r="B3" s="305" t="s">
        <v>1</v>
      </c>
      <c r="C3" s="305"/>
      <c r="D3" s="305"/>
      <c r="E3" s="305"/>
      <c r="F3" s="305"/>
      <c r="G3" s="305"/>
    </row>
    <row r="4" spans="2:9" ht="5.25" customHeight="1" x14ac:dyDescent="0.25">
      <c r="B4" s="1"/>
      <c r="C4" s="1"/>
      <c r="D4" s="1"/>
      <c r="E4" s="1"/>
      <c r="F4" s="1"/>
      <c r="G4" s="1"/>
    </row>
    <row r="5" spans="2:9" ht="24" customHeight="1" x14ac:dyDescent="0.2">
      <c r="B5" s="306" t="s">
        <v>2</v>
      </c>
      <c r="C5" s="306"/>
      <c r="D5" s="306"/>
      <c r="E5" s="306"/>
      <c r="F5" s="306"/>
      <c r="G5" s="306"/>
    </row>
    <row r="6" spans="2:9" ht="21.75" customHeight="1" x14ac:dyDescent="0.25">
      <c r="B6" s="307" t="s">
        <v>3</v>
      </c>
      <c r="C6" s="307"/>
      <c r="D6" s="307"/>
      <c r="E6" s="307"/>
      <c r="F6" s="307"/>
      <c r="G6" s="307"/>
    </row>
    <row r="7" spans="2:9" ht="24.75" customHeight="1" x14ac:dyDescent="0.25">
      <c r="B7" s="308" t="s">
        <v>4</v>
      </c>
      <c r="C7" s="308"/>
      <c r="D7" s="308"/>
      <c r="E7" s="308"/>
      <c r="F7" s="308"/>
      <c r="G7" s="308"/>
    </row>
    <row r="8" spans="2:9" ht="5.25" customHeight="1" x14ac:dyDescent="0.2">
      <c r="B8" s="2"/>
      <c r="C8" s="2"/>
      <c r="D8" s="2"/>
      <c r="E8" s="2"/>
      <c r="F8" s="2"/>
      <c r="G8" s="2"/>
    </row>
    <row r="9" spans="2:9" ht="30" customHeight="1" x14ac:dyDescent="0.2">
      <c r="B9" s="300" t="s">
        <v>5</v>
      </c>
      <c r="C9" s="300"/>
      <c r="D9" s="3" t="s">
        <v>6</v>
      </c>
      <c r="E9" s="3" t="s">
        <v>7</v>
      </c>
      <c r="F9" s="3" t="s">
        <v>8</v>
      </c>
      <c r="G9" s="3" t="s">
        <v>9</v>
      </c>
    </row>
    <row r="10" spans="2:9" ht="26.25" customHeight="1" x14ac:dyDescent="0.2">
      <c r="B10" s="4" t="s">
        <v>10</v>
      </c>
      <c r="C10" s="5" t="s">
        <v>11</v>
      </c>
      <c r="D10" s="6">
        <f>ROUND('Responsável Técnico'!C37,2)</f>
        <v>0</v>
      </c>
      <c r="E10" s="7">
        <v>12</v>
      </c>
      <c r="F10" s="8">
        <v>1</v>
      </c>
      <c r="G10" s="6">
        <f>D10*E10*F10</f>
        <v>0</v>
      </c>
      <c r="I10" s="9"/>
    </row>
    <row r="11" spans="2:9" ht="26.25" customHeight="1" x14ac:dyDescent="0.2">
      <c r="B11" s="4" t="s">
        <v>12</v>
      </c>
      <c r="C11" s="5" t="s">
        <v>13</v>
      </c>
      <c r="D11" s="6">
        <f>ROUND('Operador de Motosserra'!C126,2)</f>
        <v>0</v>
      </c>
      <c r="E11" s="7">
        <v>12</v>
      </c>
      <c r="F11" s="8">
        <v>2</v>
      </c>
      <c r="G11" s="6">
        <f>D11*E11*F11</f>
        <v>0</v>
      </c>
      <c r="I11" s="9"/>
    </row>
    <row r="12" spans="2:9" ht="26.25" customHeight="1" x14ac:dyDescent="0.2">
      <c r="B12" s="4" t="s">
        <v>14</v>
      </c>
      <c r="C12" s="5" t="s">
        <v>15</v>
      </c>
      <c r="D12" s="6">
        <f>ROUND(Jardineiro!C125,2)</f>
        <v>0</v>
      </c>
      <c r="E12" s="7">
        <v>12</v>
      </c>
      <c r="F12" s="8">
        <v>4</v>
      </c>
      <c r="G12" s="6">
        <f>D12*E12*F12</f>
        <v>0</v>
      </c>
      <c r="I12" s="9"/>
    </row>
    <row r="13" spans="2:9" ht="26.25" customHeight="1" x14ac:dyDescent="0.2">
      <c r="B13" s="4" t="s">
        <v>16</v>
      </c>
      <c r="C13" s="5" t="s">
        <v>17</v>
      </c>
      <c r="D13" s="6">
        <f>ROUND('Auxiliar de Serviços Gerais'!C125,2)</f>
        <v>0</v>
      </c>
      <c r="E13" s="7">
        <v>12</v>
      </c>
      <c r="F13" s="8">
        <v>8</v>
      </c>
      <c r="G13" s="6">
        <f>D13*E13*F13</f>
        <v>0</v>
      </c>
      <c r="I13" s="9"/>
    </row>
    <row r="14" spans="2:9" ht="26.25" customHeight="1" x14ac:dyDescent="0.2">
      <c r="B14" s="10" t="s">
        <v>18</v>
      </c>
      <c r="C14" s="301" t="s">
        <v>19</v>
      </c>
      <c r="D14" s="301"/>
      <c r="E14" s="11">
        <v>12</v>
      </c>
      <c r="F14" s="12">
        <f>SUM(F10:F13)</f>
        <v>15</v>
      </c>
      <c r="G14" s="13">
        <f>SUM(G10:G13)</f>
        <v>0</v>
      </c>
      <c r="I14" s="9"/>
    </row>
    <row r="15" spans="2:9" ht="26.25" customHeight="1" x14ac:dyDescent="0.2">
      <c r="B15" s="4" t="s">
        <v>20</v>
      </c>
      <c r="C15" s="5" t="s">
        <v>278</v>
      </c>
      <c r="D15" s="14">
        <f>ROUND(G15/E15,2)</f>
        <v>0</v>
      </c>
      <c r="E15" s="302">
        <v>12</v>
      </c>
      <c r="F15" s="302"/>
      <c r="G15" s="15">
        <f>ROUND(Veículos!D80,2)</f>
        <v>0</v>
      </c>
      <c r="I15" s="9"/>
    </row>
    <row r="16" spans="2:9" ht="27" customHeight="1" x14ac:dyDescent="0.2">
      <c r="B16" s="10" t="s">
        <v>21</v>
      </c>
      <c r="C16" s="303" t="s">
        <v>22</v>
      </c>
      <c r="D16" s="303"/>
      <c r="E16" s="303"/>
      <c r="F16" s="303"/>
      <c r="G16" s="16">
        <f>G14+G15</f>
        <v>0</v>
      </c>
    </row>
    <row r="17" spans="2:7" ht="24" customHeight="1" x14ac:dyDescent="0.2">
      <c r="B17" s="10" t="s">
        <v>23</v>
      </c>
      <c r="C17" s="299" t="s">
        <v>24</v>
      </c>
      <c r="D17" s="299"/>
      <c r="E17" s="299"/>
      <c r="F17" s="299"/>
      <c r="G17" s="17">
        <f>SUM(G16/12)</f>
        <v>0</v>
      </c>
    </row>
    <row r="18" spans="2:7" ht="27" customHeight="1" x14ac:dyDescent="0.2">
      <c r="B18" s="299" t="s">
        <v>25</v>
      </c>
      <c r="C18" s="299"/>
      <c r="D18" s="299"/>
      <c r="E18" s="299"/>
      <c r="F18" s="299"/>
      <c r="G18" s="18"/>
    </row>
    <row r="19" spans="2:7" x14ac:dyDescent="0.2">
      <c r="C19" s="19"/>
      <c r="D19" s="19"/>
    </row>
    <row r="20" spans="2:7" x14ac:dyDescent="0.2">
      <c r="C20" s="19"/>
    </row>
    <row r="22" spans="2:7" ht="15.75" x14ac:dyDescent="0.2">
      <c r="D22" s="20"/>
    </row>
    <row r="23" spans="2:7" x14ac:dyDescent="0.2">
      <c r="D23" s="21"/>
    </row>
    <row r="24" spans="2:7" x14ac:dyDescent="0.2">
      <c r="D24" s="21"/>
    </row>
    <row r="25" spans="2:7" ht="15.75" x14ac:dyDescent="0.2">
      <c r="D25" s="20"/>
    </row>
  </sheetData>
  <mergeCells count="11">
    <mergeCell ref="B2:G2"/>
    <mergeCell ref="B3:G3"/>
    <mergeCell ref="B5:G5"/>
    <mergeCell ref="B6:G6"/>
    <mergeCell ref="B7:G7"/>
    <mergeCell ref="B18:F18"/>
    <mergeCell ref="B9:C9"/>
    <mergeCell ref="C14:D14"/>
    <mergeCell ref="E15:F15"/>
    <mergeCell ref="C16:F16"/>
    <mergeCell ref="C17:F17"/>
  </mergeCells>
  <pageMargins left="0.23611111111111099" right="0.23611111111111099" top="0.74791666666666701" bottom="0.74861111111111101" header="0.511811023622047" footer="0.31527777777777799"/>
  <pageSetup paperSize="9" scale="78" fitToHeight="0" orientation="portrait" r:id="rId1"/>
  <headerFooter>
    <oddFooter>&amp;CMárcio Rodrigo Oliveira Filho
Técnico em Contabilidade
Portaria 803/2025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66"/>
  <sheetViews>
    <sheetView showGridLines="0" zoomScale="95" zoomScaleNormal="95" zoomScalePageLayoutView="90" workbookViewId="0">
      <selection activeCell="B17" sqref="B17:C17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1.140625" style="21" customWidth="1"/>
    <col min="5" max="5" width="0.570312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16" t="s">
        <v>26</v>
      </c>
      <c r="B1" s="316"/>
      <c r="C1" s="316"/>
    </row>
    <row r="2" spans="1:3" ht="19.5" customHeight="1" x14ac:dyDescent="0.2">
      <c r="A2" s="316"/>
      <c r="B2" s="316"/>
      <c r="C2" s="316"/>
    </row>
    <row r="3" spans="1:3" ht="7.5" customHeight="1" x14ac:dyDescent="0.2">
      <c r="A3" s="316"/>
      <c r="B3" s="316"/>
      <c r="C3" s="316"/>
    </row>
    <row r="4" spans="1:3" ht="7.5" customHeight="1" x14ac:dyDescent="0.2">
      <c r="A4" s="316"/>
      <c r="B4" s="316"/>
      <c r="C4" s="316"/>
    </row>
    <row r="5" spans="1:3" ht="15" customHeight="1" x14ac:dyDescent="0.2">
      <c r="A5" s="316"/>
      <c r="B5" s="316"/>
      <c r="C5" s="316"/>
    </row>
    <row r="6" spans="1:3" ht="28.5" customHeight="1" x14ac:dyDescent="0.2">
      <c r="A6" s="316"/>
      <c r="B6" s="316"/>
      <c r="C6" s="316"/>
    </row>
    <row r="7" spans="1:3" ht="5.25" customHeight="1" x14ac:dyDescent="0.2">
      <c r="A7" s="24"/>
      <c r="B7" s="25"/>
      <c r="C7" s="24"/>
    </row>
    <row r="8" spans="1:3" ht="6" customHeight="1" x14ac:dyDescent="0.2">
      <c r="A8" s="24"/>
      <c r="B8" s="25"/>
      <c r="C8" s="24"/>
    </row>
    <row r="9" spans="1:3" ht="28.5" customHeight="1" x14ac:dyDescent="0.2">
      <c r="A9" s="317" t="s">
        <v>27</v>
      </c>
      <c r="B9" s="317"/>
      <c r="C9" s="317"/>
    </row>
    <row r="10" spans="1:3" ht="9.75" customHeight="1" x14ac:dyDescent="0.2">
      <c r="A10" s="26"/>
      <c r="B10" s="25"/>
      <c r="C10" s="25"/>
    </row>
    <row r="11" spans="1:3" ht="15" customHeight="1" x14ac:dyDescent="0.2">
      <c r="A11" s="27" t="s">
        <v>28</v>
      </c>
      <c r="B11" s="318" t="s">
        <v>29</v>
      </c>
      <c r="C11" s="318"/>
    </row>
    <row r="12" spans="1:3" ht="15" customHeight="1" x14ac:dyDescent="0.2">
      <c r="A12" s="27" t="s">
        <v>30</v>
      </c>
      <c r="B12" s="318" t="s">
        <v>31</v>
      </c>
      <c r="C12" s="318"/>
    </row>
    <row r="13" spans="1:3" ht="15" customHeight="1" x14ac:dyDescent="0.2">
      <c r="A13" s="28"/>
      <c r="B13" s="28"/>
      <c r="C13" s="28"/>
    </row>
    <row r="14" spans="1:3" ht="15" customHeight="1" x14ac:dyDescent="0.2">
      <c r="A14" s="319" t="s">
        <v>32</v>
      </c>
      <c r="B14" s="319"/>
      <c r="C14" s="319"/>
    </row>
    <row r="15" spans="1:3" ht="15" customHeight="1" x14ac:dyDescent="0.2">
      <c r="A15" s="29" t="s">
        <v>33</v>
      </c>
      <c r="B15" s="314"/>
      <c r="C15" s="314"/>
    </row>
    <row r="16" spans="1:3" ht="15" customHeight="1" x14ac:dyDescent="0.2">
      <c r="A16" s="29" t="s">
        <v>34</v>
      </c>
      <c r="B16" s="314"/>
      <c r="C16" s="314"/>
    </row>
    <row r="17" spans="1:16" ht="15" customHeight="1" x14ac:dyDescent="0.2">
      <c r="A17" s="29" t="s">
        <v>35</v>
      </c>
      <c r="B17" s="309" t="s">
        <v>282</v>
      </c>
      <c r="C17" s="309"/>
    </row>
    <row r="18" spans="1:16" ht="15" customHeight="1" x14ac:dyDescent="0.2">
      <c r="A18" s="30" t="s">
        <v>36</v>
      </c>
      <c r="B18" s="315"/>
      <c r="C18" s="315"/>
    </row>
    <row r="19" spans="1:16" ht="15" customHeight="1" x14ac:dyDescent="0.2">
      <c r="A19" s="31" t="s">
        <v>37</v>
      </c>
      <c r="B19" s="309" t="s">
        <v>38</v>
      </c>
      <c r="C19" s="309"/>
    </row>
    <row r="20" spans="1:16" ht="15" customHeight="1" x14ac:dyDescent="0.2">
      <c r="A20" s="31" t="s">
        <v>39</v>
      </c>
      <c r="B20" s="309" t="s">
        <v>40</v>
      </c>
      <c r="C20" s="309"/>
    </row>
    <row r="21" spans="1:16" ht="15" customHeight="1" x14ac:dyDescent="0.2">
      <c r="A21" s="31" t="s">
        <v>5</v>
      </c>
      <c r="B21" s="310" t="s">
        <v>41</v>
      </c>
      <c r="C21" s="310"/>
    </row>
    <row r="22" spans="1:16" ht="15" customHeight="1" x14ac:dyDescent="0.2">
      <c r="A22" s="31" t="s">
        <v>42</v>
      </c>
      <c r="B22" s="311">
        <v>12</v>
      </c>
      <c r="C22" s="311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2" t="s">
        <v>43</v>
      </c>
      <c r="B24" s="312"/>
      <c r="C24" s="312"/>
    </row>
    <row r="25" spans="1:16" ht="15" customHeight="1" x14ac:dyDescent="0.2">
      <c r="A25" s="312"/>
      <c r="B25" s="312"/>
      <c r="C25" s="312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44</v>
      </c>
      <c r="B27" s="25"/>
      <c r="C27" s="24"/>
    </row>
    <row r="28" spans="1:16" ht="15" customHeight="1" x14ac:dyDescent="0.2">
      <c r="A28" s="36" t="s">
        <v>45</v>
      </c>
      <c r="B28" s="37"/>
      <c r="C28" s="38"/>
      <c r="E28" s="39"/>
    </row>
    <row r="29" spans="1:16" s="43" customFormat="1" ht="15" customHeight="1" x14ac:dyDescent="0.2">
      <c r="A29" s="40" t="s">
        <v>46</v>
      </c>
      <c r="B29" s="41"/>
      <c r="C29" s="42"/>
      <c r="D29" s="21"/>
      <c r="E29" s="21"/>
      <c r="F29" s="23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16" ht="15" customHeight="1" x14ac:dyDescent="0.2">
      <c r="A30" s="44" t="s">
        <v>47</v>
      </c>
      <c r="B30" s="45"/>
      <c r="C30" s="46">
        <f>SUM(C29)</f>
        <v>0</v>
      </c>
      <c r="D30" s="43"/>
      <c r="E30" s="43"/>
      <c r="F30" s="47"/>
      <c r="G30" s="43"/>
      <c r="H30" s="43"/>
      <c r="I30" s="43"/>
      <c r="J30" s="43"/>
      <c r="K30" s="43"/>
      <c r="L30" s="43"/>
      <c r="M30" s="43"/>
      <c r="N30" s="43"/>
      <c r="O30" s="43"/>
      <c r="P30" s="43"/>
    </row>
    <row r="31" spans="1:16" ht="15" customHeight="1" x14ac:dyDescent="0.2">
      <c r="A31" s="48"/>
      <c r="B31" s="49"/>
      <c r="C31" s="49"/>
    </row>
    <row r="32" spans="1:16" ht="15" customHeight="1" x14ac:dyDescent="0.2">
      <c r="A32" s="49" t="s">
        <v>48</v>
      </c>
      <c r="B32" s="50"/>
      <c r="C32" s="51"/>
    </row>
    <row r="33" spans="1:6" ht="15" customHeight="1" x14ac:dyDescent="0.2">
      <c r="A33" s="52" t="s">
        <v>49</v>
      </c>
      <c r="B33" s="53"/>
      <c r="C33" s="38" t="s">
        <v>50</v>
      </c>
    </row>
    <row r="34" spans="1:6" s="271" customFormat="1" ht="15" customHeight="1" x14ac:dyDescent="0.2">
      <c r="A34" s="54" t="s">
        <v>51</v>
      </c>
      <c r="B34" s="55"/>
      <c r="C34" s="56">
        <f>'Uniformes e EPIs'!F37</f>
        <v>0</v>
      </c>
      <c r="F34" s="23"/>
    </row>
    <row r="35" spans="1:6" ht="15" customHeight="1" x14ac:dyDescent="0.2">
      <c r="A35" s="57" t="s">
        <v>52</v>
      </c>
      <c r="B35" s="58"/>
      <c r="C35" s="59">
        <f>C34</f>
        <v>0</v>
      </c>
    </row>
    <row r="36" spans="1:6" ht="15" customHeight="1" x14ac:dyDescent="0.2">
      <c r="A36" s="60"/>
      <c r="B36" s="50"/>
      <c r="C36" s="51"/>
    </row>
    <row r="37" spans="1:6" ht="15" customHeight="1" x14ac:dyDescent="0.2">
      <c r="A37" s="61" t="s">
        <v>53</v>
      </c>
      <c r="B37" s="61"/>
      <c r="C37" s="62">
        <f>C30+C35</f>
        <v>0</v>
      </c>
      <c r="E37" s="63"/>
    </row>
    <row r="38" spans="1:6" ht="15" customHeight="1" x14ac:dyDescent="0.2">
      <c r="B38" s="64"/>
      <c r="C38" s="65"/>
    </row>
    <row r="39" spans="1:6" ht="15" customHeight="1" x14ac:dyDescent="0.2">
      <c r="A39" s="66"/>
      <c r="B39" s="67"/>
      <c r="C39" s="66"/>
      <c r="D39" s="66"/>
      <c r="E39" s="66"/>
      <c r="F39" s="66"/>
    </row>
    <row r="40" spans="1:6" ht="15" customHeight="1" x14ac:dyDescent="0.2">
      <c r="A40" s="68" t="s">
        <v>54</v>
      </c>
      <c r="B40" s="66"/>
      <c r="C40" s="66"/>
      <c r="D40" s="66"/>
      <c r="E40" s="66"/>
      <c r="F40" s="66"/>
    </row>
    <row r="41" spans="1:6" ht="15" customHeight="1" x14ac:dyDescent="0.2">
      <c r="A41" s="313" t="s">
        <v>55</v>
      </c>
      <c r="B41" s="313"/>
      <c r="C41" s="313"/>
      <c r="D41" s="313"/>
      <c r="E41" s="313"/>
      <c r="F41" s="66"/>
    </row>
    <row r="42" spans="1:6" ht="15" customHeight="1" x14ac:dyDescent="0.2">
      <c r="A42" s="313"/>
      <c r="B42" s="313"/>
      <c r="C42" s="313"/>
      <c r="D42" s="313"/>
      <c r="E42" s="313"/>
      <c r="F42" s="66"/>
    </row>
    <row r="43" spans="1:6" ht="15" customHeight="1" x14ac:dyDescent="0.2">
      <c r="A43" s="69"/>
      <c r="B43" s="70"/>
      <c r="C43" s="71"/>
      <c r="D43" s="66"/>
      <c r="E43" s="66"/>
      <c r="F43" s="66"/>
    </row>
    <row r="44" spans="1:6" ht="89.25" x14ac:dyDescent="0.2">
      <c r="A44" s="72" t="s">
        <v>56</v>
      </c>
      <c r="B44" s="70"/>
      <c r="C44" s="71"/>
      <c r="D44" s="66"/>
      <c r="E44" s="66"/>
      <c r="F44" s="67"/>
    </row>
    <row r="45" spans="1:6" ht="15" customHeight="1" x14ac:dyDescent="0.2">
      <c r="A45" s="70"/>
      <c r="B45" s="70"/>
      <c r="C45" s="71"/>
      <c r="D45" s="66"/>
      <c r="E45" s="66"/>
      <c r="F45" s="66"/>
    </row>
    <row r="46" spans="1:6" ht="15" customHeight="1" x14ac:dyDescent="0.2">
      <c r="A46" s="70"/>
      <c r="B46" s="70"/>
      <c r="C46" s="71"/>
      <c r="D46" s="66"/>
      <c r="E46" s="66"/>
      <c r="F46" s="66"/>
    </row>
    <row r="47" spans="1:6" ht="15" customHeight="1" x14ac:dyDescent="0.2">
      <c r="A47" s="71"/>
      <c r="B47" s="71"/>
      <c r="C47" s="66"/>
      <c r="D47" s="66"/>
      <c r="E47" s="66"/>
      <c r="F47" s="66"/>
    </row>
    <row r="48" spans="1:6" ht="15" customHeight="1" x14ac:dyDescent="0.2">
      <c r="A48" s="69"/>
      <c r="B48" s="69"/>
      <c r="C48" s="69"/>
      <c r="D48" s="69"/>
      <c r="E48" s="71"/>
      <c r="F48" s="67"/>
    </row>
    <row r="49" spans="1:6" ht="15" customHeight="1" x14ac:dyDescent="0.2">
      <c r="A49" s="69"/>
      <c r="B49" s="69"/>
      <c r="C49" s="69"/>
      <c r="D49" s="69"/>
      <c r="E49" s="71"/>
      <c r="F49" s="66"/>
    </row>
    <row r="50" spans="1:6" x14ac:dyDescent="0.2">
      <c r="A50" s="69"/>
      <c r="B50" s="69"/>
      <c r="C50" s="69"/>
      <c r="D50" s="69"/>
      <c r="E50" s="71"/>
      <c r="F50" s="66"/>
    </row>
    <row r="51" spans="1:6" x14ac:dyDescent="0.2">
      <c r="A51" s="69"/>
      <c r="B51" s="69"/>
      <c r="C51" s="69"/>
      <c r="D51" s="69"/>
      <c r="E51" s="71"/>
      <c r="F51" s="66"/>
    </row>
    <row r="52" spans="1:6" x14ac:dyDescent="0.2">
      <c r="A52" s="69"/>
      <c r="B52" s="69"/>
      <c r="C52" s="69"/>
      <c r="D52" s="69"/>
      <c r="E52" s="71"/>
      <c r="F52" s="67"/>
    </row>
    <row r="53" spans="1:6" x14ac:dyDescent="0.2">
      <c r="A53" s="69"/>
      <c r="B53" s="69"/>
      <c r="C53" s="69"/>
      <c r="D53" s="69"/>
      <c r="E53" s="71"/>
      <c r="F53" s="66"/>
    </row>
    <row r="54" spans="1:6" x14ac:dyDescent="0.2">
      <c r="A54" s="69"/>
      <c r="B54" s="69"/>
      <c r="C54" s="69"/>
      <c r="D54" s="69"/>
      <c r="E54" s="71"/>
      <c r="F54" s="66"/>
    </row>
    <row r="55" spans="1:6" x14ac:dyDescent="0.2">
      <c r="A55" s="69"/>
      <c r="B55" s="69"/>
      <c r="C55" s="69"/>
      <c r="D55" s="69"/>
      <c r="E55" s="71"/>
      <c r="F55" s="66"/>
    </row>
    <row r="56" spans="1:6" x14ac:dyDescent="0.2">
      <c r="A56" s="69"/>
      <c r="B56" s="69"/>
      <c r="C56" s="69"/>
      <c r="D56" s="69"/>
      <c r="E56" s="71"/>
      <c r="F56" s="66"/>
    </row>
    <row r="57" spans="1:6" x14ac:dyDescent="0.2">
      <c r="A57" s="69"/>
      <c r="B57" s="69"/>
      <c r="C57" s="69"/>
      <c r="D57" s="69"/>
      <c r="E57" s="71"/>
      <c r="F57" s="66"/>
    </row>
    <row r="58" spans="1:6" x14ac:dyDescent="0.2">
      <c r="A58" s="73"/>
      <c r="B58" s="71"/>
      <c r="C58" s="71"/>
      <c r="D58" s="71"/>
      <c r="E58" s="71"/>
      <c r="F58" s="66"/>
    </row>
    <row r="59" spans="1:6" x14ac:dyDescent="0.2">
      <c r="A59" s="74"/>
      <c r="B59" s="75"/>
    </row>
    <row r="60" spans="1:6" x14ac:dyDescent="0.2">
      <c r="A60" s="74"/>
      <c r="B60" s="75"/>
    </row>
    <row r="61" spans="1:6" x14ac:dyDescent="0.2">
      <c r="A61" s="74"/>
      <c r="B61" s="75"/>
    </row>
    <row r="62" spans="1:6" x14ac:dyDescent="0.2">
      <c r="A62" s="74"/>
      <c r="B62" s="75"/>
    </row>
    <row r="63" spans="1:6" x14ac:dyDescent="0.2">
      <c r="A63" s="76"/>
      <c r="B63" s="77"/>
    </row>
    <row r="64" spans="1:6" x14ac:dyDescent="0.2">
      <c r="A64" s="78"/>
      <c r="B64" s="78"/>
    </row>
    <row r="65" spans="1:2" x14ac:dyDescent="0.2">
      <c r="A65" s="79"/>
      <c r="B65" s="78"/>
    </row>
    <row r="66" spans="1:2" x14ac:dyDescent="0.2">
      <c r="A66" s="79"/>
      <c r="B66" s="78"/>
    </row>
  </sheetData>
  <mergeCells count="15">
    <mergeCell ref="A1:C6"/>
    <mergeCell ref="A9:C9"/>
    <mergeCell ref="B11:C11"/>
    <mergeCell ref="B12:C12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4:C25"/>
    <mergeCell ref="A41:E42"/>
  </mergeCells>
  <printOptions horizontalCentered="1"/>
  <pageMargins left="0.23611111111111099" right="0.23611111111111099" top="0.74791666666666701" bottom="0.74861111111111101" header="0.511811023622047" footer="0.31527777777777799"/>
  <pageSetup paperSize="9" scale="85" fitToHeight="0" orientation="portrait" r:id="rId1"/>
  <headerFooter>
    <oddFooter>&amp;CMárcio Rodrigo Oliveira Filho
Técnico em Contabilidade
Portaria 803/2025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5"/>
  <sheetViews>
    <sheetView topLeftCell="A97" zoomScale="95" zoomScaleNormal="95" workbookViewId="0">
      <selection activeCell="G107" sqref="G107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16" t="s">
        <v>26</v>
      </c>
      <c r="B1" s="316"/>
      <c r="C1" s="316"/>
    </row>
    <row r="2" spans="1:3" ht="19.5" customHeight="1" x14ac:dyDescent="0.2">
      <c r="A2" s="316"/>
      <c r="B2" s="316"/>
      <c r="C2" s="316"/>
    </row>
    <row r="3" spans="1:3" ht="7.5" customHeight="1" x14ac:dyDescent="0.2">
      <c r="A3" s="316"/>
      <c r="B3" s="316"/>
      <c r="C3" s="316"/>
    </row>
    <row r="4" spans="1:3" ht="7.5" customHeight="1" x14ac:dyDescent="0.2">
      <c r="A4" s="316"/>
      <c r="B4" s="316"/>
      <c r="C4" s="316"/>
    </row>
    <row r="5" spans="1:3" ht="15" customHeight="1" x14ac:dyDescent="0.2">
      <c r="A5" s="316"/>
      <c r="B5" s="316"/>
      <c r="C5" s="316"/>
    </row>
    <row r="6" spans="1:3" ht="28.5" customHeight="1" x14ac:dyDescent="0.2">
      <c r="A6" s="316"/>
      <c r="B6" s="316"/>
      <c r="C6" s="316"/>
    </row>
    <row r="7" spans="1:3" ht="5.25" customHeight="1" x14ac:dyDescent="0.2">
      <c r="A7" s="340"/>
      <c r="B7" s="340"/>
      <c r="C7" s="340"/>
    </row>
    <row r="8" spans="1:3" ht="6" customHeight="1" x14ac:dyDescent="0.2">
      <c r="A8" s="341"/>
      <c r="B8" s="341"/>
      <c r="C8" s="341"/>
    </row>
    <row r="9" spans="1:3" ht="28.5" customHeight="1" x14ac:dyDescent="0.2">
      <c r="A9" s="317" t="s">
        <v>57</v>
      </c>
      <c r="B9" s="317"/>
      <c r="C9" s="317"/>
    </row>
    <row r="10" spans="1:3" ht="9.75" customHeight="1" x14ac:dyDescent="0.2">
      <c r="A10" s="342"/>
      <c r="B10" s="342"/>
      <c r="C10" s="342"/>
    </row>
    <row r="11" spans="1:3" ht="15" customHeight="1" x14ac:dyDescent="0.2">
      <c r="A11" s="29" t="s">
        <v>28</v>
      </c>
      <c r="B11" s="338" t="s">
        <v>29</v>
      </c>
      <c r="C11" s="338"/>
    </row>
    <row r="12" spans="1:3" ht="15" customHeight="1" x14ac:dyDescent="0.2">
      <c r="A12" s="29" t="s">
        <v>58</v>
      </c>
      <c r="B12" s="338" t="s">
        <v>59</v>
      </c>
      <c r="C12" s="338"/>
    </row>
    <row r="13" spans="1:3" ht="15" customHeight="1" x14ac:dyDescent="0.2">
      <c r="A13" s="339"/>
      <c r="B13" s="339"/>
      <c r="C13" s="339"/>
    </row>
    <row r="14" spans="1:3" ht="15" customHeight="1" x14ac:dyDescent="0.2">
      <c r="A14" s="319" t="s">
        <v>32</v>
      </c>
      <c r="B14" s="319"/>
      <c r="C14" s="319"/>
    </row>
    <row r="15" spans="1:3" ht="15" customHeight="1" x14ac:dyDescent="0.2">
      <c r="A15" s="29" t="s">
        <v>33</v>
      </c>
      <c r="B15" s="314"/>
      <c r="C15" s="314"/>
    </row>
    <row r="16" spans="1:3" ht="15" customHeight="1" x14ac:dyDescent="0.2">
      <c r="A16" s="29" t="s">
        <v>34</v>
      </c>
      <c r="B16" s="314"/>
      <c r="C16" s="314"/>
    </row>
    <row r="17" spans="1:16" ht="15" customHeight="1" x14ac:dyDescent="0.2">
      <c r="A17" s="29" t="s">
        <v>35</v>
      </c>
      <c r="B17" s="309" t="s">
        <v>282</v>
      </c>
      <c r="C17" s="309"/>
    </row>
    <row r="18" spans="1:16" ht="15" customHeight="1" x14ac:dyDescent="0.2">
      <c r="A18" s="30" t="s">
        <v>36</v>
      </c>
      <c r="B18" s="315"/>
      <c r="C18" s="315"/>
    </row>
    <row r="19" spans="1:16" ht="15" customHeight="1" x14ac:dyDescent="0.2">
      <c r="A19" s="31" t="s">
        <v>37</v>
      </c>
      <c r="B19" s="309" t="s">
        <v>38</v>
      </c>
      <c r="C19" s="309"/>
    </row>
    <row r="20" spans="1:16" ht="15" customHeight="1" x14ac:dyDescent="0.2">
      <c r="A20" s="31" t="s">
        <v>39</v>
      </c>
      <c r="B20" s="309" t="s">
        <v>40</v>
      </c>
      <c r="C20" s="309"/>
    </row>
    <row r="21" spans="1:16" ht="15" customHeight="1" x14ac:dyDescent="0.2">
      <c r="A21" s="31" t="s">
        <v>5</v>
      </c>
      <c r="B21" s="310" t="s">
        <v>13</v>
      </c>
      <c r="C21" s="310"/>
    </row>
    <row r="22" spans="1:16" ht="15" customHeight="1" x14ac:dyDescent="0.2">
      <c r="A22" s="31" t="s">
        <v>42</v>
      </c>
      <c r="B22" s="311">
        <v>12</v>
      </c>
      <c r="C22" s="311"/>
    </row>
    <row r="23" spans="1:16" ht="15" customHeight="1" x14ac:dyDescent="0.2">
      <c r="A23" s="337"/>
      <c r="B23" s="337"/>
      <c r="C23" s="337"/>
    </row>
    <row r="24" spans="1:16" ht="15" customHeight="1" x14ac:dyDescent="0.2">
      <c r="A24" s="312" t="s">
        <v>60</v>
      </c>
      <c r="B24" s="312"/>
      <c r="C24" s="312"/>
    </row>
    <row r="25" spans="1:16" ht="15" customHeight="1" x14ac:dyDescent="0.2">
      <c r="A25" s="312"/>
      <c r="B25" s="312"/>
      <c r="C25" s="312"/>
      <c r="P25" s="35"/>
    </row>
    <row r="26" spans="1:16" ht="15" customHeight="1" x14ac:dyDescent="0.2">
      <c r="A26" s="312"/>
      <c r="B26" s="312"/>
      <c r="C26" s="312"/>
    </row>
    <row r="27" spans="1:16" ht="15" customHeight="1" x14ac:dyDescent="0.2">
      <c r="A27" s="333" t="s">
        <v>44</v>
      </c>
      <c r="B27" s="333"/>
      <c r="C27" s="333"/>
    </row>
    <row r="28" spans="1:16" ht="15" customHeight="1" x14ac:dyDescent="0.2">
      <c r="A28" s="36" t="s">
        <v>45</v>
      </c>
      <c r="B28" s="37"/>
      <c r="C28" s="38"/>
      <c r="E28" s="39"/>
    </row>
    <row r="29" spans="1:16" ht="15" customHeight="1" x14ac:dyDescent="0.2">
      <c r="A29" s="40" t="s">
        <v>46</v>
      </c>
      <c r="B29" s="41"/>
      <c r="C29" s="42"/>
    </row>
    <row r="30" spans="1:16" ht="15" customHeight="1" x14ac:dyDescent="0.2">
      <c r="A30" s="40" t="s">
        <v>61</v>
      </c>
      <c r="B30" s="80"/>
      <c r="C30" s="42"/>
      <c r="D30" s="43"/>
    </row>
    <row r="31" spans="1:16" ht="15" customHeight="1" x14ac:dyDescent="0.2">
      <c r="A31" s="44" t="s">
        <v>47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334"/>
      <c r="B32" s="334"/>
      <c r="C32" s="334"/>
    </row>
    <row r="33" spans="1:10" ht="15" customHeight="1" x14ac:dyDescent="0.2">
      <c r="A33" s="335" t="s">
        <v>62</v>
      </c>
      <c r="B33" s="335"/>
      <c r="C33" s="335"/>
    </row>
    <row r="34" spans="1:10" ht="15" customHeight="1" x14ac:dyDescent="0.2">
      <c r="A34" s="52" t="s">
        <v>63</v>
      </c>
      <c r="B34" s="52"/>
      <c r="C34" s="52"/>
    </row>
    <row r="35" spans="1:10" ht="15" customHeight="1" x14ac:dyDescent="0.2">
      <c r="A35" s="81" t="s">
        <v>64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65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66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67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68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69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52</v>
      </c>
      <c r="B41" s="86">
        <f>B39+B38+B40</f>
        <v>0.3006392</v>
      </c>
      <c r="C41" s="87">
        <f>C39+C38+C40</f>
        <v>0</v>
      </c>
    </row>
    <row r="42" spans="1:10" x14ac:dyDescent="0.2">
      <c r="A42" s="336"/>
      <c r="B42" s="336"/>
      <c r="C42" s="336"/>
    </row>
    <row r="43" spans="1:10" ht="31.5" customHeight="1" x14ac:dyDescent="0.2">
      <c r="A43" s="36" t="s">
        <v>70</v>
      </c>
      <c r="B43" s="38" t="s">
        <v>71</v>
      </c>
      <c r="C43" s="38" t="s">
        <v>50</v>
      </c>
    </row>
    <row r="44" spans="1:10" ht="15" customHeight="1" x14ac:dyDescent="0.2">
      <c r="A44" s="90" t="s">
        <v>72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73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74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75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76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77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78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79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336"/>
      <c r="B53" s="336"/>
      <c r="C53" s="336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80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81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82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83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84</v>
      </c>
      <c r="B58" s="99"/>
      <c r="C58" s="42" t="s">
        <v>85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86</v>
      </c>
      <c r="B59" s="99"/>
      <c r="C59" s="42" t="s">
        <v>85</v>
      </c>
      <c r="E59" s="93"/>
      <c r="F59" s="94"/>
      <c r="G59" s="93"/>
      <c r="H59" s="93"/>
      <c r="I59" s="93"/>
      <c r="J59" s="93"/>
    </row>
    <row r="60" spans="1:10" x14ac:dyDescent="0.2">
      <c r="A60" s="54" t="s">
        <v>87</v>
      </c>
      <c r="B60" s="99"/>
      <c r="C60" s="42" t="s">
        <v>85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88</v>
      </c>
      <c r="B61" s="98">
        <v>1300</v>
      </c>
      <c r="C61" s="42" t="s">
        <v>85</v>
      </c>
      <c r="E61" s="93"/>
      <c r="F61" s="94"/>
      <c r="G61" s="93"/>
      <c r="H61" s="93"/>
      <c r="I61" s="93"/>
      <c r="J61" s="93"/>
    </row>
    <row r="62" spans="1:10" x14ac:dyDescent="0.2">
      <c r="A62" s="101" t="s">
        <v>89</v>
      </c>
      <c r="B62" s="98"/>
      <c r="C62" s="42" t="s">
        <v>85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90</v>
      </c>
      <c r="B64" s="53"/>
      <c r="C64" s="38" t="s">
        <v>50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63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91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80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332"/>
      <c r="B69" s="332"/>
      <c r="C69" s="332"/>
    </row>
    <row r="70" spans="1:10" ht="15" customHeight="1" x14ac:dyDescent="0.2">
      <c r="A70" s="331" t="s">
        <v>92</v>
      </c>
      <c r="B70" s="331"/>
      <c r="C70" s="331"/>
    </row>
    <row r="71" spans="1:10" ht="15" customHeight="1" x14ac:dyDescent="0.2">
      <c r="A71" s="110" t="s">
        <v>93</v>
      </c>
      <c r="B71" s="38" t="s">
        <v>71</v>
      </c>
      <c r="C71" s="38" t="s">
        <v>50</v>
      </c>
    </row>
    <row r="72" spans="1:10" ht="15" customHeight="1" x14ac:dyDescent="0.2">
      <c r="A72" s="90" t="s">
        <v>94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95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96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97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98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99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52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332"/>
      <c r="B79" s="332"/>
      <c r="C79" s="332"/>
    </row>
    <row r="80" spans="1:10" ht="15" customHeight="1" x14ac:dyDescent="0.2">
      <c r="A80" s="331" t="s">
        <v>100</v>
      </c>
      <c r="B80" s="331"/>
      <c r="C80" s="331"/>
    </row>
    <row r="81" spans="1:6" ht="15" customHeight="1" x14ac:dyDescent="0.2">
      <c r="A81" s="329" t="s">
        <v>101</v>
      </c>
      <c r="B81" s="329"/>
      <c r="C81" s="329"/>
      <c r="E81" s="92"/>
    </row>
    <row r="82" spans="1:6" ht="15" customHeight="1" x14ac:dyDescent="0.2">
      <c r="A82" s="54" t="s">
        <v>102</v>
      </c>
      <c r="B82" s="58">
        <v>2.1999999999999999E-2</v>
      </c>
      <c r="C82" s="42">
        <f>+B82*$C$31</f>
        <v>0</v>
      </c>
    </row>
    <row r="83" spans="1:6" ht="15" customHeight="1" x14ac:dyDescent="0.2">
      <c r="A83" s="54" t="s">
        <v>103</v>
      </c>
      <c r="B83" s="58">
        <v>8.0000000000000004E-4</v>
      </c>
      <c r="C83" s="42">
        <f>+B83*$C$31</f>
        <v>0</v>
      </c>
    </row>
    <row r="84" spans="1:6" ht="15" customHeight="1" x14ac:dyDescent="0.2">
      <c r="A84" s="54" t="s">
        <v>104</v>
      </c>
      <c r="B84" s="58">
        <v>3.3E-3</v>
      </c>
      <c r="C84" s="42">
        <f>+B84*$C$31</f>
        <v>0</v>
      </c>
    </row>
    <row r="85" spans="1:6" ht="15" customHeight="1" x14ac:dyDescent="0.2">
      <c r="A85" s="54" t="s">
        <v>105</v>
      </c>
      <c r="B85" s="58">
        <v>6.9999999999999999E-4</v>
      </c>
      <c r="C85" s="42">
        <f>+B85*$C$31</f>
        <v>0</v>
      </c>
    </row>
    <row r="86" spans="1:6" ht="15" customHeight="1" x14ac:dyDescent="0.2">
      <c r="A86" s="54" t="s">
        <v>106</v>
      </c>
      <c r="B86" s="58">
        <v>1.66E-2</v>
      </c>
      <c r="C86" s="42">
        <f>+B86*$C$31</f>
        <v>0</v>
      </c>
    </row>
    <row r="87" spans="1:6" ht="15" customHeight="1" x14ac:dyDescent="0.2">
      <c r="A87" s="57" t="s">
        <v>52</v>
      </c>
      <c r="B87" s="58"/>
      <c r="C87" s="59">
        <f>SUM(C82:C86)</f>
        <v>0</v>
      </c>
    </row>
    <row r="88" spans="1:6" ht="15" customHeight="1" x14ac:dyDescent="0.2">
      <c r="A88" s="330"/>
      <c r="B88" s="330"/>
      <c r="C88" s="330"/>
    </row>
    <row r="89" spans="1:6" ht="15" customHeight="1" x14ac:dyDescent="0.2">
      <c r="A89" s="331" t="s">
        <v>107</v>
      </c>
      <c r="B89" s="331"/>
      <c r="C89" s="331"/>
    </row>
    <row r="90" spans="1:6" ht="15" customHeight="1" x14ac:dyDescent="0.2">
      <c r="A90" s="52" t="s">
        <v>49</v>
      </c>
      <c r="B90" s="53"/>
      <c r="C90" s="38" t="s">
        <v>50</v>
      </c>
    </row>
    <row r="91" spans="1:6" ht="15" customHeight="1" x14ac:dyDescent="0.2">
      <c r="A91" s="114" t="s">
        <v>108</v>
      </c>
      <c r="B91" s="80"/>
      <c r="C91" s="115">
        <f>'Ferramentas Manuais'!E49</f>
        <v>0</v>
      </c>
    </row>
    <row r="92" spans="1:6" ht="15" customHeight="1" x14ac:dyDescent="0.2">
      <c r="A92" s="54" t="s">
        <v>109</v>
      </c>
      <c r="B92" s="55"/>
      <c r="C92" s="56">
        <f>'Uniformes e EPIs'!F61</f>
        <v>0</v>
      </c>
    </row>
    <row r="93" spans="1:6" s="271" customFormat="1" ht="15" customHeight="1" x14ac:dyDescent="0.2">
      <c r="A93" s="54" t="s">
        <v>275</v>
      </c>
      <c r="B93" s="55"/>
      <c r="C93" s="56">
        <f>'Máquinas e Equipamentos'!G172</f>
        <v>0</v>
      </c>
      <c r="F93" s="23"/>
    </row>
    <row r="94" spans="1:6" ht="15" customHeight="1" x14ac:dyDescent="0.2">
      <c r="A94" s="57" t="s">
        <v>52</v>
      </c>
      <c r="B94" s="58"/>
      <c r="C94" s="59">
        <f>SUM(C91:C92)</f>
        <v>0</v>
      </c>
    </row>
    <row r="95" spans="1:6" ht="15" customHeight="1" x14ac:dyDescent="0.2">
      <c r="A95" s="325"/>
      <c r="B95" s="325"/>
      <c r="C95" s="325"/>
    </row>
    <row r="96" spans="1:6" ht="15" customHeight="1" x14ac:dyDescent="0.2">
      <c r="A96" s="331" t="s">
        <v>110</v>
      </c>
      <c r="B96" s="331"/>
      <c r="C96" s="331"/>
    </row>
    <row r="97" spans="1:9" ht="15" customHeight="1" x14ac:dyDescent="0.2">
      <c r="A97" s="103" t="s">
        <v>111</v>
      </c>
      <c r="B97" s="116" t="s">
        <v>71</v>
      </c>
      <c r="C97" s="117" t="s">
        <v>50</v>
      </c>
      <c r="E97" s="118"/>
    </row>
    <row r="98" spans="1:9" ht="15" customHeight="1" x14ac:dyDescent="0.2">
      <c r="A98" s="322" t="s">
        <v>112</v>
      </c>
      <c r="B98" s="322"/>
      <c r="C98" s="327">
        <f>+C94+C87+C78+C68+C31</f>
        <v>0</v>
      </c>
      <c r="E98" s="118"/>
    </row>
    <row r="99" spans="1:9" ht="15" customHeight="1" x14ac:dyDescent="0.2">
      <c r="A99" s="322"/>
      <c r="B99" s="322"/>
      <c r="C99" s="327"/>
    </row>
    <row r="100" spans="1:9" ht="15" customHeight="1" x14ac:dyDescent="0.2">
      <c r="A100" s="120" t="s">
        <v>113</v>
      </c>
      <c r="B100" s="121">
        <v>0.05</v>
      </c>
      <c r="C100" s="87">
        <f>C98*B100</f>
        <v>0</v>
      </c>
    </row>
    <row r="101" spans="1:9" ht="15" customHeight="1" x14ac:dyDescent="0.2">
      <c r="A101" s="328" t="s">
        <v>114</v>
      </c>
      <c r="B101" s="328"/>
      <c r="C101" s="327">
        <f>C98+C100</f>
        <v>0</v>
      </c>
    </row>
    <row r="102" spans="1:9" ht="15" customHeight="1" x14ac:dyDescent="0.2">
      <c r="A102" s="328"/>
      <c r="B102" s="328"/>
      <c r="C102" s="327"/>
    </row>
    <row r="103" spans="1:9" ht="15" customHeight="1" x14ac:dyDescent="0.2">
      <c r="A103" s="120" t="s">
        <v>115</v>
      </c>
      <c r="B103" s="122">
        <v>0.1</v>
      </c>
      <c r="C103" s="87">
        <f>C101*B103</f>
        <v>0</v>
      </c>
    </row>
    <row r="104" spans="1:9" ht="15" customHeight="1" x14ac:dyDescent="0.2">
      <c r="A104" s="99" t="s">
        <v>116</v>
      </c>
      <c r="B104" s="123"/>
      <c r="C104" s="124"/>
    </row>
    <row r="105" spans="1:9" ht="15" customHeight="1" x14ac:dyDescent="0.2">
      <c r="A105" s="322" t="s">
        <v>117</v>
      </c>
      <c r="B105" s="322"/>
      <c r="C105" s="119">
        <f>+C103+C100+C98</f>
        <v>0</v>
      </c>
    </row>
    <row r="106" spans="1:9" ht="21" customHeight="1" x14ac:dyDescent="0.2">
      <c r="A106" s="322" t="s">
        <v>118</v>
      </c>
      <c r="B106" s="322"/>
      <c r="C106" s="322"/>
    </row>
    <row r="107" spans="1:9" ht="15" customHeight="1" x14ac:dyDescent="0.2">
      <c r="A107" s="125" t="s">
        <v>119</v>
      </c>
      <c r="B107" s="323"/>
      <c r="C107" s="323"/>
      <c r="H107" s="126"/>
      <c r="I107" s="126"/>
    </row>
    <row r="108" spans="1:9" ht="15" customHeight="1" x14ac:dyDescent="0.2">
      <c r="A108" s="125" t="s">
        <v>120</v>
      </c>
      <c r="B108" s="121">
        <v>0.03</v>
      </c>
      <c r="C108" s="113">
        <f>(C105)*B108/(1-(B111))</f>
        <v>0</v>
      </c>
      <c r="E108" s="118"/>
      <c r="H108" s="127"/>
      <c r="I108" s="127"/>
    </row>
    <row r="109" spans="1:9" ht="15" customHeight="1" x14ac:dyDescent="0.2">
      <c r="A109" s="125" t="s">
        <v>121</v>
      </c>
      <c r="B109" s="121">
        <v>6.4999999999999997E-3</v>
      </c>
      <c r="C109" s="113">
        <f>(C105)*B109/(1-(B111))</f>
        <v>0</v>
      </c>
      <c r="H109" s="127"/>
      <c r="I109" s="127"/>
    </row>
    <row r="110" spans="1:9" ht="15" customHeight="1" x14ac:dyDescent="0.2">
      <c r="A110" s="125" t="s">
        <v>122</v>
      </c>
      <c r="B110" s="128">
        <v>0.04</v>
      </c>
      <c r="C110" s="113">
        <f>(C105)*B110/(1-(B111))</f>
        <v>0</v>
      </c>
      <c r="I110" s="127"/>
    </row>
    <row r="111" spans="1:9" ht="15" customHeight="1" x14ac:dyDescent="0.2">
      <c r="A111" s="129" t="s">
        <v>123</v>
      </c>
      <c r="B111" s="130">
        <f>SUM(B108:B110)</f>
        <v>7.6499999999999999E-2</v>
      </c>
      <c r="C111" s="131">
        <f>SUM(C108:C110)</f>
        <v>0</v>
      </c>
    </row>
    <row r="112" spans="1:9" ht="15" customHeight="1" x14ac:dyDescent="0.2">
      <c r="A112" s="324"/>
      <c r="B112" s="324"/>
      <c r="C112" s="324"/>
    </row>
    <row r="113" spans="1:5" ht="15" customHeight="1" x14ac:dyDescent="0.2">
      <c r="A113" s="57" t="s">
        <v>52</v>
      </c>
      <c r="B113" s="132"/>
      <c r="C113" s="113">
        <f>C100+C103+C111</f>
        <v>0</v>
      </c>
    </row>
    <row r="114" spans="1:5" ht="15" customHeight="1" x14ac:dyDescent="0.2">
      <c r="A114" s="325"/>
      <c r="B114" s="325"/>
      <c r="C114" s="325"/>
    </row>
    <row r="115" spans="1:5" ht="15" customHeight="1" x14ac:dyDescent="0.2">
      <c r="A115" s="326"/>
      <c r="B115" s="326"/>
      <c r="C115" s="326"/>
    </row>
    <row r="116" spans="1:5" ht="25.5" customHeight="1" x14ac:dyDescent="0.2">
      <c r="A116" s="320" t="s">
        <v>124</v>
      </c>
      <c r="B116" s="320"/>
      <c r="C116" s="320"/>
    </row>
    <row r="117" spans="1:5" ht="8.25" customHeight="1" x14ac:dyDescent="0.2">
      <c r="A117" s="321"/>
      <c r="B117" s="321"/>
      <c r="C117" s="321"/>
    </row>
    <row r="118" spans="1:5" ht="15" customHeight="1" x14ac:dyDescent="0.2">
      <c r="A118" s="133" t="s">
        <v>125</v>
      </c>
      <c r="B118" s="134"/>
      <c r="C118" s="38" t="s">
        <v>126</v>
      </c>
    </row>
    <row r="119" spans="1:5" ht="15" customHeight="1" x14ac:dyDescent="0.2">
      <c r="A119" s="135" t="s">
        <v>127</v>
      </c>
      <c r="B119" s="136"/>
      <c r="C119" s="137">
        <f>C31</f>
        <v>0</v>
      </c>
    </row>
    <row r="120" spans="1:5" ht="15" customHeight="1" x14ac:dyDescent="0.2">
      <c r="A120" s="135" t="s">
        <v>128</v>
      </c>
      <c r="B120" s="136"/>
      <c r="C120" s="137">
        <f>+C68</f>
        <v>0</v>
      </c>
    </row>
    <row r="121" spans="1:5" ht="15" customHeight="1" x14ac:dyDescent="0.2">
      <c r="A121" s="135" t="s">
        <v>129</v>
      </c>
      <c r="B121" s="136"/>
      <c r="C121" s="137">
        <f>+C78</f>
        <v>0</v>
      </c>
    </row>
    <row r="122" spans="1:5" ht="15" customHeight="1" x14ac:dyDescent="0.2">
      <c r="A122" s="135" t="s">
        <v>130</v>
      </c>
      <c r="B122" s="136"/>
      <c r="C122" s="137">
        <f>+C87</f>
        <v>0</v>
      </c>
    </row>
    <row r="123" spans="1:5" ht="15" customHeight="1" x14ac:dyDescent="0.2">
      <c r="A123" s="135" t="s">
        <v>131</v>
      </c>
      <c r="B123" s="136"/>
      <c r="C123" s="137">
        <f>+C94</f>
        <v>0</v>
      </c>
    </row>
    <row r="124" spans="1:5" ht="15" customHeight="1" x14ac:dyDescent="0.2">
      <c r="A124" s="138" t="s">
        <v>132</v>
      </c>
      <c r="B124" s="139"/>
      <c r="C124" s="140">
        <f>SUM(C119:C123)</f>
        <v>0</v>
      </c>
    </row>
    <row r="125" spans="1:5" ht="15" customHeight="1" x14ac:dyDescent="0.2">
      <c r="A125" s="135" t="s">
        <v>133</v>
      </c>
      <c r="B125" s="136"/>
      <c r="C125" s="137">
        <f>C113</f>
        <v>0</v>
      </c>
    </row>
    <row r="126" spans="1:5" ht="15" customHeight="1" x14ac:dyDescent="0.2">
      <c r="A126" s="61" t="s">
        <v>53</v>
      </c>
      <c r="B126" s="61"/>
      <c r="C126" s="62">
        <f>TRUNC(C124+C125,2)</f>
        <v>0</v>
      </c>
      <c r="E126" s="63"/>
    </row>
    <row r="127" spans="1:5" ht="15" customHeight="1" x14ac:dyDescent="0.2">
      <c r="B127" s="64"/>
      <c r="C127" s="65"/>
    </row>
    <row r="128" spans="1:5" ht="15" customHeight="1" x14ac:dyDescent="0.2">
      <c r="A128" s="20"/>
    </row>
    <row r="129" spans="1:3" ht="15" customHeight="1" x14ac:dyDescent="0.2"/>
    <row r="130" spans="1:3" ht="15" customHeight="1" x14ac:dyDescent="0.2">
      <c r="B130" s="19"/>
      <c r="C130" s="19"/>
    </row>
    <row r="131" spans="1:3" ht="15" customHeight="1" x14ac:dyDescent="0.2">
      <c r="A131" s="20"/>
      <c r="B131" s="19"/>
    </row>
    <row r="132" spans="1:3" ht="15" customHeight="1" x14ac:dyDescent="0.2"/>
    <row r="133" spans="1:3" ht="15" customHeight="1" x14ac:dyDescent="0.2"/>
    <row r="134" spans="1:3" ht="15" customHeight="1" x14ac:dyDescent="0.2"/>
    <row r="135" spans="1:3" ht="15" customHeight="1" x14ac:dyDescent="0.2">
      <c r="A135" s="141"/>
      <c r="B135" s="141"/>
    </row>
    <row r="136" spans="1:3" ht="15" customHeight="1" x14ac:dyDescent="0.2">
      <c r="A136" s="142"/>
      <c r="B136" s="75"/>
    </row>
    <row r="137" spans="1:3" ht="15" customHeight="1" x14ac:dyDescent="0.2">
      <c r="A137" s="142"/>
      <c r="B137" s="75"/>
    </row>
    <row r="138" spans="1:3" ht="15" customHeight="1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74"/>
      <c r="B141" s="75"/>
    </row>
    <row r="142" spans="1:3" x14ac:dyDescent="0.2">
      <c r="A142" s="143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4"/>
      <c r="B151" s="75"/>
    </row>
    <row r="152" spans="1:2" x14ac:dyDescent="0.2">
      <c r="A152" s="76"/>
      <c r="B152" s="77"/>
    </row>
    <row r="153" spans="1:2" x14ac:dyDescent="0.2">
      <c r="A153" s="78"/>
      <c r="B153" s="78"/>
    </row>
    <row r="154" spans="1:2" x14ac:dyDescent="0.2">
      <c r="A154" s="79"/>
      <c r="B154" s="78"/>
    </row>
    <row r="155" spans="1:2" x14ac:dyDescent="0.2">
      <c r="A155" s="79"/>
      <c r="B155" s="78"/>
    </row>
  </sheetData>
  <mergeCells count="47">
    <mergeCell ref="A1:C6"/>
    <mergeCell ref="A7:C7"/>
    <mergeCell ref="A8:C8"/>
    <mergeCell ref="A9:C9"/>
    <mergeCell ref="A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  <mergeCell ref="A24:C25"/>
    <mergeCell ref="A26:C26"/>
    <mergeCell ref="A27:C27"/>
    <mergeCell ref="A32:C32"/>
    <mergeCell ref="A33:C33"/>
    <mergeCell ref="A42:C42"/>
    <mergeCell ref="A53:C53"/>
    <mergeCell ref="A54:C54"/>
    <mergeCell ref="A69:C69"/>
    <mergeCell ref="A70:C70"/>
    <mergeCell ref="A79:C79"/>
    <mergeCell ref="A80:C80"/>
    <mergeCell ref="A81:C81"/>
    <mergeCell ref="A88:C88"/>
    <mergeCell ref="A89:C89"/>
    <mergeCell ref="A95:C95"/>
    <mergeCell ref="A96:C96"/>
    <mergeCell ref="A98:B99"/>
    <mergeCell ref="C98:C99"/>
    <mergeCell ref="A101:B102"/>
    <mergeCell ref="C101:C102"/>
    <mergeCell ref="A105:B105"/>
    <mergeCell ref="A116:C116"/>
    <mergeCell ref="A117:C117"/>
    <mergeCell ref="A106:C106"/>
    <mergeCell ref="B107:C107"/>
    <mergeCell ref="A112:C112"/>
    <mergeCell ref="A114:C114"/>
    <mergeCell ref="A115:C115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4"/>
  <sheetViews>
    <sheetView topLeftCell="A91" zoomScale="95" zoomScaleNormal="95" workbookViewId="0">
      <selection activeCell="B107" sqref="B107:B108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16" t="s">
        <v>26</v>
      </c>
      <c r="B1" s="316"/>
      <c r="C1" s="316"/>
    </row>
    <row r="2" spans="1:3" ht="19.5" customHeight="1" x14ac:dyDescent="0.2">
      <c r="A2" s="316"/>
      <c r="B2" s="316"/>
      <c r="C2" s="316"/>
    </row>
    <row r="3" spans="1:3" ht="7.5" customHeight="1" x14ac:dyDescent="0.2">
      <c r="A3" s="316"/>
      <c r="B3" s="316"/>
      <c r="C3" s="316"/>
    </row>
    <row r="4" spans="1:3" ht="7.5" customHeight="1" x14ac:dyDescent="0.2">
      <c r="A4" s="316"/>
      <c r="B4" s="316"/>
      <c r="C4" s="316"/>
    </row>
    <row r="5" spans="1:3" ht="15" customHeight="1" x14ac:dyDescent="0.2">
      <c r="A5" s="316"/>
      <c r="B5" s="316"/>
      <c r="C5" s="316"/>
    </row>
    <row r="6" spans="1:3" ht="28.5" customHeight="1" x14ac:dyDescent="0.2">
      <c r="A6" s="316"/>
      <c r="B6" s="316"/>
      <c r="C6" s="316"/>
    </row>
    <row r="7" spans="1:3" ht="5.25" customHeight="1" x14ac:dyDescent="0.2">
      <c r="A7" s="340"/>
      <c r="B7" s="340"/>
      <c r="C7" s="340"/>
    </row>
    <row r="8" spans="1:3" ht="6" customHeight="1" x14ac:dyDescent="0.2">
      <c r="A8" s="341"/>
      <c r="B8" s="341"/>
      <c r="C8" s="341"/>
    </row>
    <row r="9" spans="1:3" ht="28.5" customHeight="1" x14ac:dyDescent="0.2">
      <c r="A9" s="317" t="s">
        <v>134</v>
      </c>
      <c r="B9" s="317"/>
      <c r="C9" s="317"/>
    </row>
    <row r="10" spans="1:3" ht="9.75" customHeight="1" x14ac:dyDescent="0.2">
      <c r="A10" s="342"/>
      <c r="B10" s="342"/>
      <c r="C10" s="342"/>
    </row>
    <row r="11" spans="1:3" ht="15" customHeight="1" x14ac:dyDescent="0.2">
      <c r="A11" s="27" t="s">
        <v>28</v>
      </c>
      <c r="B11" s="338" t="s">
        <v>29</v>
      </c>
      <c r="C11" s="338"/>
    </row>
    <row r="12" spans="1:3" ht="15" customHeight="1" x14ac:dyDescent="0.2">
      <c r="A12" s="27" t="s">
        <v>58</v>
      </c>
      <c r="B12" s="343" t="s">
        <v>135</v>
      </c>
      <c r="C12" s="343"/>
    </row>
    <row r="13" spans="1:3" ht="15" customHeight="1" x14ac:dyDescent="0.2">
      <c r="A13" s="339"/>
      <c r="B13" s="339"/>
      <c r="C13" s="339"/>
    </row>
    <row r="14" spans="1:3" ht="15" customHeight="1" x14ac:dyDescent="0.2">
      <c r="A14" s="319" t="s">
        <v>32</v>
      </c>
      <c r="B14" s="319"/>
      <c r="C14" s="319"/>
    </row>
    <row r="15" spans="1:3" ht="15" customHeight="1" x14ac:dyDescent="0.2">
      <c r="A15" s="29" t="s">
        <v>33</v>
      </c>
      <c r="B15" s="314"/>
      <c r="C15" s="314"/>
    </row>
    <row r="16" spans="1:3" ht="15" customHeight="1" x14ac:dyDescent="0.2">
      <c r="A16" s="29" t="s">
        <v>34</v>
      </c>
      <c r="B16" s="314"/>
      <c r="C16" s="314"/>
    </row>
    <row r="17" spans="1:16" ht="15" customHeight="1" x14ac:dyDescent="0.2">
      <c r="A17" s="29" t="s">
        <v>35</v>
      </c>
      <c r="B17" s="309" t="s">
        <v>282</v>
      </c>
      <c r="C17" s="309"/>
    </row>
    <row r="18" spans="1:16" ht="15" customHeight="1" x14ac:dyDescent="0.2">
      <c r="A18" s="30" t="s">
        <v>36</v>
      </c>
      <c r="B18" s="315"/>
      <c r="C18" s="315"/>
    </row>
    <row r="19" spans="1:16" ht="15" customHeight="1" x14ac:dyDescent="0.2">
      <c r="A19" s="31" t="s">
        <v>37</v>
      </c>
      <c r="B19" s="309" t="s">
        <v>38</v>
      </c>
      <c r="C19" s="309"/>
    </row>
    <row r="20" spans="1:16" ht="15" customHeight="1" x14ac:dyDescent="0.2">
      <c r="A20" s="31" t="s">
        <v>39</v>
      </c>
      <c r="B20" s="309" t="s">
        <v>40</v>
      </c>
      <c r="C20" s="309"/>
    </row>
    <row r="21" spans="1:16" ht="15" customHeight="1" x14ac:dyDescent="0.2">
      <c r="A21" s="31" t="s">
        <v>5</v>
      </c>
      <c r="B21" s="310" t="s">
        <v>15</v>
      </c>
      <c r="C21" s="310"/>
    </row>
    <row r="22" spans="1:16" ht="15" customHeight="1" x14ac:dyDescent="0.2">
      <c r="A22" s="31" t="s">
        <v>42</v>
      </c>
      <c r="B22" s="311">
        <v>12</v>
      </c>
      <c r="C22" s="311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2" t="s">
        <v>60</v>
      </c>
      <c r="B24" s="312"/>
      <c r="C24" s="312"/>
    </row>
    <row r="25" spans="1:16" ht="15" customHeight="1" x14ac:dyDescent="0.2">
      <c r="A25" s="312"/>
      <c r="B25" s="312"/>
      <c r="C25" s="312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44</v>
      </c>
      <c r="B27" s="25"/>
      <c r="C27" s="24"/>
    </row>
    <row r="28" spans="1:16" ht="15" customHeight="1" x14ac:dyDescent="0.2">
      <c r="A28" s="36" t="s">
        <v>45</v>
      </c>
      <c r="B28" s="37"/>
      <c r="C28" s="38"/>
      <c r="E28" s="39"/>
    </row>
    <row r="29" spans="1:16" ht="15" customHeight="1" x14ac:dyDescent="0.2">
      <c r="A29" s="40" t="s">
        <v>46</v>
      </c>
      <c r="B29" s="41"/>
      <c r="C29" s="42"/>
    </row>
    <row r="30" spans="1:16" ht="15" customHeight="1" x14ac:dyDescent="0.2">
      <c r="A30" s="40" t="s">
        <v>61</v>
      </c>
      <c r="B30" s="80"/>
      <c r="C30" s="42"/>
      <c r="D30" s="43"/>
    </row>
    <row r="31" spans="1:16" ht="15" customHeight="1" x14ac:dyDescent="0.2">
      <c r="A31" s="44" t="s">
        <v>47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144"/>
      <c r="B32" s="77"/>
      <c r="C32" s="145"/>
    </row>
    <row r="33" spans="1:10" ht="15" customHeight="1" x14ac:dyDescent="0.2">
      <c r="A33" s="60" t="s">
        <v>62</v>
      </c>
      <c r="B33" s="75"/>
      <c r="C33" s="145"/>
    </row>
    <row r="34" spans="1:10" ht="15" customHeight="1" x14ac:dyDescent="0.2">
      <c r="A34" s="52" t="s">
        <v>63</v>
      </c>
      <c r="B34" s="52"/>
      <c r="C34" s="52"/>
    </row>
    <row r="35" spans="1:10" ht="15" customHeight="1" x14ac:dyDescent="0.2">
      <c r="A35" s="81" t="s">
        <v>64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65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66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67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68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69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52</v>
      </c>
      <c r="B41" s="86">
        <f>B39+B38+B40</f>
        <v>0.3006392</v>
      </c>
      <c r="C41" s="87">
        <f>C39+C38+C40</f>
        <v>0</v>
      </c>
    </row>
    <row r="42" spans="1:10" x14ac:dyDescent="0.2">
      <c r="A42" s="102"/>
      <c r="B42" s="102"/>
      <c r="C42" s="102"/>
    </row>
    <row r="43" spans="1:10" ht="31.5" customHeight="1" x14ac:dyDescent="0.2">
      <c r="A43" s="36" t="s">
        <v>70</v>
      </c>
      <c r="B43" s="38" t="s">
        <v>71</v>
      </c>
      <c r="C43" s="38" t="s">
        <v>50</v>
      </c>
    </row>
    <row r="44" spans="1:10" ht="15" customHeight="1" x14ac:dyDescent="0.2">
      <c r="A44" s="90" t="s">
        <v>72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73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74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75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76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77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78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79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102"/>
      <c r="B53" s="102"/>
      <c r="C53" s="102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80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81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82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83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84</v>
      </c>
      <c r="B58" s="99"/>
      <c r="C58" s="42" t="s">
        <v>85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86</v>
      </c>
      <c r="B59" s="99"/>
      <c r="C59" s="42" t="s">
        <v>85</v>
      </c>
      <c r="E59" s="93"/>
      <c r="F59" s="94"/>
      <c r="G59" s="93"/>
      <c r="H59" s="93"/>
      <c r="I59" s="93"/>
      <c r="J59" s="93"/>
    </row>
    <row r="60" spans="1:10" x14ac:dyDescent="0.2">
      <c r="A60" s="54" t="s">
        <v>87</v>
      </c>
      <c r="B60" s="99"/>
      <c r="C60" s="42" t="s">
        <v>85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88</v>
      </c>
      <c r="B61" s="98">
        <v>1300</v>
      </c>
      <c r="C61" s="42" t="s">
        <v>85</v>
      </c>
      <c r="E61" s="93"/>
      <c r="F61" s="94"/>
      <c r="G61" s="93"/>
      <c r="H61" s="93"/>
      <c r="I61" s="93"/>
      <c r="J61" s="93"/>
    </row>
    <row r="62" spans="1:10" x14ac:dyDescent="0.2">
      <c r="A62" s="101" t="s">
        <v>89</v>
      </c>
      <c r="B62" s="98"/>
      <c r="C62" s="42" t="s">
        <v>85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90</v>
      </c>
      <c r="B64" s="53"/>
      <c r="C64" s="38" t="s">
        <v>50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63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91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80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49"/>
      <c r="B69" s="49"/>
      <c r="C69" s="49"/>
    </row>
    <row r="70" spans="1:10" ht="15" customHeight="1" x14ac:dyDescent="0.2">
      <c r="A70" s="49" t="s">
        <v>92</v>
      </c>
      <c r="B70" s="49"/>
      <c r="C70" s="49"/>
    </row>
    <row r="71" spans="1:10" ht="15" customHeight="1" x14ac:dyDescent="0.2">
      <c r="A71" s="110" t="s">
        <v>93</v>
      </c>
      <c r="B71" s="38" t="s">
        <v>71</v>
      </c>
      <c r="C71" s="38" t="s">
        <v>50</v>
      </c>
    </row>
    <row r="72" spans="1:10" ht="15" customHeight="1" x14ac:dyDescent="0.2">
      <c r="A72" s="90" t="s">
        <v>94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95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96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97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98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99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52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49"/>
      <c r="B79" s="49"/>
    </row>
    <row r="80" spans="1:10" ht="15" customHeight="1" x14ac:dyDescent="0.2">
      <c r="A80" s="49" t="s">
        <v>100</v>
      </c>
      <c r="B80" s="49"/>
      <c r="C80" s="146">
        <f>+C31+C38+C52+C57+C78+C85+C92</f>
        <v>0</v>
      </c>
    </row>
    <row r="81" spans="1:5" ht="15" customHeight="1" x14ac:dyDescent="0.2">
      <c r="A81" s="329" t="s">
        <v>101</v>
      </c>
      <c r="B81" s="329"/>
      <c r="C81" s="329"/>
      <c r="E81" s="92"/>
    </row>
    <row r="82" spans="1:5" ht="15" customHeight="1" x14ac:dyDescent="0.2">
      <c r="A82" s="54" t="s">
        <v>102</v>
      </c>
      <c r="B82" s="58">
        <v>2.1999999999999999E-2</v>
      </c>
      <c r="C82" s="42">
        <f>+B82*$C$31</f>
        <v>0</v>
      </c>
    </row>
    <row r="83" spans="1:5" ht="15" customHeight="1" x14ac:dyDescent="0.2">
      <c r="A83" s="54" t="s">
        <v>103</v>
      </c>
      <c r="B83" s="58">
        <v>8.0000000000000004E-4</v>
      </c>
      <c r="C83" s="42">
        <f>+B83*$C$31</f>
        <v>0</v>
      </c>
    </row>
    <row r="84" spans="1:5" ht="15" customHeight="1" x14ac:dyDescent="0.2">
      <c r="A84" s="54" t="s">
        <v>104</v>
      </c>
      <c r="B84" s="58">
        <v>3.3E-3</v>
      </c>
      <c r="C84" s="42">
        <f>+B84*$C$31</f>
        <v>0</v>
      </c>
    </row>
    <row r="85" spans="1:5" ht="15" customHeight="1" x14ac:dyDescent="0.2">
      <c r="A85" s="54" t="s">
        <v>105</v>
      </c>
      <c r="B85" s="58">
        <v>6.9999999999999999E-4</v>
      </c>
      <c r="C85" s="42">
        <f>+B85*$C$31</f>
        <v>0</v>
      </c>
    </row>
    <row r="86" spans="1:5" ht="15" customHeight="1" x14ac:dyDescent="0.2">
      <c r="A86" s="54" t="s">
        <v>106</v>
      </c>
      <c r="B86" s="58">
        <v>1.66E-2</v>
      </c>
      <c r="C86" s="42">
        <f>+B86*$C$31</f>
        <v>0</v>
      </c>
    </row>
    <row r="87" spans="1:5" ht="15" customHeight="1" x14ac:dyDescent="0.2">
      <c r="A87" s="57" t="s">
        <v>52</v>
      </c>
      <c r="B87" s="58"/>
      <c r="C87" s="59">
        <f>SUM(C82:C86)</f>
        <v>0</v>
      </c>
    </row>
    <row r="88" spans="1:5" ht="15" customHeight="1" x14ac:dyDescent="0.2">
      <c r="A88" s="48"/>
      <c r="B88" s="49"/>
      <c r="C88" s="49"/>
    </row>
    <row r="89" spans="1:5" ht="15" customHeight="1" x14ac:dyDescent="0.2">
      <c r="A89" s="49" t="s">
        <v>107</v>
      </c>
      <c r="B89" s="50"/>
      <c r="C89" s="51"/>
    </row>
    <row r="90" spans="1:5" ht="15" customHeight="1" x14ac:dyDescent="0.2">
      <c r="A90" s="52" t="s">
        <v>49</v>
      </c>
      <c r="B90" s="53"/>
      <c r="C90" s="38" t="s">
        <v>50</v>
      </c>
    </row>
    <row r="91" spans="1:5" ht="15" customHeight="1" x14ac:dyDescent="0.2">
      <c r="A91" s="114" t="s">
        <v>108</v>
      </c>
      <c r="B91" s="80"/>
      <c r="C91" s="115">
        <f>'Ferramentas Manuais'!E49</f>
        <v>0</v>
      </c>
    </row>
    <row r="92" spans="1:5" ht="15" customHeight="1" x14ac:dyDescent="0.2">
      <c r="A92" s="54" t="s">
        <v>109</v>
      </c>
      <c r="B92" s="55"/>
      <c r="C92" s="56">
        <f>'Uniformes e EPIs'!F61</f>
        <v>0</v>
      </c>
    </row>
    <row r="93" spans="1:5" ht="15" customHeight="1" x14ac:dyDescent="0.2">
      <c r="A93" s="57" t="s">
        <v>52</v>
      </c>
      <c r="B93" s="58"/>
      <c r="C93" s="59">
        <f>SUM(C91:C92)</f>
        <v>0</v>
      </c>
    </row>
    <row r="94" spans="1:5" ht="15" customHeight="1" x14ac:dyDescent="0.2">
      <c r="A94" s="60"/>
      <c r="B94" s="50"/>
      <c r="C94" s="51"/>
    </row>
    <row r="95" spans="1:5" ht="15" customHeight="1" x14ac:dyDescent="0.2">
      <c r="A95" s="49" t="s">
        <v>110</v>
      </c>
      <c r="B95" s="147"/>
      <c r="C95" s="148"/>
    </row>
    <row r="96" spans="1:5" ht="15" customHeight="1" x14ac:dyDescent="0.2">
      <c r="A96" s="103" t="s">
        <v>111</v>
      </c>
      <c r="B96" s="116" t="s">
        <v>71</v>
      </c>
      <c r="C96" s="117" t="s">
        <v>50</v>
      </c>
      <c r="E96" s="118"/>
    </row>
    <row r="97" spans="1:9" ht="15" customHeight="1" x14ac:dyDescent="0.2">
      <c r="A97" s="322" t="s">
        <v>112</v>
      </c>
      <c r="B97" s="322"/>
      <c r="C97" s="327">
        <f>+C93+C87+C78+C68+C31</f>
        <v>0</v>
      </c>
      <c r="E97" s="118"/>
    </row>
    <row r="98" spans="1:9" ht="15" customHeight="1" x14ac:dyDescent="0.2">
      <c r="A98" s="322"/>
      <c r="B98" s="322"/>
      <c r="C98" s="327"/>
    </row>
    <row r="99" spans="1:9" ht="15" customHeight="1" x14ac:dyDescent="0.2">
      <c r="A99" s="120" t="s">
        <v>113</v>
      </c>
      <c r="B99" s="121">
        <v>0.05</v>
      </c>
      <c r="C99" s="87">
        <f>C97*B99</f>
        <v>0</v>
      </c>
    </row>
    <row r="100" spans="1:9" ht="15" customHeight="1" x14ac:dyDescent="0.2">
      <c r="A100" s="328" t="s">
        <v>114</v>
      </c>
      <c r="B100" s="328"/>
      <c r="C100" s="327">
        <f>C97+C99</f>
        <v>0</v>
      </c>
    </row>
    <row r="101" spans="1:9" ht="15" customHeight="1" x14ac:dyDescent="0.2">
      <c r="A101" s="328"/>
      <c r="B101" s="328"/>
      <c r="C101" s="327"/>
    </row>
    <row r="102" spans="1:9" ht="15" customHeight="1" x14ac:dyDescent="0.2">
      <c r="A102" s="120" t="s">
        <v>115</v>
      </c>
      <c r="B102" s="122">
        <v>0.1</v>
      </c>
      <c r="C102" s="87">
        <f>C100*B102</f>
        <v>0</v>
      </c>
    </row>
    <row r="103" spans="1:9" ht="15" customHeight="1" x14ac:dyDescent="0.2">
      <c r="A103" s="99" t="s">
        <v>116</v>
      </c>
      <c r="B103" s="123"/>
      <c r="C103" s="124"/>
    </row>
    <row r="104" spans="1:9" ht="15" customHeight="1" x14ac:dyDescent="0.2">
      <c r="A104" s="322" t="s">
        <v>117</v>
      </c>
      <c r="B104" s="322"/>
      <c r="C104" s="119">
        <f>+C102+C99+C97</f>
        <v>0</v>
      </c>
    </row>
    <row r="105" spans="1:9" ht="21" customHeight="1" x14ac:dyDescent="0.2">
      <c r="A105" s="322" t="s">
        <v>118</v>
      </c>
      <c r="B105" s="322"/>
      <c r="C105" s="322"/>
    </row>
    <row r="106" spans="1:9" ht="15" customHeight="1" x14ac:dyDescent="0.2">
      <c r="A106" s="125" t="s">
        <v>119</v>
      </c>
      <c r="B106" s="323"/>
      <c r="C106" s="323"/>
      <c r="H106" s="126"/>
      <c r="I106" s="126"/>
    </row>
    <row r="107" spans="1:9" ht="15" customHeight="1" x14ac:dyDescent="0.2">
      <c r="A107" s="125" t="s">
        <v>120</v>
      </c>
      <c r="B107" s="121">
        <v>0.03</v>
      </c>
      <c r="C107" s="113">
        <f>(C104)*B107/(1-(B110))</f>
        <v>0</v>
      </c>
      <c r="E107" s="118"/>
      <c r="H107" s="127"/>
      <c r="I107" s="127"/>
    </row>
    <row r="108" spans="1:9" ht="15" customHeight="1" x14ac:dyDescent="0.2">
      <c r="A108" s="125" t="s">
        <v>121</v>
      </c>
      <c r="B108" s="121">
        <v>6.4999999999999997E-3</v>
      </c>
      <c r="C108" s="113">
        <f>(C104)*B108/(1-(B110))</f>
        <v>0</v>
      </c>
      <c r="H108" s="127"/>
      <c r="I108" s="127"/>
    </row>
    <row r="109" spans="1:9" ht="15" customHeight="1" x14ac:dyDescent="0.2">
      <c r="A109" s="125" t="s">
        <v>122</v>
      </c>
      <c r="B109" s="128">
        <v>0.04</v>
      </c>
      <c r="C109" s="113">
        <f>(C104)*B109/(1-(B110))</f>
        <v>0</v>
      </c>
      <c r="I109" s="127"/>
    </row>
    <row r="110" spans="1:9" ht="15" customHeight="1" x14ac:dyDescent="0.2">
      <c r="A110" s="129" t="s">
        <v>123</v>
      </c>
      <c r="B110" s="130">
        <f>SUM(B107:B109)</f>
        <v>7.6499999999999999E-2</v>
      </c>
      <c r="C110" s="131">
        <f>SUM(C107:C109)</f>
        <v>0</v>
      </c>
    </row>
    <row r="111" spans="1:9" ht="15" customHeight="1" x14ac:dyDescent="0.2">
      <c r="A111" s="324"/>
      <c r="B111" s="324"/>
      <c r="C111" s="324"/>
    </row>
    <row r="112" spans="1:9" ht="15" customHeight="1" x14ac:dyDescent="0.2">
      <c r="A112" s="57" t="s">
        <v>52</v>
      </c>
      <c r="B112" s="132"/>
      <c r="C112" s="113">
        <f>C99+C102+C110</f>
        <v>0</v>
      </c>
    </row>
    <row r="113" spans="1:5" ht="15" customHeight="1" x14ac:dyDescent="0.2">
      <c r="A113" s="60"/>
      <c r="B113" s="149"/>
      <c r="C113" s="150"/>
    </row>
    <row r="114" spans="1:5" ht="15" customHeight="1" x14ac:dyDescent="0.2">
      <c r="A114" s="151"/>
      <c r="B114" s="77"/>
      <c r="C114" s="145"/>
    </row>
    <row r="115" spans="1:5" ht="25.5" customHeight="1" x14ac:dyDescent="0.2">
      <c r="A115" s="320" t="s">
        <v>124</v>
      </c>
      <c r="B115" s="320"/>
      <c r="C115" s="320"/>
    </row>
    <row r="116" spans="1:5" ht="8.25" customHeight="1" x14ac:dyDescent="0.2">
      <c r="A116" s="151"/>
      <c r="B116" s="77"/>
      <c r="C116" s="145"/>
    </row>
    <row r="117" spans="1:5" ht="15" customHeight="1" x14ac:dyDescent="0.2">
      <c r="A117" s="133" t="s">
        <v>125</v>
      </c>
      <c r="B117" s="134"/>
      <c r="C117" s="38" t="s">
        <v>126</v>
      </c>
    </row>
    <row r="118" spans="1:5" ht="15" customHeight="1" x14ac:dyDescent="0.2">
      <c r="A118" s="135" t="s">
        <v>127</v>
      </c>
      <c r="B118" s="136"/>
      <c r="C118" s="137">
        <f>C31</f>
        <v>0</v>
      </c>
    </row>
    <row r="119" spans="1:5" ht="15" customHeight="1" x14ac:dyDescent="0.2">
      <c r="A119" s="135" t="s">
        <v>128</v>
      </c>
      <c r="B119" s="136"/>
      <c r="C119" s="137">
        <f>+C68</f>
        <v>0</v>
      </c>
    </row>
    <row r="120" spans="1:5" ht="15" customHeight="1" x14ac:dyDescent="0.2">
      <c r="A120" s="135" t="s">
        <v>129</v>
      </c>
      <c r="B120" s="136"/>
      <c r="C120" s="137">
        <f>+C78</f>
        <v>0</v>
      </c>
    </row>
    <row r="121" spans="1:5" ht="15" customHeight="1" x14ac:dyDescent="0.2">
      <c r="A121" s="135" t="s">
        <v>130</v>
      </c>
      <c r="B121" s="136"/>
      <c r="C121" s="137">
        <f>+C87</f>
        <v>0</v>
      </c>
    </row>
    <row r="122" spans="1:5" ht="15" customHeight="1" x14ac:dyDescent="0.2">
      <c r="A122" s="135" t="s">
        <v>131</v>
      </c>
      <c r="B122" s="136"/>
      <c r="C122" s="137">
        <f>+C93</f>
        <v>0</v>
      </c>
    </row>
    <row r="123" spans="1:5" ht="15" customHeight="1" x14ac:dyDescent="0.2">
      <c r="A123" s="138" t="s">
        <v>132</v>
      </c>
      <c r="B123" s="139"/>
      <c r="C123" s="140">
        <f>SUM(C118:C122)</f>
        <v>0</v>
      </c>
    </row>
    <row r="124" spans="1:5" ht="15" customHeight="1" x14ac:dyDescent="0.2">
      <c r="A124" s="135" t="s">
        <v>133</v>
      </c>
      <c r="B124" s="136"/>
      <c r="C124" s="137">
        <f>C112</f>
        <v>0</v>
      </c>
    </row>
    <row r="125" spans="1:5" ht="15" customHeight="1" x14ac:dyDescent="0.2">
      <c r="A125" s="61" t="s">
        <v>53</v>
      </c>
      <c r="B125" s="61"/>
      <c r="C125" s="62">
        <f>TRUNC(C123+C124,2)</f>
        <v>0</v>
      </c>
      <c r="E125" s="63"/>
    </row>
    <row r="126" spans="1:5" ht="15" customHeight="1" x14ac:dyDescent="0.2">
      <c r="B126" s="64"/>
      <c r="C126" s="65"/>
    </row>
    <row r="127" spans="1:5" ht="15" customHeight="1" x14ac:dyDescent="0.2">
      <c r="A127" s="20"/>
    </row>
    <row r="128" spans="1:5" ht="15" customHeight="1" x14ac:dyDescent="0.2"/>
    <row r="129" spans="1:3" ht="15" customHeight="1" x14ac:dyDescent="0.2">
      <c r="B129" s="19"/>
      <c r="C129" s="19"/>
    </row>
    <row r="130" spans="1:3" ht="15" customHeight="1" x14ac:dyDescent="0.2">
      <c r="A130" s="20"/>
      <c r="B130" s="19"/>
    </row>
    <row r="131" spans="1:3" ht="15" customHeight="1" x14ac:dyDescent="0.2"/>
    <row r="132" spans="1:3" ht="15" customHeight="1" x14ac:dyDescent="0.2"/>
    <row r="133" spans="1:3" ht="15" customHeight="1" x14ac:dyDescent="0.2"/>
    <row r="134" spans="1:3" ht="15" customHeight="1" x14ac:dyDescent="0.2">
      <c r="A134" s="141"/>
      <c r="B134" s="141"/>
    </row>
    <row r="135" spans="1:3" ht="15" customHeight="1" x14ac:dyDescent="0.2">
      <c r="A135" s="142"/>
      <c r="B135" s="75"/>
    </row>
    <row r="136" spans="1:3" ht="15" customHeight="1" x14ac:dyDescent="0.2">
      <c r="A136" s="142"/>
      <c r="B136" s="75"/>
    </row>
    <row r="137" spans="1:3" ht="15" customHeight="1" x14ac:dyDescent="0.2">
      <c r="A137" s="74"/>
      <c r="B137" s="75"/>
    </row>
    <row r="138" spans="1:3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143"/>
      <c r="B141" s="75"/>
    </row>
    <row r="142" spans="1:3" x14ac:dyDescent="0.2">
      <c r="A142" s="74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6"/>
      <c r="B151" s="77"/>
    </row>
    <row r="152" spans="1:2" x14ac:dyDescent="0.2">
      <c r="A152" s="78"/>
      <c r="B152" s="78"/>
    </row>
    <row r="153" spans="1:2" x14ac:dyDescent="0.2">
      <c r="A153" s="79"/>
      <c r="B153" s="78"/>
    </row>
    <row r="154" spans="1:2" x14ac:dyDescent="0.2">
      <c r="A154" s="79"/>
      <c r="B154" s="78"/>
    </row>
  </sheetData>
  <mergeCells count="29">
    <mergeCell ref="A1:C6"/>
    <mergeCell ref="A7:C7"/>
    <mergeCell ref="A8:C8"/>
    <mergeCell ref="A9:C9"/>
    <mergeCell ref="A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4:C25"/>
    <mergeCell ref="A54:C54"/>
    <mergeCell ref="A81:C81"/>
    <mergeCell ref="A105:C105"/>
    <mergeCell ref="B106:C106"/>
    <mergeCell ref="A111:C111"/>
    <mergeCell ref="A115:C115"/>
    <mergeCell ref="A97:B98"/>
    <mergeCell ref="C97:C98"/>
    <mergeCell ref="A100:B101"/>
    <mergeCell ref="C100:C101"/>
    <mergeCell ref="A104:B104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P154"/>
  <sheetViews>
    <sheetView topLeftCell="A88" zoomScale="95" zoomScaleNormal="95" workbookViewId="0">
      <selection activeCell="B107" sqref="B107:B108"/>
    </sheetView>
  </sheetViews>
  <sheetFormatPr defaultColWidth="9.140625" defaultRowHeight="12.75" x14ac:dyDescent="0.2"/>
  <cols>
    <col min="1" max="1" width="69.42578125" style="21" customWidth="1"/>
    <col min="2" max="2" width="15.7109375" style="22" customWidth="1"/>
    <col min="3" max="3" width="32" style="21" customWidth="1"/>
    <col min="4" max="4" width="4.28515625" style="21" customWidth="1"/>
    <col min="5" max="5" width="17.85546875" style="21" customWidth="1"/>
    <col min="6" max="6" width="10.7109375" style="23" customWidth="1"/>
    <col min="7" max="13" width="10.7109375" style="21" customWidth="1"/>
    <col min="14" max="16384" width="9.140625" style="21"/>
  </cols>
  <sheetData>
    <row r="1" spans="1:3" ht="15" customHeight="1" x14ac:dyDescent="0.2">
      <c r="A1" s="316" t="s">
        <v>26</v>
      </c>
      <c r="B1" s="316"/>
      <c r="C1" s="316"/>
    </row>
    <row r="2" spans="1:3" ht="19.5" customHeight="1" x14ac:dyDescent="0.2">
      <c r="A2" s="316"/>
      <c r="B2" s="316"/>
      <c r="C2" s="316"/>
    </row>
    <row r="3" spans="1:3" ht="7.5" customHeight="1" x14ac:dyDescent="0.2">
      <c r="A3" s="316"/>
      <c r="B3" s="316"/>
      <c r="C3" s="316"/>
    </row>
    <row r="4" spans="1:3" ht="7.5" customHeight="1" x14ac:dyDescent="0.2">
      <c r="A4" s="316"/>
      <c r="B4" s="316"/>
      <c r="C4" s="316"/>
    </row>
    <row r="5" spans="1:3" ht="15" customHeight="1" x14ac:dyDescent="0.2">
      <c r="A5" s="316"/>
      <c r="B5" s="316"/>
      <c r="C5" s="316"/>
    </row>
    <row r="6" spans="1:3" ht="28.5" customHeight="1" x14ac:dyDescent="0.2">
      <c r="A6" s="316"/>
      <c r="B6" s="316"/>
      <c r="C6" s="316"/>
    </row>
    <row r="7" spans="1:3" ht="5.25" customHeight="1" x14ac:dyDescent="0.2">
      <c r="A7" s="340"/>
      <c r="B7" s="340"/>
      <c r="C7" s="340"/>
    </row>
    <row r="8" spans="1:3" ht="6" customHeight="1" x14ac:dyDescent="0.2">
      <c r="A8" s="341"/>
      <c r="B8" s="341"/>
      <c r="C8" s="341"/>
    </row>
    <row r="9" spans="1:3" ht="28.5" customHeight="1" x14ac:dyDescent="0.2">
      <c r="A9" s="317" t="s">
        <v>136</v>
      </c>
      <c r="B9" s="317"/>
      <c r="C9" s="317"/>
    </row>
    <row r="10" spans="1:3" ht="9.75" customHeight="1" x14ac:dyDescent="0.2">
      <c r="A10" s="342"/>
      <c r="B10" s="342"/>
      <c r="C10" s="342"/>
    </row>
    <row r="11" spans="1:3" ht="15" customHeight="1" x14ac:dyDescent="0.2">
      <c r="A11" s="29" t="s">
        <v>28</v>
      </c>
      <c r="B11" s="338" t="s">
        <v>29</v>
      </c>
      <c r="C11" s="338"/>
    </row>
    <row r="12" spans="1:3" ht="15" customHeight="1" x14ac:dyDescent="0.2">
      <c r="A12" s="29" t="s">
        <v>58</v>
      </c>
      <c r="B12" s="338" t="s">
        <v>137</v>
      </c>
      <c r="C12" s="338"/>
    </row>
    <row r="13" spans="1:3" ht="15" customHeight="1" x14ac:dyDescent="0.2">
      <c r="A13" s="339"/>
      <c r="B13" s="339"/>
      <c r="C13" s="339"/>
    </row>
    <row r="14" spans="1:3" ht="15" customHeight="1" x14ac:dyDescent="0.2">
      <c r="A14" s="319" t="s">
        <v>32</v>
      </c>
      <c r="B14" s="319"/>
      <c r="C14" s="319"/>
    </row>
    <row r="15" spans="1:3" ht="15" customHeight="1" x14ac:dyDescent="0.2">
      <c r="A15" s="29" t="s">
        <v>33</v>
      </c>
      <c r="B15" s="314"/>
      <c r="C15" s="314"/>
    </row>
    <row r="16" spans="1:3" ht="15" customHeight="1" x14ac:dyDescent="0.2">
      <c r="A16" s="29" t="s">
        <v>34</v>
      </c>
      <c r="B16" s="314"/>
      <c r="C16" s="314"/>
    </row>
    <row r="17" spans="1:16" ht="15" customHeight="1" x14ac:dyDescent="0.2">
      <c r="A17" s="29" t="s">
        <v>35</v>
      </c>
      <c r="B17" s="309" t="s">
        <v>282</v>
      </c>
      <c r="C17" s="309"/>
    </row>
    <row r="18" spans="1:16" ht="15" customHeight="1" x14ac:dyDescent="0.2">
      <c r="A18" s="30" t="s">
        <v>36</v>
      </c>
      <c r="B18" s="315"/>
      <c r="C18" s="315"/>
    </row>
    <row r="19" spans="1:16" ht="15" customHeight="1" x14ac:dyDescent="0.2">
      <c r="A19" s="31" t="s">
        <v>37</v>
      </c>
      <c r="B19" s="309" t="s">
        <v>38</v>
      </c>
      <c r="C19" s="309"/>
    </row>
    <row r="20" spans="1:16" ht="15" customHeight="1" x14ac:dyDescent="0.2">
      <c r="A20" s="31" t="s">
        <v>39</v>
      </c>
      <c r="B20" s="309" t="s">
        <v>40</v>
      </c>
      <c r="C20" s="309"/>
    </row>
    <row r="21" spans="1:16" ht="15" customHeight="1" x14ac:dyDescent="0.2">
      <c r="A21" s="31" t="s">
        <v>5</v>
      </c>
      <c r="B21" s="310" t="s">
        <v>17</v>
      </c>
      <c r="C21" s="310"/>
    </row>
    <row r="22" spans="1:16" ht="15" customHeight="1" x14ac:dyDescent="0.2">
      <c r="A22" s="31" t="s">
        <v>42</v>
      </c>
      <c r="B22" s="311">
        <v>12</v>
      </c>
      <c r="C22" s="311"/>
    </row>
    <row r="23" spans="1:16" ht="15" customHeight="1" x14ac:dyDescent="0.2">
      <c r="A23" s="32"/>
      <c r="B23" s="33"/>
      <c r="C23" s="33"/>
    </row>
    <row r="24" spans="1:16" ht="15" customHeight="1" x14ac:dyDescent="0.2">
      <c r="A24" s="312" t="s">
        <v>60</v>
      </c>
      <c r="B24" s="312"/>
      <c r="C24" s="312"/>
    </row>
    <row r="25" spans="1:16" ht="15" customHeight="1" x14ac:dyDescent="0.2">
      <c r="A25" s="312"/>
      <c r="B25" s="312"/>
      <c r="C25" s="312"/>
      <c r="P25" s="35"/>
    </row>
    <row r="26" spans="1:16" ht="15" customHeight="1" x14ac:dyDescent="0.2">
      <c r="A26" s="34"/>
      <c r="B26" s="34"/>
      <c r="C26" s="34"/>
    </row>
    <row r="27" spans="1:16" ht="15" customHeight="1" x14ac:dyDescent="0.2">
      <c r="A27" s="25" t="s">
        <v>44</v>
      </c>
      <c r="B27" s="25"/>
      <c r="C27" s="24"/>
    </row>
    <row r="28" spans="1:16" ht="15" customHeight="1" x14ac:dyDescent="0.2">
      <c r="A28" s="36" t="s">
        <v>45</v>
      </c>
      <c r="B28" s="37"/>
      <c r="C28" s="38"/>
      <c r="E28" s="39"/>
    </row>
    <row r="29" spans="1:16" ht="15" customHeight="1" x14ac:dyDescent="0.2">
      <c r="A29" s="40" t="s">
        <v>46</v>
      </c>
      <c r="B29" s="41"/>
      <c r="C29" s="42"/>
    </row>
    <row r="30" spans="1:16" ht="15" customHeight="1" x14ac:dyDescent="0.2">
      <c r="A30" s="40" t="s">
        <v>61</v>
      </c>
      <c r="B30" s="80"/>
      <c r="C30" s="42"/>
      <c r="D30" s="43"/>
    </row>
    <row r="31" spans="1:16" ht="15" customHeight="1" x14ac:dyDescent="0.2">
      <c r="A31" s="44" t="s">
        <v>47</v>
      </c>
      <c r="B31" s="45"/>
      <c r="C31" s="46">
        <f>SUM(C29:C30)</f>
        <v>0</v>
      </c>
      <c r="D31" s="43"/>
      <c r="E31" s="43"/>
      <c r="F31" s="47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">
      <c r="A32" s="144"/>
      <c r="B32" s="77"/>
      <c r="C32" s="145"/>
    </row>
    <row r="33" spans="1:10" ht="15" customHeight="1" x14ac:dyDescent="0.2">
      <c r="A33" s="60" t="s">
        <v>62</v>
      </c>
      <c r="B33" s="75"/>
      <c r="C33" s="145"/>
    </row>
    <row r="34" spans="1:10" ht="15" customHeight="1" x14ac:dyDescent="0.2">
      <c r="A34" s="52" t="s">
        <v>63</v>
      </c>
      <c r="B34" s="52"/>
      <c r="C34" s="52"/>
    </row>
    <row r="35" spans="1:10" ht="15" customHeight="1" x14ac:dyDescent="0.2">
      <c r="A35" s="81" t="s">
        <v>64</v>
      </c>
      <c r="B35" s="82">
        <v>8.3299999999999999E-2</v>
      </c>
      <c r="C35" s="83">
        <f>$C$31*B35</f>
        <v>0</v>
      </c>
    </row>
    <row r="36" spans="1:10" ht="15" customHeight="1" x14ac:dyDescent="0.2">
      <c r="A36" s="81" t="s">
        <v>65</v>
      </c>
      <c r="B36" s="58">
        <v>8.3299999999999999E-2</v>
      </c>
      <c r="C36" s="83">
        <f>$C$31*B36</f>
        <v>0</v>
      </c>
      <c r="E36" s="84"/>
    </row>
    <row r="37" spans="1:10" ht="15" customHeight="1" x14ac:dyDescent="0.2">
      <c r="A37" s="81" t="s">
        <v>66</v>
      </c>
      <c r="B37" s="58">
        <v>2.7799999999999998E-2</v>
      </c>
      <c r="C37" s="83">
        <f>$C$31*B37</f>
        <v>0</v>
      </c>
    </row>
    <row r="38" spans="1:10" ht="15" customHeight="1" x14ac:dyDescent="0.2">
      <c r="A38" s="85" t="s">
        <v>67</v>
      </c>
      <c r="B38" s="86">
        <f>SUM(B35:B37)</f>
        <v>0.19439999999999999</v>
      </c>
      <c r="C38" s="87">
        <f>SUM(C35:C37)</f>
        <v>0</v>
      </c>
    </row>
    <row r="39" spans="1:10" ht="15" customHeight="1" x14ac:dyDescent="0.2">
      <c r="A39" s="81" t="s">
        <v>68</v>
      </c>
      <c r="B39" s="82">
        <f>+B38*B52</f>
        <v>7.1539200000000011E-2</v>
      </c>
      <c r="C39" s="83">
        <f>$C$31*B39</f>
        <v>0</v>
      </c>
    </row>
    <row r="40" spans="1:10" ht="15" customHeight="1" x14ac:dyDescent="0.2">
      <c r="A40" s="81" t="s">
        <v>69</v>
      </c>
      <c r="B40" s="88">
        <v>3.4700000000000002E-2</v>
      </c>
      <c r="C40" s="83">
        <f>$C$31*B40</f>
        <v>0</v>
      </c>
      <c r="E40" s="89"/>
    </row>
    <row r="41" spans="1:10" x14ac:dyDescent="0.2">
      <c r="A41" s="44" t="s">
        <v>52</v>
      </c>
      <c r="B41" s="86">
        <f>B39+B38+B40</f>
        <v>0.3006392</v>
      </c>
      <c r="C41" s="87">
        <f>C39+C38+C40</f>
        <v>0</v>
      </c>
    </row>
    <row r="42" spans="1:10" x14ac:dyDescent="0.2">
      <c r="A42" s="102"/>
      <c r="B42" s="102"/>
      <c r="C42" s="102"/>
    </row>
    <row r="43" spans="1:10" ht="31.5" customHeight="1" x14ac:dyDescent="0.2">
      <c r="A43" s="36" t="s">
        <v>70</v>
      </c>
      <c r="B43" s="38" t="s">
        <v>71</v>
      </c>
      <c r="C43" s="38" t="s">
        <v>50</v>
      </c>
    </row>
    <row r="44" spans="1:10" ht="15" customHeight="1" x14ac:dyDescent="0.2">
      <c r="A44" s="90" t="s">
        <v>72</v>
      </c>
      <c r="B44" s="58">
        <v>0.2</v>
      </c>
      <c r="C44" s="91">
        <f t="shared" ref="C44:C51" si="0">$C$31*B44</f>
        <v>0</v>
      </c>
    </row>
    <row r="45" spans="1:10" ht="15" customHeight="1" x14ac:dyDescent="0.2">
      <c r="A45" s="90" t="s">
        <v>73</v>
      </c>
      <c r="B45" s="58">
        <v>2.5000000000000001E-2</v>
      </c>
      <c r="C45" s="91">
        <f t="shared" si="0"/>
        <v>0</v>
      </c>
      <c r="E45" s="92"/>
    </row>
    <row r="46" spans="1:10" ht="15" customHeight="1" x14ac:dyDescent="0.2">
      <c r="A46" s="90" t="s">
        <v>74</v>
      </c>
      <c r="B46" s="58">
        <v>0.03</v>
      </c>
      <c r="C46" s="91">
        <f t="shared" si="0"/>
        <v>0</v>
      </c>
      <c r="E46" s="92"/>
    </row>
    <row r="47" spans="1:10" ht="15" customHeight="1" x14ac:dyDescent="0.2">
      <c r="A47" s="90" t="s">
        <v>75</v>
      </c>
      <c r="B47" s="58">
        <v>1.4999999999999999E-2</v>
      </c>
      <c r="C47" s="91">
        <f t="shared" si="0"/>
        <v>0</v>
      </c>
    </row>
    <row r="48" spans="1:10" ht="15" customHeight="1" x14ac:dyDescent="0.2">
      <c r="A48" s="90" t="s">
        <v>76</v>
      </c>
      <c r="B48" s="58">
        <v>0.01</v>
      </c>
      <c r="C48" s="91">
        <f t="shared" si="0"/>
        <v>0</v>
      </c>
      <c r="E48" s="93"/>
      <c r="F48" s="94"/>
      <c r="G48" s="93"/>
      <c r="H48" s="93"/>
      <c r="I48" s="93"/>
      <c r="J48" s="93"/>
    </row>
    <row r="49" spans="1:10" ht="15" customHeight="1" x14ac:dyDescent="0.2">
      <c r="A49" s="90" t="s">
        <v>77</v>
      </c>
      <c r="B49" s="58">
        <v>6.0000000000000001E-3</v>
      </c>
      <c r="C49" s="91">
        <f t="shared" si="0"/>
        <v>0</v>
      </c>
      <c r="E49" s="93"/>
      <c r="F49" s="94"/>
      <c r="G49" s="93"/>
      <c r="H49" s="93"/>
      <c r="I49" s="93"/>
      <c r="J49" s="93"/>
    </row>
    <row r="50" spans="1:10" ht="15" customHeight="1" x14ac:dyDescent="0.2">
      <c r="A50" s="90" t="s">
        <v>78</v>
      </c>
      <c r="B50" s="58">
        <v>2E-3</v>
      </c>
      <c r="C50" s="91">
        <f t="shared" si="0"/>
        <v>0</v>
      </c>
      <c r="E50" s="93"/>
      <c r="F50" s="94"/>
      <c r="G50" s="93"/>
      <c r="H50" s="93"/>
      <c r="I50" s="93"/>
      <c r="J50" s="93"/>
    </row>
    <row r="51" spans="1:10" ht="15" customHeight="1" x14ac:dyDescent="0.2">
      <c r="A51" s="90" t="s">
        <v>79</v>
      </c>
      <c r="B51" s="58">
        <v>0.08</v>
      </c>
      <c r="C51" s="91">
        <f t="shared" si="0"/>
        <v>0</v>
      </c>
      <c r="E51" s="93"/>
      <c r="F51" s="94"/>
      <c r="G51" s="93"/>
      <c r="H51" s="93"/>
      <c r="I51" s="93"/>
      <c r="J51" s="93"/>
    </row>
    <row r="52" spans="1:10" x14ac:dyDescent="0.2">
      <c r="A52" s="44" t="s">
        <v>9</v>
      </c>
      <c r="B52" s="95">
        <f>SUM(B44:B51)</f>
        <v>0.36800000000000005</v>
      </c>
      <c r="C52" s="59">
        <f>SUM(C44:C51)</f>
        <v>0</v>
      </c>
      <c r="E52" s="93"/>
      <c r="F52" s="94"/>
      <c r="G52" s="93"/>
      <c r="H52" s="93"/>
      <c r="I52" s="93"/>
      <c r="J52" s="93"/>
    </row>
    <row r="53" spans="1:10" ht="15" customHeight="1" x14ac:dyDescent="0.2">
      <c r="A53" s="102"/>
      <c r="B53" s="102"/>
      <c r="C53" s="102"/>
      <c r="E53" s="93"/>
      <c r="F53" s="94"/>
      <c r="G53" s="93"/>
      <c r="H53" s="93"/>
      <c r="I53" s="93"/>
      <c r="J53" s="93"/>
    </row>
    <row r="54" spans="1:10" ht="15" customHeight="1" x14ac:dyDescent="0.2">
      <c r="A54" s="329" t="s">
        <v>80</v>
      </c>
      <c r="B54" s="329"/>
      <c r="C54" s="329"/>
      <c r="E54" s="93"/>
      <c r="F54" s="94"/>
      <c r="G54" s="93"/>
      <c r="H54" s="93"/>
      <c r="I54" s="93"/>
      <c r="J54" s="93"/>
    </row>
    <row r="55" spans="1:10" ht="15" customHeight="1" x14ac:dyDescent="0.2">
      <c r="A55" s="54" t="s">
        <v>81</v>
      </c>
      <c r="B55" s="96">
        <v>3.5</v>
      </c>
      <c r="C55" s="42"/>
      <c r="E55" s="93"/>
      <c r="F55" s="94"/>
      <c r="G55" s="93"/>
      <c r="H55" s="93"/>
      <c r="I55" s="93"/>
      <c r="J55" s="93"/>
    </row>
    <row r="56" spans="1:10" ht="15" customHeight="1" x14ac:dyDescent="0.2">
      <c r="A56" s="54" t="s">
        <v>82</v>
      </c>
      <c r="B56" s="96">
        <v>900</v>
      </c>
      <c r="C56" s="42"/>
      <c r="E56" s="93"/>
      <c r="F56" s="94"/>
      <c r="G56" s="93"/>
      <c r="H56" s="93"/>
      <c r="I56" s="93"/>
      <c r="J56" s="93"/>
    </row>
    <row r="57" spans="1:10" ht="15" customHeight="1" x14ac:dyDescent="0.2">
      <c r="A57" s="97" t="s">
        <v>83</v>
      </c>
      <c r="B57" s="98">
        <v>720</v>
      </c>
      <c r="C57" s="42"/>
      <c r="E57" s="93"/>
      <c r="F57" s="94"/>
      <c r="G57" s="93"/>
      <c r="H57" s="93"/>
      <c r="I57" s="93"/>
      <c r="J57" s="93"/>
    </row>
    <row r="58" spans="1:10" ht="15" customHeight="1" x14ac:dyDescent="0.2">
      <c r="A58" s="54" t="s">
        <v>84</v>
      </c>
      <c r="B58" s="99"/>
      <c r="C58" s="42" t="s">
        <v>85</v>
      </c>
      <c r="E58" s="93">
        <v>5929.74</v>
      </c>
      <c r="F58" s="100">
        <v>2.5000000000000001E-3</v>
      </c>
      <c r="G58" s="93"/>
      <c r="H58" s="93"/>
      <c r="I58" s="93"/>
      <c r="J58" s="93"/>
    </row>
    <row r="59" spans="1:10" ht="15" customHeight="1" x14ac:dyDescent="0.2">
      <c r="A59" s="54" t="s">
        <v>86</v>
      </c>
      <c r="B59" s="99"/>
      <c r="C59" s="42" t="s">
        <v>85</v>
      </c>
      <c r="E59" s="93"/>
      <c r="F59" s="94"/>
      <c r="G59" s="93"/>
      <c r="H59" s="93"/>
      <c r="I59" s="93"/>
      <c r="J59" s="93"/>
    </row>
    <row r="60" spans="1:10" x14ac:dyDescent="0.2">
      <c r="A60" s="54" t="s">
        <v>87</v>
      </c>
      <c r="B60" s="99"/>
      <c r="C60" s="42" t="s">
        <v>85</v>
      </c>
      <c r="E60" s="93"/>
      <c r="F60" s="94"/>
      <c r="G60" s="93"/>
      <c r="H60" s="93"/>
      <c r="I60" s="93"/>
      <c r="J60" s="93"/>
    </row>
    <row r="61" spans="1:10" ht="25.5" x14ac:dyDescent="0.2">
      <c r="A61" s="101" t="s">
        <v>88</v>
      </c>
      <c r="B61" s="98">
        <v>1300</v>
      </c>
      <c r="C61" s="42" t="s">
        <v>85</v>
      </c>
      <c r="E61" s="93"/>
      <c r="F61" s="94"/>
      <c r="G61" s="93"/>
      <c r="H61" s="93"/>
      <c r="I61" s="93"/>
      <c r="J61" s="93"/>
    </row>
    <row r="62" spans="1:10" x14ac:dyDescent="0.2">
      <c r="A62" s="101" t="s">
        <v>89</v>
      </c>
      <c r="B62" s="98"/>
      <c r="C62" s="42" t="s">
        <v>85</v>
      </c>
      <c r="E62" s="93"/>
      <c r="F62" s="94"/>
      <c r="G62" s="93"/>
      <c r="H62" s="93"/>
      <c r="I62" s="93"/>
      <c r="J62" s="93"/>
    </row>
    <row r="63" spans="1:10" ht="15" customHeight="1" x14ac:dyDescent="0.2">
      <c r="A63" s="102" t="s">
        <v>9</v>
      </c>
      <c r="B63" s="102"/>
      <c r="C63" s="59">
        <f>SUM(C55:C62)</f>
        <v>0</v>
      </c>
      <c r="E63" s="93"/>
      <c r="F63" s="94"/>
      <c r="G63" s="93"/>
      <c r="H63" s="93"/>
      <c r="I63" s="93"/>
      <c r="J63" s="93"/>
    </row>
    <row r="64" spans="1:10" ht="15" customHeight="1" x14ac:dyDescent="0.2">
      <c r="A64" s="103" t="s">
        <v>90</v>
      </c>
      <c r="B64" s="53"/>
      <c r="C64" s="38" t="s">
        <v>50</v>
      </c>
      <c r="E64" s="93"/>
      <c r="F64" s="94"/>
      <c r="G64" s="93"/>
      <c r="H64" s="93"/>
      <c r="I64" s="93"/>
      <c r="J64" s="93"/>
    </row>
    <row r="65" spans="1:10" ht="15" customHeight="1" x14ac:dyDescent="0.2">
      <c r="A65" s="104" t="s">
        <v>63</v>
      </c>
      <c r="B65" s="55"/>
      <c r="C65" s="105">
        <f>+C41</f>
        <v>0</v>
      </c>
      <c r="E65" s="93"/>
      <c r="F65" s="94"/>
      <c r="G65" s="93"/>
      <c r="H65" s="93"/>
      <c r="I65" s="93"/>
      <c r="J65" s="93"/>
    </row>
    <row r="66" spans="1:10" ht="15" customHeight="1" x14ac:dyDescent="0.2">
      <c r="A66" s="106" t="s">
        <v>91</v>
      </c>
      <c r="B66" s="107"/>
      <c r="C66" s="56">
        <f>+C52</f>
        <v>0</v>
      </c>
      <c r="E66" s="93"/>
      <c r="F66" s="94"/>
      <c r="G66" s="93"/>
      <c r="H66" s="93"/>
      <c r="I66" s="93"/>
      <c r="J66" s="93"/>
    </row>
    <row r="67" spans="1:10" ht="15" customHeight="1" x14ac:dyDescent="0.2">
      <c r="A67" s="40" t="s">
        <v>80</v>
      </c>
      <c r="B67" s="55"/>
      <c r="C67" s="56">
        <f>+C63</f>
        <v>0</v>
      </c>
      <c r="D67" s="108"/>
      <c r="E67" s="93"/>
      <c r="F67" s="94"/>
      <c r="G67" s="93"/>
      <c r="H67" s="93"/>
      <c r="I67" s="93"/>
      <c r="J67" s="93"/>
    </row>
    <row r="68" spans="1:10" x14ac:dyDescent="0.2">
      <c r="A68" s="44" t="s">
        <v>9</v>
      </c>
      <c r="B68" s="109"/>
      <c r="C68" s="105">
        <f>SUM(C65:C67)</f>
        <v>0</v>
      </c>
    </row>
    <row r="69" spans="1:10" ht="15" customHeight="1" x14ac:dyDescent="0.2">
      <c r="A69" s="49"/>
      <c r="B69" s="49"/>
      <c r="C69" s="49"/>
    </row>
    <row r="70" spans="1:10" ht="15" customHeight="1" x14ac:dyDescent="0.2">
      <c r="A70" s="49" t="s">
        <v>92</v>
      </c>
      <c r="B70" s="49"/>
      <c r="C70" s="49"/>
    </row>
    <row r="71" spans="1:10" ht="15" customHeight="1" x14ac:dyDescent="0.2">
      <c r="A71" s="110" t="s">
        <v>93</v>
      </c>
      <c r="B71" s="38" t="s">
        <v>71</v>
      </c>
      <c r="C71" s="38" t="s">
        <v>50</v>
      </c>
    </row>
    <row r="72" spans="1:10" ht="15" customHeight="1" x14ac:dyDescent="0.2">
      <c r="A72" s="90" t="s">
        <v>94</v>
      </c>
      <c r="B72" s="58">
        <v>2.0799999999999999E-2</v>
      </c>
      <c r="C72" s="91">
        <f>$C$31*B72</f>
        <v>0</v>
      </c>
    </row>
    <row r="73" spans="1:10" ht="15" customHeight="1" x14ac:dyDescent="0.2">
      <c r="A73" s="90" t="s">
        <v>95</v>
      </c>
      <c r="B73" s="58">
        <v>1.6999999999999999E-3</v>
      </c>
      <c r="C73" s="91">
        <f>$C$31*B73</f>
        <v>0</v>
      </c>
    </row>
    <row r="74" spans="1:10" ht="15" customHeight="1" x14ac:dyDescent="0.2">
      <c r="A74" s="81" t="s">
        <v>96</v>
      </c>
      <c r="B74" s="58">
        <v>4.9000000000000002E-2</v>
      </c>
      <c r="C74" s="91">
        <f>$C$31*B74</f>
        <v>0</v>
      </c>
    </row>
    <row r="75" spans="1:10" ht="15" customHeight="1" x14ac:dyDescent="0.2">
      <c r="A75" s="81" t="s">
        <v>97</v>
      </c>
      <c r="B75" s="58">
        <v>1.9400000000000001E-2</v>
      </c>
      <c r="C75" s="83">
        <f>($C$31+C55+C56+C57)*B75</f>
        <v>0</v>
      </c>
      <c r="E75" s="111"/>
      <c r="F75" s="112"/>
    </row>
    <row r="76" spans="1:10" ht="15" customHeight="1" x14ac:dyDescent="0.2">
      <c r="A76" s="81" t="s">
        <v>98</v>
      </c>
      <c r="B76" s="58">
        <v>7.1999999999999998E-3</v>
      </c>
      <c r="C76" s="91">
        <f>$C$31*B76</f>
        <v>0</v>
      </c>
    </row>
    <row r="77" spans="1:10" ht="15" customHeight="1" x14ac:dyDescent="0.2">
      <c r="A77" s="81" t="s">
        <v>99</v>
      </c>
      <c r="B77" s="58">
        <v>2.5000000000000001E-2</v>
      </c>
      <c r="C77" s="83">
        <f>+B77*C31</f>
        <v>0</v>
      </c>
    </row>
    <row r="78" spans="1:10" ht="15" customHeight="1" x14ac:dyDescent="0.2">
      <c r="A78" s="57" t="s">
        <v>52</v>
      </c>
      <c r="B78" s="86">
        <f>SUM(B72:B77)</f>
        <v>0.12310000000000001</v>
      </c>
      <c r="C78" s="113">
        <f>SUM(C72:C77)</f>
        <v>0</v>
      </c>
    </row>
    <row r="79" spans="1:10" ht="15" customHeight="1" x14ac:dyDescent="0.2">
      <c r="A79" s="49"/>
      <c r="B79" s="49"/>
    </row>
    <row r="80" spans="1:10" ht="15" customHeight="1" x14ac:dyDescent="0.2">
      <c r="A80" s="49" t="s">
        <v>100</v>
      </c>
      <c r="B80" s="49"/>
      <c r="C80" s="146">
        <f>+C31+C38+C52+C57+C78+C85+C92</f>
        <v>0</v>
      </c>
    </row>
    <row r="81" spans="1:5" ht="15" customHeight="1" x14ac:dyDescent="0.2">
      <c r="A81" s="329" t="s">
        <v>101</v>
      </c>
      <c r="B81" s="329"/>
      <c r="C81" s="329"/>
      <c r="E81" s="92"/>
    </row>
    <row r="82" spans="1:5" ht="15" customHeight="1" x14ac:dyDescent="0.2">
      <c r="A82" s="54" t="s">
        <v>102</v>
      </c>
      <c r="B82" s="58">
        <v>2.1999999999999999E-2</v>
      </c>
      <c r="C82" s="42">
        <f>+B82*$C$31</f>
        <v>0</v>
      </c>
    </row>
    <row r="83" spans="1:5" ht="15" customHeight="1" x14ac:dyDescent="0.2">
      <c r="A83" s="54" t="s">
        <v>103</v>
      </c>
      <c r="B83" s="58">
        <v>8.0000000000000004E-4</v>
      </c>
      <c r="C83" s="42">
        <f>+B83*$C$31</f>
        <v>0</v>
      </c>
    </row>
    <row r="84" spans="1:5" ht="15" customHeight="1" x14ac:dyDescent="0.2">
      <c r="A84" s="54" t="s">
        <v>104</v>
      </c>
      <c r="B84" s="58">
        <v>3.3E-3</v>
      </c>
      <c r="C84" s="42">
        <f>+B84*$C$31</f>
        <v>0</v>
      </c>
    </row>
    <row r="85" spans="1:5" ht="15" customHeight="1" x14ac:dyDescent="0.2">
      <c r="A85" s="54" t="s">
        <v>105</v>
      </c>
      <c r="B85" s="58">
        <v>6.9999999999999999E-4</v>
      </c>
      <c r="C85" s="42">
        <f>+B85*$C$31</f>
        <v>0</v>
      </c>
    </row>
    <row r="86" spans="1:5" ht="15" customHeight="1" x14ac:dyDescent="0.2">
      <c r="A86" s="54" t="s">
        <v>106</v>
      </c>
      <c r="B86" s="58">
        <v>1.66E-2</v>
      </c>
      <c r="C86" s="42">
        <f>+B86*$C$31</f>
        <v>0</v>
      </c>
    </row>
    <row r="87" spans="1:5" ht="15" customHeight="1" x14ac:dyDescent="0.2">
      <c r="A87" s="57" t="s">
        <v>52</v>
      </c>
      <c r="B87" s="58"/>
      <c r="C87" s="59">
        <f>SUM(C82:C86)</f>
        <v>0</v>
      </c>
    </row>
    <row r="88" spans="1:5" ht="15" customHeight="1" x14ac:dyDescent="0.2">
      <c r="A88" s="48"/>
      <c r="B88" s="49"/>
      <c r="C88" s="49"/>
    </row>
    <row r="89" spans="1:5" ht="15" customHeight="1" x14ac:dyDescent="0.2">
      <c r="A89" s="49" t="s">
        <v>107</v>
      </c>
      <c r="B89" s="50"/>
      <c r="C89" s="51"/>
    </row>
    <row r="90" spans="1:5" ht="15" customHeight="1" x14ac:dyDescent="0.2">
      <c r="A90" s="52" t="s">
        <v>49</v>
      </c>
      <c r="B90" s="53"/>
      <c r="C90" s="38" t="s">
        <v>50</v>
      </c>
    </row>
    <row r="91" spans="1:5" ht="15" customHeight="1" x14ac:dyDescent="0.2">
      <c r="A91" s="114" t="s">
        <v>108</v>
      </c>
      <c r="B91" s="80"/>
      <c r="C91" s="115">
        <f>'Ferramentas Manuais'!E49</f>
        <v>0</v>
      </c>
    </row>
    <row r="92" spans="1:5" ht="15" customHeight="1" x14ac:dyDescent="0.2">
      <c r="A92" s="54" t="s">
        <v>109</v>
      </c>
      <c r="B92" s="55"/>
      <c r="C92" s="56">
        <f>'Uniformes e EPIs'!F61</f>
        <v>0</v>
      </c>
    </row>
    <row r="93" spans="1:5" ht="15" customHeight="1" x14ac:dyDescent="0.2">
      <c r="A93" s="57" t="s">
        <v>52</v>
      </c>
      <c r="B93" s="58"/>
      <c r="C93" s="59">
        <f>SUM(C91:C92)</f>
        <v>0</v>
      </c>
    </row>
    <row r="94" spans="1:5" ht="15" customHeight="1" x14ac:dyDescent="0.2">
      <c r="A94" s="60"/>
      <c r="B94" s="50"/>
      <c r="C94" s="51"/>
    </row>
    <row r="95" spans="1:5" ht="15" customHeight="1" x14ac:dyDescent="0.2">
      <c r="A95" s="49" t="s">
        <v>110</v>
      </c>
      <c r="B95" s="147"/>
      <c r="C95" s="148"/>
    </row>
    <row r="96" spans="1:5" ht="15" customHeight="1" x14ac:dyDescent="0.2">
      <c r="A96" s="103" t="s">
        <v>111</v>
      </c>
      <c r="B96" s="116" t="s">
        <v>71</v>
      </c>
      <c r="C96" s="117" t="s">
        <v>50</v>
      </c>
      <c r="E96" s="118"/>
    </row>
    <row r="97" spans="1:9" ht="15" customHeight="1" x14ac:dyDescent="0.2">
      <c r="A97" s="322" t="s">
        <v>112</v>
      </c>
      <c r="B97" s="322"/>
      <c r="C97" s="327">
        <f>+C93+C87+C78+C68+C31</f>
        <v>0</v>
      </c>
      <c r="E97" s="118"/>
    </row>
    <row r="98" spans="1:9" ht="15" customHeight="1" x14ac:dyDescent="0.2">
      <c r="A98" s="322"/>
      <c r="B98" s="322"/>
      <c r="C98" s="327"/>
    </row>
    <row r="99" spans="1:9" ht="15" customHeight="1" x14ac:dyDescent="0.2">
      <c r="A99" s="120" t="s">
        <v>113</v>
      </c>
      <c r="B99" s="121">
        <v>0.05</v>
      </c>
      <c r="C99" s="87">
        <f>C97*B99</f>
        <v>0</v>
      </c>
    </row>
    <row r="100" spans="1:9" ht="15" customHeight="1" x14ac:dyDescent="0.2">
      <c r="A100" s="328" t="s">
        <v>114</v>
      </c>
      <c r="B100" s="328"/>
      <c r="C100" s="327">
        <f>C97+C99</f>
        <v>0</v>
      </c>
    </row>
    <row r="101" spans="1:9" ht="15" customHeight="1" x14ac:dyDescent="0.2">
      <c r="A101" s="328"/>
      <c r="B101" s="328"/>
      <c r="C101" s="327"/>
    </row>
    <row r="102" spans="1:9" ht="15" customHeight="1" x14ac:dyDescent="0.2">
      <c r="A102" s="120" t="s">
        <v>115</v>
      </c>
      <c r="B102" s="122">
        <v>0.1</v>
      </c>
      <c r="C102" s="87">
        <f>C100*B102</f>
        <v>0</v>
      </c>
    </row>
    <row r="103" spans="1:9" ht="15" customHeight="1" x14ac:dyDescent="0.2">
      <c r="A103" s="99" t="s">
        <v>116</v>
      </c>
      <c r="B103" s="123"/>
      <c r="C103" s="124"/>
    </row>
    <row r="104" spans="1:9" ht="15" customHeight="1" x14ac:dyDescent="0.2">
      <c r="A104" s="322" t="s">
        <v>117</v>
      </c>
      <c r="B104" s="322"/>
      <c r="C104" s="119">
        <f>+C102+C99+C97</f>
        <v>0</v>
      </c>
    </row>
    <row r="105" spans="1:9" ht="21" customHeight="1" x14ac:dyDescent="0.2">
      <c r="A105" s="322" t="s">
        <v>118</v>
      </c>
      <c r="B105" s="322"/>
      <c r="C105" s="322"/>
    </row>
    <row r="106" spans="1:9" ht="15" customHeight="1" x14ac:dyDescent="0.2">
      <c r="A106" s="125" t="s">
        <v>119</v>
      </c>
      <c r="B106" s="323"/>
      <c r="C106" s="323"/>
      <c r="H106" s="126"/>
      <c r="I106" s="126"/>
    </row>
    <row r="107" spans="1:9" ht="15" customHeight="1" x14ac:dyDescent="0.2">
      <c r="A107" s="125" t="s">
        <v>120</v>
      </c>
      <c r="B107" s="121">
        <v>0.03</v>
      </c>
      <c r="C107" s="113">
        <f>(C104)*B107/(1-(B110))</f>
        <v>0</v>
      </c>
      <c r="E107" s="118"/>
      <c r="H107" s="127"/>
      <c r="I107" s="127"/>
    </row>
    <row r="108" spans="1:9" ht="15" customHeight="1" x14ac:dyDescent="0.2">
      <c r="A108" s="125" t="s">
        <v>121</v>
      </c>
      <c r="B108" s="121">
        <v>6.4999999999999997E-3</v>
      </c>
      <c r="C108" s="113">
        <f>(C104)*B108/(1-(B110))</f>
        <v>0</v>
      </c>
      <c r="H108" s="127"/>
      <c r="I108" s="127"/>
    </row>
    <row r="109" spans="1:9" ht="15" customHeight="1" x14ac:dyDescent="0.2">
      <c r="A109" s="125" t="s">
        <v>122</v>
      </c>
      <c r="B109" s="128">
        <v>0.04</v>
      </c>
      <c r="C109" s="113">
        <f>(C104)*B109/(1-(B110))</f>
        <v>0</v>
      </c>
      <c r="I109" s="127"/>
    </row>
    <row r="110" spans="1:9" ht="15" customHeight="1" x14ac:dyDescent="0.2">
      <c r="A110" s="129" t="s">
        <v>123</v>
      </c>
      <c r="B110" s="130">
        <f>SUM(B107:B109)</f>
        <v>7.6499999999999999E-2</v>
      </c>
      <c r="C110" s="131">
        <f>SUM(C107:C109)</f>
        <v>0</v>
      </c>
    </row>
    <row r="111" spans="1:9" ht="15" customHeight="1" x14ac:dyDescent="0.2">
      <c r="A111" s="324"/>
      <c r="B111" s="324"/>
      <c r="C111" s="324"/>
    </row>
    <row r="112" spans="1:9" ht="15" customHeight="1" x14ac:dyDescent="0.2">
      <c r="A112" s="57" t="s">
        <v>52</v>
      </c>
      <c r="B112" s="132"/>
      <c r="C112" s="113">
        <f>C99+C102+C110</f>
        <v>0</v>
      </c>
    </row>
    <row r="113" spans="1:5" ht="15" customHeight="1" x14ac:dyDescent="0.2">
      <c r="A113" s="60"/>
      <c r="B113" s="149"/>
      <c r="C113" s="150"/>
    </row>
    <row r="114" spans="1:5" ht="15" customHeight="1" x14ac:dyDescent="0.2">
      <c r="A114" s="151"/>
      <c r="B114" s="77"/>
      <c r="C114" s="145"/>
    </row>
    <row r="115" spans="1:5" ht="25.5" customHeight="1" x14ac:dyDescent="0.2">
      <c r="A115" s="320" t="s">
        <v>124</v>
      </c>
      <c r="B115" s="320"/>
      <c r="C115" s="320"/>
    </row>
    <row r="116" spans="1:5" ht="8.25" customHeight="1" x14ac:dyDescent="0.2">
      <c r="A116" s="151"/>
      <c r="B116" s="77"/>
      <c r="C116" s="145"/>
    </row>
    <row r="117" spans="1:5" ht="15" customHeight="1" x14ac:dyDescent="0.2">
      <c r="A117" s="133" t="s">
        <v>125</v>
      </c>
      <c r="B117" s="134"/>
      <c r="C117" s="38" t="s">
        <v>126</v>
      </c>
    </row>
    <row r="118" spans="1:5" ht="15" customHeight="1" x14ac:dyDescent="0.2">
      <c r="A118" s="135" t="s">
        <v>127</v>
      </c>
      <c r="B118" s="136"/>
      <c r="C118" s="137">
        <f>C31</f>
        <v>0</v>
      </c>
    </row>
    <row r="119" spans="1:5" ht="15" customHeight="1" x14ac:dyDescent="0.2">
      <c r="A119" s="135" t="s">
        <v>128</v>
      </c>
      <c r="B119" s="136"/>
      <c r="C119" s="137">
        <f>+C68</f>
        <v>0</v>
      </c>
    </row>
    <row r="120" spans="1:5" ht="15" customHeight="1" x14ac:dyDescent="0.2">
      <c r="A120" s="135" t="s">
        <v>129</v>
      </c>
      <c r="B120" s="136"/>
      <c r="C120" s="137">
        <f>+C78</f>
        <v>0</v>
      </c>
    </row>
    <row r="121" spans="1:5" ht="15" customHeight="1" x14ac:dyDescent="0.2">
      <c r="A121" s="135" t="s">
        <v>130</v>
      </c>
      <c r="B121" s="136"/>
      <c r="C121" s="137">
        <f>+C87</f>
        <v>0</v>
      </c>
    </row>
    <row r="122" spans="1:5" ht="15" customHeight="1" x14ac:dyDescent="0.2">
      <c r="A122" s="135" t="s">
        <v>131</v>
      </c>
      <c r="B122" s="136"/>
      <c r="C122" s="137">
        <f>+C93</f>
        <v>0</v>
      </c>
    </row>
    <row r="123" spans="1:5" ht="15" customHeight="1" x14ac:dyDescent="0.2">
      <c r="A123" s="138" t="s">
        <v>132</v>
      </c>
      <c r="B123" s="139"/>
      <c r="C123" s="140">
        <f>SUM(C118:C122)</f>
        <v>0</v>
      </c>
    </row>
    <row r="124" spans="1:5" ht="15" customHeight="1" x14ac:dyDescent="0.2">
      <c r="A124" s="135" t="s">
        <v>133</v>
      </c>
      <c r="B124" s="136"/>
      <c r="C124" s="137">
        <f>C112</f>
        <v>0</v>
      </c>
    </row>
    <row r="125" spans="1:5" ht="15" customHeight="1" x14ac:dyDescent="0.2">
      <c r="A125" s="61" t="s">
        <v>53</v>
      </c>
      <c r="B125" s="61"/>
      <c r="C125" s="62">
        <f>TRUNC(C123+C124,2)</f>
        <v>0</v>
      </c>
      <c r="E125" s="63"/>
    </row>
    <row r="126" spans="1:5" ht="15" customHeight="1" x14ac:dyDescent="0.2">
      <c r="B126" s="64"/>
      <c r="C126" s="65"/>
    </row>
    <row r="127" spans="1:5" ht="15" customHeight="1" x14ac:dyDescent="0.2">
      <c r="A127" s="20"/>
    </row>
    <row r="128" spans="1:5" ht="15" customHeight="1" x14ac:dyDescent="0.2"/>
    <row r="129" spans="1:3" ht="15" customHeight="1" x14ac:dyDescent="0.2">
      <c r="B129" s="19"/>
      <c r="C129" s="19"/>
    </row>
    <row r="130" spans="1:3" ht="15" customHeight="1" x14ac:dyDescent="0.2">
      <c r="A130" s="20"/>
      <c r="B130" s="19"/>
    </row>
    <row r="131" spans="1:3" ht="15" customHeight="1" x14ac:dyDescent="0.2"/>
    <row r="132" spans="1:3" ht="15" customHeight="1" x14ac:dyDescent="0.2"/>
    <row r="133" spans="1:3" ht="15" customHeight="1" x14ac:dyDescent="0.2"/>
    <row r="134" spans="1:3" ht="15" customHeight="1" x14ac:dyDescent="0.2">
      <c r="A134" s="141"/>
      <c r="B134" s="141"/>
    </row>
    <row r="135" spans="1:3" ht="15" customHeight="1" x14ac:dyDescent="0.2">
      <c r="A135" s="142"/>
      <c r="B135" s="75"/>
    </row>
    <row r="136" spans="1:3" ht="15" customHeight="1" x14ac:dyDescent="0.2">
      <c r="A136" s="142"/>
      <c r="B136" s="75"/>
    </row>
    <row r="137" spans="1:3" ht="15" customHeight="1" x14ac:dyDescent="0.2">
      <c r="A137" s="74"/>
      <c r="B137" s="75"/>
    </row>
    <row r="138" spans="1:3" x14ac:dyDescent="0.2">
      <c r="A138" s="74"/>
      <c r="B138" s="75"/>
    </row>
    <row r="139" spans="1:3" x14ac:dyDescent="0.2">
      <c r="A139" s="74"/>
      <c r="B139" s="75"/>
    </row>
    <row r="140" spans="1:3" x14ac:dyDescent="0.2">
      <c r="A140" s="74"/>
      <c r="B140" s="75"/>
    </row>
    <row r="141" spans="1:3" x14ac:dyDescent="0.2">
      <c r="A141" s="143"/>
      <c r="B141" s="75"/>
    </row>
    <row r="142" spans="1:3" x14ac:dyDescent="0.2">
      <c r="A142" s="74"/>
      <c r="B142" s="75"/>
    </row>
    <row r="143" spans="1:3" x14ac:dyDescent="0.2">
      <c r="A143" s="74"/>
      <c r="B143" s="75"/>
    </row>
    <row r="144" spans="1:3" x14ac:dyDescent="0.2">
      <c r="A144" s="74"/>
      <c r="B144" s="75"/>
    </row>
    <row r="145" spans="1:2" x14ac:dyDescent="0.2">
      <c r="A145" s="74"/>
      <c r="B145" s="75"/>
    </row>
    <row r="146" spans="1:2" x14ac:dyDescent="0.2">
      <c r="A146" s="74"/>
      <c r="B146" s="75"/>
    </row>
    <row r="147" spans="1:2" x14ac:dyDescent="0.2">
      <c r="A147" s="74"/>
      <c r="B147" s="75"/>
    </row>
    <row r="148" spans="1:2" x14ac:dyDescent="0.2">
      <c r="A148" s="74"/>
      <c r="B148" s="75"/>
    </row>
    <row r="149" spans="1:2" x14ac:dyDescent="0.2">
      <c r="A149" s="74"/>
      <c r="B149" s="75"/>
    </row>
    <row r="150" spans="1:2" x14ac:dyDescent="0.2">
      <c r="A150" s="74"/>
      <c r="B150" s="75"/>
    </row>
    <row r="151" spans="1:2" x14ac:dyDescent="0.2">
      <c r="A151" s="76"/>
      <c r="B151" s="77"/>
    </row>
    <row r="152" spans="1:2" x14ac:dyDescent="0.2">
      <c r="A152" s="78"/>
      <c r="B152" s="78"/>
    </row>
    <row r="153" spans="1:2" x14ac:dyDescent="0.2">
      <c r="A153" s="79"/>
      <c r="B153" s="78"/>
    </row>
    <row r="154" spans="1:2" x14ac:dyDescent="0.2">
      <c r="A154" s="79"/>
      <c r="B154" s="78"/>
    </row>
  </sheetData>
  <mergeCells count="29">
    <mergeCell ref="A1:C6"/>
    <mergeCell ref="A7:C7"/>
    <mergeCell ref="A8:C8"/>
    <mergeCell ref="A9:C9"/>
    <mergeCell ref="A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4:C25"/>
    <mergeCell ref="A54:C54"/>
    <mergeCell ref="A81:C81"/>
    <mergeCell ref="A105:C105"/>
    <mergeCell ref="B106:C106"/>
    <mergeCell ref="A111:C111"/>
    <mergeCell ref="A115:C115"/>
    <mergeCell ref="A97:B98"/>
    <mergeCell ref="C97:C98"/>
    <mergeCell ref="A100:B101"/>
    <mergeCell ref="C100:C101"/>
    <mergeCell ref="A104:B104"/>
  </mergeCells>
  <pageMargins left="0.51180555555555596" right="0.51180555555555596" top="0.78749999999999998" bottom="0.78819444444444398" header="0.511811023622047" footer="0.31527777777777799"/>
  <pageSetup paperSize="9" scale="78" fitToHeight="2" orientation="portrait" r:id="rId1"/>
  <headerFooter>
    <oddFooter>&amp;CMárcio Rodrigo Oliveira Filho
Técnico em Contabilidade
Portaria 803/2025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E49"/>
  <sheetViews>
    <sheetView topLeftCell="A21" zoomScale="95" zoomScaleNormal="95" workbookViewId="0">
      <selection activeCell="B17" sqref="B17:E17"/>
    </sheetView>
  </sheetViews>
  <sheetFormatPr defaultColWidth="9.140625" defaultRowHeight="12.75" x14ac:dyDescent="0.2"/>
  <cols>
    <col min="1" max="1" width="69.42578125" style="19" customWidth="1"/>
    <col min="2" max="2" width="15.7109375" style="19" customWidth="1"/>
    <col min="3" max="3" width="32" style="19" customWidth="1"/>
    <col min="4" max="4" width="14.7109375" style="19" customWidth="1"/>
    <col min="5" max="5" width="12.5703125" style="19" bestFit="1" customWidth="1"/>
    <col min="6" max="16384" width="9.140625" style="19"/>
  </cols>
  <sheetData>
    <row r="1" spans="1:5" ht="12.75" customHeight="1" x14ac:dyDescent="0.2">
      <c r="A1" s="316" t="s">
        <v>26</v>
      </c>
      <c r="B1" s="316"/>
      <c r="C1" s="316"/>
      <c r="D1" s="316"/>
      <c r="E1" s="316"/>
    </row>
    <row r="2" spans="1:5" ht="12.75" customHeight="1" x14ac:dyDescent="0.2">
      <c r="A2" s="316"/>
      <c r="B2" s="316"/>
      <c r="C2" s="316"/>
      <c r="D2" s="316"/>
      <c r="E2" s="316"/>
    </row>
    <row r="3" spans="1:5" ht="12.75" customHeight="1" x14ac:dyDescent="0.2">
      <c r="A3" s="316"/>
      <c r="B3" s="316"/>
      <c r="C3" s="316"/>
      <c r="D3" s="316"/>
      <c r="E3" s="316"/>
    </row>
    <row r="4" spans="1:5" ht="12.75" customHeight="1" x14ac:dyDescent="0.2">
      <c r="A4" s="316"/>
      <c r="B4" s="316"/>
      <c r="C4" s="316"/>
      <c r="D4" s="316"/>
      <c r="E4" s="316"/>
    </row>
    <row r="5" spans="1:5" ht="12.75" customHeight="1" x14ac:dyDescent="0.2">
      <c r="A5" s="316"/>
      <c r="B5" s="316"/>
      <c r="C5" s="316"/>
      <c r="D5" s="316"/>
      <c r="E5" s="316"/>
    </row>
    <row r="6" spans="1:5" ht="12.75" customHeight="1" x14ac:dyDescent="0.2">
      <c r="A6" s="316"/>
      <c r="B6" s="316"/>
      <c r="C6" s="316"/>
      <c r="D6" s="316"/>
      <c r="E6" s="316"/>
    </row>
    <row r="7" spans="1:5" ht="15.75" x14ac:dyDescent="0.2">
      <c r="A7" s="24"/>
      <c r="B7" s="25"/>
      <c r="C7" s="24"/>
    </row>
    <row r="8" spans="1:5" ht="15.75" x14ac:dyDescent="0.2">
      <c r="A8" s="24"/>
      <c r="B8" s="25"/>
      <c r="C8" s="24"/>
    </row>
    <row r="9" spans="1:5" ht="15.75" x14ac:dyDescent="0.2">
      <c r="A9" s="351" t="s">
        <v>138</v>
      </c>
      <c r="B9" s="351"/>
      <c r="C9" s="351"/>
      <c r="D9" s="351"/>
      <c r="E9" s="351"/>
    </row>
    <row r="10" spans="1:5" x14ac:dyDescent="0.2">
      <c r="A10" s="352"/>
      <c r="B10" s="352"/>
      <c r="C10" s="352"/>
      <c r="D10" s="352"/>
      <c r="E10" s="352"/>
    </row>
    <row r="11" spans="1:5" ht="15" x14ac:dyDescent="0.2">
      <c r="A11" s="29" t="s">
        <v>28</v>
      </c>
      <c r="B11" s="338" t="s">
        <v>29</v>
      </c>
      <c r="C11" s="338"/>
      <c r="D11" s="338"/>
      <c r="E11" s="338"/>
    </row>
    <row r="12" spans="1:5" ht="15" x14ac:dyDescent="0.2">
      <c r="A12" s="29" t="s">
        <v>58</v>
      </c>
      <c r="B12" s="353"/>
      <c r="C12" s="353"/>
      <c r="D12" s="353"/>
      <c r="E12" s="353"/>
    </row>
    <row r="13" spans="1:5" ht="15" x14ac:dyDescent="0.2">
      <c r="A13" s="152"/>
      <c r="B13" s="347"/>
      <c r="C13" s="347"/>
      <c r="D13" s="347"/>
      <c r="E13" s="347"/>
    </row>
    <row r="14" spans="1:5" ht="15" x14ac:dyDescent="0.2">
      <c r="A14" s="319" t="s">
        <v>32</v>
      </c>
      <c r="B14" s="319"/>
      <c r="C14" s="319"/>
      <c r="D14" s="319"/>
      <c r="E14" s="319"/>
    </row>
    <row r="15" spans="1:5" ht="15" x14ac:dyDescent="0.2">
      <c r="A15" s="29" t="s">
        <v>33</v>
      </c>
      <c r="B15" s="348"/>
      <c r="C15" s="348"/>
      <c r="D15" s="348"/>
      <c r="E15" s="348"/>
    </row>
    <row r="16" spans="1:5" ht="15" x14ac:dyDescent="0.2">
      <c r="A16" s="29" t="s">
        <v>34</v>
      </c>
      <c r="B16" s="348"/>
      <c r="C16" s="348"/>
      <c r="D16" s="348"/>
      <c r="E16" s="348"/>
    </row>
    <row r="17" spans="1:5" ht="15" x14ac:dyDescent="0.2">
      <c r="A17" s="29" t="s">
        <v>35</v>
      </c>
      <c r="B17" s="349" t="s">
        <v>282</v>
      </c>
      <c r="C17" s="339"/>
      <c r="D17" s="339"/>
      <c r="E17" s="350"/>
    </row>
    <row r="18" spans="1:5" ht="15" x14ac:dyDescent="0.2">
      <c r="A18" s="31" t="s">
        <v>36</v>
      </c>
      <c r="B18" s="309"/>
      <c r="C18" s="309"/>
      <c r="D18" s="309"/>
      <c r="E18" s="309"/>
    </row>
    <row r="19" spans="1:5" ht="15" x14ac:dyDescent="0.2">
      <c r="A19" s="31" t="s">
        <v>37</v>
      </c>
      <c r="B19" s="309" t="s">
        <v>38</v>
      </c>
      <c r="C19" s="309"/>
      <c r="D19" s="309"/>
      <c r="E19" s="309"/>
    </row>
    <row r="20" spans="1:5" ht="15" x14ac:dyDescent="0.2">
      <c r="A20" s="31" t="s">
        <v>39</v>
      </c>
      <c r="B20" s="309" t="s">
        <v>40</v>
      </c>
      <c r="C20" s="309"/>
      <c r="D20" s="309"/>
      <c r="E20" s="309"/>
    </row>
    <row r="21" spans="1:5" ht="15" x14ac:dyDescent="0.2">
      <c r="A21" s="31" t="s">
        <v>42</v>
      </c>
      <c r="B21" s="311">
        <v>12</v>
      </c>
      <c r="C21" s="311"/>
      <c r="D21" s="311"/>
      <c r="E21" s="311"/>
    </row>
    <row r="22" spans="1:5" x14ac:dyDescent="0.2">
      <c r="A22" s="32"/>
      <c r="B22" s="33"/>
      <c r="C22" s="33"/>
    </row>
    <row r="23" spans="1:5" ht="12.75" customHeight="1" x14ac:dyDescent="0.2">
      <c r="A23" s="312" t="s">
        <v>139</v>
      </c>
      <c r="B23" s="312"/>
      <c r="C23" s="312"/>
    </row>
    <row r="24" spans="1:5" ht="12.75" customHeight="1" x14ac:dyDescent="0.2">
      <c r="A24" s="312"/>
      <c r="B24" s="312"/>
      <c r="C24" s="312"/>
    </row>
    <row r="25" spans="1:5" ht="15" x14ac:dyDescent="0.2">
      <c r="A25" s="34"/>
      <c r="B25" s="34"/>
      <c r="C25" s="34"/>
    </row>
    <row r="26" spans="1:5" x14ac:dyDescent="0.2">
      <c r="A26" s="153" t="s">
        <v>140</v>
      </c>
      <c r="B26" s="154" t="s">
        <v>141</v>
      </c>
      <c r="C26" s="154" t="s">
        <v>142</v>
      </c>
      <c r="D26" s="155" t="s">
        <v>143</v>
      </c>
      <c r="E26" s="156" t="s">
        <v>144</v>
      </c>
    </row>
    <row r="27" spans="1:5" x14ac:dyDescent="0.2">
      <c r="A27" s="157" t="s">
        <v>145</v>
      </c>
      <c r="B27" s="158" t="s">
        <v>146</v>
      </c>
      <c r="C27" s="159">
        <v>6</v>
      </c>
      <c r="D27" s="160"/>
      <c r="E27" s="161">
        <f t="shared" ref="E27:E44" si="0">ROUND(C27*D27,2)</f>
        <v>0</v>
      </c>
    </row>
    <row r="28" spans="1:5" x14ac:dyDescent="0.2">
      <c r="A28" s="157" t="s">
        <v>147</v>
      </c>
      <c r="B28" s="158" t="s">
        <v>146</v>
      </c>
      <c r="C28" s="159">
        <v>6</v>
      </c>
      <c r="D28" s="160"/>
      <c r="E28" s="161">
        <f t="shared" si="0"/>
        <v>0</v>
      </c>
    </row>
    <row r="29" spans="1:5" x14ac:dyDescent="0.2">
      <c r="A29" s="157" t="s">
        <v>148</v>
      </c>
      <c r="B29" s="158" t="s">
        <v>146</v>
      </c>
      <c r="C29" s="159">
        <v>6</v>
      </c>
      <c r="D29" s="160"/>
      <c r="E29" s="161">
        <f t="shared" si="0"/>
        <v>0</v>
      </c>
    </row>
    <row r="30" spans="1:5" x14ac:dyDescent="0.2">
      <c r="A30" s="157" t="s">
        <v>149</v>
      </c>
      <c r="B30" s="158" t="s">
        <v>146</v>
      </c>
      <c r="C30" s="159">
        <v>15</v>
      </c>
      <c r="D30" s="160"/>
      <c r="E30" s="161">
        <f t="shared" si="0"/>
        <v>0</v>
      </c>
    </row>
    <row r="31" spans="1:5" x14ac:dyDescent="0.2">
      <c r="A31" s="157" t="s">
        <v>150</v>
      </c>
      <c r="B31" s="158" t="s">
        <v>146</v>
      </c>
      <c r="C31" s="159">
        <v>6</v>
      </c>
      <c r="D31" s="160"/>
      <c r="E31" s="161">
        <f t="shared" si="0"/>
        <v>0</v>
      </c>
    </row>
    <row r="32" spans="1:5" x14ac:dyDescent="0.2">
      <c r="A32" s="157" t="s">
        <v>151</v>
      </c>
      <c r="B32" s="158" t="s">
        <v>146</v>
      </c>
      <c r="C32" s="159">
        <v>6</v>
      </c>
      <c r="D32" s="160"/>
      <c r="E32" s="161">
        <f t="shared" si="0"/>
        <v>0</v>
      </c>
    </row>
    <row r="33" spans="1:5" x14ac:dyDescent="0.2">
      <c r="A33" s="157" t="s">
        <v>152</v>
      </c>
      <c r="B33" s="158" t="s">
        <v>146</v>
      </c>
      <c r="C33" s="159">
        <v>6</v>
      </c>
      <c r="D33" s="160"/>
      <c r="E33" s="161">
        <f t="shared" si="0"/>
        <v>0</v>
      </c>
    </row>
    <row r="34" spans="1:5" x14ac:dyDescent="0.2">
      <c r="A34" s="157" t="s">
        <v>153</v>
      </c>
      <c r="B34" s="158" t="s">
        <v>146</v>
      </c>
      <c r="C34" s="159">
        <v>6</v>
      </c>
      <c r="D34" s="160"/>
      <c r="E34" s="161">
        <f t="shared" si="0"/>
        <v>0</v>
      </c>
    </row>
    <row r="35" spans="1:5" x14ac:dyDescent="0.2">
      <c r="A35" s="157" t="s">
        <v>154</v>
      </c>
      <c r="B35" s="158" t="s">
        <v>146</v>
      </c>
      <c r="C35" s="159">
        <v>3</v>
      </c>
      <c r="D35" s="160"/>
      <c r="E35" s="161">
        <f t="shared" si="0"/>
        <v>0</v>
      </c>
    </row>
    <row r="36" spans="1:5" x14ac:dyDescent="0.2">
      <c r="A36" s="157" t="s">
        <v>155</v>
      </c>
      <c r="B36" s="158" t="s">
        <v>146</v>
      </c>
      <c r="C36" s="159">
        <v>3</v>
      </c>
      <c r="D36" s="160"/>
      <c r="E36" s="161">
        <f t="shared" si="0"/>
        <v>0</v>
      </c>
    </row>
    <row r="37" spans="1:5" x14ac:dyDescent="0.2">
      <c r="A37" s="157" t="s">
        <v>156</v>
      </c>
      <c r="B37" s="158" t="s">
        <v>146</v>
      </c>
      <c r="C37" s="159">
        <v>6</v>
      </c>
      <c r="D37" s="160"/>
      <c r="E37" s="161">
        <f t="shared" si="0"/>
        <v>0</v>
      </c>
    </row>
    <row r="38" spans="1:5" x14ac:dyDescent="0.2">
      <c r="A38" s="157" t="s">
        <v>157</v>
      </c>
      <c r="B38" s="158" t="s">
        <v>146</v>
      </c>
      <c r="C38" s="159">
        <v>6</v>
      </c>
      <c r="D38" s="160"/>
      <c r="E38" s="161">
        <f t="shared" si="0"/>
        <v>0</v>
      </c>
    </row>
    <row r="39" spans="1:5" x14ac:dyDescent="0.2">
      <c r="A39" s="157" t="s">
        <v>158</v>
      </c>
      <c r="B39" s="158" t="s">
        <v>146</v>
      </c>
      <c r="C39" s="159">
        <v>6</v>
      </c>
      <c r="D39" s="160"/>
      <c r="E39" s="161">
        <f t="shared" si="0"/>
        <v>0</v>
      </c>
    </row>
    <row r="40" spans="1:5" x14ac:dyDescent="0.2">
      <c r="A40" s="157" t="s">
        <v>159</v>
      </c>
      <c r="B40" s="158" t="s">
        <v>146</v>
      </c>
      <c r="C40" s="159">
        <v>3</v>
      </c>
      <c r="D40" s="160"/>
      <c r="E40" s="161">
        <f t="shared" si="0"/>
        <v>0</v>
      </c>
    </row>
    <row r="41" spans="1:5" x14ac:dyDescent="0.2">
      <c r="A41" s="157" t="s">
        <v>160</v>
      </c>
      <c r="B41" s="158" t="s">
        <v>146</v>
      </c>
      <c r="C41" s="159">
        <v>6</v>
      </c>
      <c r="D41" s="160"/>
      <c r="E41" s="161">
        <f t="shared" si="0"/>
        <v>0</v>
      </c>
    </row>
    <row r="42" spans="1:5" x14ac:dyDescent="0.2">
      <c r="A42" s="157" t="s">
        <v>161</v>
      </c>
      <c r="B42" s="158" t="s">
        <v>146</v>
      </c>
      <c r="C42" s="159">
        <v>2</v>
      </c>
      <c r="D42" s="160"/>
      <c r="E42" s="161">
        <f t="shared" si="0"/>
        <v>0</v>
      </c>
    </row>
    <row r="43" spans="1:5" x14ac:dyDescent="0.2">
      <c r="A43" s="157" t="s">
        <v>162</v>
      </c>
      <c r="B43" s="158" t="s">
        <v>146</v>
      </c>
      <c r="C43" s="159">
        <v>2</v>
      </c>
      <c r="D43" s="160"/>
      <c r="E43" s="161">
        <f t="shared" si="0"/>
        <v>0</v>
      </c>
    </row>
    <row r="44" spans="1:5" x14ac:dyDescent="0.2">
      <c r="A44" s="157" t="s">
        <v>163</v>
      </c>
      <c r="B44" s="158" t="s">
        <v>164</v>
      </c>
      <c r="C44" s="159">
        <v>10</v>
      </c>
      <c r="D44" s="160"/>
      <c r="E44" s="161">
        <f t="shared" si="0"/>
        <v>0</v>
      </c>
    </row>
    <row r="45" spans="1:5" x14ac:dyDescent="0.2">
      <c r="A45" s="162" t="s">
        <v>165</v>
      </c>
      <c r="B45" s="163"/>
      <c r="C45" s="164"/>
      <c r="D45" s="165"/>
      <c r="E45" s="295">
        <f>ROUND(SUM(E27:E44),2)</f>
        <v>0</v>
      </c>
    </row>
    <row r="46" spans="1:5" x14ac:dyDescent="0.2">
      <c r="A46" s="344" t="s">
        <v>166</v>
      </c>
      <c r="B46" s="344"/>
      <c r="C46" s="166"/>
      <c r="D46" s="167"/>
      <c r="E46" s="167"/>
    </row>
    <row r="47" spans="1:5" x14ac:dyDescent="0.2">
      <c r="A47" s="344"/>
      <c r="B47" s="344"/>
      <c r="C47" s="168"/>
      <c r="D47" s="169"/>
      <c r="E47" s="170" t="s">
        <v>167</v>
      </c>
    </row>
    <row r="48" spans="1:5" ht="12.75" customHeight="1" x14ac:dyDescent="0.2">
      <c r="A48" s="345" t="s">
        <v>167</v>
      </c>
      <c r="B48" s="345"/>
      <c r="C48" s="345"/>
      <c r="D48" s="345"/>
      <c r="E48" s="296">
        <f>ROUND(E45/12,2)</f>
        <v>0</v>
      </c>
    </row>
    <row r="49" spans="1:5" x14ac:dyDescent="0.2">
      <c r="A49" s="346" t="s">
        <v>168</v>
      </c>
      <c r="B49" s="346"/>
      <c r="C49" s="346"/>
      <c r="D49" s="171">
        <v>3</v>
      </c>
      <c r="E49" s="297">
        <f>E48/D49</f>
        <v>0</v>
      </c>
    </row>
  </sheetData>
  <mergeCells count="18">
    <mergeCell ref="A1:E6"/>
    <mergeCell ref="A9:E9"/>
    <mergeCell ref="A10:E10"/>
    <mergeCell ref="B11:E11"/>
    <mergeCell ref="B12:E12"/>
    <mergeCell ref="B13:E13"/>
    <mergeCell ref="A14:E14"/>
    <mergeCell ref="B15:E15"/>
    <mergeCell ref="B16:E16"/>
    <mergeCell ref="B17:E17"/>
    <mergeCell ref="A46:B47"/>
    <mergeCell ref="A48:D48"/>
    <mergeCell ref="A49:C49"/>
    <mergeCell ref="B18:E18"/>
    <mergeCell ref="B19:E19"/>
    <mergeCell ref="B20:E20"/>
    <mergeCell ref="B21:E21"/>
    <mergeCell ref="A23:C24"/>
  </mergeCells>
  <pageMargins left="0.51180555555555596" right="0.51180555555555596" top="0.78749999999999998" bottom="0.78819444444444398" header="0.511811023622047" footer="0.31527777777777799"/>
  <pageSetup paperSize="9" scale="65" fitToHeight="0" orientation="portrait" r:id="rId1"/>
  <headerFooter>
    <oddFooter>&amp;CMárcio Rodrigo Oliveira Filho
Técnico em Contabilidade
Portaria 803/2025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97"/>
  <sheetViews>
    <sheetView topLeftCell="A58" zoomScale="80" zoomScaleNormal="80" workbookViewId="0">
      <selection activeCell="C86" sqref="C86"/>
    </sheetView>
  </sheetViews>
  <sheetFormatPr defaultColWidth="8.7109375"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8.28515625" customWidth="1"/>
    <col min="6" max="6" width="12.85546875" customWidth="1"/>
    <col min="7" max="7" width="22.7109375" customWidth="1"/>
  </cols>
  <sheetData>
    <row r="1" spans="1:7" ht="12.75" customHeight="1" x14ac:dyDescent="0.2">
      <c r="A1" s="385" t="s">
        <v>26</v>
      </c>
      <c r="B1" s="385"/>
      <c r="C1" s="385"/>
      <c r="D1" s="385"/>
      <c r="E1" s="385"/>
      <c r="F1" s="385"/>
      <c r="G1" s="385"/>
    </row>
    <row r="2" spans="1:7" ht="12.75" customHeight="1" x14ac:dyDescent="0.2">
      <c r="A2" s="385"/>
      <c r="B2" s="385"/>
      <c r="C2" s="385"/>
      <c r="D2" s="385"/>
      <c r="E2" s="385"/>
      <c r="F2" s="385"/>
      <c r="G2" s="385"/>
    </row>
    <row r="3" spans="1:7" ht="12.75" customHeight="1" x14ac:dyDescent="0.2">
      <c r="A3" s="385"/>
      <c r="B3" s="385"/>
      <c r="C3" s="385"/>
      <c r="D3" s="385"/>
      <c r="E3" s="385"/>
      <c r="F3" s="385"/>
      <c r="G3" s="385"/>
    </row>
    <row r="4" spans="1:7" ht="12.75" customHeight="1" x14ac:dyDescent="0.2">
      <c r="A4" s="385"/>
      <c r="B4" s="385"/>
      <c r="C4" s="385"/>
      <c r="D4" s="385"/>
      <c r="E4" s="385"/>
      <c r="F4" s="385"/>
      <c r="G4" s="385"/>
    </row>
    <row r="5" spans="1:7" ht="12.75" customHeight="1" x14ac:dyDescent="0.2">
      <c r="A5" s="385"/>
      <c r="B5" s="385"/>
      <c r="C5" s="385"/>
      <c r="D5" s="385"/>
      <c r="E5" s="385"/>
      <c r="F5" s="385"/>
      <c r="G5" s="385"/>
    </row>
    <row r="6" spans="1:7" ht="12.75" customHeight="1" x14ac:dyDescent="0.2">
      <c r="A6" s="385"/>
      <c r="B6" s="385"/>
      <c r="C6" s="385"/>
      <c r="D6" s="385"/>
      <c r="E6" s="385"/>
      <c r="F6" s="385"/>
      <c r="G6" s="385"/>
    </row>
    <row r="7" spans="1:7" ht="15.75" x14ac:dyDescent="0.2">
      <c r="A7" s="386"/>
      <c r="B7" s="386"/>
      <c r="C7" s="386"/>
      <c r="D7" s="386"/>
      <c r="E7" s="386"/>
      <c r="F7" s="386"/>
      <c r="G7" s="386"/>
    </row>
    <row r="8" spans="1:7" ht="15.75" x14ac:dyDescent="0.2">
      <c r="A8" s="386"/>
      <c r="B8" s="386"/>
      <c r="C8" s="386"/>
      <c r="D8" s="386"/>
      <c r="E8" s="386"/>
      <c r="F8" s="386"/>
      <c r="G8" s="386"/>
    </row>
    <row r="9" spans="1:7" ht="15.75" x14ac:dyDescent="0.2">
      <c r="A9" s="351" t="s">
        <v>279</v>
      </c>
      <c r="B9" s="351"/>
      <c r="C9" s="351"/>
      <c r="D9" s="351"/>
      <c r="E9" s="351"/>
      <c r="F9" s="351"/>
      <c r="G9" s="351"/>
    </row>
    <row r="10" spans="1:7" x14ac:dyDescent="0.2">
      <c r="A10" s="352"/>
      <c r="B10" s="352"/>
      <c r="C10" s="352"/>
      <c r="D10" s="352"/>
      <c r="E10" s="352"/>
      <c r="F10" s="352"/>
      <c r="G10" s="352"/>
    </row>
    <row r="11" spans="1:7" ht="15" x14ac:dyDescent="0.2">
      <c r="A11" s="319" t="s">
        <v>28</v>
      </c>
      <c r="B11" s="319"/>
      <c r="C11" s="319"/>
      <c r="D11" s="383" t="s">
        <v>29</v>
      </c>
      <c r="E11" s="383"/>
      <c r="F11" s="383"/>
      <c r="G11" s="383"/>
    </row>
    <row r="12" spans="1:7" ht="15" x14ac:dyDescent="0.2">
      <c r="A12" s="309" t="s">
        <v>32</v>
      </c>
      <c r="B12" s="309"/>
      <c r="C12" s="309"/>
      <c r="D12" s="309"/>
      <c r="E12" s="309"/>
      <c r="F12" s="309"/>
      <c r="G12" s="309"/>
    </row>
    <row r="13" spans="1:7" ht="15" x14ac:dyDescent="0.2">
      <c r="A13" s="319" t="s">
        <v>33</v>
      </c>
      <c r="B13" s="319"/>
      <c r="C13" s="319"/>
      <c r="D13" s="383"/>
      <c r="E13" s="383"/>
      <c r="F13" s="383"/>
      <c r="G13" s="383"/>
    </row>
    <row r="14" spans="1:7" ht="15" x14ac:dyDescent="0.2">
      <c r="A14" s="319" t="s">
        <v>34</v>
      </c>
      <c r="B14" s="319"/>
      <c r="C14" s="319"/>
      <c r="D14" s="383"/>
      <c r="E14" s="383"/>
      <c r="F14" s="383"/>
      <c r="G14" s="383"/>
    </row>
    <row r="15" spans="1:7" ht="15" x14ac:dyDescent="0.2">
      <c r="A15" s="319" t="s">
        <v>35</v>
      </c>
      <c r="B15" s="319"/>
      <c r="C15" s="319"/>
      <c r="D15" s="309" t="s">
        <v>282</v>
      </c>
      <c r="E15" s="309"/>
      <c r="F15" s="309"/>
      <c r="G15" s="309"/>
    </row>
    <row r="16" spans="1:7" ht="15" x14ac:dyDescent="0.2">
      <c r="A16" s="319" t="s">
        <v>36</v>
      </c>
      <c r="B16" s="319"/>
      <c r="C16" s="319"/>
      <c r="D16" s="383"/>
      <c r="E16" s="383"/>
      <c r="F16" s="383"/>
      <c r="G16" s="383"/>
    </row>
    <row r="17" spans="1:7" ht="15" x14ac:dyDescent="0.2">
      <c r="A17" s="319" t="s">
        <v>37</v>
      </c>
      <c r="B17" s="319"/>
      <c r="C17" s="319"/>
      <c r="D17" s="383" t="s">
        <v>38</v>
      </c>
      <c r="E17" s="383"/>
      <c r="F17" s="383"/>
      <c r="G17" s="383"/>
    </row>
    <row r="18" spans="1:7" ht="15" x14ac:dyDescent="0.2">
      <c r="A18" s="319" t="s">
        <v>39</v>
      </c>
      <c r="B18" s="319"/>
      <c r="C18" s="319"/>
      <c r="D18" s="383" t="s">
        <v>40</v>
      </c>
      <c r="E18" s="383"/>
      <c r="F18" s="383"/>
      <c r="G18" s="383"/>
    </row>
    <row r="19" spans="1:7" ht="15" x14ac:dyDescent="0.2">
      <c r="A19" s="319" t="s">
        <v>42</v>
      </c>
      <c r="B19" s="319"/>
      <c r="C19" s="319"/>
      <c r="D19" s="383">
        <v>12</v>
      </c>
      <c r="E19" s="383"/>
      <c r="F19" s="383"/>
      <c r="G19" s="383"/>
    </row>
    <row r="20" spans="1:7" ht="15" x14ac:dyDescent="0.2">
      <c r="A20" s="319" t="s">
        <v>169</v>
      </c>
      <c r="B20" s="319"/>
      <c r="C20" s="319"/>
      <c r="D20" s="383" t="s">
        <v>170</v>
      </c>
      <c r="E20" s="383"/>
      <c r="F20" s="383"/>
      <c r="G20" s="383"/>
    </row>
    <row r="21" spans="1:7" x14ac:dyDescent="0.2">
      <c r="A21" s="384"/>
      <c r="B21" s="384"/>
      <c r="C21" s="384"/>
      <c r="D21" s="384"/>
      <c r="E21" s="384"/>
      <c r="F21" s="384"/>
      <c r="G21" s="384"/>
    </row>
    <row r="22" spans="1:7" ht="12.75" customHeight="1" x14ac:dyDescent="0.2">
      <c r="A22" s="312" t="s">
        <v>139</v>
      </c>
      <c r="B22" s="312"/>
      <c r="C22" s="312"/>
      <c r="D22" s="312"/>
      <c r="E22" s="312"/>
      <c r="F22" s="312"/>
      <c r="G22" s="312"/>
    </row>
    <row r="23" spans="1:7" ht="12.75" customHeight="1" x14ac:dyDescent="0.2">
      <c r="A23" s="312"/>
      <c r="B23" s="312"/>
      <c r="C23" s="312"/>
      <c r="D23" s="312"/>
      <c r="E23" s="312"/>
      <c r="F23" s="312"/>
      <c r="G23" s="312"/>
    </row>
    <row r="24" spans="1:7" ht="15" x14ac:dyDescent="0.2">
      <c r="A24" s="312"/>
      <c r="B24" s="312"/>
      <c r="C24" s="312"/>
      <c r="D24" s="312"/>
      <c r="E24" s="312"/>
      <c r="F24" s="312"/>
      <c r="G24" s="312"/>
    </row>
    <row r="25" spans="1:7" ht="15" x14ac:dyDescent="0.2">
      <c r="A25" s="380" t="s">
        <v>276</v>
      </c>
      <c r="B25" s="380"/>
      <c r="C25" s="380"/>
      <c r="D25" s="380"/>
      <c r="E25" s="380"/>
      <c r="F25" s="380"/>
      <c r="G25" s="380"/>
    </row>
    <row r="26" spans="1:7" ht="15.75" x14ac:dyDescent="0.2">
      <c r="A26" s="172" t="s">
        <v>140</v>
      </c>
      <c r="B26" s="381" t="s">
        <v>141</v>
      </c>
      <c r="C26" s="381"/>
      <c r="D26" s="173" t="s">
        <v>171</v>
      </c>
      <c r="E26" s="174" t="s">
        <v>143</v>
      </c>
      <c r="F26" s="174" t="s">
        <v>67</v>
      </c>
      <c r="G26" s="175" t="s">
        <v>172</v>
      </c>
    </row>
    <row r="27" spans="1:7" ht="15" x14ac:dyDescent="0.2">
      <c r="A27" s="176" t="s">
        <v>173</v>
      </c>
      <c r="B27" s="376" t="s">
        <v>146</v>
      </c>
      <c r="C27" s="376"/>
      <c r="D27" s="177">
        <v>1</v>
      </c>
      <c r="E27" s="178"/>
      <c r="F27" s="179">
        <f>D27*E27</f>
        <v>0</v>
      </c>
      <c r="G27" s="382">
        <f>F28/12</f>
        <v>0</v>
      </c>
    </row>
    <row r="28" spans="1:7" ht="15" x14ac:dyDescent="0.2">
      <c r="A28" s="180" t="s">
        <v>276</v>
      </c>
      <c r="B28" s="348" t="s">
        <v>71</v>
      </c>
      <c r="C28" s="348"/>
      <c r="D28" s="4">
        <v>10</v>
      </c>
      <c r="E28" s="181">
        <f>F27</f>
        <v>0</v>
      </c>
      <c r="F28" s="182">
        <f>E28*D28/100</f>
        <v>0</v>
      </c>
      <c r="G28" s="382"/>
    </row>
    <row r="29" spans="1:7" ht="12.75" customHeight="1" x14ac:dyDescent="0.2">
      <c r="A29" s="379" t="s">
        <v>174</v>
      </c>
      <c r="B29" s="379"/>
      <c r="C29" s="379"/>
      <c r="D29" s="379"/>
      <c r="E29" s="379"/>
      <c r="F29" s="379"/>
      <c r="G29" s="379"/>
    </row>
    <row r="30" spans="1:7" x14ac:dyDescent="0.2">
      <c r="A30" s="379"/>
      <c r="B30" s="379"/>
      <c r="C30" s="379"/>
      <c r="D30" s="379"/>
      <c r="E30" s="379"/>
      <c r="F30" s="379"/>
      <c r="G30" s="379"/>
    </row>
    <row r="31" spans="1:7" ht="15" x14ac:dyDescent="0.2">
      <c r="A31" s="370"/>
      <c r="B31" s="370"/>
      <c r="C31" s="370"/>
      <c r="D31" s="370"/>
      <c r="E31" s="370"/>
      <c r="F31" s="370"/>
      <c r="G31" s="370"/>
    </row>
    <row r="32" spans="1:7" ht="15" x14ac:dyDescent="0.2">
      <c r="A32" s="374" t="s">
        <v>175</v>
      </c>
      <c r="B32" s="374"/>
      <c r="C32" s="374"/>
      <c r="D32" s="374"/>
      <c r="E32" s="374"/>
      <c r="F32" s="374"/>
      <c r="G32" s="374"/>
    </row>
    <row r="33" spans="1:7" ht="15.75" x14ac:dyDescent="0.2">
      <c r="A33" s="172" t="s">
        <v>140</v>
      </c>
      <c r="B33" s="375" t="s">
        <v>141</v>
      </c>
      <c r="C33" s="375"/>
      <c r="D33" s="183" t="s">
        <v>171</v>
      </c>
      <c r="E33" s="174" t="s">
        <v>143</v>
      </c>
      <c r="F33" s="174" t="s">
        <v>67</v>
      </c>
      <c r="G33" s="175" t="s">
        <v>172</v>
      </c>
    </row>
    <row r="34" spans="1:7" ht="15" x14ac:dyDescent="0.2">
      <c r="A34" s="176" t="s">
        <v>173</v>
      </c>
      <c r="B34" s="376" t="s">
        <v>146</v>
      </c>
      <c r="C34" s="376"/>
      <c r="D34" s="177">
        <v>1</v>
      </c>
      <c r="E34" s="178"/>
      <c r="F34" s="179">
        <f>D34*E34</f>
        <v>0</v>
      </c>
      <c r="G34" s="377">
        <f>SUM(F34:F35)/12</f>
        <v>0</v>
      </c>
    </row>
    <row r="35" spans="1:7" ht="15" x14ac:dyDescent="0.2">
      <c r="A35" s="180" t="s">
        <v>176</v>
      </c>
      <c r="B35" s="348" t="s">
        <v>71</v>
      </c>
      <c r="C35" s="348"/>
      <c r="D35" s="4">
        <v>0.5</v>
      </c>
      <c r="E35" s="181">
        <f>F34</f>
        <v>0</v>
      </c>
      <c r="F35" s="182">
        <f>D35*E35/100</f>
        <v>0</v>
      </c>
      <c r="G35" s="377"/>
    </row>
    <row r="36" spans="1:7" ht="15" x14ac:dyDescent="0.2">
      <c r="A36" s="370"/>
      <c r="B36" s="370"/>
      <c r="C36" s="370"/>
      <c r="D36" s="370"/>
      <c r="E36" s="370"/>
      <c r="F36" s="370"/>
      <c r="G36" s="370"/>
    </row>
    <row r="37" spans="1:7" ht="15" x14ac:dyDescent="0.2">
      <c r="A37" s="370"/>
      <c r="B37" s="370"/>
      <c r="C37" s="370"/>
      <c r="D37" s="370"/>
      <c r="E37" s="370"/>
      <c r="F37" s="370"/>
      <c r="G37" s="370"/>
    </row>
    <row r="38" spans="1:7" ht="15" x14ac:dyDescent="0.2">
      <c r="A38" s="378" t="s">
        <v>177</v>
      </c>
      <c r="B38" s="378"/>
      <c r="C38" s="378"/>
      <c r="D38" s="378"/>
      <c r="E38" s="378"/>
      <c r="F38" s="378"/>
      <c r="G38" s="378"/>
    </row>
    <row r="39" spans="1:7" ht="15.75" x14ac:dyDescent="0.2">
      <c r="A39" s="172" t="s">
        <v>140</v>
      </c>
      <c r="B39" s="375" t="s">
        <v>141</v>
      </c>
      <c r="C39" s="375"/>
      <c r="D39" s="183" t="s">
        <v>178</v>
      </c>
      <c r="E39" s="174" t="s">
        <v>143</v>
      </c>
      <c r="F39" s="174" t="s">
        <v>67</v>
      </c>
      <c r="G39" s="175" t="s">
        <v>172</v>
      </c>
    </row>
    <row r="40" spans="1:7" ht="15" x14ac:dyDescent="0.2">
      <c r="A40" s="184" t="s">
        <v>179</v>
      </c>
      <c r="B40" s="376" t="s">
        <v>180</v>
      </c>
      <c r="C40" s="376"/>
      <c r="D40" s="185">
        <v>120</v>
      </c>
      <c r="E40" s="186"/>
      <c r="F40" s="179"/>
      <c r="G40" s="377">
        <f>F41</f>
        <v>0</v>
      </c>
    </row>
    <row r="41" spans="1:7" ht="15" x14ac:dyDescent="0.2">
      <c r="A41" s="187" t="s">
        <v>181</v>
      </c>
      <c r="B41" s="348" t="s">
        <v>182</v>
      </c>
      <c r="C41" s="348"/>
      <c r="D41" s="188">
        <v>120</v>
      </c>
      <c r="E41" s="189"/>
      <c r="F41" s="182">
        <f>D41*E41</f>
        <v>0</v>
      </c>
      <c r="G41" s="377"/>
    </row>
    <row r="42" spans="1:7" ht="15" x14ac:dyDescent="0.2">
      <c r="A42" s="370"/>
      <c r="B42" s="370"/>
      <c r="C42" s="370"/>
      <c r="D42" s="370"/>
      <c r="E42" s="370"/>
      <c r="F42" s="370"/>
      <c r="G42" s="370"/>
    </row>
    <row r="43" spans="1:7" ht="15" x14ac:dyDescent="0.2">
      <c r="A43" s="370"/>
      <c r="B43" s="370"/>
      <c r="C43" s="370"/>
      <c r="D43" s="370"/>
      <c r="E43" s="370"/>
      <c r="F43" s="370"/>
      <c r="G43" s="370"/>
    </row>
    <row r="44" spans="1:7" ht="15" x14ac:dyDescent="0.2">
      <c r="A44" s="374" t="s">
        <v>183</v>
      </c>
      <c r="B44" s="374"/>
      <c r="C44" s="374"/>
      <c r="D44" s="374"/>
      <c r="E44" s="374"/>
      <c r="F44" s="374"/>
      <c r="G44" s="374"/>
    </row>
    <row r="45" spans="1:7" ht="15.75" x14ac:dyDescent="0.2">
      <c r="A45" s="172" t="s">
        <v>140</v>
      </c>
      <c r="B45" s="375" t="s">
        <v>141</v>
      </c>
      <c r="C45" s="375"/>
      <c r="D45" s="183" t="s">
        <v>171</v>
      </c>
      <c r="E45" s="174" t="s">
        <v>143</v>
      </c>
      <c r="F45" s="174" t="s">
        <v>67</v>
      </c>
      <c r="G45" s="175" t="s">
        <v>172</v>
      </c>
    </row>
    <row r="46" spans="1:7" ht="15" x14ac:dyDescent="0.2">
      <c r="A46" s="176" t="s">
        <v>184</v>
      </c>
      <c r="B46" s="376" t="s">
        <v>146</v>
      </c>
      <c r="C46" s="376"/>
      <c r="D46" s="177">
        <f>D27</f>
        <v>1</v>
      </c>
      <c r="E46" s="178"/>
      <c r="F46" s="179">
        <f>D46*E46</f>
        <v>0</v>
      </c>
      <c r="G46" s="377">
        <f>F48</f>
        <v>0</v>
      </c>
    </row>
    <row r="47" spans="1:7" ht="15" x14ac:dyDescent="0.2">
      <c r="A47" s="180" t="s">
        <v>185</v>
      </c>
      <c r="B47" s="348" t="s">
        <v>71</v>
      </c>
      <c r="C47" s="348"/>
      <c r="D47" s="10">
        <v>30</v>
      </c>
      <c r="E47" s="181">
        <f>F46</f>
        <v>0</v>
      </c>
      <c r="F47" s="182">
        <f>D47*E47/100</f>
        <v>0</v>
      </c>
      <c r="G47" s="377"/>
    </row>
    <row r="48" spans="1:7" ht="15" x14ac:dyDescent="0.2">
      <c r="A48" s="187" t="s">
        <v>186</v>
      </c>
      <c r="B48" s="348" t="s">
        <v>187</v>
      </c>
      <c r="C48" s="348"/>
      <c r="D48" s="10">
        <v>12</v>
      </c>
      <c r="E48" s="181">
        <f>F47</f>
        <v>0</v>
      </c>
      <c r="F48" s="182">
        <f>E48/D48</f>
        <v>0</v>
      </c>
      <c r="G48" s="377"/>
    </row>
    <row r="49" spans="1:7" ht="15" x14ac:dyDescent="0.2">
      <c r="A49" s="370"/>
      <c r="B49" s="370"/>
      <c r="C49" s="370"/>
      <c r="D49" s="370"/>
      <c r="E49" s="370"/>
      <c r="F49" s="370"/>
      <c r="G49" s="370"/>
    </row>
    <row r="50" spans="1:7" ht="15" x14ac:dyDescent="0.2">
      <c r="A50" s="370"/>
      <c r="B50" s="370"/>
      <c r="C50" s="370"/>
      <c r="D50" s="370"/>
      <c r="E50" s="370"/>
      <c r="F50" s="370"/>
      <c r="G50" s="370"/>
    </row>
    <row r="51" spans="1:7" ht="12.75" customHeight="1" x14ac:dyDescent="0.2">
      <c r="A51" s="371" t="s">
        <v>174</v>
      </c>
      <c r="B51" s="371"/>
      <c r="C51" s="371"/>
      <c r="D51" s="371"/>
      <c r="E51" s="371"/>
      <c r="F51" s="371"/>
      <c r="G51" s="371"/>
    </row>
    <row r="52" spans="1:7" x14ac:dyDescent="0.2">
      <c r="A52" s="371"/>
      <c r="B52" s="371"/>
      <c r="C52" s="371"/>
      <c r="D52" s="371"/>
      <c r="E52" s="371"/>
      <c r="F52" s="371"/>
      <c r="G52" s="371"/>
    </row>
    <row r="53" spans="1:7" ht="15.75" x14ac:dyDescent="0.25">
      <c r="A53" s="372" t="s">
        <v>277</v>
      </c>
      <c r="B53" s="372"/>
      <c r="C53" s="372"/>
      <c r="D53" s="372"/>
      <c r="E53" s="372"/>
      <c r="F53" s="372"/>
      <c r="G53" s="190">
        <f>SUM(G46,G40,G34,G27)</f>
        <v>0</v>
      </c>
    </row>
    <row r="54" spans="1:7" ht="15" x14ac:dyDescent="0.2">
      <c r="A54" s="373"/>
      <c r="B54" s="373"/>
      <c r="C54" s="373"/>
      <c r="D54" s="373"/>
      <c r="E54" s="373"/>
      <c r="F54" s="373"/>
      <c r="G54" s="373"/>
    </row>
    <row r="55" spans="1:7" ht="15.75" x14ac:dyDescent="0.25">
      <c r="A55" s="366" t="s">
        <v>188</v>
      </c>
      <c r="B55" s="366"/>
      <c r="C55" s="366"/>
      <c r="D55" s="366"/>
      <c r="E55" s="366"/>
      <c r="F55" s="366"/>
      <c r="G55" s="366"/>
    </row>
    <row r="56" spans="1:7" ht="15" x14ac:dyDescent="0.2">
      <c r="A56" s="368"/>
      <c r="B56" s="368"/>
      <c r="C56" s="368"/>
      <c r="D56" s="368"/>
      <c r="E56" s="368"/>
      <c r="F56" s="368"/>
      <c r="G56" s="368"/>
    </row>
    <row r="57" spans="1:7" ht="15.75" x14ac:dyDescent="0.25">
      <c r="A57" s="369" t="s">
        <v>189</v>
      </c>
      <c r="B57" s="369"/>
      <c r="C57" s="369"/>
      <c r="D57" s="369"/>
      <c r="E57" s="369"/>
      <c r="F57" s="369"/>
      <c r="G57" s="191" t="s">
        <v>190</v>
      </c>
    </row>
    <row r="58" spans="1:7" ht="15" x14ac:dyDescent="0.2">
      <c r="A58" s="364" t="s">
        <v>191</v>
      </c>
      <c r="B58" s="364"/>
      <c r="C58" s="364"/>
      <c r="D58" s="364"/>
      <c r="E58" s="364"/>
      <c r="F58" s="364"/>
      <c r="G58" s="192">
        <f>+G53</f>
        <v>0</v>
      </c>
    </row>
    <row r="59" spans="1:7" ht="15" x14ac:dyDescent="0.2">
      <c r="A59" s="364" t="s">
        <v>192</v>
      </c>
      <c r="B59" s="364"/>
      <c r="C59" s="364"/>
      <c r="D59" s="364"/>
      <c r="E59" s="364"/>
      <c r="F59" s="364"/>
      <c r="G59" s="192">
        <f>G27+G34</f>
        <v>0</v>
      </c>
    </row>
    <row r="60" spans="1:7" ht="15" x14ac:dyDescent="0.2">
      <c r="A60" s="364" t="s">
        <v>193</v>
      </c>
      <c r="B60" s="364"/>
      <c r="C60" s="364"/>
      <c r="D60" s="364"/>
      <c r="E60" s="364"/>
      <c r="F60" s="364"/>
      <c r="G60" s="192">
        <f>G58-G59</f>
        <v>0</v>
      </c>
    </row>
    <row r="61" spans="1:7" ht="15.75" x14ac:dyDescent="0.25">
      <c r="A61" s="365"/>
      <c r="B61" s="365"/>
      <c r="C61" s="365"/>
      <c r="D61" s="365"/>
      <c r="E61" s="365"/>
      <c r="F61" s="365"/>
      <c r="G61" s="365"/>
    </row>
    <row r="62" spans="1:7" ht="15.75" x14ac:dyDescent="0.25">
      <c r="A62" s="193"/>
      <c r="B62" s="193"/>
      <c r="C62" s="194"/>
      <c r="D62" s="195"/>
      <c r="E62" s="196"/>
      <c r="F62" s="194"/>
      <c r="G62" s="195"/>
    </row>
    <row r="63" spans="1:7" s="260" customFormat="1" ht="15.75" x14ac:dyDescent="0.25">
      <c r="A63" s="220"/>
      <c r="B63" s="220"/>
      <c r="C63" s="220"/>
      <c r="D63" s="220"/>
      <c r="E63" s="220"/>
      <c r="F63" s="220"/>
      <c r="G63" s="221"/>
    </row>
    <row r="64" spans="1:7" s="260" customFormat="1" ht="15.75" x14ac:dyDescent="0.25">
      <c r="A64" s="357" t="s">
        <v>280</v>
      </c>
      <c r="B64" s="358"/>
      <c r="C64" s="358"/>
      <c r="D64" s="358"/>
      <c r="E64" s="358"/>
      <c r="F64" s="359"/>
      <c r="G64" s="222">
        <f>G60</f>
        <v>0</v>
      </c>
    </row>
    <row r="65" spans="1:7" ht="15" x14ac:dyDescent="0.2">
      <c r="A65" s="2"/>
      <c r="B65" s="2"/>
      <c r="C65" s="2"/>
      <c r="D65" s="2"/>
      <c r="E65" s="2"/>
      <c r="F65" s="2"/>
      <c r="G65" s="2"/>
    </row>
    <row r="66" spans="1:7" ht="16.5" thickBot="1" x14ac:dyDescent="0.3">
      <c r="A66" s="366" t="s">
        <v>188</v>
      </c>
      <c r="B66" s="366"/>
      <c r="C66" s="366"/>
      <c r="D66" s="366"/>
      <c r="E66" s="366"/>
      <c r="F66" s="366"/>
      <c r="G66" s="366"/>
    </row>
    <row r="67" spans="1:7" ht="15.75" x14ac:dyDescent="0.25">
      <c r="A67" s="367" t="s">
        <v>281</v>
      </c>
      <c r="B67" s="367"/>
      <c r="C67" s="367"/>
      <c r="D67" s="367"/>
      <c r="E67" s="367"/>
      <c r="F67" s="367"/>
      <c r="G67" s="367"/>
    </row>
    <row r="68" spans="1:7" ht="15" x14ac:dyDescent="0.2">
      <c r="A68" s="224" t="s">
        <v>213</v>
      </c>
      <c r="B68" s="224"/>
      <c r="C68" s="225">
        <v>0.05</v>
      </c>
      <c r="D68" s="354">
        <f>+G64*C68</f>
        <v>0</v>
      </c>
      <c r="E68" s="354"/>
      <c r="F68" s="354"/>
      <c r="G68" s="354"/>
    </row>
    <row r="69" spans="1:7" ht="15" x14ac:dyDescent="0.2">
      <c r="A69" s="224" t="s">
        <v>214</v>
      </c>
      <c r="B69" s="224"/>
      <c r="C69" s="225">
        <v>0.1</v>
      </c>
      <c r="D69" s="354">
        <f>+G64*C69</f>
        <v>0</v>
      </c>
      <c r="E69" s="354"/>
      <c r="F69" s="354"/>
      <c r="G69" s="354"/>
    </row>
    <row r="70" spans="1:7" ht="15" x14ac:dyDescent="0.2">
      <c r="A70" s="360"/>
      <c r="B70" s="360"/>
      <c r="C70" s="360"/>
      <c r="D70" s="360"/>
      <c r="E70" s="360"/>
      <c r="F70" s="360"/>
      <c r="G70" s="360"/>
    </row>
    <row r="71" spans="1:7" ht="15.75" x14ac:dyDescent="0.25">
      <c r="A71" s="223" t="s">
        <v>215</v>
      </c>
      <c r="B71" s="223"/>
      <c r="C71" s="226"/>
      <c r="D71" s="361"/>
      <c r="E71" s="361"/>
      <c r="F71" s="361"/>
      <c r="G71" s="361"/>
    </row>
    <row r="72" spans="1:7" ht="15" x14ac:dyDescent="0.2">
      <c r="A72" s="227" t="s">
        <v>216</v>
      </c>
      <c r="B72" s="227"/>
      <c r="C72" s="228"/>
      <c r="D72" s="362">
        <f>1-C79</f>
        <v>0.92349999999999999</v>
      </c>
      <c r="E72" s="362"/>
      <c r="F72" s="362"/>
      <c r="G72" s="362"/>
    </row>
    <row r="73" spans="1:7" ht="15.75" x14ac:dyDescent="0.25">
      <c r="A73" s="229" t="s">
        <v>217</v>
      </c>
      <c r="B73" s="229"/>
      <c r="C73" s="230"/>
      <c r="D73" s="363"/>
      <c r="E73" s="363"/>
      <c r="F73" s="363"/>
      <c r="G73" s="363"/>
    </row>
    <row r="74" spans="1:7" ht="15" x14ac:dyDescent="0.2">
      <c r="A74" s="231" t="s">
        <v>218</v>
      </c>
      <c r="B74" s="231"/>
      <c r="C74" s="298">
        <v>0.03</v>
      </c>
      <c r="D74" s="354">
        <f>+G64*C74</f>
        <v>0</v>
      </c>
      <c r="E74" s="354"/>
      <c r="F74" s="354"/>
      <c r="G74" s="354"/>
    </row>
    <row r="75" spans="1:7" ht="15" x14ac:dyDescent="0.2">
      <c r="A75" s="231" t="s">
        <v>219</v>
      </c>
      <c r="B75" s="231"/>
      <c r="C75" s="298">
        <v>6.4999999999999997E-3</v>
      </c>
      <c r="D75" s="354">
        <f>+G64*C75</f>
        <v>0</v>
      </c>
      <c r="E75" s="354"/>
      <c r="F75" s="354"/>
      <c r="G75" s="354"/>
    </row>
    <row r="76" spans="1:7" ht="15" x14ac:dyDescent="0.2">
      <c r="A76" s="231" t="s">
        <v>220</v>
      </c>
      <c r="B76" s="231"/>
      <c r="C76" s="232"/>
      <c r="D76" s="354"/>
      <c r="E76" s="354"/>
      <c r="F76" s="354"/>
      <c r="G76" s="354"/>
    </row>
    <row r="77" spans="1:7" ht="15.75" x14ac:dyDescent="0.25">
      <c r="A77" s="233" t="s">
        <v>221</v>
      </c>
      <c r="B77" s="233"/>
      <c r="C77" s="234"/>
      <c r="D77" s="354"/>
      <c r="E77" s="354"/>
      <c r="F77" s="354"/>
      <c r="G77" s="354"/>
    </row>
    <row r="78" spans="1:7" ht="15" x14ac:dyDescent="0.2">
      <c r="A78" s="235" t="s">
        <v>222</v>
      </c>
      <c r="B78" s="235"/>
      <c r="C78" s="236">
        <v>0.04</v>
      </c>
      <c r="D78" s="354">
        <f>+G64*C78</f>
        <v>0</v>
      </c>
      <c r="E78" s="354"/>
      <c r="F78" s="354"/>
      <c r="G78" s="354"/>
    </row>
    <row r="79" spans="1:7" ht="15.75" x14ac:dyDescent="0.25">
      <c r="A79" s="217" t="s">
        <v>223</v>
      </c>
      <c r="B79" s="217"/>
      <c r="C79" s="237">
        <f>SUM(C73:C78)</f>
        <v>7.6499999999999999E-2</v>
      </c>
      <c r="D79" s="355">
        <f>SUM(D73:D78)</f>
        <v>0</v>
      </c>
      <c r="E79" s="355"/>
      <c r="F79" s="355"/>
      <c r="G79" s="355"/>
    </row>
    <row r="80" spans="1:7" ht="15.75" x14ac:dyDescent="0.25">
      <c r="A80" s="233" t="s">
        <v>224</v>
      </c>
      <c r="B80" s="231"/>
      <c r="C80" s="231"/>
      <c r="D80" s="356">
        <f>ROUND(D81*12,2)</f>
        <v>0</v>
      </c>
      <c r="E80" s="356"/>
      <c r="F80" s="356"/>
      <c r="G80" s="356"/>
    </row>
    <row r="81" spans="1:7" ht="15.75" x14ac:dyDescent="0.25">
      <c r="A81" s="233" t="s">
        <v>225</v>
      </c>
      <c r="B81" s="231"/>
      <c r="C81" s="231"/>
      <c r="D81" s="356">
        <f>ROUND(+G64+D68+D69+D79,2)</f>
        <v>0</v>
      </c>
      <c r="E81" s="356"/>
      <c r="F81" s="356"/>
      <c r="G81" s="356"/>
    </row>
    <row r="82" spans="1:7" ht="15" x14ac:dyDescent="0.2">
      <c r="A82" s="2"/>
      <c r="B82" s="2"/>
      <c r="C82" s="2"/>
      <c r="D82" s="2"/>
      <c r="E82" s="2"/>
      <c r="F82" s="2"/>
      <c r="G82" s="2"/>
    </row>
    <row r="83" spans="1:7" ht="15" x14ac:dyDescent="0.2">
      <c r="A83" s="2"/>
      <c r="B83" s="2"/>
      <c r="C83" s="2"/>
      <c r="D83" s="2"/>
      <c r="E83" s="2"/>
      <c r="F83" s="2"/>
      <c r="G83" s="2"/>
    </row>
    <row r="84" spans="1:7" ht="15" x14ac:dyDescent="0.2">
      <c r="A84" s="2"/>
      <c r="B84" s="2"/>
      <c r="C84" s="2"/>
      <c r="D84" s="2"/>
      <c r="E84" s="2"/>
      <c r="F84" s="2"/>
      <c r="G84" s="2"/>
    </row>
    <row r="85" spans="1:7" ht="15" x14ac:dyDescent="0.2">
      <c r="A85" s="2"/>
      <c r="B85" s="2"/>
      <c r="C85" s="2"/>
      <c r="D85" s="2"/>
      <c r="E85" s="2"/>
      <c r="F85" s="2"/>
      <c r="G85" s="2"/>
    </row>
    <row r="86" spans="1:7" ht="15" x14ac:dyDescent="0.2">
      <c r="A86" s="2"/>
      <c r="B86" s="2"/>
      <c r="C86" s="2"/>
      <c r="D86" s="2"/>
      <c r="E86" s="2"/>
      <c r="F86" s="2"/>
      <c r="G86" s="2"/>
    </row>
    <row r="87" spans="1:7" ht="15" x14ac:dyDescent="0.2">
      <c r="A87" s="2"/>
      <c r="B87" s="2"/>
      <c r="C87" s="2"/>
      <c r="D87" s="2"/>
      <c r="E87" s="2"/>
      <c r="F87" s="2"/>
      <c r="G87" s="2"/>
    </row>
    <row r="88" spans="1:7" ht="15" x14ac:dyDescent="0.2">
      <c r="A88" s="2"/>
      <c r="B88" s="2"/>
      <c r="C88" s="2"/>
      <c r="D88" s="2"/>
      <c r="E88" s="2"/>
      <c r="F88" s="2"/>
      <c r="G88" s="2"/>
    </row>
    <row r="89" spans="1:7" ht="15" x14ac:dyDescent="0.2">
      <c r="A89" s="2"/>
      <c r="B89" s="2"/>
      <c r="C89" s="2"/>
      <c r="D89" s="2"/>
      <c r="E89" s="2"/>
      <c r="F89" s="2"/>
      <c r="G89" s="2"/>
    </row>
    <row r="90" spans="1:7" ht="15" x14ac:dyDescent="0.2">
      <c r="A90" s="2"/>
      <c r="B90" s="2"/>
      <c r="C90" s="2"/>
      <c r="D90" s="2"/>
      <c r="E90" s="2"/>
      <c r="F90" s="2"/>
      <c r="G90" s="2"/>
    </row>
    <row r="91" spans="1:7" ht="15" x14ac:dyDescent="0.2">
      <c r="A91" s="2"/>
      <c r="B91" s="2"/>
      <c r="C91" s="2"/>
      <c r="D91" s="2"/>
      <c r="E91" s="2"/>
      <c r="F91" s="2"/>
      <c r="G91" s="2"/>
    </row>
    <row r="92" spans="1:7" ht="15" x14ac:dyDescent="0.2">
      <c r="A92" s="2"/>
      <c r="B92" s="2"/>
      <c r="C92" s="2"/>
      <c r="D92" s="2"/>
      <c r="E92" s="2"/>
      <c r="F92" s="2"/>
      <c r="G92" s="2"/>
    </row>
    <row r="93" spans="1:7" ht="15" x14ac:dyDescent="0.2">
      <c r="A93" s="2"/>
      <c r="B93" s="2"/>
      <c r="C93" s="2"/>
      <c r="D93" s="2"/>
      <c r="E93" s="2"/>
      <c r="F93" s="2"/>
      <c r="G93" s="2"/>
    </row>
    <row r="94" spans="1:7" ht="15" x14ac:dyDescent="0.2">
      <c r="A94" s="2"/>
      <c r="B94" s="2"/>
      <c r="C94" s="2"/>
      <c r="D94" s="2"/>
      <c r="E94" s="2"/>
      <c r="F94" s="2"/>
      <c r="G94" s="2"/>
    </row>
    <row r="95" spans="1:7" ht="15" x14ac:dyDescent="0.2">
      <c r="A95" s="2"/>
      <c r="B95" s="2"/>
      <c r="C95" s="2"/>
      <c r="D95" s="2"/>
      <c r="E95" s="2"/>
      <c r="F95" s="2"/>
      <c r="G95" s="2"/>
    </row>
    <row r="96" spans="1:7" ht="15" x14ac:dyDescent="0.2">
      <c r="A96" s="2"/>
      <c r="B96" s="2"/>
      <c r="C96" s="2"/>
      <c r="D96" s="2"/>
      <c r="E96" s="2"/>
      <c r="F96" s="2"/>
      <c r="G96" s="2"/>
    </row>
    <row r="97" spans="1:7" ht="15" x14ac:dyDescent="0.2">
      <c r="A97" s="2"/>
      <c r="B97" s="2"/>
      <c r="C97" s="2"/>
      <c r="D97" s="2"/>
      <c r="E97" s="2"/>
      <c r="F97" s="2"/>
      <c r="G97" s="2"/>
    </row>
  </sheetData>
  <mergeCells count="83">
    <mergeCell ref="A1:G6"/>
    <mergeCell ref="A7:G7"/>
    <mergeCell ref="A8:G8"/>
    <mergeCell ref="A9:G9"/>
    <mergeCell ref="A10:G10"/>
    <mergeCell ref="A11:C11"/>
    <mergeCell ref="D11:G11"/>
    <mergeCell ref="A12:G12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D18:G18"/>
    <mergeCell ref="A19:C19"/>
    <mergeCell ref="D19:G19"/>
    <mergeCell ref="A20:C20"/>
    <mergeCell ref="D20:G20"/>
    <mergeCell ref="A21:G21"/>
    <mergeCell ref="A22:G23"/>
    <mergeCell ref="A24:G24"/>
    <mergeCell ref="A25:G25"/>
    <mergeCell ref="B26:C26"/>
    <mergeCell ref="B27:C27"/>
    <mergeCell ref="G27:G28"/>
    <mergeCell ref="B28:C28"/>
    <mergeCell ref="A29:G30"/>
    <mergeCell ref="A31:G31"/>
    <mergeCell ref="A32:G32"/>
    <mergeCell ref="B33:C33"/>
    <mergeCell ref="B34:C34"/>
    <mergeCell ref="G34:G35"/>
    <mergeCell ref="B35:C35"/>
    <mergeCell ref="A36:G36"/>
    <mergeCell ref="A37:G37"/>
    <mergeCell ref="A38:G38"/>
    <mergeCell ref="B39:C39"/>
    <mergeCell ref="B40:C40"/>
    <mergeCell ref="G40:G41"/>
    <mergeCell ref="B41:C41"/>
    <mergeCell ref="A42:G42"/>
    <mergeCell ref="A43:G43"/>
    <mergeCell ref="A44:G44"/>
    <mergeCell ref="B45:C45"/>
    <mergeCell ref="B46:C46"/>
    <mergeCell ref="G46:G48"/>
    <mergeCell ref="B47:C47"/>
    <mergeCell ref="B48:C48"/>
    <mergeCell ref="A49:G49"/>
    <mergeCell ref="A50:G50"/>
    <mergeCell ref="A51:G52"/>
    <mergeCell ref="A53:F53"/>
    <mergeCell ref="A54:G54"/>
    <mergeCell ref="A55:G55"/>
    <mergeCell ref="A56:G56"/>
    <mergeCell ref="A57:F57"/>
    <mergeCell ref="A58:F58"/>
    <mergeCell ref="A59:F59"/>
    <mergeCell ref="A60:F60"/>
    <mergeCell ref="A61:G61"/>
    <mergeCell ref="A66:G66"/>
    <mergeCell ref="A67:G67"/>
    <mergeCell ref="D68:G68"/>
    <mergeCell ref="D69:G69"/>
    <mergeCell ref="D79:G79"/>
    <mergeCell ref="D80:G80"/>
    <mergeCell ref="D81:G81"/>
    <mergeCell ref="A64:F64"/>
    <mergeCell ref="A70:G70"/>
    <mergeCell ref="D71:G71"/>
    <mergeCell ref="D72:G72"/>
    <mergeCell ref="D73:G73"/>
    <mergeCell ref="D74:G74"/>
    <mergeCell ref="D75:G75"/>
    <mergeCell ref="D76:G76"/>
    <mergeCell ref="D77:G77"/>
    <mergeCell ref="D78:G78"/>
  </mergeCells>
  <pageMargins left="0.51180555555555596" right="0.51180555555555596" top="0.78749999999999998" bottom="0.78819444444444398" header="0.511811023622047" footer="0.31527777777777799"/>
  <pageSetup paperSize="9" scale="49" fitToHeight="0" orientation="portrait" r:id="rId1"/>
  <headerFooter>
    <oddFooter>&amp;CMárcio Rodrigo Oliveira Filho
Técnico em Contabilidade
Portaria 803/2025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175"/>
  <sheetViews>
    <sheetView topLeftCell="A160" workbookViewId="0">
      <selection activeCell="D15" sqref="D15:G15"/>
    </sheetView>
  </sheetViews>
  <sheetFormatPr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8.28515625" customWidth="1"/>
    <col min="6" max="6" width="12.85546875" customWidth="1"/>
    <col min="7" max="7" width="22.7109375" customWidth="1"/>
  </cols>
  <sheetData>
    <row r="1" spans="1:7" x14ac:dyDescent="0.2">
      <c r="A1" s="385" t="s">
        <v>26</v>
      </c>
      <c r="B1" s="385"/>
      <c r="C1" s="385"/>
      <c r="D1" s="385"/>
      <c r="E1" s="385"/>
      <c r="F1" s="385"/>
      <c r="G1" s="385"/>
    </row>
    <row r="2" spans="1:7" x14ac:dyDescent="0.2">
      <c r="A2" s="385"/>
      <c r="B2" s="385"/>
      <c r="C2" s="385"/>
      <c r="D2" s="385"/>
      <c r="E2" s="385"/>
      <c r="F2" s="385"/>
      <c r="G2" s="385"/>
    </row>
    <row r="3" spans="1:7" x14ac:dyDescent="0.2">
      <c r="A3" s="385"/>
      <c r="B3" s="385"/>
      <c r="C3" s="385"/>
      <c r="D3" s="385"/>
      <c r="E3" s="385"/>
      <c r="F3" s="385"/>
      <c r="G3" s="385"/>
    </row>
    <row r="4" spans="1:7" x14ac:dyDescent="0.2">
      <c r="A4" s="385"/>
      <c r="B4" s="385"/>
      <c r="C4" s="385"/>
      <c r="D4" s="385"/>
      <c r="E4" s="385"/>
      <c r="F4" s="385"/>
      <c r="G4" s="385"/>
    </row>
    <row r="5" spans="1:7" x14ac:dyDescent="0.2">
      <c r="A5" s="385"/>
      <c r="B5" s="385"/>
      <c r="C5" s="385"/>
      <c r="D5" s="385"/>
      <c r="E5" s="385"/>
      <c r="F5" s="385"/>
      <c r="G5" s="385"/>
    </row>
    <row r="6" spans="1:7" x14ac:dyDescent="0.2">
      <c r="A6" s="385"/>
      <c r="B6" s="385"/>
      <c r="C6" s="385"/>
      <c r="D6" s="385"/>
      <c r="E6" s="385"/>
      <c r="F6" s="385"/>
      <c r="G6" s="385"/>
    </row>
    <row r="7" spans="1:7" ht="15.75" x14ac:dyDescent="0.2">
      <c r="A7" s="386"/>
      <c r="B7" s="386"/>
      <c r="C7" s="386"/>
      <c r="D7" s="386"/>
      <c r="E7" s="386"/>
      <c r="F7" s="386"/>
      <c r="G7" s="386"/>
    </row>
    <row r="8" spans="1:7" ht="15.75" x14ac:dyDescent="0.2">
      <c r="A8" s="386"/>
      <c r="B8" s="386"/>
      <c r="C8" s="386"/>
      <c r="D8" s="386"/>
      <c r="E8" s="386"/>
      <c r="F8" s="386"/>
      <c r="G8" s="386"/>
    </row>
    <row r="9" spans="1:7" ht="15.75" x14ac:dyDescent="0.2">
      <c r="A9" s="351" t="s">
        <v>273</v>
      </c>
      <c r="B9" s="351"/>
      <c r="C9" s="351"/>
      <c r="D9" s="351"/>
      <c r="E9" s="351"/>
      <c r="F9" s="351"/>
      <c r="G9" s="351"/>
    </row>
    <row r="10" spans="1:7" x14ac:dyDescent="0.2">
      <c r="A10" s="352"/>
      <c r="B10" s="352"/>
      <c r="C10" s="352"/>
      <c r="D10" s="352"/>
      <c r="E10" s="352"/>
      <c r="F10" s="352"/>
      <c r="G10" s="352"/>
    </row>
    <row r="11" spans="1:7" ht="15" x14ac:dyDescent="0.2">
      <c r="A11" s="319" t="s">
        <v>28</v>
      </c>
      <c r="B11" s="319"/>
      <c r="C11" s="319"/>
      <c r="D11" s="383" t="s">
        <v>29</v>
      </c>
      <c r="E11" s="383"/>
      <c r="F11" s="383"/>
      <c r="G11" s="383"/>
    </row>
    <row r="12" spans="1:7" ht="15" x14ac:dyDescent="0.2">
      <c r="A12" s="309" t="s">
        <v>32</v>
      </c>
      <c r="B12" s="309"/>
      <c r="C12" s="309"/>
      <c r="D12" s="309"/>
      <c r="E12" s="309"/>
      <c r="F12" s="309"/>
      <c r="G12" s="309"/>
    </row>
    <row r="13" spans="1:7" ht="15" x14ac:dyDescent="0.2">
      <c r="A13" s="319" t="s">
        <v>33</v>
      </c>
      <c r="B13" s="319"/>
      <c r="C13" s="319"/>
      <c r="D13" s="383"/>
      <c r="E13" s="383"/>
      <c r="F13" s="383"/>
      <c r="G13" s="383"/>
    </row>
    <row r="14" spans="1:7" ht="15" x14ac:dyDescent="0.2">
      <c r="A14" s="319" t="s">
        <v>34</v>
      </c>
      <c r="B14" s="319"/>
      <c r="C14" s="319"/>
      <c r="D14" s="383"/>
      <c r="E14" s="383"/>
      <c r="F14" s="383"/>
      <c r="G14" s="383"/>
    </row>
    <row r="15" spans="1:7" ht="15" x14ac:dyDescent="0.2">
      <c r="A15" s="319" t="s">
        <v>35</v>
      </c>
      <c r="B15" s="319"/>
      <c r="C15" s="319"/>
      <c r="D15" s="309" t="s">
        <v>282</v>
      </c>
      <c r="E15" s="309"/>
      <c r="F15" s="309"/>
      <c r="G15" s="309"/>
    </row>
    <row r="16" spans="1:7" ht="15" x14ac:dyDescent="0.2">
      <c r="A16" s="319" t="s">
        <v>36</v>
      </c>
      <c r="B16" s="319"/>
      <c r="C16" s="319"/>
      <c r="D16" s="383"/>
      <c r="E16" s="383"/>
      <c r="F16" s="383"/>
      <c r="G16" s="383"/>
    </row>
    <row r="17" spans="1:7" ht="15" x14ac:dyDescent="0.2">
      <c r="A17" s="319" t="s">
        <v>37</v>
      </c>
      <c r="B17" s="319"/>
      <c r="C17" s="319"/>
      <c r="D17" s="383" t="s">
        <v>38</v>
      </c>
      <c r="E17" s="383"/>
      <c r="F17" s="383"/>
      <c r="G17" s="383"/>
    </row>
    <row r="18" spans="1:7" ht="15" x14ac:dyDescent="0.2">
      <c r="A18" s="319" t="s">
        <v>39</v>
      </c>
      <c r="B18" s="319"/>
      <c r="C18" s="319"/>
      <c r="D18" s="383" t="s">
        <v>40</v>
      </c>
      <c r="E18" s="383"/>
      <c r="F18" s="383"/>
      <c r="G18" s="383"/>
    </row>
    <row r="19" spans="1:7" ht="15" x14ac:dyDescent="0.2">
      <c r="A19" s="319" t="s">
        <v>42</v>
      </c>
      <c r="B19" s="319"/>
      <c r="C19" s="319"/>
      <c r="D19" s="383">
        <v>12</v>
      </c>
      <c r="E19" s="383"/>
      <c r="F19" s="383"/>
      <c r="G19" s="383"/>
    </row>
    <row r="20" spans="1:7" x14ac:dyDescent="0.2">
      <c r="A20" s="384"/>
      <c r="B20" s="384"/>
      <c r="C20" s="384"/>
      <c r="D20" s="384"/>
      <c r="E20" s="384"/>
      <c r="F20" s="384"/>
      <c r="G20" s="384"/>
    </row>
    <row r="21" spans="1:7" x14ac:dyDescent="0.2">
      <c r="A21" s="312" t="s">
        <v>139</v>
      </c>
      <c r="B21" s="312"/>
      <c r="C21" s="312"/>
      <c r="D21" s="312"/>
      <c r="E21" s="312"/>
      <c r="F21" s="312"/>
      <c r="G21" s="312"/>
    </row>
    <row r="22" spans="1:7" x14ac:dyDescent="0.2">
      <c r="A22" s="312"/>
      <c r="B22" s="312"/>
      <c r="C22" s="312"/>
      <c r="D22" s="312"/>
      <c r="E22" s="312"/>
      <c r="F22" s="312"/>
      <c r="G22" s="312"/>
    </row>
    <row r="23" spans="1:7" ht="15" x14ac:dyDescent="0.2">
      <c r="A23" s="312"/>
      <c r="B23" s="312"/>
      <c r="C23" s="312"/>
      <c r="D23" s="312"/>
      <c r="E23" s="312"/>
      <c r="F23" s="312"/>
      <c r="G23" s="312"/>
    </row>
    <row r="24" spans="1:7" ht="15.75" x14ac:dyDescent="0.2">
      <c r="A24" s="197" t="s">
        <v>194</v>
      </c>
      <c r="B24" s="197"/>
      <c r="C24" s="198"/>
      <c r="D24" s="198"/>
      <c r="E24" s="199"/>
      <c r="F24" s="199"/>
      <c r="G24" s="199"/>
    </row>
    <row r="25" spans="1:7" ht="15" x14ac:dyDescent="0.2">
      <c r="A25" s="200"/>
      <c r="B25" s="200"/>
      <c r="C25" s="200"/>
      <c r="D25" s="200"/>
      <c r="E25" s="201"/>
      <c r="F25" s="201"/>
      <c r="G25" s="201"/>
    </row>
    <row r="26" spans="1:7" ht="15.75" thickBot="1" x14ac:dyDescent="0.25">
      <c r="A26" s="200" t="s">
        <v>195</v>
      </c>
      <c r="B26" s="200"/>
      <c r="C26" s="200"/>
      <c r="D26" s="200"/>
      <c r="E26" s="201"/>
      <c r="F26" s="201"/>
      <c r="G26" s="201"/>
    </row>
    <row r="27" spans="1:7" ht="16.5" thickBot="1" x14ac:dyDescent="0.25">
      <c r="A27" s="202" t="s">
        <v>140</v>
      </c>
      <c r="B27" s="173"/>
      <c r="C27" s="293" t="s">
        <v>141</v>
      </c>
      <c r="D27" s="293" t="s">
        <v>171</v>
      </c>
      <c r="E27" s="174" t="s">
        <v>143</v>
      </c>
      <c r="F27" s="174" t="s">
        <v>67</v>
      </c>
      <c r="G27" s="175" t="s">
        <v>172</v>
      </c>
    </row>
    <row r="28" spans="1:7" ht="15.75" thickBot="1" x14ac:dyDescent="0.25">
      <c r="A28" s="207" t="s">
        <v>196</v>
      </c>
      <c r="B28" s="207"/>
      <c r="C28" s="292" t="s">
        <v>146</v>
      </c>
      <c r="D28" s="292">
        <v>1</v>
      </c>
      <c r="E28" s="178"/>
      <c r="F28" s="179">
        <f>D28*E28</f>
        <v>0</v>
      </c>
      <c r="G28" s="387">
        <f>SUM(F28:F29)/12</f>
        <v>0</v>
      </c>
    </row>
    <row r="29" spans="1:7" ht="15.75" thickBot="1" x14ac:dyDescent="0.25">
      <c r="A29" s="209" t="s">
        <v>197</v>
      </c>
      <c r="B29" s="209"/>
      <c r="C29" s="291" t="s">
        <v>71</v>
      </c>
      <c r="D29" s="291">
        <v>10</v>
      </c>
      <c r="E29" s="181">
        <f>F28</f>
        <v>0</v>
      </c>
      <c r="F29" s="182">
        <f>D29*E29/100</f>
        <v>0</v>
      </c>
      <c r="G29" s="387"/>
    </row>
    <row r="30" spans="1:7" ht="15" x14ac:dyDescent="0.2">
      <c r="A30" s="196"/>
      <c r="B30" s="196"/>
      <c r="C30" s="196"/>
      <c r="D30" s="196"/>
      <c r="E30" s="196"/>
      <c r="F30" s="196"/>
      <c r="G30" s="196"/>
    </row>
    <row r="31" spans="1:7" ht="15" x14ac:dyDescent="0.2">
      <c r="A31" s="379" t="s">
        <v>174</v>
      </c>
      <c r="B31" s="379"/>
      <c r="C31" s="379"/>
      <c r="D31" s="379"/>
      <c r="E31" s="379"/>
      <c r="F31" s="201"/>
      <c r="G31" s="196"/>
    </row>
    <row r="32" spans="1:7" ht="15" x14ac:dyDescent="0.2">
      <c r="A32" s="379"/>
      <c r="B32" s="379"/>
      <c r="C32" s="379"/>
      <c r="D32" s="379"/>
      <c r="E32" s="379"/>
      <c r="F32" s="201"/>
      <c r="G32" s="201"/>
    </row>
    <row r="33" spans="1:7" ht="15" x14ac:dyDescent="0.2">
      <c r="A33" s="379"/>
      <c r="B33" s="379"/>
      <c r="C33" s="379"/>
      <c r="D33" s="379"/>
      <c r="E33" s="379"/>
      <c r="F33" s="201"/>
      <c r="G33" s="201"/>
    </row>
    <row r="34" spans="1:7" ht="15.75" thickBot="1" x14ac:dyDescent="0.25">
      <c r="A34" s="200" t="s">
        <v>175</v>
      </c>
      <c r="B34" s="200"/>
      <c r="C34" s="200"/>
      <c r="D34" s="200"/>
      <c r="E34" s="201"/>
      <c r="F34" s="201"/>
      <c r="G34" s="201"/>
    </row>
    <row r="35" spans="1:7" ht="16.5" thickBot="1" x14ac:dyDescent="0.25">
      <c r="A35" s="202" t="s">
        <v>140</v>
      </c>
      <c r="B35" s="173"/>
      <c r="C35" s="293" t="s">
        <v>141</v>
      </c>
      <c r="D35" s="293" t="s">
        <v>171</v>
      </c>
      <c r="E35" s="174" t="s">
        <v>143</v>
      </c>
      <c r="F35" s="174" t="s">
        <v>67</v>
      </c>
      <c r="G35" s="175" t="s">
        <v>172</v>
      </c>
    </row>
    <row r="36" spans="1:7" ht="15" x14ac:dyDescent="0.2">
      <c r="A36" s="207" t="s">
        <v>196</v>
      </c>
      <c r="B36" s="207"/>
      <c r="C36" s="292" t="s">
        <v>146</v>
      </c>
      <c r="D36" s="292">
        <v>1</v>
      </c>
      <c r="E36" s="178"/>
      <c r="F36" s="178">
        <f>D36*E36</f>
        <v>0</v>
      </c>
      <c r="G36" s="203"/>
    </row>
    <row r="37" spans="1:7" ht="15.75" thickBot="1" x14ac:dyDescent="0.25">
      <c r="A37" s="209" t="s">
        <v>176</v>
      </c>
      <c r="B37" s="209"/>
      <c r="C37" s="291" t="s">
        <v>71</v>
      </c>
      <c r="D37" s="291">
        <v>0.5</v>
      </c>
      <c r="E37" s="181">
        <f>F36</f>
        <v>0</v>
      </c>
      <c r="F37" s="181">
        <f>D37*E37/100</f>
        <v>0</v>
      </c>
      <c r="G37" s="203"/>
    </row>
    <row r="38" spans="1:7" ht="16.5" thickBot="1" x14ac:dyDescent="0.25">
      <c r="A38" s="200"/>
      <c r="B38" s="200"/>
      <c r="C38" s="200"/>
      <c r="D38" s="204"/>
      <c r="E38" s="203"/>
      <c r="F38" s="203"/>
      <c r="G38" s="205">
        <f>F37</f>
        <v>0</v>
      </c>
    </row>
    <row r="39" spans="1:7" ht="15" x14ac:dyDescent="0.2">
      <c r="A39" s="200"/>
      <c r="B39" s="200"/>
      <c r="C39" s="200"/>
      <c r="D39" s="200"/>
      <c r="E39" s="201"/>
      <c r="F39" s="201"/>
      <c r="G39" s="201"/>
    </row>
    <row r="40" spans="1:7" ht="15.75" thickBot="1" x14ac:dyDescent="0.25">
      <c r="A40" s="200" t="s">
        <v>177</v>
      </c>
      <c r="B40" s="200"/>
      <c r="C40" s="206"/>
      <c r="D40" s="200"/>
      <c r="E40" s="201"/>
      <c r="F40" s="201"/>
      <c r="G40" s="201"/>
    </row>
    <row r="41" spans="1:7" ht="16.5" thickBot="1" x14ac:dyDescent="0.25">
      <c r="A41" s="202" t="s">
        <v>140</v>
      </c>
      <c r="B41" s="173"/>
      <c r="C41" s="293" t="s">
        <v>141</v>
      </c>
      <c r="D41" s="293" t="s">
        <v>171</v>
      </c>
      <c r="E41" s="174" t="s">
        <v>143</v>
      </c>
      <c r="F41" s="174" t="s">
        <v>67</v>
      </c>
      <c r="G41" s="175" t="s">
        <v>172</v>
      </c>
    </row>
    <row r="42" spans="1:7" ht="15" x14ac:dyDescent="0.2">
      <c r="A42" s="207" t="s">
        <v>198</v>
      </c>
      <c r="B42" s="207"/>
      <c r="C42" s="292" t="s">
        <v>180</v>
      </c>
      <c r="D42" s="185">
        <v>1</v>
      </c>
      <c r="E42" s="208"/>
      <c r="F42" s="178"/>
      <c r="G42" s="201"/>
    </row>
    <row r="43" spans="1:7" ht="15" x14ac:dyDescent="0.2">
      <c r="A43" s="209" t="s">
        <v>181</v>
      </c>
      <c r="B43" s="209"/>
      <c r="C43" s="291" t="s">
        <v>199</v>
      </c>
      <c r="D43" s="210">
        <v>30</v>
      </c>
      <c r="E43" s="178"/>
      <c r="F43" s="181">
        <f>E43*D43</f>
        <v>0</v>
      </c>
      <c r="G43" s="181">
        <f>F43</f>
        <v>0</v>
      </c>
    </row>
    <row r="44" spans="1:7" ht="15" x14ac:dyDescent="0.2">
      <c r="A44" s="209" t="s">
        <v>200</v>
      </c>
      <c r="B44" s="209"/>
      <c r="C44" s="291" t="s">
        <v>201</v>
      </c>
      <c r="D44" s="211">
        <v>22</v>
      </c>
      <c r="E44" s="181"/>
      <c r="F44" s="181">
        <f>D44*E44</f>
        <v>0</v>
      </c>
      <c r="G44" s="181">
        <f>F44</f>
        <v>0</v>
      </c>
    </row>
    <row r="45" spans="1:7" ht="16.5" thickBot="1" x14ac:dyDescent="0.25">
      <c r="A45" s="200"/>
      <c r="B45" s="200"/>
      <c r="C45" s="200"/>
      <c r="D45" s="200"/>
      <c r="E45" s="201"/>
      <c r="F45" s="201"/>
      <c r="G45" s="212">
        <f>SUM(G43:G44)</f>
        <v>0</v>
      </c>
    </row>
    <row r="46" spans="1:7" ht="15" x14ac:dyDescent="0.2">
      <c r="A46" s="200"/>
      <c r="B46" s="200"/>
      <c r="C46" s="200"/>
      <c r="D46" s="200"/>
      <c r="E46" s="201"/>
      <c r="F46" s="201"/>
      <c r="G46" s="201"/>
    </row>
    <row r="47" spans="1:7" ht="15.75" thickBot="1" x14ac:dyDescent="0.25">
      <c r="A47" s="200" t="s">
        <v>183</v>
      </c>
      <c r="B47" s="200"/>
      <c r="C47" s="200"/>
      <c r="D47" s="200"/>
      <c r="E47" s="201"/>
      <c r="F47" s="201"/>
      <c r="G47" s="201"/>
    </row>
    <row r="48" spans="1:7" ht="16.5" thickBot="1" x14ac:dyDescent="0.25">
      <c r="A48" s="202" t="s">
        <v>140</v>
      </c>
      <c r="B48" s="173"/>
      <c r="C48" s="293" t="s">
        <v>141</v>
      </c>
      <c r="D48" s="293" t="s">
        <v>171</v>
      </c>
      <c r="E48" s="174" t="s">
        <v>143</v>
      </c>
      <c r="F48" s="174" t="s">
        <v>67</v>
      </c>
      <c r="G48" s="175" t="s">
        <v>172</v>
      </c>
    </row>
    <row r="49" spans="1:7" ht="15" x14ac:dyDescent="0.2">
      <c r="A49" s="207" t="s">
        <v>196</v>
      </c>
      <c r="B49" s="207"/>
      <c r="C49" s="292" t="s">
        <v>146</v>
      </c>
      <c r="D49" s="292">
        <f>D28</f>
        <v>1</v>
      </c>
      <c r="E49" s="178">
        <f>E28</f>
        <v>0</v>
      </c>
      <c r="F49" s="178">
        <f>D49*E49</f>
        <v>0</v>
      </c>
      <c r="G49" s="201"/>
    </row>
    <row r="50" spans="1:7" ht="15" x14ac:dyDescent="0.2">
      <c r="A50" s="209" t="s">
        <v>185</v>
      </c>
      <c r="B50" s="209"/>
      <c r="C50" s="291" t="s">
        <v>71</v>
      </c>
      <c r="D50" s="291">
        <v>30</v>
      </c>
      <c r="E50" s="181">
        <f>F49</f>
        <v>0</v>
      </c>
      <c r="F50" s="181">
        <f>D50*E50/100</f>
        <v>0</v>
      </c>
      <c r="G50" s="201"/>
    </row>
    <row r="51" spans="1:7" ht="15.75" thickBot="1" x14ac:dyDescent="0.25">
      <c r="A51" s="209" t="s">
        <v>186</v>
      </c>
      <c r="B51" s="209"/>
      <c r="C51" s="291" t="s">
        <v>187</v>
      </c>
      <c r="D51" s="291">
        <v>12</v>
      </c>
      <c r="E51" s="181">
        <f>F50</f>
        <v>0</v>
      </c>
      <c r="F51" s="181">
        <f>E51/D51</f>
        <v>0</v>
      </c>
      <c r="G51" s="201"/>
    </row>
    <row r="52" spans="1:7" ht="16.5" thickBot="1" x14ac:dyDescent="0.25">
      <c r="A52" s="200"/>
      <c r="B52" s="200"/>
      <c r="C52" s="200"/>
      <c r="D52" s="200"/>
      <c r="E52" s="201"/>
      <c r="F52" s="201"/>
      <c r="G52" s="205">
        <f>F51</f>
        <v>0</v>
      </c>
    </row>
    <row r="53" spans="1:7" ht="15" x14ac:dyDescent="0.2">
      <c r="A53" s="200"/>
      <c r="B53" s="200"/>
      <c r="C53" s="200"/>
      <c r="D53" s="200"/>
      <c r="E53" s="201"/>
      <c r="F53" s="201"/>
      <c r="G53" s="201"/>
    </row>
    <row r="54" spans="1:7" ht="15.75" thickBot="1" x14ac:dyDescent="0.25">
      <c r="A54" s="371"/>
      <c r="B54" s="371"/>
      <c r="C54" s="371"/>
      <c r="D54" s="371"/>
      <c r="E54" s="371"/>
      <c r="F54" s="201"/>
      <c r="G54" s="201"/>
    </row>
    <row r="55" spans="1:7" ht="16.5" thickBot="1" x14ac:dyDescent="0.3">
      <c r="A55" s="372" t="s">
        <v>202</v>
      </c>
      <c r="B55" s="372"/>
      <c r="C55" s="372"/>
      <c r="D55" s="372"/>
      <c r="E55" s="372"/>
      <c r="F55" s="372"/>
      <c r="G55" s="213">
        <f>G52+G45+G38+G28</f>
        <v>0</v>
      </c>
    </row>
    <row r="56" spans="1:7" ht="15.75" thickBot="1" x14ac:dyDescent="0.25">
      <c r="A56" s="196"/>
      <c r="B56" s="196"/>
      <c r="C56" s="196"/>
      <c r="D56" s="196"/>
      <c r="E56" s="196"/>
      <c r="F56" s="196"/>
      <c r="G56" s="196"/>
    </row>
    <row r="57" spans="1:7" ht="16.5" thickBot="1" x14ac:dyDescent="0.3">
      <c r="A57" s="366" t="s">
        <v>188</v>
      </c>
      <c r="B57" s="366"/>
      <c r="C57" s="366"/>
      <c r="D57" s="366"/>
      <c r="E57" s="366"/>
      <c r="F57" s="366"/>
      <c r="G57" s="366"/>
    </row>
    <row r="58" spans="1:7" ht="15" x14ac:dyDescent="0.2">
      <c r="A58" s="196"/>
      <c r="B58" s="196"/>
      <c r="C58" s="196"/>
      <c r="D58" s="196"/>
      <c r="E58" s="196"/>
      <c r="F58" s="196"/>
      <c r="G58" s="196"/>
    </row>
    <row r="59" spans="1:7" ht="15.75" x14ac:dyDescent="0.25">
      <c r="A59" s="388" t="s">
        <v>189</v>
      </c>
      <c r="B59" s="388"/>
      <c r="C59" s="388"/>
      <c r="D59" s="388"/>
      <c r="E59" s="388"/>
      <c r="F59" s="388"/>
      <c r="G59" s="191" t="s">
        <v>190</v>
      </c>
    </row>
    <row r="60" spans="1:7" ht="15" x14ac:dyDescent="0.2">
      <c r="A60" s="214" t="s">
        <v>194</v>
      </c>
      <c r="B60" s="215"/>
      <c r="C60" s="216"/>
      <c r="D60" s="216"/>
      <c r="E60" s="216"/>
      <c r="F60" s="216"/>
      <c r="G60" s="192">
        <f>+G55</f>
        <v>0</v>
      </c>
    </row>
    <row r="61" spans="1:7" ht="15" x14ac:dyDescent="0.2">
      <c r="A61" s="214" t="s">
        <v>192</v>
      </c>
      <c r="B61" s="215"/>
      <c r="C61" s="216"/>
      <c r="D61" s="216"/>
      <c r="E61" s="216"/>
      <c r="F61" s="216"/>
      <c r="G61" s="192">
        <f>+(G28+G38)/12</f>
        <v>0</v>
      </c>
    </row>
    <row r="62" spans="1:7" ht="15" x14ac:dyDescent="0.2">
      <c r="A62" s="214" t="s">
        <v>193</v>
      </c>
      <c r="B62" s="215"/>
      <c r="C62" s="216"/>
      <c r="D62" s="216"/>
      <c r="E62" s="216"/>
      <c r="F62" s="216"/>
      <c r="G62" s="192">
        <f>+G60-G61</f>
        <v>0</v>
      </c>
    </row>
    <row r="63" spans="1:7" ht="15.75" x14ac:dyDescent="0.25">
      <c r="A63" s="217" t="s">
        <v>203</v>
      </c>
      <c r="B63" s="217"/>
      <c r="C63" s="218"/>
      <c r="D63" s="219">
        <f>G62</f>
        <v>0</v>
      </c>
      <c r="E63" s="196"/>
      <c r="F63" s="194"/>
      <c r="G63" s="195"/>
    </row>
    <row r="64" spans="1:7" ht="15" x14ac:dyDescent="0.2">
      <c r="A64" s="196"/>
      <c r="B64" s="196"/>
      <c r="C64" s="196"/>
      <c r="D64" s="196"/>
      <c r="E64" s="196"/>
      <c r="F64" s="196"/>
      <c r="G64" s="196"/>
    </row>
    <row r="65" spans="1:7" ht="15.75" x14ac:dyDescent="0.2">
      <c r="A65" s="197" t="s">
        <v>204</v>
      </c>
      <c r="B65" s="197"/>
      <c r="C65" s="198"/>
      <c r="D65" s="198"/>
      <c r="E65" s="199"/>
      <c r="F65" s="199"/>
      <c r="G65" s="199"/>
    </row>
    <row r="66" spans="1:7" ht="15" x14ac:dyDescent="0.2">
      <c r="A66" s="200"/>
      <c r="B66" s="200"/>
      <c r="C66" s="200"/>
      <c r="D66" s="200"/>
      <c r="E66" s="201"/>
      <c r="F66" s="201"/>
      <c r="G66" s="201"/>
    </row>
    <row r="67" spans="1:7" ht="15.75" thickBot="1" x14ac:dyDescent="0.25">
      <c r="A67" s="200" t="s">
        <v>195</v>
      </c>
      <c r="B67" s="200"/>
      <c r="C67" s="200"/>
      <c r="D67" s="200"/>
      <c r="E67" s="201"/>
      <c r="F67" s="201"/>
      <c r="G67" s="201"/>
    </row>
    <row r="68" spans="1:7" ht="16.5" thickBot="1" x14ac:dyDescent="0.25">
      <c r="A68" s="202" t="s">
        <v>140</v>
      </c>
      <c r="B68" s="173"/>
      <c r="C68" s="293" t="s">
        <v>141</v>
      </c>
      <c r="D68" s="293" t="s">
        <v>171</v>
      </c>
      <c r="E68" s="174" t="s">
        <v>143</v>
      </c>
      <c r="F68" s="174" t="s">
        <v>67</v>
      </c>
      <c r="G68" s="175" t="s">
        <v>172</v>
      </c>
    </row>
    <row r="69" spans="1:7" ht="15.75" thickBot="1" x14ac:dyDescent="0.25">
      <c r="A69" s="207" t="s">
        <v>196</v>
      </c>
      <c r="B69" s="207"/>
      <c r="C69" s="292" t="s">
        <v>146</v>
      </c>
      <c r="D69" s="292">
        <v>1</v>
      </c>
      <c r="E69" s="178"/>
      <c r="F69" s="179">
        <f>D69*E69</f>
        <v>0</v>
      </c>
      <c r="G69" s="387">
        <f>SUM(F69:F70)/12</f>
        <v>0</v>
      </c>
    </row>
    <row r="70" spans="1:7" ht="15.75" thickBot="1" x14ac:dyDescent="0.25">
      <c r="A70" s="209" t="s">
        <v>197</v>
      </c>
      <c r="B70" s="209"/>
      <c r="C70" s="291" t="s">
        <v>71</v>
      </c>
      <c r="D70" s="291">
        <v>10</v>
      </c>
      <c r="E70" s="181">
        <f>F69</f>
        <v>0</v>
      </c>
      <c r="F70" s="182">
        <f>D70*E70/100</f>
        <v>0</v>
      </c>
      <c r="G70" s="387"/>
    </row>
    <row r="71" spans="1:7" ht="15" x14ac:dyDescent="0.2">
      <c r="A71" s="196"/>
      <c r="B71" s="196"/>
      <c r="C71" s="196"/>
      <c r="D71" s="196"/>
      <c r="E71" s="196"/>
      <c r="F71" s="196"/>
      <c r="G71" s="196"/>
    </row>
    <row r="72" spans="1:7" ht="15" x14ac:dyDescent="0.2">
      <c r="A72" s="379" t="s">
        <v>174</v>
      </c>
      <c r="B72" s="379"/>
      <c r="C72" s="379"/>
      <c r="D72" s="379"/>
      <c r="E72" s="379"/>
      <c r="F72" s="201"/>
      <c r="G72" s="196"/>
    </row>
    <row r="73" spans="1:7" ht="15" x14ac:dyDescent="0.2">
      <c r="A73" s="379"/>
      <c r="B73" s="379"/>
      <c r="C73" s="379"/>
      <c r="D73" s="379"/>
      <c r="E73" s="379"/>
      <c r="F73" s="201"/>
      <c r="G73" s="201"/>
    </row>
    <row r="74" spans="1:7" ht="15" x14ac:dyDescent="0.2">
      <c r="A74" s="379"/>
      <c r="B74" s="379"/>
      <c r="C74" s="379"/>
      <c r="D74" s="379"/>
      <c r="E74" s="379"/>
      <c r="F74" s="201"/>
      <c r="G74" s="201"/>
    </row>
    <row r="75" spans="1:7" ht="15.75" thickBot="1" x14ac:dyDescent="0.25">
      <c r="A75" s="200" t="s">
        <v>175</v>
      </c>
      <c r="B75" s="200"/>
      <c r="C75" s="200"/>
      <c r="D75" s="200"/>
      <c r="E75" s="201"/>
      <c r="F75" s="201"/>
      <c r="G75" s="201"/>
    </row>
    <row r="76" spans="1:7" ht="16.5" thickBot="1" x14ac:dyDescent="0.25">
      <c r="A76" s="202" t="s">
        <v>140</v>
      </c>
      <c r="B76" s="173"/>
      <c r="C76" s="293" t="s">
        <v>141</v>
      </c>
      <c r="D76" s="293" t="s">
        <v>171</v>
      </c>
      <c r="E76" s="174" t="s">
        <v>143</v>
      </c>
      <c r="F76" s="174" t="s">
        <v>67</v>
      </c>
      <c r="G76" s="175" t="s">
        <v>172</v>
      </c>
    </row>
    <row r="77" spans="1:7" ht="15" x14ac:dyDescent="0.2">
      <c r="A77" s="207" t="s">
        <v>196</v>
      </c>
      <c r="B77" s="207"/>
      <c r="C77" s="292" t="s">
        <v>146</v>
      </c>
      <c r="D77" s="292">
        <v>1</v>
      </c>
      <c r="E77" s="178"/>
      <c r="F77" s="178">
        <f>D77*E77</f>
        <v>0</v>
      </c>
      <c r="G77" s="203"/>
    </row>
    <row r="78" spans="1:7" ht="15.75" thickBot="1" x14ac:dyDescent="0.25">
      <c r="A78" s="209" t="s">
        <v>176</v>
      </c>
      <c r="B78" s="209"/>
      <c r="C78" s="291" t="s">
        <v>71</v>
      </c>
      <c r="D78" s="291">
        <v>0.5</v>
      </c>
      <c r="E78" s="181">
        <f>F77</f>
        <v>0</v>
      </c>
      <c r="F78" s="181">
        <f>D78*E78/100</f>
        <v>0</v>
      </c>
      <c r="G78" s="203"/>
    </row>
    <row r="79" spans="1:7" ht="16.5" thickBot="1" x14ac:dyDescent="0.25">
      <c r="A79" s="200"/>
      <c r="B79" s="200"/>
      <c r="C79" s="200"/>
      <c r="D79" s="204"/>
      <c r="E79" s="203"/>
      <c r="F79" s="203"/>
      <c r="G79" s="205">
        <f>F78</f>
        <v>0</v>
      </c>
    </row>
    <row r="80" spans="1:7" ht="15" x14ac:dyDescent="0.2">
      <c r="A80" s="200"/>
      <c r="B80" s="200"/>
      <c r="C80" s="200"/>
      <c r="D80" s="200"/>
      <c r="E80" s="201"/>
      <c r="F80" s="201"/>
      <c r="G80" s="201"/>
    </row>
    <row r="81" spans="1:7" ht="15.75" thickBot="1" x14ac:dyDescent="0.25">
      <c r="A81" s="200" t="s">
        <v>177</v>
      </c>
      <c r="B81" s="200"/>
      <c r="C81" s="206"/>
      <c r="D81" s="200"/>
      <c r="E81" s="201"/>
      <c r="F81" s="201"/>
      <c r="G81" s="201"/>
    </row>
    <row r="82" spans="1:7" ht="16.5" thickBot="1" x14ac:dyDescent="0.25">
      <c r="A82" s="202" t="s">
        <v>140</v>
      </c>
      <c r="B82" s="173"/>
      <c r="C82" s="293" t="s">
        <v>141</v>
      </c>
      <c r="D82" s="293" t="s">
        <v>171</v>
      </c>
      <c r="E82" s="174" t="s">
        <v>143</v>
      </c>
      <c r="F82" s="174" t="s">
        <v>67</v>
      </c>
      <c r="G82" s="175" t="s">
        <v>172</v>
      </c>
    </row>
    <row r="83" spans="1:7" ht="15" x14ac:dyDescent="0.2">
      <c r="A83" s="207" t="s">
        <v>198</v>
      </c>
      <c r="B83" s="207"/>
      <c r="C83" s="292" t="s">
        <v>180</v>
      </c>
      <c r="D83" s="185">
        <v>1</v>
      </c>
      <c r="E83" s="208"/>
      <c r="F83" s="178"/>
      <c r="G83" s="201"/>
    </row>
    <row r="84" spans="1:7" ht="15" x14ac:dyDescent="0.2">
      <c r="A84" s="209" t="s">
        <v>181</v>
      </c>
      <c r="B84" s="209"/>
      <c r="C84" s="291" t="s">
        <v>199</v>
      </c>
      <c r="D84" s="210">
        <v>30</v>
      </c>
      <c r="E84" s="178"/>
      <c r="F84" s="181">
        <f>E84*D84</f>
        <v>0</v>
      </c>
      <c r="G84" s="181">
        <f>F84</f>
        <v>0</v>
      </c>
    </row>
    <row r="85" spans="1:7" ht="15" x14ac:dyDescent="0.2">
      <c r="A85" s="209" t="s">
        <v>200</v>
      </c>
      <c r="B85" s="209"/>
      <c r="C85" s="291" t="s">
        <v>201</v>
      </c>
      <c r="D85" s="211">
        <v>22</v>
      </c>
      <c r="E85" s="181"/>
      <c r="F85" s="181">
        <f>D85*E85</f>
        <v>0</v>
      </c>
      <c r="G85" s="181">
        <f>F85</f>
        <v>0</v>
      </c>
    </row>
    <row r="86" spans="1:7" ht="16.5" thickBot="1" x14ac:dyDescent="0.25">
      <c r="A86" s="200"/>
      <c r="B86" s="200"/>
      <c r="C86" s="200"/>
      <c r="D86" s="200"/>
      <c r="E86" s="201"/>
      <c r="F86" s="201"/>
      <c r="G86" s="212">
        <f>SUM(G84:G85)</f>
        <v>0</v>
      </c>
    </row>
    <row r="87" spans="1:7" ht="15" x14ac:dyDescent="0.2">
      <c r="A87" s="200"/>
      <c r="B87" s="200"/>
      <c r="C87" s="200"/>
      <c r="D87" s="200"/>
      <c r="E87" s="201"/>
      <c r="F87" s="201"/>
      <c r="G87" s="201"/>
    </row>
    <row r="88" spans="1:7" ht="15.75" thickBot="1" x14ac:dyDescent="0.25">
      <c r="A88" s="200" t="s">
        <v>183</v>
      </c>
      <c r="B88" s="200"/>
      <c r="C88" s="200"/>
      <c r="D88" s="200"/>
      <c r="E88" s="201"/>
      <c r="F88" s="201"/>
      <c r="G88" s="201"/>
    </row>
    <row r="89" spans="1:7" ht="16.5" thickBot="1" x14ac:dyDescent="0.25">
      <c r="A89" s="202" t="s">
        <v>140</v>
      </c>
      <c r="B89" s="173"/>
      <c r="C89" s="293" t="s">
        <v>141</v>
      </c>
      <c r="D89" s="293" t="s">
        <v>171</v>
      </c>
      <c r="E89" s="174" t="s">
        <v>143</v>
      </c>
      <c r="F89" s="174" t="s">
        <v>67</v>
      </c>
      <c r="G89" s="175" t="s">
        <v>172</v>
      </c>
    </row>
    <row r="90" spans="1:7" ht="15" x14ac:dyDescent="0.2">
      <c r="A90" s="207" t="s">
        <v>196</v>
      </c>
      <c r="B90" s="207"/>
      <c r="C90" s="292" t="s">
        <v>146</v>
      </c>
      <c r="D90" s="292">
        <f>D69</f>
        <v>1</v>
      </c>
      <c r="E90" s="178">
        <f>E69</f>
        <v>0</v>
      </c>
      <c r="F90" s="178">
        <f>D90*E90</f>
        <v>0</v>
      </c>
      <c r="G90" s="201"/>
    </row>
    <row r="91" spans="1:7" ht="15" x14ac:dyDescent="0.2">
      <c r="A91" s="209" t="s">
        <v>185</v>
      </c>
      <c r="B91" s="209"/>
      <c r="C91" s="291" t="s">
        <v>71</v>
      </c>
      <c r="D91" s="291">
        <v>30</v>
      </c>
      <c r="E91" s="181">
        <f>F90</f>
        <v>0</v>
      </c>
      <c r="F91" s="181">
        <f>D91*E91/100</f>
        <v>0</v>
      </c>
      <c r="G91" s="201"/>
    </row>
    <row r="92" spans="1:7" ht="15.75" thickBot="1" x14ac:dyDescent="0.25">
      <c r="A92" s="209" t="s">
        <v>186</v>
      </c>
      <c r="B92" s="209"/>
      <c r="C92" s="291" t="s">
        <v>187</v>
      </c>
      <c r="D92" s="291">
        <v>12</v>
      </c>
      <c r="E92" s="181">
        <f>F91</f>
        <v>0</v>
      </c>
      <c r="F92" s="181">
        <f>E92/D92</f>
        <v>0</v>
      </c>
      <c r="G92" s="201"/>
    </row>
    <row r="93" spans="1:7" ht="16.5" thickBot="1" x14ac:dyDescent="0.25">
      <c r="A93" s="200"/>
      <c r="B93" s="200"/>
      <c r="C93" s="200"/>
      <c r="D93" s="200"/>
      <c r="E93" s="201"/>
      <c r="F93" s="201"/>
      <c r="G93" s="205">
        <f>F92</f>
        <v>0</v>
      </c>
    </row>
    <row r="94" spans="1:7" ht="15" x14ac:dyDescent="0.2">
      <c r="A94" s="200"/>
      <c r="B94" s="200"/>
      <c r="C94" s="200"/>
      <c r="D94" s="200"/>
      <c r="E94" s="201"/>
      <c r="F94" s="201"/>
      <c r="G94" s="201"/>
    </row>
    <row r="95" spans="1:7" ht="15.75" thickBot="1" x14ac:dyDescent="0.25">
      <c r="A95" s="379"/>
      <c r="B95" s="379"/>
      <c r="C95" s="379"/>
      <c r="D95" s="379"/>
      <c r="E95" s="379"/>
      <c r="F95" s="201"/>
      <c r="G95" s="201"/>
    </row>
    <row r="96" spans="1:7" ht="16.5" thickBot="1" x14ac:dyDescent="0.3">
      <c r="A96" s="372" t="s">
        <v>202</v>
      </c>
      <c r="B96" s="372"/>
      <c r="C96" s="372"/>
      <c r="D96" s="372"/>
      <c r="E96" s="372"/>
      <c r="F96" s="372"/>
      <c r="G96" s="213">
        <f>G93+G86+G79+G69</f>
        <v>0</v>
      </c>
    </row>
    <row r="97" spans="1:7" ht="15.75" thickBot="1" x14ac:dyDescent="0.25">
      <c r="A97" s="196"/>
      <c r="B97" s="196"/>
      <c r="C97" s="196"/>
      <c r="D97" s="196"/>
      <c r="E97" s="196"/>
      <c r="F97" s="196"/>
      <c r="G97" s="196"/>
    </row>
    <row r="98" spans="1:7" ht="16.5" thickBot="1" x14ac:dyDescent="0.3">
      <c r="A98" s="366" t="s">
        <v>188</v>
      </c>
      <c r="B98" s="366"/>
      <c r="C98" s="366"/>
      <c r="D98" s="366"/>
      <c r="E98" s="366"/>
      <c r="F98" s="366"/>
      <c r="G98" s="366"/>
    </row>
    <row r="99" spans="1:7" ht="15" x14ac:dyDescent="0.2">
      <c r="A99" s="196"/>
      <c r="B99" s="196"/>
      <c r="C99" s="196"/>
      <c r="D99" s="196"/>
      <c r="E99" s="196"/>
      <c r="F99" s="196"/>
      <c r="G99" s="196"/>
    </row>
    <row r="100" spans="1:7" ht="15.75" x14ac:dyDescent="0.25">
      <c r="A100" s="388" t="s">
        <v>189</v>
      </c>
      <c r="B100" s="388"/>
      <c r="C100" s="388"/>
      <c r="D100" s="388"/>
      <c r="E100" s="388"/>
      <c r="F100" s="388"/>
      <c r="G100" s="191" t="s">
        <v>190</v>
      </c>
    </row>
    <row r="101" spans="1:7" ht="15" x14ac:dyDescent="0.2">
      <c r="A101" s="214" t="s">
        <v>205</v>
      </c>
      <c r="B101" s="215"/>
      <c r="C101" s="216"/>
      <c r="D101" s="216"/>
      <c r="E101" s="216"/>
      <c r="F101" s="216"/>
      <c r="G101" s="192">
        <f>+G96</f>
        <v>0</v>
      </c>
    </row>
    <row r="102" spans="1:7" ht="15" x14ac:dyDescent="0.2">
      <c r="A102" s="214" t="s">
        <v>192</v>
      </c>
      <c r="B102" s="215"/>
      <c r="C102" s="216"/>
      <c r="D102" s="216"/>
      <c r="E102" s="216"/>
      <c r="F102" s="216"/>
      <c r="G102" s="192">
        <f>+(G69+G79)/12</f>
        <v>0</v>
      </c>
    </row>
    <row r="103" spans="1:7" ht="15" x14ac:dyDescent="0.2">
      <c r="A103" s="214" t="s">
        <v>193</v>
      </c>
      <c r="B103" s="215"/>
      <c r="C103" s="216"/>
      <c r="D103" s="216"/>
      <c r="E103" s="216"/>
      <c r="F103" s="216"/>
      <c r="G103" s="192">
        <f>+G101-G102</f>
        <v>0</v>
      </c>
    </row>
    <row r="104" spans="1:7" ht="15.75" x14ac:dyDescent="0.25">
      <c r="A104" s="217" t="s">
        <v>206</v>
      </c>
      <c r="B104" s="217"/>
      <c r="C104" s="218"/>
      <c r="D104" s="219">
        <f>G103</f>
        <v>0</v>
      </c>
      <c r="E104" s="196"/>
      <c r="F104" s="194"/>
      <c r="G104" s="195"/>
    </row>
    <row r="105" spans="1:7" ht="15" x14ac:dyDescent="0.2">
      <c r="A105" s="196"/>
      <c r="B105" s="196"/>
      <c r="C105" s="196"/>
      <c r="D105" s="196"/>
      <c r="E105" s="196"/>
      <c r="F105" s="196"/>
      <c r="G105" s="196"/>
    </row>
    <row r="106" spans="1:7" ht="15.75" x14ac:dyDescent="0.2">
      <c r="A106" s="197" t="s">
        <v>207</v>
      </c>
      <c r="B106" s="197"/>
      <c r="C106" s="198"/>
      <c r="D106" s="198"/>
      <c r="E106" s="199"/>
      <c r="F106" s="199"/>
      <c r="G106" s="199"/>
    </row>
    <row r="107" spans="1:7" ht="15" x14ac:dyDescent="0.2">
      <c r="A107" s="200"/>
      <c r="B107" s="200"/>
      <c r="C107" s="200"/>
      <c r="D107" s="200"/>
      <c r="E107" s="201"/>
      <c r="F107" s="201"/>
      <c r="G107" s="201"/>
    </row>
    <row r="108" spans="1:7" ht="15.75" thickBot="1" x14ac:dyDescent="0.25">
      <c r="A108" s="200" t="s">
        <v>195</v>
      </c>
      <c r="B108" s="200"/>
      <c r="C108" s="200"/>
      <c r="D108" s="200"/>
      <c r="E108" s="201"/>
      <c r="F108" s="201"/>
      <c r="G108" s="201"/>
    </row>
    <row r="109" spans="1:7" ht="16.5" thickBot="1" x14ac:dyDescent="0.25">
      <c r="A109" s="202" t="s">
        <v>140</v>
      </c>
      <c r="B109" s="173"/>
      <c r="C109" s="293" t="s">
        <v>141</v>
      </c>
      <c r="D109" s="293" t="s">
        <v>171</v>
      </c>
      <c r="E109" s="174" t="s">
        <v>143</v>
      </c>
      <c r="F109" s="174" t="s">
        <v>67</v>
      </c>
      <c r="G109" s="175" t="s">
        <v>172</v>
      </c>
    </row>
    <row r="110" spans="1:7" ht="15.75" thickBot="1" x14ac:dyDescent="0.25">
      <c r="A110" s="207" t="s">
        <v>196</v>
      </c>
      <c r="B110" s="207"/>
      <c r="C110" s="292" t="s">
        <v>146</v>
      </c>
      <c r="D110" s="292">
        <v>1</v>
      </c>
      <c r="E110" s="178"/>
      <c r="F110" s="179">
        <f>D110*E110</f>
        <v>0</v>
      </c>
      <c r="G110" s="387">
        <f>SUM(F110:F111)/12</f>
        <v>0</v>
      </c>
    </row>
    <row r="111" spans="1:7" ht="15.75" thickBot="1" x14ac:dyDescent="0.25">
      <c r="A111" s="209" t="s">
        <v>208</v>
      </c>
      <c r="B111" s="209"/>
      <c r="C111" s="291" t="s">
        <v>71</v>
      </c>
      <c r="D111" s="291">
        <v>10</v>
      </c>
      <c r="E111" s="181">
        <f>F110</f>
        <v>0</v>
      </c>
      <c r="F111" s="182">
        <f>D111*E111/100</f>
        <v>0</v>
      </c>
      <c r="G111" s="387"/>
    </row>
    <row r="112" spans="1:7" ht="15" x14ac:dyDescent="0.2">
      <c r="A112" s="196"/>
      <c r="B112" s="196"/>
      <c r="C112" s="196"/>
      <c r="D112" s="196"/>
      <c r="E112" s="196"/>
      <c r="F112" s="196"/>
      <c r="G112" s="196"/>
    </row>
    <row r="113" spans="1:7" ht="15" x14ac:dyDescent="0.2">
      <c r="A113" s="379" t="s">
        <v>174</v>
      </c>
      <c r="B113" s="379"/>
      <c r="C113" s="379"/>
      <c r="D113" s="379"/>
      <c r="E113" s="379"/>
      <c r="F113" s="201"/>
      <c r="G113" s="196"/>
    </row>
    <row r="114" spans="1:7" ht="15" x14ac:dyDescent="0.2">
      <c r="A114" s="379"/>
      <c r="B114" s="379"/>
      <c r="C114" s="379"/>
      <c r="D114" s="379"/>
      <c r="E114" s="379"/>
      <c r="F114" s="201"/>
      <c r="G114" s="201"/>
    </row>
    <row r="115" spans="1:7" ht="15" x14ac:dyDescent="0.2">
      <c r="A115" s="379"/>
      <c r="B115" s="379"/>
      <c r="C115" s="379"/>
      <c r="D115" s="379"/>
      <c r="E115" s="379"/>
      <c r="F115" s="201"/>
      <c r="G115" s="201"/>
    </row>
    <row r="116" spans="1:7" ht="15.75" thickBot="1" x14ac:dyDescent="0.25">
      <c r="A116" s="200" t="s">
        <v>175</v>
      </c>
      <c r="B116" s="200"/>
      <c r="C116" s="200"/>
      <c r="D116" s="200"/>
      <c r="E116" s="201"/>
      <c r="F116" s="201"/>
      <c r="G116" s="201"/>
    </row>
    <row r="117" spans="1:7" ht="16.5" thickBot="1" x14ac:dyDescent="0.25">
      <c r="A117" s="202" t="s">
        <v>140</v>
      </c>
      <c r="B117" s="173"/>
      <c r="C117" s="293" t="s">
        <v>141</v>
      </c>
      <c r="D117" s="293" t="s">
        <v>171</v>
      </c>
      <c r="E117" s="174" t="s">
        <v>143</v>
      </c>
      <c r="F117" s="174" t="s">
        <v>67</v>
      </c>
      <c r="G117" s="175" t="s">
        <v>172</v>
      </c>
    </row>
    <row r="118" spans="1:7" ht="15" x14ac:dyDescent="0.2">
      <c r="A118" s="207" t="s">
        <v>196</v>
      </c>
      <c r="B118" s="207"/>
      <c r="C118" s="292" t="s">
        <v>146</v>
      </c>
      <c r="D118" s="292">
        <v>1</v>
      </c>
      <c r="E118" s="178"/>
      <c r="F118" s="178">
        <f>D118*E118</f>
        <v>0</v>
      </c>
      <c r="G118" s="203"/>
    </row>
    <row r="119" spans="1:7" ht="15.75" thickBot="1" x14ac:dyDescent="0.25">
      <c r="A119" s="209" t="s">
        <v>176</v>
      </c>
      <c r="B119" s="209"/>
      <c r="C119" s="291" t="s">
        <v>71</v>
      </c>
      <c r="D119" s="291">
        <v>0.5</v>
      </c>
      <c r="E119" s="181">
        <f>F118</f>
        <v>0</v>
      </c>
      <c r="F119" s="181">
        <f>D119*E119/100</f>
        <v>0</v>
      </c>
      <c r="G119" s="203"/>
    </row>
    <row r="120" spans="1:7" ht="16.5" thickBot="1" x14ac:dyDescent="0.25">
      <c r="A120" s="200"/>
      <c r="B120" s="200"/>
      <c r="C120" s="200"/>
      <c r="D120" s="204"/>
      <c r="E120" s="203"/>
      <c r="F120" s="203"/>
      <c r="G120" s="205">
        <f>F119</f>
        <v>0</v>
      </c>
    </row>
    <row r="121" spans="1:7" ht="15" x14ac:dyDescent="0.2">
      <c r="A121" s="200"/>
      <c r="B121" s="200"/>
      <c r="C121" s="200"/>
      <c r="D121" s="200"/>
      <c r="E121" s="201"/>
      <c r="F121" s="201"/>
      <c r="G121" s="201"/>
    </row>
    <row r="122" spans="1:7" ht="15.75" thickBot="1" x14ac:dyDescent="0.25">
      <c r="A122" s="200" t="s">
        <v>177</v>
      </c>
      <c r="B122" s="200"/>
      <c r="C122" s="206"/>
      <c r="D122" s="200"/>
      <c r="E122" s="201"/>
      <c r="F122" s="201"/>
      <c r="G122" s="201"/>
    </row>
    <row r="123" spans="1:7" ht="16.5" thickBot="1" x14ac:dyDescent="0.25">
      <c r="A123" s="202" t="s">
        <v>140</v>
      </c>
      <c r="B123" s="173"/>
      <c r="C123" s="293" t="s">
        <v>141</v>
      </c>
      <c r="D123" s="293" t="s">
        <v>171</v>
      </c>
      <c r="E123" s="174" t="s">
        <v>143</v>
      </c>
      <c r="F123" s="174" t="s">
        <v>67</v>
      </c>
      <c r="G123" s="175" t="s">
        <v>172</v>
      </c>
    </row>
    <row r="124" spans="1:7" ht="15" x14ac:dyDescent="0.2">
      <c r="A124" s="207" t="s">
        <v>198</v>
      </c>
      <c r="B124" s="207"/>
      <c r="C124" s="292" t="s">
        <v>180</v>
      </c>
      <c r="D124" s="185">
        <v>1</v>
      </c>
      <c r="E124" s="208"/>
      <c r="F124" s="178"/>
      <c r="G124" s="201"/>
    </row>
    <row r="125" spans="1:7" ht="15" x14ac:dyDescent="0.2">
      <c r="A125" s="209" t="s">
        <v>181</v>
      </c>
      <c r="B125" s="209"/>
      <c r="C125" s="291" t="s">
        <v>199</v>
      </c>
      <c r="D125" s="210">
        <v>30</v>
      </c>
      <c r="E125" s="178"/>
      <c r="F125" s="181"/>
      <c r="G125" s="181">
        <f>F125</f>
        <v>0</v>
      </c>
    </row>
    <row r="126" spans="1:7" ht="15" x14ac:dyDescent="0.2">
      <c r="A126" s="209" t="s">
        <v>200</v>
      </c>
      <c r="B126" s="209"/>
      <c r="C126" s="291" t="s">
        <v>201</v>
      </c>
      <c r="D126" s="211">
        <v>22</v>
      </c>
      <c r="E126" s="181"/>
      <c r="F126" s="181">
        <f>D126*E126</f>
        <v>0</v>
      </c>
      <c r="G126" s="181">
        <f>F126</f>
        <v>0</v>
      </c>
    </row>
    <row r="127" spans="1:7" ht="16.5" thickBot="1" x14ac:dyDescent="0.25">
      <c r="A127" s="200"/>
      <c r="B127" s="200"/>
      <c r="C127" s="200"/>
      <c r="D127" s="200"/>
      <c r="E127" s="201"/>
      <c r="F127" s="201"/>
      <c r="G127" s="212">
        <f>SUM(G125:G126)</f>
        <v>0</v>
      </c>
    </row>
    <row r="128" spans="1:7" ht="15" x14ac:dyDescent="0.2">
      <c r="A128" s="200"/>
      <c r="B128" s="200"/>
      <c r="C128" s="200"/>
      <c r="D128" s="200"/>
      <c r="E128" s="201"/>
      <c r="F128" s="201"/>
      <c r="G128" s="201"/>
    </row>
    <row r="129" spans="1:7" ht="15.75" thickBot="1" x14ac:dyDescent="0.25">
      <c r="A129" s="200" t="s">
        <v>183</v>
      </c>
      <c r="B129" s="200"/>
      <c r="C129" s="200"/>
      <c r="D129" s="200"/>
      <c r="E129" s="201"/>
      <c r="F129" s="201"/>
      <c r="G129" s="201"/>
    </row>
    <row r="130" spans="1:7" ht="16.5" thickBot="1" x14ac:dyDescent="0.25">
      <c r="A130" s="202" t="s">
        <v>140</v>
      </c>
      <c r="B130" s="173"/>
      <c r="C130" s="293" t="s">
        <v>141</v>
      </c>
      <c r="D130" s="293" t="s">
        <v>171</v>
      </c>
      <c r="E130" s="174" t="s">
        <v>143</v>
      </c>
      <c r="F130" s="174" t="s">
        <v>67</v>
      </c>
      <c r="G130" s="175" t="s">
        <v>172</v>
      </c>
    </row>
    <row r="131" spans="1:7" ht="15" x14ac:dyDescent="0.2">
      <c r="A131" s="207" t="s">
        <v>196</v>
      </c>
      <c r="B131" s="207"/>
      <c r="C131" s="292" t="s">
        <v>146</v>
      </c>
      <c r="D131" s="292">
        <f>D110</f>
        <v>1</v>
      </c>
      <c r="E131" s="178">
        <f>E110</f>
        <v>0</v>
      </c>
      <c r="F131" s="178">
        <f>D131*E131</f>
        <v>0</v>
      </c>
      <c r="G131" s="201"/>
    </row>
    <row r="132" spans="1:7" ht="15" x14ac:dyDescent="0.2">
      <c r="A132" s="209" t="s">
        <v>185</v>
      </c>
      <c r="B132" s="209"/>
      <c r="C132" s="291" t="s">
        <v>71</v>
      </c>
      <c r="D132" s="291">
        <v>30</v>
      </c>
      <c r="E132" s="181">
        <f>F131</f>
        <v>0</v>
      </c>
      <c r="F132" s="181">
        <f>D132*E132/100</f>
        <v>0</v>
      </c>
      <c r="G132" s="201"/>
    </row>
    <row r="133" spans="1:7" ht="15.75" thickBot="1" x14ac:dyDescent="0.25">
      <c r="A133" s="209" t="s">
        <v>186</v>
      </c>
      <c r="B133" s="209"/>
      <c r="C133" s="291" t="s">
        <v>187</v>
      </c>
      <c r="D133" s="291">
        <v>12</v>
      </c>
      <c r="E133" s="181">
        <f>F132</f>
        <v>0</v>
      </c>
      <c r="F133" s="181">
        <f>E133/D133</f>
        <v>0</v>
      </c>
      <c r="G133" s="201"/>
    </row>
    <row r="134" spans="1:7" ht="16.5" thickBot="1" x14ac:dyDescent="0.25">
      <c r="A134" s="200"/>
      <c r="B134" s="200"/>
      <c r="C134" s="200"/>
      <c r="D134" s="200"/>
      <c r="E134" s="201"/>
      <c r="F134" s="201"/>
      <c r="G134" s="205">
        <f>F133</f>
        <v>0</v>
      </c>
    </row>
    <row r="135" spans="1:7" ht="15" x14ac:dyDescent="0.2">
      <c r="A135" s="200"/>
      <c r="B135" s="200"/>
      <c r="C135" s="200"/>
      <c r="D135" s="200"/>
      <c r="E135" s="201"/>
      <c r="F135" s="201"/>
      <c r="G135" s="201"/>
    </row>
    <row r="136" spans="1:7" ht="15.75" thickBot="1" x14ac:dyDescent="0.25">
      <c r="A136" s="379"/>
      <c r="B136" s="379"/>
      <c r="C136" s="379"/>
      <c r="D136" s="379"/>
      <c r="E136" s="379"/>
      <c r="F136" s="201"/>
      <c r="G136" s="201"/>
    </row>
    <row r="137" spans="1:7" ht="16.5" thickBot="1" x14ac:dyDescent="0.3">
      <c r="A137" s="372" t="s">
        <v>209</v>
      </c>
      <c r="B137" s="372"/>
      <c r="C137" s="372"/>
      <c r="D137" s="372"/>
      <c r="E137" s="372"/>
      <c r="F137" s="372"/>
      <c r="G137" s="213">
        <f>G134+G127+G120+G110</f>
        <v>0</v>
      </c>
    </row>
    <row r="138" spans="1:7" ht="15.75" x14ac:dyDescent="0.25">
      <c r="A138" s="220"/>
      <c r="B138" s="220"/>
      <c r="C138" s="220"/>
      <c r="D138" s="220"/>
      <c r="E138" s="220"/>
      <c r="F138" s="220"/>
      <c r="G138" s="221"/>
    </row>
    <row r="139" spans="1:7" ht="15.75" x14ac:dyDescent="0.2">
      <c r="A139" s="197" t="s">
        <v>210</v>
      </c>
      <c r="B139" s="197"/>
      <c r="C139" s="198"/>
      <c r="D139" s="198"/>
      <c r="E139" s="199"/>
      <c r="F139" s="199"/>
      <c r="G139" s="199"/>
    </row>
    <row r="140" spans="1:7" ht="15" x14ac:dyDescent="0.2">
      <c r="A140" s="200"/>
      <c r="B140" s="200"/>
      <c r="C140" s="200"/>
      <c r="D140" s="200"/>
      <c r="E140" s="201"/>
      <c r="F140" s="201"/>
      <c r="G140" s="201"/>
    </row>
    <row r="141" spans="1:7" ht="15.75" thickBot="1" x14ac:dyDescent="0.25">
      <c r="A141" s="200" t="s">
        <v>195</v>
      </c>
      <c r="B141" s="200"/>
      <c r="C141" s="200"/>
      <c r="D141" s="200"/>
      <c r="E141" s="201"/>
      <c r="F141" s="201"/>
      <c r="G141" s="201"/>
    </row>
    <row r="142" spans="1:7" ht="16.5" thickBot="1" x14ac:dyDescent="0.25">
      <c r="A142" s="202" t="s">
        <v>140</v>
      </c>
      <c r="B142" s="173"/>
      <c r="C142" s="293" t="s">
        <v>141</v>
      </c>
      <c r="D142" s="293" t="s">
        <v>171</v>
      </c>
      <c r="E142" s="174" t="s">
        <v>143</v>
      </c>
      <c r="F142" s="174" t="s">
        <v>67</v>
      </c>
      <c r="G142" s="175" t="s">
        <v>172</v>
      </c>
    </row>
    <row r="143" spans="1:7" ht="15.75" thickBot="1" x14ac:dyDescent="0.25">
      <c r="A143" s="207" t="s">
        <v>196</v>
      </c>
      <c r="B143" s="207"/>
      <c r="C143" s="292" t="s">
        <v>146</v>
      </c>
      <c r="D143" s="292">
        <v>1</v>
      </c>
      <c r="E143" s="178"/>
      <c r="F143" s="179">
        <f>D143*E143</f>
        <v>0</v>
      </c>
      <c r="G143" s="387">
        <f>SUM(F143:F144)/12</f>
        <v>0</v>
      </c>
    </row>
    <row r="144" spans="1:7" ht="15.75" thickBot="1" x14ac:dyDescent="0.25">
      <c r="A144" s="209" t="s">
        <v>211</v>
      </c>
      <c r="B144" s="209"/>
      <c r="C144" s="291" t="s">
        <v>71</v>
      </c>
      <c r="D144" s="291">
        <v>10</v>
      </c>
      <c r="E144" s="181">
        <f>F143</f>
        <v>0</v>
      </c>
      <c r="F144" s="182">
        <f>D144*E144/100</f>
        <v>0</v>
      </c>
      <c r="G144" s="387"/>
    </row>
    <row r="145" spans="1:7" ht="15" x14ac:dyDescent="0.2">
      <c r="A145" s="196"/>
      <c r="B145" s="196"/>
      <c r="C145" s="196"/>
      <c r="D145" s="196"/>
      <c r="E145" s="196"/>
      <c r="F145" s="196"/>
      <c r="G145" s="196"/>
    </row>
    <row r="146" spans="1:7" ht="15" x14ac:dyDescent="0.2">
      <c r="A146" s="379" t="s">
        <v>174</v>
      </c>
      <c r="B146" s="379"/>
      <c r="C146" s="379"/>
      <c r="D146" s="379"/>
      <c r="E146" s="379"/>
      <c r="F146" s="201"/>
      <c r="G146" s="196"/>
    </row>
    <row r="147" spans="1:7" ht="15" x14ac:dyDescent="0.2">
      <c r="A147" s="379"/>
      <c r="B147" s="379"/>
      <c r="C147" s="379"/>
      <c r="D147" s="379"/>
      <c r="E147" s="379"/>
      <c r="F147" s="201"/>
      <c r="G147" s="201"/>
    </row>
    <row r="148" spans="1:7" ht="15" x14ac:dyDescent="0.2">
      <c r="A148" s="379"/>
      <c r="B148" s="379"/>
      <c r="C148" s="379"/>
      <c r="D148" s="379"/>
      <c r="E148" s="379"/>
      <c r="F148" s="201"/>
      <c r="G148" s="201"/>
    </row>
    <row r="149" spans="1:7" ht="15.75" thickBot="1" x14ac:dyDescent="0.25">
      <c r="A149" s="200" t="s">
        <v>175</v>
      </c>
      <c r="B149" s="200"/>
      <c r="C149" s="200"/>
      <c r="D149" s="200"/>
      <c r="E149" s="201"/>
      <c r="F149" s="201"/>
      <c r="G149" s="201"/>
    </row>
    <row r="150" spans="1:7" ht="16.5" thickBot="1" x14ac:dyDescent="0.25">
      <c r="A150" s="202" t="s">
        <v>140</v>
      </c>
      <c r="B150" s="173"/>
      <c r="C150" s="293" t="s">
        <v>141</v>
      </c>
      <c r="D150" s="293" t="s">
        <v>171</v>
      </c>
      <c r="E150" s="174" t="s">
        <v>143</v>
      </c>
      <c r="F150" s="174" t="s">
        <v>67</v>
      </c>
      <c r="G150" s="175" t="s">
        <v>172</v>
      </c>
    </row>
    <row r="151" spans="1:7" ht="15" x14ac:dyDescent="0.2">
      <c r="A151" s="207" t="s">
        <v>196</v>
      </c>
      <c r="B151" s="207"/>
      <c r="C151" s="292" t="s">
        <v>146</v>
      </c>
      <c r="D151" s="292">
        <v>1</v>
      </c>
      <c r="E151" s="178"/>
      <c r="F151" s="178">
        <f>D151*E151</f>
        <v>0</v>
      </c>
      <c r="G151" s="203"/>
    </row>
    <row r="152" spans="1:7" ht="15.75" thickBot="1" x14ac:dyDescent="0.25">
      <c r="A152" s="209" t="s">
        <v>176</v>
      </c>
      <c r="B152" s="209"/>
      <c r="C152" s="291" t="s">
        <v>71</v>
      </c>
      <c r="D152" s="291">
        <v>0.5</v>
      </c>
      <c r="E152" s="181">
        <f>F151</f>
        <v>0</v>
      </c>
      <c r="F152" s="181">
        <f>D152*E152/100</f>
        <v>0</v>
      </c>
      <c r="G152" s="203"/>
    </row>
    <row r="153" spans="1:7" ht="16.5" thickBot="1" x14ac:dyDescent="0.25">
      <c r="A153" s="200"/>
      <c r="B153" s="200"/>
      <c r="C153" s="200"/>
      <c r="D153" s="204"/>
      <c r="E153" s="203"/>
      <c r="F153" s="203"/>
      <c r="G153" s="205">
        <f>F152</f>
        <v>0</v>
      </c>
    </row>
    <row r="154" spans="1:7" ht="15" x14ac:dyDescent="0.2">
      <c r="A154" s="200"/>
      <c r="B154" s="200"/>
      <c r="C154" s="200"/>
      <c r="D154" s="200"/>
      <c r="E154" s="201"/>
      <c r="F154" s="201"/>
      <c r="G154" s="201"/>
    </row>
    <row r="155" spans="1:7" ht="15.75" thickBot="1" x14ac:dyDescent="0.25">
      <c r="A155" s="200" t="s">
        <v>177</v>
      </c>
      <c r="B155" s="200"/>
      <c r="C155" s="206"/>
      <c r="D155" s="200"/>
      <c r="E155" s="201"/>
      <c r="F155" s="201"/>
      <c r="G155" s="201"/>
    </row>
    <row r="156" spans="1:7" ht="16.5" thickBot="1" x14ac:dyDescent="0.25">
      <c r="A156" s="202" t="s">
        <v>140</v>
      </c>
      <c r="B156" s="173"/>
      <c r="C156" s="293" t="s">
        <v>141</v>
      </c>
      <c r="D156" s="293" t="s">
        <v>171</v>
      </c>
      <c r="E156" s="174" t="s">
        <v>143</v>
      </c>
      <c r="F156" s="174" t="s">
        <v>67</v>
      </c>
      <c r="G156" s="175" t="s">
        <v>172</v>
      </c>
    </row>
    <row r="157" spans="1:7" ht="15" x14ac:dyDescent="0.2">
      <c r="A157" s="207" t="s">
        <v>198</v>
      </c>
      <c r="B157" s="207"/>
      <c r="C157" s="292" t="s">
        <v>180</v>
      </c>
      <c r="D157" s="185">
        <v>1</v>
      </c>
      <c r="E157" s="208"/>
      <c r="F157" s="178"/>
      <c r="G157" s="201"/>
    </row>
    <row r="158" spans="1:7" ht="15" x14ac:dyDescent="0.2">
      <c r="A158" s="209" t="s">
        <v>181</v>
      </c>
      <c r="B158" s="209"/>
      <c r="C158" s="291" t="s">
        <v>199</v>
      </c>
      <c r="D158" s="210">
        <v>30</v>
      </c>
      <c r="E158" s="178"/>
      <c r="F158" s="181">
        <f>E158*D158</f>
        <v>0</v>
      </c>
      <c r="G158" s="181">
        <f>F158</f>
        <v>0</v>
      </c>
    </row>
    <row r="159" spans="1:7" ht="15" x14ac:dyDescent="0.2">
      <c r="A159" s="209" t="s">
        <v>200</v>
      </c>
      <c r="B159" s="209"/>
      <c r="C159" s="291" t="s">
        <v>201</v>
      </c>
      <c r="D159" s="211">
        <v>22</v>
      </c>
      <c r="E159" s="181"/>
      <c r="F159" s="181">
        <f>D159*E159</f>
        <v>0</v>
      </c>
      <c r="G159" s="181">
        <f>F159</f>
        <v>0</v>
      </c>
    </row>
    <row r="160" spans="1:7" ht="16.5" thickBot="1" x14ac:dyDescent="0.25">
      <c r="A160" s="200"/>
      <c r="B160" s="200"/>
      <c r="C160" s="200"/>
      <c r="D160" s="200"/>
      <c r="E160" s="201"/>
      <c r="F160" s="201"/>
      <c r="G160" s="212">
        <f>SUM(G158:G159)</f>
        <v>0</v>
      </c>
    </row>
    <row r="161" spans="1:7" ht="15" x14ac:dyDescent="0.2">
      <c r="A161" s="200"/>
      <c r="B161" s="200"/>
      <c r="C161" s="200"/>
      <c r="D161" s="200"/>
      <c r="E161" s="201"/>
      <c r="F161" s="201"/>
      <c r="G161" s="201"/>
    </row>
    <row r="162" spans="1:7" ht="15.75" thickBot="1" x14ac:dyDescent="0.25">
      <c r="A162" s="200" t="s">
        <v>183</v>
      </c>
      <c r="B162" s="200"/>
      <c r="C162" s="200"/>
      <c r="D162" s="200"/>
      <c r="E162" s="201"/>
      <c r="F162" s="201"/>
      <c r="G162" s="201"/>
    </row>
    <row r="163" spans="1:7" ht="16.5" thickBot="1" x14ac:dyDescent="0.25">
      <c r="A163" s="202" t="s">
        <v>140</v>
      </c>
      <c r="B163" s="173"/>
      <c r="C163" s="293" t="s">
        <v>141</v>
      </c>
      <c r="D163" s="293" t="s">
        <v>171</v>
      </c>
      <c r="E163" s="174" t="s">
        <v>143</v>
      </c>
      <c r="F163" s="174" t="s">
        <v>67</v>
      </c>
      <c r="G163" s="175" t="s">
        <v>172</v>
      </c>
    </row>
    <row r="164" spans="1:7" ht="15" x14ac:dyDescent="0.2">
      <c r="A164" s="207" t="s">
        <v>196</v>
      </c>
      <c r="B164" s="207"/>
      <c r="C164" s="292" t="s">
        <v>146</v>
      </c>
      <c r="D164" s="292">
        <f>D143</f>
        <v>1</v>
      </c>
      <c r="E164" s="178">
        <f>E143</f>
        <v>0</v>
      </c>
      <c r="F164" s="178">
        <f>D164*E164</f>
        <v>0</v>
      </c>
      <c r="G164" s="201"/>
    </row>
    <row r="165" spans="1:7" ht="15" x14ac:dyDescent="0.2">
      <c r="A165" s="209" t="s">
        <v>185</v>
      </c>
      <c r="B165" s="209"/>
      <c r="C165" s="291" t="s">
        <v>71</v>
      </c>
      <c r="D165" s="291">
        <v>30</v>
      </c>
      <c r="E165" s="181">
        <f>F164</f>
        <v>0</v>
      </c>
      <c r="F165" s="181">
        <f>D165*E165/100</f>
        <v>0</v>
      </c>
      <c r="G165" s="201"/>
    </row>
    <row r="166" spans="1:7" ht="15.75" thickBot="1" x14ac:dyDescent="0.25">
      <c r="A166" s="209" t="s">
        <v>186</v>
      </c>
      <c r="B166" s="209"/>
      <c r="C166" s="291" t="s">
        <v>187</v>
      </c>
      <c r="D166" s="291">
        <v>12</v>
      </c>
      <c r="E166" s="181">
        <f>F165</f>
        <v>0</v>
      </c>
      <c r="F166" s="181">
        <f>E166/D166</f>
        <v>0</v>
      </c>
      <c r="G166" s="201"/>
    </row>
    <row r="167" spans="1:7" ht="16.5" thickBot="1" x14ac:dyDescent="0.25">
      <c r="A167" s="200"/>
      <c r="B167" s="200"/>
      <c r="C167" s="200"/>
      <c r="D167" s="200"/>
      <c r="E167" s="201"/>
      <c r="F167" s="201"/>
      <c r="G167" s="205">
        <f>F166</f>
        <v>0</v>
      </c>
    </row>
    <row r="168" spans="1:7" ht="15" x14ac:dyDescent="0.2">
      <c r="A168" s="200"/>
      <c r="B168" s="200"/>
      <c r="C168" s="200"/>
      <c r="D168" s="200"/>
      <c r="E168" s="201"/>
      <c r="F168" s="201"/>
      <c r="G168" s="201"/>
    </row>
    <row r="169" spans="1:7" ht="15.75" thickBot="1" x14ac:dyDescent="0.25">
      <c r="A169" s="371"/>
      <c r="B169" s="371"/>
      <c r="C169" s="371"/>
      <c r="D169" s="371"/>
      <c r="E169" s="371"/>
      <c r="F169" s="201"/>
      <c r="G169" s="201"/>
    </row>
    <row r="170" spans="1:7" ht="16.5" thickBot="1" x14ac:dyDescent="0.3">
      <c r="A170" s="372" t="s">
        <v>212</v>
      </c>
      <c r="B170" s="372"/>
      <c r="C170" s="372"/>
      <c r="D170" s="372"/>
      <c r="E170" s="372"/>
      <c r="F170" s="372"/>
      <c r="G170" s="213">
        <f>G167+G160+G153+G143</f>
        <v>0</v>
      </c>
    </row>
    <row r="171" spans="1:7" ht="15.75" x14ac:dyDescent="0.25">
      <c r="A171" s="220"/>
      <c r="B171" s="220"/>
      <c r="C171" s="220"/>
      <c r="D171" s="220"/>
      <c r="E171" s="220"/>
      <c r="F171" s="220"/>
      <c r="G171" s="221"/>
    </row>
    <row r="172" spans="1:7" ht="15.75" x14ac:dyDescent="0.25">
      <c r="A172" s="357" t="s">
        <v>274</v>
      </c>
      <c r="B172" s="358"/>
      <c r="C172" s="358"/>
      <c r="D172" s="358"/>
      <c r="E172" s="358"/>
      <c r="F172" s="359"/>
      <c r="G172" s="294">
        <f>D63+D104+G137+G170</f>
        <v>0</v>
      </c>
    </row>
    <row r="173" spans="1:7" ht="15" x14ac:dyDescent="0.2">
      <c r="A173" s="196"/>
      <c r="B173" s="196"/>
      <c r="C173" s="196"/>
      <c r="D173" s="196"/>
      <c r="E173" s="196"/>
      <c r="F173" s="196"/>
      <c r="G173" s="196"/>
    </row>
    <row r="174" spans="1:7" ht="15.75" x14ac:dyDescent="0.25">
      <c r="A174" s="233" t="s">
        <v>224</v>
      </c>
      <c r="B174" s="231"/>
      <c r="C174" s="231"/>
      <c r="D174" s="356">
        <f>ROUND(D175*12,2)</f>
        <v>0</v>
      </c>
      <c r="E174" s="356"/>
      <c r="F174" s="356"/>
      <c r="G174" s="356"/>
    </row>
    <row r="175" spans="1:7" ht="15.75" x14ac:dyDescent="0.25">
      <c r="A175" s="233" t="s">
        <v>225</v>
      </c>
      <c r="B175" s="231"/>
      <c r="C175" s="231"/>
      <c r="D175" s="356">
        <f>ROUND(+G172,2)</f>
        <v>0</v>
      </c>
      <c r="E175" s="356"/>
      <c r="F175" s="356"/>
      <c r="G175" s="356"/>
    </row>
  </sheetData>
  <mergeCells count="48">
    <mergeCell ref="D174:G174"/>
    <mergeCell ref="D175:G175"/>
    <mergeCell ref="A146:E148"/>
    <mergeCell ref="A169:E169"/>
    <mergeCell ref="A170:F170"/>
    <mergeCell ref="A172:F172"/>
    <mergeCell ref="G143:G144"/>
    <mergeCell ref="A59:F59"/>
    <mergeCell ref="G69:G70"/>
    <mergeCell ref="A72:E74"/>
    <mergeCell ref="A95:E95"/>
    <mergeCell ref="A96:F96"/>
    <mergeCell ref="A98:G98"/>
    <mergeCell ref="A100:F100"/>
    <mergeCell ref="G110:G111"/>
    <mergeCell ref="A113:E115"/>
    <mergeCell ref="A136:E136"/>
    <mergeCell ref="A137:F137"/>
    <mergeCell ref="A57:G57"/>
    <mergeCell ref="A19:C19"/>
    <mergeCell ref="D19:G19"/>
    <mergeCell ref="A20:G20"/>
    <mergeCell ref="A21:G22"/>
    <mergeCell ref="A23:G23"/>
    <mergeCell ref="G28:G29"/>
    <mergeCell ref="A31:E33"/>
    <mergeCell ref="A54:E54"/>
    <mergeCell ref="A55:F55"/>
    <mergeCell ref="A16:C16"/>
    <mergeCell ref="D16:G16"/>
    <mergeCell ref="A17:C17"/>
    <mergeCell ref="D17:G17"/>
    <mergeCell ref="A18:C18"/>
    <mergeCell ref="D18:G18"/>
    <mergeCell ref="A15:C15"/>
    <mergeCell ref="D15:G15"/>
    <mergeCell ref="A1:G6"/>
    <mergeCell ref="A7:G7"/>
    <mergeCell ref="A8:G8"/>
    <mergeCell ref="A9:G9"/>
    <mergeCell ref="A10:G10"/>
    <mergeCell ref="A11:C11"/>
    <mergeCell ref="D11:G11"/>
    <mergeCell ref="A12:G12"/>
    <mergeCell ref="A13:C13"/>
    <mergeCell ref="D13:G13"/>
    <mergeCell ref="A14:C14"/>
    <mergeCell ref="D14:G14"/>
  </mergeCells>
  <pageMargins left="0.51181102362204722" right="0.51181102362204722" top="0.78740157480314965" bottom="0.78740157480314965" header="0.31496062992125984" footer="0.31496062992125984"/>
  <pageSetup paperSize="9" scale="49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A1:G115"/>
  <sheetViews>
    <sheetView tabSelected="1" topLeftCell="A23" zoomScale="95" zoomScaleNormal="95" workbookViewId="0">
      <selection activeCell="H30" sqref="H30"/>
    </sheetView>
  </sheetViews>
  <sheetFormatPr defaultColWidth="8.7109375" defaultRowHeight="12.75" x14ac:dyDescent="0.2"/>
  <cols>
    <col min="1" max="1" width="69.42578125" customWidth="1"/>
    <col min="2" max="2" width="15.7109375" customWidth="1"/>
    <col min="3" max="3" width="32" customWidth="1"/>
    <col min="4" max="4" width="18.7109375" customWidth="1"/>
    <col min="5" max="5" width="13.7109375" customWidth="1"/>
    <col min="6" max="6" width="13.85546875" customWidth="1"/>
    <col min="7" max="7" width="16.42578125" customWidth="1"/>
  </cols>
  <sheetData>
    <row r="1" spans="1:7" x14ac:dyDescent="0.2">
      <c r="A1" s="385" t="s">
        <v>26</v>
      </c>
      <c r="B1" s="385"/>
      <c r="C1" s="385"/>
      <c r="D1" s="385"/>
      <c r="E1" s="385"/>
      <c r="F1" s="385"/>
      <c r="G1" s="385"/>
    </row>
    <row r="2" spans="1:7" x14ac:dyDescent="0.2">
      <c r="A2" s="385"/>
      <c r="B2" s="385"/>
      <c r="C2" s="385"/>
      <c r="D2" s="385"/>
      <c r="E2" s="385"/>
      <c r="F2" s="385"/>
      <c r="G2" s="385"/>
    </row>
    <row r="3" spans="1:7" x14ac:dyDescent="0.2">
      <c r="A3" s="385"/>
      <c r="B3" s="385"/>
      <c r="C3" s="385"/>
      <c r="D3" s="385"/>
      <c r="E3" s="385"/>
      <c r="F3" s="385"/>
      <c r="G3" s="385"/>
    </row>
    <row r="4" spans="1:7" x14ac:dyDescent="0.2">
      <c r="A4" s="385"/>
      <c r="B4" s="385"/>
      <c r="C4" s="385"/>
      <c r="D4" s="385"/>
      <c r="E4" s="385"/>
      <c r="F4" s="385"/>
      <c r="G4" s="385"/>
    </row>
    <row r="5" spans="1:7" x14ac:dyDescent="0.2">
      <c r="A5" s="385"/>
      <c r="B5" s="385"/>
      <c r="C5" s="385"/>
      <c r="D5" s="385"/>
      <c r="E5" s="385"/>
      <c r="F5" s="385"/>
      <c r="G5" s="385"/>
    </row>
    <row r="6" spans="1:7" x14ac:dyDescent="0.2">
      <c r="A6" s="385"/>
      <c r="B6" s="385"/>
      <c r="C6" s="385"/>
      <c r="D6" s="385"/>
      <c r="E6" s="385"/>
      <c r="F6" s="385"/>
      <c r="G6" s="385"/>
    </row>
    <row r="7" spans="1:7" ht="15.75" x14ac:dyDescent="0.2">
      <c r="A7" s="386"/>
      <c r="B7" s="386"/>
      <c r="C7" s="386"/>
      <c r="D7" s="386"/>
      <c r="E7" s="386"/>
      <c r="F7" s="386"/>
      <c r="G7" s="386"/>
    </row>
    <row r="8" spans="1:7" ht="15.75" x14ac:dyDescent="0.2">
      <c r="A8" s="386"/>
      <c r="B8" s="386"/>
      <c r="C8" s="386"/>
      <c r="D8" s="386"/>
      <c r="E8" s="386"/>
      <c r="F8" s="386"/>
      <c r="G8" s="386"/>
    </row>
    <row r="9" spans="1:7" ht="15.75" x14ac:dyDescent="0.2">
      <c r="A9" s="351" t="s">
        <v>226</v>
      </c>
      <c r="B9" s="351"/>
      <c r="C9" s="351"/>
      <c r="D9" s="351"/>
      <c r="E9" s="351"/>
      <c r="F9" s="351"/>
      <c r="G9" s="351"/>
    </row>
    <row r="10" spans="1:7" x14ac:dyDescent="0.2">
      <c r="A10" s="352"/>
      <c r="B10" s="352"/>
      <c r="C10" s="352"/>
      <c r="D10" s="352"/>
      <c r="E10" s="352"/>
      <c r="F10" s="352"/>
      <c r="G10" s="352"/>
    </row>
    <row r="11" spans="1:7" ht="15" x14ac:dyDescent="0.2">
      <c r="A11" s="319" t="s">
        <v>28</v>
      </c>
      <c r="B11" s="319"/>
      <c r="C11" s="319"/>
      <c r="D11" s="383" t="s">
        <v>29</v>
      </c>
      <c r="E11" s="383"/>
      <c r="F11" s="383"/>
      <c r="G11" s="383"/>
    </row>
    <row r="12" spans="1:7" ht="15" x14ac:dyDescent="0.2">
      <c r="A12" s="309" t="s">
        <v>32</v>
      </c>
      <c r="B12" s="309"/>
      <c r="C12" s="309"/>
      <c r="D12" s="309"/>
      <c r="E12" s="309"/>
      <c r="F12" s="309"/>
      <c r="G12" s="309"/>
    </row>
    <row r="13" spans="1:7" ht="15" x14ac:dyDescent="0.2">
      <c r="A13" s="319" t="s">
        <v>33</v>
      </c>
      <c r="B13" s="319"/>
      <c r="C13" s="319"/>
      <c r="D13" s="383"/>
      <c r="E13" s="383"/>
      <c r="F13" s="383"/>
      <c r="G13" s="383"/>
    </row>
    <row r="14" spans="1:7" ht="15" x14ac:dyDescent="0.2">
      <c r="A14" s="319" t="s">
        <v>34</v>
      </c>
      <c r="B14" s="319"/>
      <c r="C14" s="319"/>
      <c r="D14" s="383"/>
      <c r="E14" s="383"/>
      <c r="F14" s="383"/>
      <c r="G14" s="383"/>
    </row>
    <row r="15" spans="1:7" ht="15" x14ac:dyDescent="0.2">
      <c r="A15" s="319" t="s">
        <v>35</v>
      </c>
      <c r="B15" s="319"/>
      <c r="C15" s="319"/>
      <c r="D15" s="309" t="s">
        <v>282</v>
      </c>
      <c r="E15" s="309"/>
      <c r="F15" s="309"/>
      <c r="G15" s="309"/>
    </row>
    <row r="16" spans="1:7" ht="15" x14ac:dyDescent="0.2">
      <c r="A16" s="319" t="s">
        <v>36</v>
      </c>
      <c r="B16" s="319"/>
      <c r="C16" s="319"/>
      <c r="D16" s="383"/>
      <c r="E16" s="383"/>
      <c r="F16" s="383"/>
      <c r="G16" s="383"/>
    </row>
    <row r="17" spans="1:7" ht="15" x14ac:dyDescent="0.2">
      <c r="A17" s="319" t="s">
        <v>37</v>
      </c>
      <c r="B17" s="319"/>
      <c r="C17" s="319"/>
      <c r="D17" s="383" t="s">
        <v>38</v>
      </c>
      <c r="E17" s="383"/>
      <c r="F17" s="383"/>
      <c r="G17" s="383"/>
    </row>
    <row r="18" spans="1:7" ht="15" x14ac:dyDescent="0.2">
      <c r="A18" s="319" t="s">
        <v>39</v>
      </c>
      <c r="B18" s="319"/>
      <c r="C18" s="319"/>
      <c r="D18" s="383" t="s">
        <v>40</v>
      </c>
      <c r="E18" s="383"/>
      <c r="F18" s="383"/>
      <c r="G18" s="383"/>
    </row>
    <row r="19" spans="1:7" ht="15" x14ac:dyDescent="0.2">
      <c r="A19" s="319" t="s">
        <v>42</v>
      </c>
      <c r="B19" s="319"/>
      <c r="C19" s="319"/>
      <c r="D19" s="383">
        <v>12</v>
      </c>
      <c r="E19" s="383"/>
      <c r="F19" s="383"/>
      <c r="G19" s="383"/>
    </row>
    <row r="20" spans="1:7" x14ac:dyDescent="0.2">
      <c r="A20" s="384"/>
      <c r="B20" s="384"/>
      <c r="C20" s="384"/>
      <c r="D20" s="384"/>
      <c r="E20" s="384"/>
      <c r="F20" s="384"/>
      <c r="G20" s="384"/>
    </row>
    <row r="21" spans="1:7" ht="12.75" customHeight="1" x14ac:dyDescent="0.2">
      <c r="A21" s="312" t="s">
        <v>139</v>
      </c>
      <c r="B21" s="312"/>
      <c r="C21" s="312"/>
      <c r="D21" s="312"/>
      <c r="E21" s="312"/>
      <c r="F21" s="312"/>
      <c r="G21" s="312"/>
    </row>
    <row r="22" spans="1:7" x14ac:dyDescent="0.2">
      <c r="A22" s="312"/>
      <c r="B22" s="312"/>
      <c r="C22" s="312"/>
      <c r="D22" s="312"/>
      <c r="E22" s="312"/>
      <c r="F22" s="312"/>
      <c r="G22" s="312"/>
    </row>
    <row r="23" spans="1:7" ht="15" x14ac:dyDescent="0.2">
      <c r="A23" s="312"/>
      <c r="B23" s="312"/>
      <c r="C23" s="312"/>
      <c r="D23" s="312"/>
      <c r="E23" s="312"/>
      <c r="F23" s="312"/>
      <c r="G23" s="312"/>
    </row>
    <row r="24" spans="1:7" x14ac:dyDescent="0.2">
      <c r="A24" s="238" t="s">
        <v>227</v>
      </c>
      <c r="B24" s="238"/>
      <c r="C24" s="21"/>
      <c r="D24" s="108"/>
      <c r="E24" s="108"/>
      <c r="F24" s="108"/>
    </row>
    <row r="25" spans="1:7" x14ac:dyDescent="0.2">
      <c r="A25" s="21"/>
      <c r="B25" s="21"/>
      <c r="C25" s="21"/>
      <c r="D25" s="108"/>
      <c r="E25" s="108"/>
      <c r="F25" s="108"/>
    </row>
    <row r="26" spans="1:7" x14ac:dyDescent="0.2">
      <c r="A26" s="239" t="s">
        <v>140</v>
      </c>
      <c r="B26" s="240" t="s">
        <v>141</v>
      </c>
      <c r="C26" s="240" t="s">
        <v>171</v>
      </c>
      <c r="D26" s="241" t="s">
        <v>143</v>
      </c>
      <c r="E26" s="242" t="s">
        <v>144</v>
      </c>
      <c r="F26" s="397" t="s">
        <v>228</v>
      </c>
      <c r="G26" s="397"/>
    </row>
    <row r="27" spans="1:7" x14ac:dyDescent="0.2">
      <c r="A27" s="81" t="s">
        <v>229</v>
      </c>
      <c r="B27" s="158" t="s">
        <v>146</v>
      </c>
      <c r="C27" s="243">
        <v>2</v>
      </c>
      <c r="D27" s="244"/>
      <c r="E27" s="245">
        <f t="shared" ref="E27:E36" si="0">C27*D27</f>
        <v>0</v>
      </c>
      <c r="F27" s="398">
        <f t="shared" ref="F27:F36" si="1">E27/12</f>
        <v>0</v>
      </c>
      <c r="G27" s="398"/>
    </row>
    <row r="28" spans="1:7" x14ac:dyDescent="0.2">
      <c r="A28" s="81" t="s">
        <v>230</v>
      </c>
      <c r="B28" s="158" t="s">
        <v>146</v>
      </c>
      <c r="C28" s="243">
        <v>2</v>
      </c>
      <c r="D28" s="244"/>
      <c r="E28" s="246">
        <f t="shared" si="0"/>
        <v>0</v>
      </c>
      <c r="F28" s="389">
        <f t="shared" si="1"/>
        <v>0</v>
      </c>
      <c r="G28" s="389"/>
    </row>
    <row r="29" spans="1:7" x14ac:dyDescent="0.2">
      <c r="A29" s="81" t="s">
        <v>231</v>
      </c>
      <c r="B29" s="158" t="s">
        <v>146</v>
      </c>
      <c r="C29" s="243">
        <v>1</v>
      </c>
      <c r="D29" s="244"/>
      <c r="E29" s="246">
        <f t="shared" si="0"/>
        <v>0</v>
      </c>
      <c r="F29" s="403">
        <f t="shared" si="1"/>
        <v>0</v>
      </c>
      <c r="G29" s="403"/>
    </row>
    <row r="30" spans="1:7" x14ac:dyDescent="0.2">
      <c r="A30" s="81" t="s">
        <v>232</v>
      </c>
      <c r="B30" s="158" t="s">
        <v>233</v>
      </c>
      <c r="C30" s="243">
        <v>1</v>
      </c>
      <c r="D30" s="244"/>
      <c r="E30" s="246">
        <f t="shared" si="0"/>
        <v>0</v>
      </c>
      <c r="F30" s="389">
        <f t="shared" si="1"/>
        <v>0</v>
      </c>
      <c r="G30" s="389"/>
    </row>
    <row r="31" spans="1:7" x14ac:dyDescent="0.2">
      <c r="A31" s="81" t="s">
        <v>234</v>
      </c>
      <c r="B31" s="158" t="s">
        <v>146</v>
      </c>
      <c r="C31" s="243">
        <v>1</v>
      </c>
      <c r="D31" s="244"/>
      <c r="E31" s="246">
        <f t="shared" si="0"/>
        <v>0</v>
      </c>
      <c r="F31" s="389">
        <f t="shared" si="1"/>
        <v>0</v>
      </c>
      <c r="G31" s="389"/>
    </row>
    <row r="32" spans="1:7" x14ac:dyDescent="0.2">
      <c r="A32" s="247" t="s">
        <v>235</v>
      </c>
      <c r="B32" s="248" t="s">
        <v>146</v>
      </c>
      <c r="C32" s="243">
        <v>1</v>
      </c>
      <c r="D32" s="244"/>
      <c r="E32" s="246">
        <f t="shared" si="0"/>
        <v>0</v>
      </c>
      <c r="F32" s="389">
        <f t="shared" si="1"/>
        <v>0</v>
      </c>
      <c r="G32" s="389"/>
    </row>
    <row r="33" spans="1:7" x14ac:dyDescent="0.2">
      <c r="A33" s="81" t="s">
        <v>236</v>
      </c>
      <c r="B33" s="158" t="s">
        <v>233</v>
      </c>
      <c r="C33" s="243">
        <v>2</v>
      </c>
      <c r="D33" s="244"/>
      <c r="E33" s="246">
        <f t="shared" si="0"/>
        <v>0</v>
      </c>
      <c r="F33" s="389">
        <f t="shared" si="1"/>
        <v>0</v>
      </c>
      <c r="G33" s="389"/>
    </row>
    <row r="34" spans="1:7" x14ac:dyDescent="0.2">
      <c r="A34" s="81" t="s">
        <v>237</v>
      </c>
      <c r="B34" s="158" t="s">
        <v>141</v>
      </c>
      <c r="C34" s="243">
        <v>2</v>
      </c>
      <c r="D34" s="244"/>
      <c r="E34" s="246">
        <f t="shared" si="0"/>
        <v>0</v>
      </c>
      <c r="F34" s="389">
        <f t="shared" si="1"/>
        <v>0</v>
      </c>
      <c r="G34" s="389"/>
    </row>
    <row r="35" spans="1:7" x14ac:dyDescent="0.2">
      <c r="A35" s="81" t="s">
        <v>238</v>
      </c>
      <c r="B35" s="158" t="s">
        <v>141</v>
      </c>
      <c r="C35" s="243">
        <v>2</v>
      </c>
      <c r="D35" s="244"/>
      <c r="E35" s="246">
        <f t="shared" si="0"/>
        <v>0</v>
      </c>
      <c r="F35" s="389">
        <f t="shared" si="1"/>
        <v>0</v>
      </c>
      <c r="G35" s="389"/>
    </row>
    <row r="36" spans="1:7" x14ac:dyDescent="0.2">
      <c r="A36" s="81" t="s">
        <v>239</v>
      </c>
      <c r="B36" s="158" t="s">
        <v>240</v>
      </c>
      <c r="C36" s="243">
        <v>4</v>
      </c>
      <c r="D36" s="244"/>
      <c r="E36" s="246">
        <f t="shared" si="0"/>
        <v>0</v>
      </c>
      <c r="F36" s="389">
        <f t="shared" si="1"/>
        <v>0</v>
      </c>
      <c r="G36" s="389"/>
    </row>
    <row r="37" spans="1:7" x14ac:dyDescent="0.2">
      <c r="A37" s="401"/>
      <c r="B37" s="401"/>
      <c r="C37" s="249"/>
      <c r="D37" s="250">
        <f>SUM(D27:D36)</f>
        <v>0</v>
      </c>
      <c r="E37" s="251">
        <f>SUM(E27:E36)</f>
        <v>0</v>
      </c>
      <c r="F37" s="402">
        <f>SUM(F27:F36)</f>
        <v>0</v>
      </c>
      <c r="G37" s="402"/>
    </row>
    <row r="38" spans="1:7" x14ac:dyDescent="0.2">
      <c r="A38" s="252"/>
      <c r="B38" s="252"/>
      <c r="C38" s="253"/>
      <c r="D38" s="254"/>
      <c r="E38" s="255"/>
      <c r="F38" s="256"/>
    </row>
    <row r="39" spans="1:7" ht="32.25" customHeight="1" x14ac:dyDescent="0.2">
      <c r="A39" s="257"/>
      <c r="B39" s="258"/>
      <c r="C39" s="259"/>
      <c r="D39" s="391" t="s">
        <v>283</v>
      </c>
      <c r="E39" s="391"/>
      <c r="F39" s="392" t="s">
        <v>241</v>
      </c>
      <c r="G39" s="392"/>
    </row>
    <row r="40" spans="1:7" ht="12.75" customHeight="1" x14ac:dyDescent="0.2">
      <c r="A40" s="393" t="s">
        <v>284</v>
      </c>
      <c r="B40" s="393"/>
      <c r="C40" s="393"/>
      <c r="D40" s="394">
        <v>1</v>
      </c>
      <c r="E40" s="394"/>
      <c r="F40" s="395">
        <f>F37*D40</f>
        <v>0</v>
      </c>
      <c r="G40" s="395"/>
    </row>
    <row r="41" spans="1:7" x14ac:dyDescent="0.2">
      <c r="A41" s="260"/>
      <c r="B41" s="260"/>
      <c r="C41" s="260"/>
      <c r="D41" s="260"/>
      <c r="E41" s="260"/>
      <c r="F41" s="261"/>
    </row>
    <row r="42" spans="1:7" x14ac:dyDescent="0.2">
      <c r="A42" s="260"/>
      <c r="B42" s="260"/>
      <c r="C42" s="260"/>
      <c r="D42" s="260"/>
      <c r="E42" s="260"/>
      <c r="F42" s="261"/>
    </row>
    <row r="43" spans="1:7" x14ac:dyDescent="0.2">
      <c r="A43" s="396" t="s">
        <v>272</v>
      </c>
      <c r="B43" s="396"/>
      <c r="C43" s="396"/>
      <c r="D43" s="108"/>
      <c r="E43" s="108"/>
      <c r="F43" s="108"/>
    </row>
    <row r="44" spans="1:7" x14ac:dyDescent="0.2">
      <c r="A44" s="21"/>
      <c r="B44" s="21"/>
      <c r="C44" s="21"/>
      <c r="D44" s="108"/>
      <c r="E44" s="108"/>
      <c r="F44" s="108"/>
    </row>
    <row r="45" spans="1:7" x14ac:dyDescent="0.2">
      <c r="A45" s="239" t="s">
        <v>140</v>
      </c>
      <c r="B45" s="240" t="s">
        <v>141</v>
      </c>
      <c r="C45" s="240" t="s">
        <v>171</v>
      </c>
      <c r="D45" s="241" t="s">
        <v>143</v>
      </c>
      <c r="E45" s="242" t="s">
        <v>144</v>
      </c>
      <c r="F45" s="397" t="s">
        <v>228</v>
      </c>
      <c r="G45" s="397"/>
    </row>
    <row r="46" spans="1:7" x14ac:dyDescent="0.2">
      <c r="A46" s="81" t="s">
        <v>229</v>
      </c>
      <c r="B46" s="158" t="s">
        <v>146</v>
      </c>
      <c r="C46" s="243">
        <v>6</v>
      </c>
      <c r="D46" s="244"/>
      <c r="E46" s="245">
        <f t="shared" ref="E46:E60" si="2">C46*D46</f>
        <v>0</v>
      </c>
      <c r="F46" s="398">
        <f t="shared" ref="F46:F60" si="3">E46/12</f>
        <v>0</v>
      </c>
      <c r="G46" s="398"/>
    </row>
    <row r="47" spans="1:7" x14ac:dyDescent="0.2">
      <c r="A47" s="81" t="s">
        <v>230</v>
      </c>
      <c r="B47" s="158" t="s">
        <v>146</v>
      </c>
      <c r="C47" s="243">
        <v>6</v>
      </c>
      <c r="D47" s="244"/>
      <c r="E47" s="246">
        <f t="shared" si="2"/>
        <v>0</v>
      </c>
      <c r="F47" s="389">
        <f t="shared" si="3"/>
        <v>0</v>
      </c>
      <c r="G47" s="389"/>
    </row>
    <row r="48" spans="1:7" x14ac:dyDescent="0.2">
      <c r="A48" s="81" t="s">
        <v>231</v>
      </c>
      <c r="B48" s="158" t="s">
        <v>146</v>
      </c>
      <c r="C48" s="243">
        <v>2</v>
      </c>
      <c r="D48" s="244"/>
      <c r="E48" s="246">
        <f t="shared" si="2"/>
        <v>0</v>
      </c>
      <c r="F48" s="389">
        <f t="shared" si="3"/>
        <v>0</v>
      </c>
      <c r="G48" s="389"/>
    </row>
    <row r="49" spans="1:7" x14ac:dyDescent="0.2">
      <c r="A49" s="81" t="s">
        <v>232</v>
      </c>
      <c r="B49" s="158" t="s">
        <v>233</v>
      </c>
      <c r="C49" s="243">
        <v>3</v>
      </c>
      <c r="D49" s="244"/>
      <c r="E49" s="246">
        <f t="shared" si="2"/>
        <v>0</v>
      </c>
      <c r="F49" s="389">
        <f t="shared" si="3"/>
        <v>0</v>
      </c>
      <c r="G49" s="389"/>
    </row>
    <row r="50" spans="1:7" x14ac:dyDescent="0.2">
      <c r="A50" s="81" t="s">
        <v>242</v>
      </c>
      <c r="B50" s="158" t="s">
        <v>233</v>
      </c>
      <c r="C50" s="243">
        <v>6</v>
      </c>
      <c r="D50" s="244"/>
      <c r="E50" s="246">
        <f t="shared" si="2"/>
        <v>0</v>
      </c>
      <c r="F50" s="389">
        <f t="shared" si="3"/>
        <v>0</v>
      </c>
      <c r="G50" s="389"/>
    </row>
    <row r="51" spans="1:7" x14ac:dyDescent="0.2">
      <c r="A51" s="81" t="s">
        <v>234</v>
      </c>
      <c r="B51" s="158" t="s">
        <v>146</v>
      </c>
      <c r="C51" s="243">
        <v>1</v>
      </c>
      <c r="D51" s="244"/>
      <c r="E51" s="246">
        <f t="shared" si="2"/>
        <v>0</v>
      </c>
      <c r="F51" s="389">
        <f t="shared" si="3"/>
        <v>0</v>
      </c>
      <c r="G51" s="389"/>
    </row>
    <row r="52" spans="1:7" x14ac:dyDescent="0.2">
      <c r="A52" s="247" t="s">
        <v>235</v>
      </c>
      <c r="B52" s="248" t="s">
        <v>146</v>
      </c>
      <c r="C52" s="243">
        <v>2</v>
      </c>
      <c r="D52" s="244"/>
      <c r="E52" s="246">
        <f t="shared" si="2"/>
        <v>0</v>
      </c>
      <c r="F52" s="389">
        <f t="shared" si="3"/>
        <v>0</v>
      </c>
      <c r="G52" s="389"/>
    </row>
    <row r="53" spans="1:7" x14ac:dyDescent="0.2">
      <c r="A53" s="81" t="s">
        <v>236</v>
      </c>
      <c r="B53" s="158" t="s">
        <v>233</v>
      </c>
      <c r="C53" s="243">
        <v>6</v>
      </c>
      <c r="D53" s="244"/>
      <c r="E53" s="246">
        <f t="shared" si="2"/>
        <v>0</v>
      </c>
      <c r="F53" s="389">
        <f t="shared" si="3"/>
        <v>0</v>
      </c>
      <c r="G53" s="389"/>
    </row>
    <row r="54" spans="1:7" x14ac:dyDescent="0.2">
      <c r="A54" s="81" t="s">
        <v>243</v>
      </c>
      <c r="B54" s="158" t="s">
        <v>233</v>
      </c>
      <c r="C54" s="243">
        <v>4</v>
      </c>
      <c r="D54" s="244"/>
      <c r="E54" s="246">
        <f t="shared" si="2"/>
        <v>0</v>
      </c>
      <c r="F54" s="389">
        <f t="shared" si="3"/>
        <v>0</v>
      </c>
      <c r="G54" s="389"/>
    </row>
    <row r="55" spans="1:7" x14ac:dyDescent="0.2">
      <c r="A55" s="81" t="s">
        <v>244</v>
      </c>
      <c r="B55" s="158" t="s">
        <v>233</v>
      </c>
      <c r="C55" s="243">
        <v>2</v>
      </c>
      <c r="D55" s="244"/>
      <c r="E55" s="246">
        <f t="shared" si="2"/>
        <v>0</v>
      </c>
      <c r="F55" s="389">
        <f t="shared" si="3"/>
        <v>0</v>
      </c>
      <c r="G55" s="389"/>
    </row>
    <row r="56" spans="1:7" x14ac:dyDescent="0.2">
      <c r="A56" s="81" t="s">
        <v>238</v>
      </c>
      <c r="B56" s="158" t="s">
        <v>146</v>
      </c>
      <c r="C56" s="243">
        <v>2</v>
      </c>
      <c r="D56" s="244"/>
      <c r="E56" s="246">
        <f t="shared" si="2"/>
        <v>0</v>
      </c>
      <c r="F56" s="389">
        <f t="shared" si="3"/>
        <v>0</v>
      </c>
      <c r="G56" s="389"/>
    </row>
    <row r="57" spans="1:7" x14ac:dyDescent="0.2">
      <c r="A57" s="81" t="s">
        <v>245</v>
      </c>
      <c r="B57" s="158" t="s">
        <v>141</v>
      </c>
      <c r="C57" s="243">
        <v>2</v>
      </c>
      <c r="D57" s="244"/>
      <c r="E57" s="246">
        <f t="shared" si="2"/>
        <v>0</v>
      </c>
      <c r="F57" s="389">
        <f t="shared" si="3"/>
        <v>0</v>
      </c>
      <c r="G57" s="389"/>
    </row>
    <row r="58" spans="1:7" x14ac:dyDescent="0.2">
      <c r="A58" s="81" t="s">
        <v>246</v>
      </c>
      <c r="B58" s="158" t="s">
        <v>141</v>
      </c>
      <c r="C58" s="243">
        <v>2</v>
      </c>
      <c r="D58" s="244"/>
      <c r="E58" s="246">
        <f t="shared" si="2"/>
        <v>0</v>
      </c>
      <c r="F58" s="389">
        <f t="shared" si="3"/>
        <v>0</v>
      </c>
      <c r="G58" s="389"/>
    </row>
    <row r="59" spans="1:7" x14ac:dyDescent="0.2">
      <c r="A59" s="81" t="s">
        <v>239</v>
      </c>
      <c r="B59" s="158" t="s">
        <v>240</v>
      </c>
      <c r="C59" s="243">
        <v>24</v>
      </c>
      <c r="D59" s="244"/>
      <c r="E59" s="246">
        <f t="shared" si="2"/>
        <v>0</v>
      </c>
      <c r="F59" s="389">
        <f t="shared" si="3"/>
        <v>0</v>
      </c>
      <c r="G59" s="389"/>
    </row>
    <row r="60" spans="1:7" x14ac:dyDescent="0.2">
      <c r="A60" s="262" t="s">
        <v>247</v>
      </c>
      <c r="B60" s="263" t="s">
        <v>248</v>
      </c>
      <c r="C60" s="264">
        <v>1</v>
      </c>
      <c r="D60" s="265"/>
      <c r="E60" s="246">
        <f t="shared" si="2"/>
        <v>0</v>
      </c>
      <c r="F60" s="389">
        <f t="shared" si="3"/>
        <v>0</v>
      </c>
      <c r="G60" s="389"/>
    </row>
    <row r="61" spans="1:7" x14ac:dyDescent="0.2">
      <c r="A61" s="266"/>
      <c r="B61" s="267"/>
      <c r="C61" s="268"/>
      <c r="D61" s="250">
        <f>SUM(D46:D60)</f>
        <v>0</v>
      </c>
      <c r="E61" s="251">
        <f>SUM(E46:E59)</f>
        <v>0</v>
      </c>
      <c r="F61" s="390">
        <f>SUM(F46:F59)</f>
        <v>0</v>
      </c>
      <c r="G61" s="390"/>
    </row>
    <row r="62" spans="1:7" x14ac:dyDescent="0.2">
      <c r="A62" s="252"/>
      <c r="B62" s="252"/>
      <c r="C62" s="253"/>
      <c r="D62" s="269"/>
      <c r="E62" s="255"/>
      <c r="F62" s="256"/>
    </row>
    <row r="63" spans="1:7" x14ac:dyDescent="0.2">
      <c r="A63" s="260"/>
      <c r="B63" s="260"/>
      <c r="C63" s="260"/>
      <c r="D63" s="260"/>
      <c r="E63" s="260"/>
      <c r="F63" s="261"/>
    </row>
    <row r="64" spans="1:7" ht="32.25" customHeight="1" x14ac:dyDescent="0.2">
      <c r="A64" s="257"/>
      <c r="B64" s="258"/>
      <c r="C64" s="259"/>
      <c r="D64" s="391" t="s">
        <v>249</v>
      </c>
      <c r="E64" s="391"/>
      <c r="F64" s="392" t="s">
        <v>241</v>
      </c>
      <c r="G64" s="392"/>
    </row>
    <row r="65" spans="1:7" ht="12.75" customHeight="1" x14ac:dyDescent="0.2">
      <c r="A65" s="393" t="s">
        <v>250</v>
      </c>
      <c r="B65" s="393"/>
      <c r="C65" s="393"/>
      <c r="D65" s="399">
        <v>2</v>
      </c>
      <c r="E65" s="399"/>
      <c r="F65" s="400">
        <f>F61*D65</f>
        <v>0</v>
      </c>
      <c r="G65" s="400"/>
    </row>
    <row r="66" spans="1:7" x14ac:dyDescent="0.2">
      <c r="A66" s="260"/>
      <c r="B66" s="260"/>
      <c r="C66" s="260"/>
      <c r="D66" s="260"/>
      <c r="E66" s="260"/>
      <c r="F66" s="261"/>
    </row>
    <row r="67" spans="1:7" x14ac:dyDescent="0.2">
      <c r="A67" s="260"/>
      <c r="B67" s="260"/>
      <c r="C67" s="260"/>
      <c r="D67" s="260"/>
      <c r="E67" s="260"/>
      <c r="F67" s="261"/>
    </row>
    <row r="68" spans="1:7" x14ac:dyDescent="0.2">
      <c r="A68" s="270" t="s">
        <v>251</v>
      </c>
      <c r="B68" s="21"/>
      <c r="C68" s="21"/>
      <c r="D68" s="108"/>
      <c r="E68" s="108"/>
      <c r="F68" s="108"/>
    </row>
    <row r="69" spans="1:7" x14ac:dyDescent="0.2">
      <c r="A69" s="21"/>
      <c r="B69" s="21"/>
      <c r="C69" s="21"/>
      <c r="D69" s="108"/>
      <c r="E69" s="108"/>
      <c r="F69" s="108"/>
    </row>
    <row r="70" spans="1:7" x14ac:dyDescent="0.2">
      <c r="A70" s="239" t="s">
        <v>140</v>
      </c>
      <c r="B70" s="240" t="s">
        <v>141</v>
      </c>
      <c r="C70" s="240" t="s">
        <v>171</v>
      </c>
      <c r="D70" s="241" t="s">
        <v>143</v>
      </c>
      <c r="E70" s="242" t="s">
        <v>144</v>
      </c>
      <c r="F70" s="397" t="s">
        <v>228</v>
      </c>
      <c r="G70" s="397"/>
    </row>
    <row r="71" spans="1:7" x14ac:dyDescent="0.2">
      <c r="A71" s="81" t="s">
        <v>229</v>
      </c>
      <c r="B71" s="158" t="s">
        <v>146</v>
      </c>
      <c r="C71" s="243">
        <v>6</v>
      </c>
      <c r="D71" s="244"/>
      <c r="E71" s="245">
        <f t="shared" ref="E71:E82" si="4">C71*D71</f>
        <v>0</v>
      </c>
      <c r="F71" s="398">
        <f t="shared" ref="F71:F82" si="5">E71/12</f>
        <v>0</v>
      </c>
      <c r="G71" s="398"/>
    </row>
    <row r="72" spans="1:7" x14ac:dyDescent="0.2">
      <c r="A72" s="81" t="s">
        <v>230</v>
      </c>
      <c r="B72" s="158" t="s">
        <v>146</v>
      </c>
      <c r="C72" s="243">
        <v>6</v>
      </c>
      <c r="D72" s="244"/>
      <c r="E72" s="246">
        <f t="shared" si="4"/>
        <v>0</v>
      </c>
      <c r="F72" s="389">
        <f t="shared" si="5"/>
        <v>0</v>
      </c>
      <c r="G72" s="389"/>
    </row>
    <row r="73" spans="1:7" x14ac:dyDescent="0.2">
      <c r="A73" s="81" t="s">
        <v>231</v>
      </c>
      <c r="B73" s="158" t="s">
        <v>146</v>
      </c>
      <c r="C73" s="243">
        <v>2</v>
      </c>
      <c r="D73" s="244"/>
      <c r="E73" s="246">
        <f t="shared" si="4"/>
        <v>0</v>
      </c>
      <c r="F73" s="389">
        <f t="shared" si="5"/>
        <v>0</v>
      </c>
      <c r="G73" s="389"/>
    </row>
    <row r="74" spans="1:7" x14ac:dyDescent="0.2">
      <c r="A74" s="81" t="s">
        <v>232</v>
      </c>
      <c r="B74" s="158" t="s">
        <v>233</v>
      </c>
      <c r="C74" s="243">
        <v>2</v>
      </c>
      <c r="D74" s="244"/>
      <c r="E74" s="246">
        <f t="shared" si="4"/>
        <v>0</v>
      </c>
      <c r="F74" s="389">
        <f t="shared" si="5"/>
        <v>0</v>
      </c>
      <c r="G74" s="389"/>
    </row>
    <row r="75" spans="1:7" x14ac:dyDescent="0.2">
      <c r="A75" s="81" t="s">
        <v>242</v>
      </c>
      <c r="B75" s="158" t="s">
        <v>233</v>
      </c>
      <c r="C75" s="243">
        <v>6</v>
      </c>
      <c r="D75" s="244"/>
      <c r="E75" s="246">
        <f t="shared" si="4"/>
        <v>0</v>
      </c>
      <c r="F75" s="389">
        <f t="shared" si="5"/>
        <v>0</v>
      </c>
      <c r="G75" s="389"/>
    </row>
    <row r="76" spans="1:7" x14ac:dyDescent="0.2">
      <c r="A76" s="81" t="s">
        <v>234</v>
      </c>
      <c r="B76" s="158" t="s">
        <v>146</v>
      </c>
      <c r="C76" s="243">
        <v>1</v>
      </c>
      <c r="D76" s="244"/>
      <c r="E76" s="246">
        <f t="shared" si="4"/>
        <v>0</v>
      </c>
      <c r="F76" s="389">
        <f t="shared" si="5"/>
        <v>0</v>
      </c>
      <c r="G76" s="389"/>
    </row>
    <row r="77" spans="1:7" x14ac:dyDescent="0.2">
      <c r="A77" s="247" t="s">
        <v>235</v>
      </c>
      <c r="B77" s="248" t="s">
        <v>146</v>
      </c>
      <c r="C77" s="243">
        <v>2</v>
      </c>
      <c r="D77" s="244"/>
      <c r="E77" s="246">
        <f t="shared" si="4"/>
        <v>0</v>
      </c>
      <c r="F77" s="389">
        <f t="shared" si="5"/>
        <v>0</v>
      </c>
      <c r="G77" s="389"/>
    </row>
    <row r="78" spans="1:7" x14ac:dyDescent="0.2">
      <c r="A78" s="81" t="s">
        <v>236</v>
      </c>
      <c r="B78" s="158" t="s">
        <v>233</v>
      </c>
      <c r="C78" s="243">
        <v>6</v>
      </c>
      <c r="D78" s="244"/>
      <c r="E78" s="246">
        <f t="shared" si="4"/>
        <v>0</v>
      </c>
      <c r="F78" s="389">
        <f t="shared" si="5"/>
        <v>0</v>
      </c>
      <c r="G78" s="389"/>
    </row>
    <row r="79" spans="1:7" x14ac:dyDescent="0.2">
      <c r="A79" s="81" t="s">
        <v>237</v>
      </c>
      <c r="B79" s="158" t="s">
        <v>141</v>
      </c>
      <c r="C79" s="243">
        <v>4</v>
      </c>
      <c r="D79" s="244"/>
      <c r="E79" s="246">
        <f t="shared" si="4"/>
        <v>0</v>
      </c>
      <c r="F79" s="389">
        <f t="shared" si="5"/>
        <v>0</v>
      </c>
      <c r="G79" s="389"/>
    </row>
    <row r="80" spans="1:7" x14ac:dyDescent="0.2">
      <c r="A80" s="81" t="s">
        <v>244</v>
      </c>
      <c r="B80" s="158" t="s">
        <v>233</v>
      </c>
      <c r="C80" s="243">
        <v>2</v>
      </c>
      <c r="D80" s="244"/>
      <c r="E80" s="246">
        <f t="shared" si="4"/>
        <v>0</v>
      </c>
      <c r="F80" s="389">
        <f t="shared" si="5"/>
        <v>0</v>
      </c>
      <c r="G80" s="389"/>
    </row>
    <row r="81" spans="1:7" x14ac:dyDescent="0.2">
      <c r="A81" s="81" t="s">
        <v>238</v>
      </c>
      <c r="B81" s="158" t="s">
        <v>146</v>
      </c>
      <c r="C81" s="243">
        <v>4</v>
      </c>
      <c r="D81" s="244"/>
      <c r="E81" s="246">
        <f t="shared" si="4"/>
        <v>0</v>
      </c>
      <c r="F81" s="389">
        <f t="shared" si="5"/>
        <v>0</v>
      </c>
      <c r="G81" s="389"/>
    </row>
    <row r="82" spans="1:7" x14ac:dyDescent="0.2">
      <c r="A82" s="81" t="s">
        <v>239</v>
      </c>
      <c r="B82" s="158" t="s">
        <v>240</v>
      </c>
      <c r="C82" s="243">
        <v>24</v>
      </c>
      <c r="D82" s="244"/>
      <c r="E82" s="246">
        <f t="shared" si="4"/>
        <v>0</v>
      </c>
      <c r="F82" s="389">
        <f t="shared" si="5"/>
        <v>0</v>
      </c>
      <c r="G82" s="389"/>
    </row>
    <row r="83" spans="1:7" x14ac:dyDescent="0.2">
      <c r="A83" s="266" t="s">
        <v>252</v>
      </c>
      <c r="B83" s="267"/>
      <c r="C83" s="268"/>
      <c r="D83" s="250">
        <f>SUM(D71:D82)</f>
        <v>0</v>
      </c>
      <c r="E83" s="251">
        <f>SUM(E71:E82)</f>
        <v>0</v>
      </c>
      <c r="F83" s="390">
        <f>SUM(F71:F82)</f>
        <v>0</v>
      </c>
      <c r="G83" s="390"/>
    </row>
    <row r="84" spans="1:7" x14ac:dyDescent="0.2">
      <c r="A84" s="252"/>
      <c r="B84" s="252"/>
      <c r="C84" s="253"/>
      <c r="D84" s="269"/>
      <c r="E84" s="255"/>
      <c r="F84" s="256"/>
    </row>
    <row r="85" spans="1:7" x14ac:dyDescent="0.2">
      <c r="A85" s="260"/>
      <c r="B85" s="260"/>
      <c r="C85" s="260"/>
      <c r="D85" s="260"/>
      <c r="E85" s="260"/>
      <c r="F85" s="261"/>
    </row>
    <row r="86" spans="1:7" ht="32.25" customHeight="1" x14ac:dyDescent="0.2">
      <c r="A86" s="257"/>
      <c r="B86" s="258"/>
      <c r="C86" s="259"/>
      <c r="D86" s="391" t="s">
        <v>253</v>
      </c>
      <c r="E86" s="391"/>
      <c r="F86" s="392" t="s">
        <v>241</v>
      </c>
      <c r="G86" s="392"/>
    </row>
    <row r="87" spans="1:7" ht="12.75" customHeight="1" x14ac:dyDescent="0.2">
      <c r="A87" s="393" t="s">
        <v>254</v>
      </c>
      <c r="B87" s="393"/>
      <c r="C87" s="393"/>
      <c r="D87" s="394">
        <v>4</v>
      </c>
      <c r="E87" s="394"/>
      <c r="F87" s="395">
        <f>F83*D87</f>
        <v>0</v>
      </c>
      <c r="G87" s="395"/>
    </row>
    <row r="88" spans="1:7" x14ac:dyDescent="0.2">
      <c r="A88" s="260"/>
      <c r="B88" s="260"/>
      <c r="C88" s="260"/>
      <c r="D88" s="260"/>
      <c r="E88" s="260"/>
      <c r="F88" s="261"/>
    </row>
    <row r="89" spans="1:7" x14ac:dyDescent="0.2">
      <c r="A89" s="260"/>
      <c r="B89" s="260"/>
      <c r="C89" s="260"/>
      <c r="D89" s="260"/>
      <c r="E89" s="260"/>
      <c r="F89" s="261"/>
    </row>
    <row r="90" spans="1:7" x14ac:dyDescent="0.2">
      <c r="A90" s="396" t="s">
        <v>255</v>
      </c>
      <c r="B90" s="396"/>
      <c r="C90" s="271"/>
      <c r="D90" s="108"/>
      <c r="E90" s="108"/>
      <c r="F90" s="108"/>
    </row>
    <row r="91" spans="1:7" x14ac:dyDescent="0.2">
      <c r="A91" s="21"/>
      <c r="B91" s="21"/>
      <c r="C91" s="21"/>
      <c r="D91" s="108"/>
      <c r="E91" s="108"/>
      <c r="F91" s="108"/>
    </row>
    <row r="92" spans="1:7" x14ac:dyDescent="0.2">
      <c r="A92" s="239" t="s">
        <v>140</v>
      </c>
      <c r="B92" s="240" t="s">
        <v>141</v>
      </c>
      <c r="C92" s="240" t="s">
        <v>171</v>
      </c>
      <c r="D92" s="241" t="s">
        <v>143</v>
      </c>
      <c r="E92" s="242" t="s">
        <v>144</v>
      </c>
      <c r="F92" s="397" t="s">
        <v>228</v>
      </c>
      <c r="G92" s="397"/>
    </row>
    <row r="93" spans="1:7" x14ac:dyDescent="0.2">
      <c r="A93" s="81" t="s">
        <v>229</v>
      </c>
      <c r="B93" s="158" t="s">
        <v>146</v>
      </c>
      <c r="C93" s="243">
        <v>6</v>
      </c>
      <c r="D93" s="244"/>
      <c r="E93" s="245">
        <f t="shared" ref="E93:E104" si="6">C93*D93</f>
        <v>0</v>
      </c>
      <c r="F93" s="398">
        <f t="shared" ref="F93:F104" si="7">E93/12</f>
        <v>0</v>
      </c>
      <c r="G93" s="398"/>
    </row>
    <row r="94" spans="1:7" x14ac:dyDescent="0.2">
      <c r="A94" s="81" t="s">
        <v>230</v>
      </c>
      <c r="B94" s="158" t="s">
        <v>146</v>
      </c>
      <c r="C94" s="243">
        <v>6</v>
      </c>
      <c r="D94" s="244"/>
      <c r="E94" s="246">
        <f t="shared" si="6"/>
        <v>0</v>
      </c>
      <c r="F94" s="389">
        <f t="shared" si="7"/>
        <v>0</v>
      </c>
      <c r="G94" s="389"/>
    </row>
    <row r="95" spans="1:7" x14ac:dyDescent="0.2">
      <c r="A95" s="81" t="s">
        <v>231</v>
      </c>
      <c r="B95" s="158" t="s">
        <v>146</v>
      </c>
      <c r="C95" s="243">
        <v>2</v>
      </c>
      <c r="D95" s="244"/>
      <c r="E95" s="246">
        <f t="shared" si="6"/>
        <v>0</v>
      </c>
      <c r="F95" s="389">
        <f t="shared" si="7"/>
        <v>0</v>
      </c>
      <c r="G95" s="389"/>
    </row>
    <row r="96" spans="1:7" x14ac:dyDescent="0.2">
      <c r="A96" s="81" t="s">
        <v>232</v>
      </c>
      <c r="B96" s="158" t="s">
        <v>233</v>
      </c>
      <c r="C96" s="243">
        <v>2</v>
      </c>
      <c r="D96" s="244"/>
      <c r="E96" s="246">
        <f t="shared" si="6"/>
        <v>0</v>
      </c>
      <c r="F96" s="389">
        <f t="shared" si="7"/>
        <v>0</v>
      </c>
      <c r="G96" s="389"/>
    </row>
    <row r="97" spans="1:7" x14ac:dyDescent="0.2">
      <c r="A97" s="81" t="s">
        <v>242</v>
      </c>
      <c r="B97" s="158" t="s">
        <v>233</v>
      </c>
      <c r="C97" s="243">
        <v>6</v>
      </c>
      <c r="D97" s="244"/>
      <c r="E97" s="246">
        <f t="shared" si="6"/>
        <v>0</v>
      </c>
      <c r="F97" s="389">
        <f t="shared" si="7"/>
        <v>0</v>
      </c>
      <c r="G97" s="389"/>
    </row>
    <row r="98" spans="1:7" x14ac:dyDescent="0.2">
      <c r="A98" s="81" t="s">
        <v>234</v>
      </c>
      <c r="B98" s="158" t="s">
        <v>146</v>
      </c>
      <c r="C98" s="243">
        <v>1</v>
      </c>
      <c r="D98" s="244"/>
      <c r="E98" s="246">
        <f t="shared" si="6"/>
        <v>0</v>
      </c>
      <c r="F98" s="389">
        <f t="shared" si="7"/>
        <v>0</v>
      </c>
      <c r="G98" s="389"/>
    </row>
    <row r="99" spans="1:7" x14ac:dyDescent="0.2">
      <c r="A99" s="247" t="s">
        <v>235</v>
      </c>
      <c r="B99" s="248" t="s">
        <v>146</v>
      </c>
      <c r="C99" s="243">
        <v>2</v>
      </c>
      <c r="D99" s="244"/>
      <c r="E99" s="246">
        <f t="shared" si="6"/>
        <v>0</v>
      </c>
      <c r="F99" s="389">
        <f t="shared" si="7"/>
        <v>0</v>
      </c>
      <c r="G99" s="389"/>
    </row>
    <row r="100" spans="1:7" x14ac:dyDescent="0.2">
      <c r="A100" s="81" t="s">
        <v>236</v>
      </c>
      <c r="B100" s="158" t="s">
        <v>233</v>
      </c>
      <c r="C100" s="243">
        <v>6</v>
      </c>
      <c r="D100" s="244"/>
      <c r="E100" s="246">
        <f t="shared" si="6"/>
        <v>0</v>
      </c>
      <c r="F100" s="389">
        <f t="shared" si="7"/>
        <v>0</v>
      </c>
      <c r="G100" s="389"/>
    </row>
    <row r="101" spans="1:7" x14ac:dyDescent="0.2">
      <c r="A101" s="81" t="s">
        <v>237</v>
      </c>
      <c r="B101" s="158" t="s">
        <v>141</v>
      </c>
      <c r="C101" s="243">
        <v>4</v>
      </c>
      <c r="D101" s="244"/>
      <c r="E101" s="246">
        <f t="shared" si="6"/>
        <v>0</v>
      </c>
      <c r="F101" s="389">
        <f t="shared" si="7"/>
        <v>0</v>
      </c>
      <c r="G101" s="389"/>
    </row>
    <row r="102" spans="1:7" x14ac:dyDescent="0.2">
      <c r="A102" s="81" t="s">
        <v>244</v>
      </c>
      <c r="B102" s="158" t="s">
        <v>233</v>
      </c>
      <c r="C102" s="243">
        <v>2</v>
      </c>
      <c r="D102" s="244"/>
      <c r="E102" s="246">
        <f t="shared" si="6"/>
        <v>0</v>
      </c>
      <c r="F102" s="389">
        <f t="shared" si="7"/>
        <v>0</v>
      </c>
      <c r="G102" s="389"/>
    </row>
    <row r="103" spans="1:7" x14ac:dyDescent="0.2">
      <c r="A103" s="81" t="s">
        <v>238</v>
      </c>
      <c r="B103" s="158" t="s">
        <v>146</v>
      </c>
      <c r="C103" s="243">
        <v>4</v>
      </c>
      <c r="D103" s="244"/>
      <c r="E103" s="246">
        <f t="shared" si="6"/>
        <v>0</v>
      </c>
      <c r="F103" s="389">
        <f t="shared" si="7"/>
        <v>0</v>
      </c>
      <c r="G103" s="389"/>
    </row>
    <row r="104" spans="1:7" x14ac:dyDescent="0.2">
      <c r="A104" s="81" t="s">
        <v>239</v>
      </c>
      <c r="B104" s="158" t="s">
        <v>240</v>
      </c>
      <c r="C104" s="243">
        <v>24</v>
      </c>
      <c r="D104" s="244"/>
      <c r="E104" s="246">
        <f t="shared" si="6"/>
        <v>0</v>
      </c>
      <c r="F104" s="389">
        <f t="shared" si="7"/>
        <v>0</v>
      </c>
      <c r="G104" s="389"/>
    </row>
    <row r="105" spans="1:7" x14ac:dyDescent="0.2">
      <c r="A105" s="266" t="s">
        <v>252</v>
      </c>
      <c r="B105" s="267"/>
      <c r="C105" s="268"/>
      <c r="D105" s="250">
        <f>SUM(D93:D104)</f>
        <v>0</v>
      </c>
      <c r="E105" s="251">
        <f>SUM(E93:E104)</f>
        <v>0</v>
      </c>
      <c r="F105" s="390">
        <f>SUM(F93:F104)</f>
        <v>0</v>
      </c>
      <c r="G105" s="390"/>
    </row>
    <row r="106" spans="1:7" x14ac:dyDescent="0.2">
      <c r="A106" s="252"/>
      <c r="B106" s="252"/>
      <c r="C106" s="253"/>
      <c r="D106" s="269"/>
      <c r="E106" s="255"/>
      <c r="F106" s="256"/>
    </row>
    <row r="107" spans="1:7" x14ac:dyDescent="0.2">
      <c r="A107" s="260"/>
      <c r="B107" s="260"/>
      <c r="C107" s="260"/>
      <c r="D107" s="260"/>
      <c r="E107" s="260"/>
      <c r="F107" s="261"/>
    </row>
    <row r="108" spans="1:7" ht="32.25" customHeight="1" x14ac:dyDescent="0.2">
      <c r="A108" s="257"/>
      <c r="B108" s="258"/>
      <c r="C108" s="259"/>
      <c r="D108" s="391" t="s">
        <v>256</v>
      </c>
      <c r="E108" s="391"/>
      <c r="F108" s="392" t="s">
        <v>241</v>
      </c>
      <c r="G108" s="392"/>
    </row>
    <row r="109" spans="1:7" ht="12.75" customHeight="1" x14ac:dyDescent="0.2">
      <c r="A109" s="393" t="s">
        <v>257</v>
      </c>
      <c r="B109" s="393"/>
      <c r="C109" s="393"/>
      <c r="D109" s="394">
        <v>8</v>
      </c>
      <c r="E109" s="394"/>
      <c r="F109" s="395">
        <f>F105*D109</f>
        <v>0</v>
      </c>
      <c r="G109" s="395"/>
    </row>
    <row r="110" spans="1:7" x14ac:dyDescent="0.2">
      <c r="A110" s="260"/>
      <c r="B110" s="260"/>
      <c r="C110" s="260"/>
      <c r="D110" s="260"/>
      <c r="E110" s="260"/>
      <c r="F110" s="260"/>
    </row>
    <row r="111" spans="1:7" x14ac:dyDescent="0.2">
      <c r="A111" s="260"/>
      <c r="B111" s="260"/>
      <c r="C111" s="260"/>
      <c r="D111" s="260"/>
      <c r="E111" s="260"/>
      <c r="F111" s="260"/>
    </row>
    <row r="112" spans="1:7" x14ac:dyDescent="0.2">
      <c r="A112" s="260"/>
      <c r="B112" s="260"/>
      <c r="C112" s="260"/>
      <c r="D112" s="260"/>
      <c r="E112" s="260"/>
      <c r="F112" s="260"/>
    </row>
    <row r="113" spans="1:6" x14ac:dyDescent="0.2">
      <c r="A113" s="260"/>
      <c r="B113" s="260"/>
      <c r="C113" s="260"/>
      <c r="D113" s="260"/>
      <c r="E113" s="260"/>
      <c r="F113" s="260"/>
    </row>
    <row r="114" spans="1:6" x14ac:dyDescent="0.2">
      <c r="A114" s="260"/>
      <c r="B114" s="260"/>
      <c r="C114" s="260"/>
      <c r="D114" s="260"/>
      <c r="E114" s="260"/>
      <c r="F114" s="260"/>
    </row>
    <row r="115" spans="1:6" x14ac:dyDescent="0.2">
      <c r="A115" s="260"/>
      <c r="B115" s="260"/>
      <c r="C115" s="260"/>
      <c r="D115" s="260"/>
      <c r="E115" s="260"/>
      <c r="F115" s="260"/>
    </row>
  </sheetData>
  <mergeCells count="105">
    <mergeCell ref="A1:G6"/>
    <mergeCell ref="A7:G7"/>
    <mergeCell ref="A8:G8"/>
    <mergeCell ref="A9:G9"/>
    <mergeCell ref="A10:G10"/>
    <mergeCell ref="A11:C11"/>
    <mergeCell ref="D11:G11"/>
    <mergeCell ref="A12:G12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D18:G18"/>
    <mergeCell ref="A19:C19"/>
    <mergeCell ref="D19:G19"/>
    <mergeCell ref="A20:G20"/>
    <mergeCell ref="A21:G22"/>
    <mergeCell ref="A23:G23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A37:B37"/>
    <mergeCell ref="F37:G37"/>
    <mergeCell ref="D39:E39"/>
    <mergeCell ref="F39:G39"/>
    <mergeCell ref="A40:C40"/>
    <mergeCell ref="D40:E40"/>
    <mergeCell ref="F40:G40"/>
    <mergeCell ref="A43:C43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D64:E64"/>
    <mergeCell ref="F64:G64"/>
    <mergeCell ref="A65:C65"/>
    <mergeCell ref="D65:E65"/>
    <mergeCell ref="F65:G65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D86:E86"/>
    <mergeCell ref="F86:G86"/>
    <mergeCell ref="A87:C87"/>
    <mergeCell ref="D87:E87"/>
    <mergeCell ref="F87:G87"/>
    <mergeCell ref="A90:B90"/>
    <mergeCell ref="F92:G92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104:G104"/>
    <mergeCell ref="F105:G105"/>
    <mergeCell ref="D108:E108"/>
    <mergeCell ref="F108:G108"/>
    <mergeCell ref="A109:C109"/>
    <mergeCell ref="D109:E109"/>
    <mergeCell ref="F109:G109"/>
  </mergeCells>
  <pageMargins left="0.51180555555555596" right="0.51180555555555596" top="0.78749999999999998" bottom="0.78819444444444398" header="0.511811023622047" footer="0.31527777777777799"/>
  <pageSetup paperSize="9" scale="77" fitToHeight="0" orientation="landscape" r:id="rId1"/>
  <headerFooter>
    <oddFooter>&amp;CMárcio Rodrigo Oliveira Filho
Técnico em Contabilidade
Portaria 803/2025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F1DE"/>
    <pageSetUpPr fitToPage="1"/>
  </sheetPr>
  <dimension ref="B2:L27"/>
  <sheetViews>
    <sheetView zoomScale="95" zoomScaleNormal="95" workbookViewId="0">
      <selection activeCell="D15" sqref="D15"/>
    </sheetView>
  </sheetViews>
  <sheetFormatPr defaultColWidth="8.7109375" defaultRowHeight="12.75" x14ac:dyDescent="0.2"/>
  <cols>
    <col min="2" max="2" width="61" customWidth="1"/>
    <col min="3" max="4" width="10.7109375" customWidth="1"/>
  </cols>
  <sheetData>
    <row r="2" spans="2:12" x14ac:dyDescent="0.2">
      <c r="B2" s="406" t="s">
        <v>258</v>
      </c>
      <c r="C2" s="406"/>
      <c r="D2" s="406"/>
      <c r="E2" s="272"/>
    </row>
    <row r="3" spans="2:12" x14ac:dyDescent="0.2">
      <c r="B3" s="407" t="s">
        <v>259</v>
      </c>
      <c r="C3" s="407"/>
      <c r="D3" s="407"/>
      <c r="E3" s="273"/>
    </row>
    <row r="5" spans="2:12" ht="12.75" customHeight="1" x14ac:dyDescent="0.2">
      <c r="B5" s="274" t="s">
        <v>260</v>
      </c>
      <c r="C5" s="408" t="s">
        <v>261</v>
      </c>
      <c r="D5" s="408"/>
      <c r="E5" s="275"/>
    </row>
    <row r="6" spans="2:12" ht="19.5" customHeight="1" x14ac:dyDescent="0.2">
      <c r="B6" s="276" t="s">
        <v>262</v>
      </c>
      <c r="C6" s="404">
        <v>8.3299999999999999E-2</v>
      </c>
      <c r="D6" s="404"/>
      <c r="E6" s="275"/>
    </row>
    <row r="7" spans="2:12" ht="19.5" customHeight="1" x14ac:dyDescent="0.2">
      <c r="B7" s="276" t="s">
        <v>263</v>
      </c>
      <c r="C7" s="404">
        <f>(1/3)*C6</f>
        <v>2.7766666666666665E-2</v>
      </c>
      <c r="D7" s="404"/>
      <c r="E7" s="278"/>
    </row>
    <row r="8" spans="2:12" ht="19.5" customHeight="1" x14ac:dyDescent="0.2">
      <c r="B8" s="276" t="s">
        <v>264</v>
      </c>
      <c r="C8" s="404">
        <v>8.3299999999999999E-2</v>
      </c>
      <c r="D8" s="404"/>
    </row>
    <row r="9" spans="2:12" ht="19.5" customHeight="1" x14ac:dyDescent="0.2">
      <c r="B9" s="279" t="s">
        <v>67</v>
      </c>
      <c r="C9" s="405">
        <f>SUM(C6:D8)</f>
        <v>0.19436666666666666</v>
      </c>
      <c r="D9" s="405"/>
      <c r="G9" s="260"/>
      <c r="H9" s="260"/>
      <c r="I9" s="260"/>
      <c r="J9" s="260"/>
      <c r="K9" s="260"/>
      <c r="L9" s="260"/>
    </row>
    <row r="10" spans="2:12" ht="19.5" customHeight="1" x14ac:dyDescent="0.2">
      <c r="B10" s="276"/>
      <c r="C10" s="280" t="s">
        <v>265</v>
      </c>
      <c r="D10" s="281" t="s">
        <v>266</v>
      </c>
      <c r="G10" s="282"/>
      <c r="H10" s="260"/>
      <c r="I10" s="260"/>
      <c r="J10" s="260"/>
      <c r="K10" s="260"/>
      <c r="L10" s="260"/>
    </row>
    <row r="11" spans="2:12" ht="19.5" customHeight="1" x14ac:dyDescent="0.2">
      <c r="B11" s="276" t="s">
        <v>267</v>
      </c>
      <c r="C11" s="283">
        <v>0.34300000000000003</v>
      </c>
      <c r="D11" s="284">
        <v>0.39800000000000002</v>
      </c>
      <c r="G11" s="260"/>
      <c r="H11" s="260"/>
      <c r="I11" s="260"/>
      <c r="J11" s="260"/>
      <c r="K11" s="260"/>
      <c r="L11" s="260"/>
    </row>
    <row r="12" spans="2:12" ht="25.5" x14ac:dyDescent="0.2">
      <c r="B12" s="276" t="s">
        <v>268</v>
      </c>
      <c r="C12" s="283">
        <f>TRUNC(C9*C11,4)</f>
        <v>6.6600000000000006E-2</v>
      </c>
      <c r="D12" s="277">
        <f>C9*D11</f>
        <v>7.7357933333333337E-2</v>
      </c>
      <c r="G12" s="260"/>
      <c r="H12" s="260"/>
      <c r="I12" s="260"/>
      <c r="J12" s="260"/>
      <c r="K12" s="260"/>
      <c r="L12" s="260"/>
    </row>
    <row r="13" spans="2:12" ht="19.5" customHeight="1" x14ac:dyDescent="0.2">
      <c r="B13" s="276" t="s">
        <v>269</v>
      </c>
      <c r="C13" s="404">
        <v>3.4700000000000002E-2</v>
      </c>
      <c r="D13" s="404"/>
      <c r="E13" s="285"/>
      <c r="G13" s="286"/>
      <c r="H13" s="286"/>
      <c r="I13" s="286"/>
      <c r="J13" s="260"/>
      <c r="K13" s="260"/>
      <c r="L13" s="260"/>
    </row>
    <row r="14" spans="2:12" ht="19.5" customHeight="1" x14ac:dyDescent="0.2">
      <c r="B14" s="287" t="s">
        <v>270</v>
      </c>
      <c r="C14" s="288">
        <f>C9+C12+C13</f>
        <v>0.29566666666666669</v>
      </c>
      <c r="D14" s="289">
        <f>C9+D12+C13+0.0001</f>
        <v>0.30652459999999998</v>
      </c>
      <c r="G14" s="260"/>
      <c r="H14" s="260"/>
      <c r="I14" s="260"/>
      <c r="J14" s="260"/>
      <c r="K14" s="260"/>
      <c r="L14" s="260"/>
    </row>
    <row r="15" spans="2:12" ht="19.5" customHeight="1" x14ac:dyDescent="0.2">
      <c r="B15" s="290" t="s">
        <v>271</v>
      </c>
      <c r="G15" s="260"/>
      <c r="H15" s="260"/>
      <c r="I15" s="260"/>
      <c r="J15" s="260"/>
      <c r="K15" s="260"/>
      <c r="L15" s="260"/>
    </row>
    <row r="16" spans="2:12" x14ac:dyDescent="0.2">
      <c r="G16" s="260"/>
      <c r="H16" s="260"/>
      <c r="I16" s="260"/>
      <c r="J16" s="260"/>
      <c r="K16" s="260"/>
      <c r="L16" s="260"/>
    </row>
    <row r="17" spans="2:12" x14ac:dyDescent="0.2">
      <c r="G17" s="260"/>
      <c r="H17" s="260"/>
      <c r="I17" s="260"/>
      <c r="J17" s="260"/>
      <c r="K17" s="260"/>
      <c r="L17" s="260"/>
    </row>
    <row r="18" spans="2:12" x14ac:dyDescent="0.2">
      <c r="G18" s="260"/>
      <c r="H18" s="260"/>
      <c r="I18" s="260"/>
      <c r="J18" s="260"/>
      <c r="K18" s="260"/>
      <c r="L18" s="260"/>
    </row>
    <row r="19" spans="2:12" ht="15.75" x14ac:dyDescent="0.2">
      <c r="B19" s="20"/>
      <c r="G19" s="260"/>
      <c r="H19" s="260"/>
      <c r="I19" s="260"/>
      <c r="J19" s="260"/>
      <c r="K19" s="260"/>
      <c r="L19" s="260"/>
    </row>
    <row r="20" spans="2:12" x14ac:dyDescent="0.2">
      <c r="B20" s="21"/>
      <c r="G20" s="260"/>
      <c r="H20" s="260"/>
      <c r="I20" s="260"/>
      <c r="J20" s="260"/>
      <c r="K20" s="260"/>
      <c r="L20" s="260"/>
    </row>
    <row r="21" spans="2:12" x14ac:dyDescent="0.2">
      <c r="B21" s="21"/>
      <c r="D21" s="19"/>
      <c r="E21" s="19"/>
      <c r="G21" s="260"/>
      <c r="H21" s="260"/>
      <c r="I21" s="260"/>
      <c r="J21" s="260"/>
      <c r="K21" s="260"/>
      <c r="L21" s="260"/>
    </row>
    <row r="22" spans="2:12" ht="15.75" x14ac:dyDescent="0.2">
      <c r="B22" s="20"/>
      <c r="D22" s="19"/>
      <c r="G22" s="260"/>
      <c r="H22" s="260"/>
      <c r="I22" s="260"/>
      <c r="J22" s="260"/>
      <c r="K22" s="260"/>
      <c r="L22" s="260"/>
    </row>
    <row r="23" spans="2:12" x14ac:dyDescent="0.2">
      <c r="G23" s="260"/>
      <c r="H23" s="260"/>
      <c r="I23" s="260"/>
      <c r="J23" s="260"/>
      <c r="K23" s="260"/>
      <c r="L23" s="260"/>
    </row>
    <row r="24" spans="2:12" x14ac:dyDescent="0.2">
      <c r="G24" s="260"/>
      <c r="H24" s="260"/>
      <c r="I24" s="260"/>
      <c r="J24" s="260"/>
      <c r="K24" s="260"/>
      <c r="L24" s="260"/>
    </row>
    <row r="25" spans="2:12" x14ac:dyDescent="0.2">
      <c r="G25" s="260"/>
      <c r="H25" s="260"/>
      <c r="I25" s="260"/>
      <c r="J25" s="260"/>
      <c r="K25" s="260"/>
      <c r="L25" s="260"/>
    </row>
    <row r="26" spans="2:12" x14ac:dyDescent="0.2">
      <c r="G26" s="260"/>
      <c r="H26" s="260"/>
      <c r="I26" s="260"/>
      <c r="J26" s="260"/>
      <c r="K26" s="260"/>
      <c r="L26" s="260"/>
    </row>
    <row r="27" spans="2:12" x14ac:dyDescent="0.2">
      <c r="C27" s="19"/>
    </row>
  </sheetData>
  <mergeCells count="8">
    <mergeCell ref="C8:D8"/>
    <mergeCell ref="C9:D9"/>
    <mergeCell ref="C13:D13"/>
    <mergeCell ref="B2:D2"/>
    <mergeCell ref="B3:D3"/>
    <mergeCell ref="C5:D5"/>
    <mergeCell ref="C6:D6"/>
    <mergeCell ref="C7:D7"/>
  </mergeCells>
  <printOptions horizontalCentered="1"/>
  <pageMargins left="0.23611111111111099" right="0.23611111111111099" top="0.74791666666666701" bottom="0.74861111111111101" header="0.511811023622047" footer="0.31527777777777799"/>
  <pageSetup paperSize="9" orientation="portrait" r:id="rId1"/>
  <headerFooter>
    <oddFooter>&amp;CMárcio Rodrigo Oliveira Filho
Técnico em Contabilidade
Portaria 803/2025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3364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TOTAL CONTRATO</vt:lpstr>
      <vt:lpstr>Responsável Técnico</vt:lpstr>
      <vt:lpstr>Operador de Motosserra</vt:lpstr>
      <vt:lpstr>Jardineiro</vt:lpstr>
      <vt:lpstr>Auxiliar de Serviços Gerais</vt:lpstr>
      <vt:lpstr>Ferramentas Manuais</vt:lpstr>
      <vt:lpstr>Veículos</vt:lpstr>
      <vt:lpstr>Máquinas e Equipamentos</vt:lpstr>
      <vt:lpstr>Uniformes e EPIs</vt:lpstr>
      <vt:lpstr>CTG</vt:lpstr>
      <vt:lpstr>'Auxiliar de Serviços Gerais'!Area_de_impressao</vt:lpstr>
      <vt:lpstr>CTG!Area_de_impressao</vt:lpstr>
      <vt:lpstr>'Ferramentas Manuais'!Area_de_impressao</vt:lpstr>
      <vt:lpstr>Jardineiro!Area_de_impressao</vt:lpstr>
      <vt:lpstr>'Operador de Motosserra'!Area_de_impressao</vt:lpstr>
      <vt:lpstr>'Responsável Técnico'!Area_de_impressao</vt:lpstr>
      <vt:lpstr>'TOTAL CONTRATO'!Area_de_impressao</vt:lpstr>
      <vt:lpstr>'Uniformes e EPIs'!Area_de_impressao</vt:lpstr>
      <vt:lpstr>Veículos!Area_de_impressao</vt:lpstr>
    </vt:vector>
  </TitlesOfParts>
  <Company>Prefeitura Municipal de São Mateus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Márcio Rodrigo Oliveira Filho</dc:creator>
  <dc:description/>
  <cp:lastModifiedBy>Márcio Rodrigo Oliveira Filho</cp:lastModifiedBy>
  <cp:revision>9</cp:revision>
  <cp:lastPrinted>2026-04-23T13:47:01Z</cp:lastPrinted>
  <dcterms:created xsi:type="dcterms:W3CDTF">2011-05-27T16:59:43Z</dcterms:created>
  <dcterms:modified xsi:type="dcterms:W3CDTF">2026-04-28T14:31:58Z</dcterms:modified>
  <dc:language>pt-BR</dc:language>
</cp:coreProperties>
</file>