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arciorof\Desktop\"/>
    </mc:Choice>
  </mc:AlternateContent>
  <bookViews>
    <workbookView xWindow="-120" yWindow="-120" windowWidth="20730" windowHeight="11160" tabRatio="910"/>
  </bookViews>
  <sheets>
    <sheet name="TOTAL CONTRATO" sheetId="84" r:id="rId1"/>
    <sheet name="ServenteCopeira 40h" sheetId="62" r:id="rId2"/>
    <sheet name="ServenteCopeira 20h" sheetId="88" r:id="rId3"/>
    <sheet name="ServenteCopeira 36h" sheetId="91" r:id="rId4"/>
    <sheet name="ServenteCopeira 12x36 noturno" sheetId="92" r:id="rId5"/>
    <sheet name="ServenteCopeira 12x36 diurno" sheetId="87" r:id="rId6"/>
    <sheet name="Uniformes e EPI" sheetId="93" r:id="rId7"/>
    <sheet name="CTG" sheetId="48" r:id="rId8"/>
  </sheets>
  <externalReferences>
    <externalReference r:id="rId9"/>
    <externalReference r:id="rId10"/>
  </externalReferences>
  <definedNames>
    <definedName name="_xlnm.Print_Area" localSheetId="7">CTG!$B$1:$D$15</definedName>
    <definedName name="_xlnm.Print_Area" localSheetId="5">'ServenteCopeira 12x36 diurno'!$A$1:$C$123</definedName>
    <definedName name="_xlnm.Print_Area" localSheetId="4">'ServenteCopeira 12x36 noturno'!$A$1:$C$126</definedName>
    <definedName name="_xlnm.Print_Area" localSheetId="2">'ServenteCopeira 20h'!$A$1:$C$123</definedName>
    <definedName name="_xlnm.Print_Area" localSheetId="3">'ServenteCopeira 36h'!$A$1:$C$124</definedName>
    <definedName name="_xlnm.Print_Area" localSheetId="1">'ServenteCopeira 40h'!$A$1:$C$123</definedName>
    <definedName name="_xlnm.Print_Area" localSheetId="0">'TOTAL CONTRATO'!$A$1:$G$22</definedName>
    <definedName name="_xlnm.Print_Area" localSheetId="6">'Uniformes e EPI'!$A$1:$F$14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</workbook>
</file>

<file path=xl/calcChain.xml><?xml version="1.0" encoding="utf-8"?>
<calcChain xmlns="http://schemas.openxmlformats.org/spreadsheetml/2006/main">
  <c r="E54" i="92" l="1"/>
  <c r="E52" i="87"/>
  <c r="C28" i="62"/>
  <c r="C72" i="62" s="1"/>
  <c r="C69" i="62" l="1"/>
  <c r="C54" i="62"/>
  <c r="C54" i="88"/>
  <c r="C60" i="88" s="1"/>
  <c r="C60" i="91"/>
  <c r="C62" i="92"/>
  <c r="C60" i="87"/>
  <c r="C60" i="62"/>
  <c r="C27" i="92"/>
  <c r="F27" i="62" l="1"/>
  <c r="F26" i="62"/>
  <c r="F25" i="62"/>
  <c r="I25" i="62" l="1"/>
  <c r="I22" i="62"/>
  <c r="F22" i="62"/>
  <c r="B75" i="87" l="1"/>
  <c r="B77" i="92"/>
  <c r="B75" i="91"/>
  <c r="B75" i="88"/>
  <c r="B75" i="62"/>
  <c r="E27" i="92" l="1"/>
  <c r="C28" i="92"/>
  <c r="E28" i="92" s="1"/>
  <c r="F10" i="93" l="1"/>
  <c r="F9" i="93"/>
  <c r="F8" i="93"/>
  <c r="F7" i="93"/>
  <c r="F6" i="93"/>
  <c r="F12" i="93" l="1"/>
  <c r="F14" i="93" s="1"/>
  <c r="B35" i="62"/>
  <c r="B110" i="92" l="1"/>
  <c r="C92" i="92"/>
  <c r="B84" i="92"/>
  <c r="B83" i="92"/>
  <c r="B82" i="92"/>
  <c r="B81" i="92"/>
  <c r="B74" i="92"/>
  <c r="B75" i="92" s="1"/>
  <c r="B71" i="92"/>
  <c r="C66" i="92"/>
  <c r="B51" i="92"/>
  <c r="B37" i="92"/>
  <c r="B38" i="92" s="1"/>
  <c r="B40" i="92" s="1"/>
  <c r="C30" i="92"/>
  <c r="C74" i="92" s="1"/>
  <c r="C28" i="91"/>
  <c r="C72" i="91" s="1"/>
  <c r="B108" i="91"/>
  <c r="C90" i="91"/>
  <c r="B82" i="91"/>
  <c r="B81" i="91"/>
  <c r="B80" i="91"/>
  <c r="B79" i="91"/>
  <c r="B72" i="91"/>
  <c r="B74" i="91" s="1"/>
  <c r="B69" i="91"/>
  <c r="C64" i="91"/>
  <c r="B49" i="91"/>
  <c r="B35" i="91"/>
  <c r="B36" i="91" s="1"/>
  <c r="B38" i="91" s="1"/>
  <c r="C122" i="92" l="1"/>
  <c r="C50" i="92"/>
  <c r="C35" i="92"/>
  <c r="C39" i="92"/>
  <c r="C85" i="92"/>
  <c r="C44" i="92"/>
  <c r="C84" i="92"/>
  <c r="C43" i="92"/>
  <c r="C49" i="92"/>
  <c r="C34" i="92"/>
  <c r="C48" i="92"/>
  <c r="C47" i="92"/>
  <c r="C38" i="92"/>
  <c r="C75" i="92"/>
  <c r="C71" i="92"/>
  <c r="C46" i="92"/>
  <c r="C118" i="92"/>
  <c r="C36" i="92"/>
  <c r="C45" i="92"/>
  <c r="B76" i="92"/>
  <c r="C76" i="92" s="1"/>
  <c r="B72" i="92"/>
  <c r="B73" i="92"/>
  <c r="C73" i="92" s="1"/>
  <c r="C74" i="91"/>
  <c r="C48" i="91"/>
  <c r="C33" i="91"/>
  <c r="C32" i="91"/>
  <c r="C46" i="91"/>
  <c r="C37" i="91"/>
  <c r="C36" i="91"/>
  <c r="C43" i="91"/>
  <c r="C34" i="91"/>
  <c r="C47" i="91"/>
  <c r="C45" i="91"/>
  <c r="C73" i="91"/>
  <c r="C69" i="91"/>
  <c r="C44" i="91"/>
  <c r="C116" i="91"/>
  <c r="C82" i="91"/>
  <c r="C41" i="91"/>
  <c r="C83" i="91"/>
  <c r="C42" i="91"/>
  <c r="C120" i="91"/>
  <c r="B73" i="91"/>
  <c r="B70" i="91"/>
  <c r="B71" i="91"/>
  <c r="C71" i="91" s="1"/>
  <c r="B108" i="88"/>
  <c r="C90" i="88"/>
  <c r="B82" i="88"/>
  <c r="B81" i="88"/>
  <c r="B80" i="88"/>
  <c r="B79" i="88"/>
  <c r="B72" i="88"/>
  <c r="B74" i="88" s="1"/>
  <c r="B69" i="88"/>
  <c r="C64" i="88"/>
  <c r="B49" i="88"/>
  <c r="B35" i="88"/>
  <c r="B36" i="88" s="1"/>
  <c r="B38" i="88" s="1"/>
  <c r="C28" i="88"/>
  <c r="C72" i="88" s="1"/>
  <c r="C37" i="92" l="1"/>
  <c r="C40" i="92" s="1"/>
  <c r="C64" i="92" s="1"/>
  <c r="C51" i="92"/>
  <c r="C65" i="92" s="1"/>
  <c r="C72" i="92"/>
  <c r="C77" i="92" s="1"/>
  <c r="C120" i="92" s="1"/>
  <c r="C35" i="91"/>
  <c r="C38" i="91" s="1"/>
  <c r="C62" i="91" s="1"/>
  <c r="C70" i="91"/>
  <c r="C75" i="91" s="1"/>
  <c r="C118" i="91" s="1"/>
  <c r="C49" i="91"/>
  <c r="C74" i="88"/>
  <c r="C48" i="88"/>
  <c r="C33" i="88"/>
  <c r="C47" i="88"/>
  <c r="C32" i="88"/>
  <c r="C70" i="88"/>
  <c r="C46" i="88"/>
  <c r="C37" i="88"/>
  <c r="C45" i="88"/>
  <c r="C36" i="88"/>
  <c r="C69" i="88"/>
  <c r="C43" i="88"/>
  <c r="C83" i="88"/>
  <c r="C82" i="88"/>
  <c r="C41" i="88"/>
  <c r="C34" i="88"/>
  <c r="C44" i="88"/>
  <c r="C42" i="88"/>
  <c r="C116" i="88"/>
  <c r="C120" i="88"/>
  <c r="B73" i="88"/>
  <c r="C73" i="88" s="1"/>
  <c r="B70" i="88"/>
  <c r="B71" i="88"/>
  <c r="C71" i="88" s="1"/>
  <c r="C35" i="88" l="1"/>
  <c r="C67" i="92"/>
  <c r="C119" i="92" s="1"/>
  <c r="C79" i="92"/>
  <c r="C63" i="91"/>
  <c r="C65" i="91" s="1"/>
  <c r="C117" i="91" s="1"/>
  <c r="C77" i="91"/>
  <c r="C75" i="88"/>
  <c r="C118" i="88" s="1"/>
  <c r="C38" i="88"/>
  <c r="C62" i="88" s="1"/>
  <c r="C49" i="88"/>
  <c r="C28" i="87"/>
  <c r="C72" i="87" s="1"/>
  <c r="C32" i="62"/>
  <c r="C63" i="88" l="1"/>
  <c r="C65" i="88" s="1"/>
  <c r="C117" i="88" s="1"/>
  <c r="C77" i="88"/>
  <c r="B108" i="87"/>
  <c r="C90" i="87"/>
  <c r="B82" i="87"/>
  <c r="B81" i="87"/>
  <c r="B80" i="87"/>
  <c r="B79" i="87"/>
  <c r="B72" i="87"/>
  <c r="B74" i="87" s="1"/>
  <c r="B69" i="87"/>
  <c r="B71" i="87" s="1"/>
  <c r="B49" i="87"/>
  <c r="B35" i="87"/>
  <c r="B36" i="87" s="1"/>
  <c r="B38" i="87" s="1"/>
  <c r="C86" i="92" l="1"/>
  <c r="C84" i="91"/>
  <c r="C64" i="87"/>
  <c r="B70" i="87"/>
  <c r="C120" i="87"/>
  <c r="C71" i="87"/>
  <c r="C48" i="87"/>
  <c r="C33" i="87"/>
  <c r="C32" i="87"/>
  <c r="C82" i="87"/>
  <c r="C34" i="87"/>
  <c r="C47" i="87"/>
  <c r="C69" i="87"/>
  <c r="C44" i="87"/>
  <c r="C116" i="87"/>
  <c r="C41" i="87"/>
  <c r="C70" i="87"/>
  <c r="C46" i="87"/>
  <c r="C37" i="87"/>
  <c r="C45" i="87"/>
  <c r="C36" i="87"/>
  <c r="C43" i="87"/>
  <c r="C83" i="87"/>
  <c r="C42" i="87"/>
  <c r="C74" i="87"/>
  <c r="B73" i="87"/>
  <c r="C121" i="92" l="1"/>
  <c r="C123" i="92" s="1"/>
  <c r="C96" i="92"/>
  <c r="C84" i="88"/>
  <c r="C119" i="88" s="1"/>
  <c r="C121" i="88" s="1"/>
  <c r="C119" i="91"/>
  <c r="C121" i="91" s="1"/>
  <c r="C94" i="91"/>
  <c r="C35" i="87"/>
  <c r="C38" i="87" s="1"/>
  <c r="C62" i="87" s="1"/>
  <c r="C49" i="87"/>
  <c r="C63" i="87" s="1"/>
  <c r="C73" i="87"/>
  <c r="C75" i="87" s="1"/>
  <c r="C118" i="87" s="1"/>
  <c r="C65" i="87" l="1"/>
  <c r="C117" i="87" s="1"/>
  <c r="C94" i="88"/>
  <c r="C96" i="88" s="1"/>
  <c r="C98" i="92"/>
  <c r="C96" i="91"/>
  <c r="C77" i="87"/>
  <c r="C99" i="92" l="1"/>
  <c r="C102" i="92" s="1"/>
  <c r="C104" i="92" s="1"/>
  <c r="C97" i="91"/>
  <c r="C100" i="91" s="1"/>
  <c r="C102" i="91" s="1"/>
  <c r="C97" i="88"/>
  <c r="C100" i="88" s="1"/>
  <c r="C102" i="88" s="1"/>
  <c r="C107" i="92" l="1"/>
  <c r="C109" i="92"/>
  <c r="C108" i="92"/>
  <c r="C106" i="91"/>
  <c r="C107" i="91"/>
  <c r="C105" i="91"/>
  <c r="C107" i="88"/>
  <c r="C106" i="88"/>
  <c r="C105" i="88"/>
  <c r="C84" i="87"/>
  <c r="C119" i="87" s="1"/>
  <c r="C121" i="87" s="1"/>
  <c r="C108" i="91" l="1"/>
  <c r="C110" i="91" s="1"/>
  <c r="C122" i="91" s="1"/>
  <c r="C123" i="91" s="1"/>
  <c r="D12" i="84" s="1"/>
  <c r="G12" i="84" s="1"/>
  <c r="C108" i="88"/>
  <c r="C110" i="88" s="1"/>
  <c r="C122" i="88" s="1"/>
  <c r="C123" i="88" s="1"/>
  <c r="D11" i="84" s="1"/>
  <c r="G11" i="84" s="1"/>
  <c r="C110" i="92"/>
  <c r="C112" i="92" s="1"/>
  <c r="C124" i="92" s="1"/>
  <c r="C125" i="92" s="1"/>
  <c r="D13" i="84" s="1"/>
  <c r="G13" i="84" s="1"/>
  <c r="C94" i="87"/>
  <c r="C96" i="87" s="1"/>
  <c r="C97" i="87" l="1"/>
  <c r="C100" i="87" s="1"/>
  <c r="C102" i="87" s="1"/>
  <c r="C106" i="87" l="1"/>
  <c r="C107" i="87"/>
  <c r="C105" i="87"/>
  <c r="C108" i="87" l="1"/>
  <c r="C110" i="87" s="1"/>
  <c r="C122" i="87" s="1"/>
  <c r="C123" i="87" s="1"/>
  <c r="D14" i="84" s="1"/>
  <c r="G14" i="84" s="1"/>
  <c r="F15" i="84" l="1"/>
  <c r="B79" i="62" l="1"/>
  <c r="B82" i="62" l="1"/>
  <c r="B108" i="62" l="1"/>
  <c r="B81" i="62" l="1"/>
  <c r="B80" i="62"/>
  <c r="B72" i="62"/>
  <c r="B74" i="62" s="1"/>
  <c r="B69" i="62"/>
  <c r="B71" i="62" l="1"/>
  <c r="B70" i="62"/>
  <c r="B49" i="62" l="1"/>
  <c r="B36" i="62" s="1"/>
  <c r="C7" i="48"/>
  <c r="C9" i="48" s="1"/>
  <c r="C70" i="62" l="1"/>
  <c r="C71" i="62"/>
  <c r="C74" i="62"/>
  <c r="C82" i="62"/>
  <c r="C37" i="62"/>
  <c r="C36" i="62"/>
  <c r="B73" i="62"/>
  <c r="C47" i="62"/>
  <c r="C116" i="62"/>
  <c r="C45" i="62"/>
  <c r="C83" i="62"/>
  <c r="C48" i="62"/>
  <c r="C12" i="48"/>
  <c r="C14" i="48" s="1"/>
  <c r="D12" i="48"/>
  <c r="D14" i="48" s="1"/>
  <c r="C43" i="62"/>
  <c r="C41" i="62"/>
  <c r="C44" i="62"/>
  <c r="C46" i="62"/>
  <c r="C42" i="62"/>
  <c r="C33" i="62"/>
  <c r="C34" i="62"/>
  <c r="C49" i="62" l="1"/>
  <c r="C63" i="62" s="1"/>
  <c r="C35" i="62"/>
  <c r="C38" i="62" s="1"/>
  <c r="C73" i="62"/>
  <c r="C75" i="62" s="1"/>
  <c r="B38" i="62"/>
  <c r="C62" i="62" l="1"/>
  <c r="C118" i="62" l="1"/>
  <c r="C77" i="62"/>
  <c r="C90" i="62" l="1"/>
  <c r="C120" i="62" s="1"/>
  <c r="C84" i="62" l="1"/>
  <c r="C119" i="62" s="1"/>
  <c r="C64" i="62" l="1"/>
  <c r="C65" i="62" s="1"/>
  <c r="C94" i="62" l="1"/>
  <c r="C117" i="62"/>
  <c r="C121" i="62" s="1"/>
  <c r="C96" i="62" l="1"/>
  <c r="C97" i="62" s="1"/>
  <c r="C100" i="62" s="1"/>
  <c r="C102" i="62" s="1"/>
  <c r="C106" i="62" l="1"/>
  <c r="C107" i="62"/>
  <c r="C105" i="62"/>
  <c r="C108" i="62" l="1"/>
  <c r="C110" i="62" s="1"/>
  <c r="C122" i="62" s="1"/>
  <c r="C123" i="62" s="1"/>
  <c r="D10" i="84" l="1"/>
  <c r="G10" i="84" l="1"/>
  <c r="G15" i="84" s="1"/>
  <c r="G17" i="84" l="1"/>
  <c r="G19" i="84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99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37ª da CCT SIEMACO/SEAC-PR 2025–2027 (Tema 935/STF), sem ônus para a contratada.</t>
        </r>
      </text>
    </comment>
  </commentList>
</comments>
</file>

<file path=xl/comments2.xml><?xml version="1.0" encoding="utf-8"?>
<comments xmlns="http://schemas.openxmlformats.org/spreadsheetml/2006/main">
  <authors>
    <author>Márcio Rodrigo Oliveira Filho</author>
  </authors>
  <commentList>
    <comment ref="C99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37ª da CCT SIEMACO/SEAC-PR 2025–2027 (Tema 935/STF), sem ônus para a contratada.</t>
        </r>
      </text>
    </comment>
  </commentList>
</comments>
</file>

<file path=xl/comments3.xml><?xml version="1.0" encoding="utf-8"?>
<comments xmlns="http://schemas.openxmlformats.org/spreadsheetml/2006/main">
  <authors>
    <author>Márcio Rodrigo Oliveira Filho</author>
  </authors>
  <commentList>
    <comment ref="C99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37ª da CCT SIEMACO/SEAC-PR 2025–2027 (Tema 935/STF), sem ônus para a contratada.</t>
        </r>
      </text>
    </comment>
  </commentList>
</comments>
</file>

<file path=xl/comments4.xml><?xml version="1.0" encoding="utf-8"?>
<comments xmlns="http://schemas.openxmlformats.org/spreadsheetml/2006/main">
  <authors>
    <author>Márcio Rodrigo Oliveira Filho</author>
  </authors>
  <commentList>
    <comment ref="C101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37ª da CCT SIEMACO/SEAC-PR 2025–2027 (Tema 935/STF), sem ônus para a contratada.</t>
        </r>
      </text>
    </comment>
  </commentList>
</comments>
</file>

<file path=xl/comments5.xml><?xml version="1.0" encoding="utf-8"?>
<comments xmlns="http://schemas.openxmlformats.org/spreadsheetml/2006/main">
  <authors>
    <author>Márcio Rodrigo Oliveira Filho</author>
  </authors>
  <commentList>
    <comment ref="C99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37ª da CCT SIEMACO/SEAC-PR 2025–2027 (Tema 935/STF), sem ônus para a contratada.</t>
        </r>
      </text>
    </comment>
  </commentList>
</comments>
</file>

<file path=xl/sharedStrings.xml><?xml version="1.0" encoding="utf-8"?>
<sst xmlns="http://schemas.openxmlformats.org/spreadsheetml/2006/main" count="626" uniqueCount="162">
  <si>
    <t>PLANILHA DE CONTINGENCIAMENTO DOS ENCARGOS TRABALHISTAS*</t>
  </si>
  <si>
    <t>* Conforme Resolução nº 169/2013 do Conselho Nacional de Justiça - CNJ</t>
  </si>
  <si>
    <t>13º Salário</t>
  </si>
  <si>
    <t>C - Adicional de férias</t>
  </si>
  <si>
    <t>B - Lucro</t>
  </si>
  <si>
    <t>C - Tributos</t>
  </si>
  <si>
    <t xml:space="preserve">   SUBTOTAL Tributos</t>
  </si>
  <si>
    <t>III</t>
  </si>
  <si>
    <t>A - Data da apresentação da proposta (dia/mês/ano)</t>
  </si>
  <si>
    <t>MÓDULO 1: COMPOSIÇÃO DA REMUNERAÇÃO</t>
  </si>
  <si>
    <t>1 - COMPOSIÇÃO DA REMUNERAÇÃO</t>
  </si>
  <si>
    <t>%</t>
  </si>
  <si>
    <t>A - Salário base</t>
  </si>
  <si>
    <t xml:space="preserve">TOTAL DA REMUNERAÇÃO :    </t>
  </si>
  <si>
    <t>A - INSS</t>
  </si>
  <si>
    <t>TOTAL</t>
  </si>
  <si>
    <t>Valor (R$)</t>
  </si>
  <si>
    <t>A - 13º salário</t>
  </si>
  <si>
    <t>Subtotal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</si>
  <si>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</si>
  <si>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</si>
  <si>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</si>
  <si>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</si>
  <si>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 xml:space="preserve">        PIS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</si>
  <si>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</si>
  <si>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</si>
  <si>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</si>
  <si>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</si>
  <si>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VALOR TOTAL POR EMPREGADO</t>
  </si>
  <si>
    <t>PLANILHA DE CUSTOS E FORMAÇÃO DE PREÇOS</t>
  </si>
  <si>
    <t>Discriminação dos Serviços</t>
  </si>
  <si>
    <t>D - Tipo de Serviço</t>
  </si>
  <si>
    <t xml:space="preserve">CÁLCULO DOS TRIBUTOS = Base de Cálculo dos Tributos / (1-(Total de Tributos em % dividido por 100)] x Alíquota do tributo </t>
  </si>
  <si>
    <t>B- Férias</t>
  </si>
  <si>
    <t>Tipo de Serviço</t>
  </si>
  <si>
    <t>ENCARGO</t>
  </si>
  <si>
    <t>PERCENTUAL</t>
  </si>
  <si>
    <t xml:space="preserve">Férias </t>
  </si>
  <si>
    <t>1/3 Constitucional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</si>
  <si>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</si>
  <si>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</si>
  <si>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</si>
  <si>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</si>
  <si>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</si>
  <si>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</si>
  <si>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</si>
  <si>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B - Município/UF</t>
  </si>
  <si>
    <t>C - Ano do Acordo, Convenção ou Dissídio Coletivo</t>
  </si>
  <si>
    <t>MÓDULO 2: Encargos e Benefícios Anuais, Mensais e Diários</t>
  </si>
  <si>
    <t>2.1 - Contingenciamento - Resolução 169/2013 CNJ</t>
  </si>
  <si>
    <t>B - Salário Educação</t>
  </si>
  <si>
    <t>D - SESC ou SESI</t>
  </si>
  <si>
    <t>E - SENAI - SENAC</t>
  </si>
  <si>
    <t>F -  SEBRAE</t>
  </si>
  <si>
    <t>G - INCRA</t>
  </si>
  <si>
    <t>H - FGTS</t>
  </si>
  <si>
    <t>2.3 - Benefícios Mensais e Diários</t>
  </si>
  <si>
    <t xml:space="preserve">TOTAL </t>
  </si>
  <si>
    <t>MÓDULO 3: Provisão para Rescisão</t>
  </si>
  <si>
    <t>3 - Provisão para rescisão</t>
  </si>
  <si>
    <t>E - Incidência do submódulo 2.2 sobre aviso prévio trabalhado</t>
  </si>
  <si>
    <t>5 - INSUMOS DIVERSOS</t>
  </si>
  <si>
    <t>MÓDULO 6: Custos Indiretos, Tributos e Lucros</t>
  </si>
  <si>
    <t>BASE DE CÁLCULO DOS TRIBUTOS</t>
  </si>
  <si>
    <t>6 - Custos indiretos, tributos e lucro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</si>
  <si>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</si>
  <si>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</si>
  <si>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</si>
  <si>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</si>
  <si>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F - Módulo 6 - Custos indiretos, tributos e lucro</t>
  </si>
  <si>
    <t>Quadro-Resumo do Módulo 2</t>
  </si>
  <si>
    <t xml:space="preserve">        COFINS</t>
  </si>
  <si>
    <t>E - Multa do FGTS por dispensa sem justa causa</t>
  </si>
  <si>
    <t>MÓDULO 4: Custo de Reposição do Profissional Ausente</t>
  </si>
  <si>
    <t>MÓDULO 5: Insumos Diversos</t>
  </si>
  <si>
    <t>BASE DE CÁLCULO DOS CUSTOS INDIRETOS/DESPESAS OPERACIONAIS/ADMINISTRATIVAS  (Módulo 1 + Módulo 2+ Módulo 3 + Módulo 4 + Módulo 5)</t>
  </si>
  <si>
    <t xml:space="preserve">BASE DE CÁLCULO DO LUCRO = ((Módulo 1 + Módulo 2+ Módulo 3 + Módulo 4 + Módulo 5 + Custos Indiretos) </t>
  </si>
  <si>
    <t xml:space="preserve">   C1. Tributos Federais</t>
  </si>
  <si>
    <r>
      <t xml:space="preserve">   C2. Tributos Municipais  - </t>
    </r>
    <r>
      <rPr>
        <b/>
        <sz val="10"/>
        <color indexed="8"/>
        <rFont val="Arial"/>
        <family val="2"/>
      </rPr>
      <t>ISS</t>
    </r>
  </si>
  <si>
    <t>E - Número de meses de execução contratual</t>
  </si>
  <si>
    <t>2.2 - Encargos Previdenciários (GPS), Fundo de Garantia por Tempo de Serviço (FGTS) e outras contribuições.</t>
  </si>
  <si>
    <t>C - RAT Ajustado</t>
  </si>
  <si>
    <t>2.2 - GPS, FGTS e outras contribuições</t>
  </si>
  <si>
    <t>Subtotal (A+B+C+D+E)</t>
  </si>
  <si>
    <t>F - Multa do FGTS sobre o aviso prévio trabalhado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</si>
  <si>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</si>
  <si>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</si>
  <si>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</si>
  <si>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</si>
  <si>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</si>
  <si>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Outras ausências (especificar)</t>
  </si>
  <si>
    <t>Unidade</t>
  </si>
  <si>
    <t>Par</t>
  </si>
  <si>
    <t>São Mateus do Sul - PR</t>
  </si>
  <si>
    <t>SÃO MATEUS DO SUL - PR</t>
  </si>
  <si>
    <t>VALOR GLOBAL  ESTIMADO</t>
  </si>
  <si>
    <t>VALOR MENSAL A FATURAR ESTIMADO</t>
  </si>
  <si>
    <t>I</t>
  </si>
  <si>
    <t>Qtde. Prevista.</t>
  </si>
  <si>
    <t xml:space="preserve">QUADRO-RESUMO - TOTAL ESTIMADO DOS SERVIÇOS </t>
  </si>
  <si>
    <t>D - Incidência do módulo 4 sobre 13º Salário e Adicional de Férias</t>
  </si>
  <si>
    <t>Meses</t>
  </si>
  <si>
    <t>Unit/Mês</t>
  </si>
  <si>
    <r>
      <t>A - Custos indiretos</t>
    </r>
    <r>
      <rPr>
        <sz val="10"/>
        <rFont val="Arial"/>
        <family val="2"/>
      </rPr>
      <t xml:space="preserve"> </t>
    </r>
  </si>
  <si>
    <t>Nº Processo:</t>
  </si>
  <si>
    <t xml:space="preserve"> DATA DA CONCLUSÃO DA FORMAÇÃO DE PREÇO</t>
  </si>
  <si>
    <r>
      <t xml:space="preserve">IMPORTANTE: Para efeito de elaboração da planilha de custos os dados abaixo deverão ser informados/cotados os </t>
    </r>
    <r>
      <rPr>
        <b/>
        <i/>
        <u/>
        <sz val="12"/>
        <color indexed="8"/>
        <rFont val="Arial"/>
        <family val="2"/>
      </rPr>
      <t>valores unitários mensais por empregado</t>
    </r>
  </si>
  <si>
    <t>SERVENTE E COPEIRA</t>
  </si>
  <si>
    <t>SECRETARIA MUNICIPAL DE SAÚDE</t>
  </si>
  <si>
    <t>SERVENTE COPEIRA, 40 HORAS SEMANAIS</t>
  </si>
  <si>
    <t>Servente Copeira - 40h semanais</t>
  </si>
  <si>
    <t>A - Salário-Base   jornada de 12x36 horas Art. 59-A Lei 5.452/1943; Cláusula 28 CCT (valor integral)</t>
  </si>
  <si>
    <t>C - Gratificação de função de Copeira, CCT 02.01 – cumulação de função</t>
  </si>
  <si>
    <t xml:space="preserve">B - Adicional de Insalubridade calculado sobre o valor do salário-mínimo nacional §5º 21 CCT </t>
  </si>
  <si>
    <t>E' - Reserva técnica – benefícios sociais eventuais previstos em CCT (nascimento de filho) §4º Outros Auxílios</t>
  </si>
  <si>
    <t>F - Qualificação/ Formação Profissional Cláusula 23ª CCT</t>
  </si>
  <si>
    <t>B - Vale Alimentação Cláusula 13ª CCT</t>
  </si>
  <si>
    <t>B' - Vale Alimentação Férias 1/12 Cláusula 13ª CCT §8º</t>
  </si>
  <si>
    <t>A - Transporte Cláusula 15ª CCT</t>
  </si>
  <si>
    <t>C - Auxílio Creche Cláusula 11ª CCT</t>
  </si>
  <si>
    <t>D - Assistência Médica Cláusula 16ª CCT</t>
  </si>
  <si>
    <t>E - Benefício Social Familiar Cláusula 17ª CCT</t>
  </si>
  <si>
    <t>Contribuição assistencial sindical (CCT SIEMACO/SEAC-PR, Cláusula 37ª – R$ 90,00/ano por empregado)</t>
  </si>
  <si>
    <t>11.328/2025</t>
  </si>
  <si>
    <t>SERVENTE COPEIRA, 20 HORAS SEMANAIS</t>
  </si>
  <si>
    <t>Servente Copeira - 20h semanais</t>
  </si>
  <si>
    <t>SERVENTE COPEIRA, 36 HORAS SEMANAIS</t>
  </si>
  <si>
    <t>Servente Copeira - 36h semanais</t>
  </si>
  <si>
    <t>SERVENTE COPEIRA, 12 X 36 NOTURNO</t>
  </si>
  <si>
    <t>Servente Copeira - 12 X 36 NOTURNO</t>
  </si>
  <si>
    <t>SERVENTE COPEIRA, 12 x 36 DIURNO</t>
  </si>
  <si>
    <t>Servente Copeira - 12 X 36 DIURNO</t>
  </si>
  <si>
    <t>Sapato de segurança, material couro sintético, solado de borracha antiderrapante;</t>
  </si>
  <si>
    <t>Pares de bota de borracha, PVC, forrada, cano médio, em número compatível ao funcionário que estará utilizando;</t>
  </si>
  <si>
    <t>Jaleco em Oxford, (100% poliéster), unissex, médio (acima do joelho), manga curta, sem bolsos, gola em "V", tamanhos: P, M, G, GG (compatível ao funcionário que estiver usando), com proteção para os botões e faixa traseira reforçada.</t>
  </si>
  <si>
    <t>Camisetas de algodão, com a logomarca da empresa</t>
  </si>
  <si>
    <t>Luvas de borracha nitrílicas forradas.</t>
  </si>
  <si>
    <t>Und</t>
  </si>
  <si>
    <t>A - Uniformes e EPI</t>
  </si>
  <si>
    <t>Discriminação</t>
  </si>
  <si>
    <t>Durabilidade (meses)</t>
  </si>
  <si>
    <t>Quantidade anual por empregado</t>
  </si>
  <si>
    <t>Custo unitário</t>
  </si>
  <si>
    <t>Custo Anual com Uniformes e EPIs por empregado</t>
  </si>
  <si>
    <t>Custo Mensal com Uniformes e EPIs por empregado</t>
  </si>
  <si>
    <t>Uniformes e Equipamentos de Proteção Individual</t>
  </si>
  <si>
    <t>C - Adicional Noturno</t>
  </si>
  <si>
    <t>D - Adicional de Hora Reduzida</t>
  </si>
  <si>
    <t>E - Gratificação de função de Copeira, CCT 02.01 – cumulação de função</t>
  </si>
  <si>
    <t>IV</t>
  </si>
  <si>
    <t>V</t>
  </si>
  <si>
    <t>Servente Copeira 40h</t>
  </si>
  <si>
    <t>Servente Copeira 20h</t>
  </si>
  <si>
    <t>Servente Copeira 36h</t>
  </si>
  <si>
    <t>Servente Copeira 12x36 noturno</t>
  </si>
  <si>
    <t>ServenteCopeira 12x36 diurno</t>
  </si>
  <si>
    <t>Uniformes e EPIs para Servente Copeira</t>
  </si>
  <si>
    <t>VALOR DOS SERVIÇOS (I A VII)</t>
  </si>
  <si>
    <t>CONTRATO</t>
  </si>
  <si>
    <t>-</t>
  </si>
  <si>
    <t xml:space="preserve"> SIEMACO PR x SEAC PR 2026 - 2028 PR000063/2026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</si>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</sst>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000%"/>
    <numFmt numFmtId="167" formatCode="&quot;R$&quot;\ #,##0.00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i/>
      <sz val="10"/>
      <name val="Arial"/>
      <family val="2"/>
    </font>
    <font>
      <b/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i/>
      <u/>
      <sz val="12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16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b/>
      <i/>
      <sz val="10"/>
      <color indexed="18"/>
      <name val="Arial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theme="1"/>
      <name val="Arial"/>
      <family val="2"/>
    </font>
    <font>
      <b/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">
    <xf numFmtId="0" fontId="0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30" fillId="4" borderId="0" applyNumberFormat="0" applyBorder="0" applyAlignment="0" applyProtection="0"/>
    <xf numFmtId="0" fontId="31" fillId="16" borderId="1" applyNumberFormat="0" applyAlignment="0" applyProtection="0"/>
    <xf numFmtId="0" fontId="32" fillId="17" borderId="2" applyNumberFormat="0" applyAlignment="0" applyProtection="0"/>
    <xf numFmtId="0" fontId="33" fillId="0" borderId="3" applyNumberFormat="0" applyFill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21" borderId="0" applyNumberFormat="0" applyBorder="0" applyAlignment="0" applyProtection="0"/>
    <xf numFmtId="0" fontId="34" fillId="7" borderId="1" applyNumberFormat="0" applyAlignment="0" applyProtection="0"/>
    <xf numFmtId="0" fontId="35" fillId="3" borderId="0" applyNumberFormat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36" fillId="22" borderId="0" applyNumberFormat="0" applyBorder="0" applyAlignment="0" applyProtection="0"/>
    <xf numFmtId="0" fontId="8" fillId="0" borderId="0"/>
    <xf numFmtId="0" fontId="8" fillId="0" borderId="0"/>
    <xf numFmtId="0" fontId="8" fillId="23" borderId="4" applyNumberFormat="0" applyFont="0" applyAlignment="0" applyProtection="0"/>
    <xf numFmtId="9" fontId="6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7" fillId="16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42" fillId="0" borderId="7" applyNumberFormat="0" applyFill="0" applyAlignment="0" applyProtection="0"/>
    <xf numFmtId="0" fontId="43" fillId="0" borderId="8" applyNumberFormat="0" applyFill="0" applyAlignment="0" applyProtection="0"/>
    <xf numFmtId="0" fontId="4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4" fillId="0" borderId="9" applyNumberFormat="0" applyFill="0" applyAlignment="0" applyProtection="0"/>
    <xf numFmtId="165" fontId="6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23" borderId="4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05">
    <xf numFmtId="0" fontId="0" fillId="0" borderId="0" xfId="0"/>
    <xf numFmtId="0" fontId="11" fillId="0" borderId="0" xfId="0" applyFont="1" applyFill="1" applyBorder="1" applyAlignment="1">
      <alignment horizontal="justify"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justify" vertical="center" wrapText="1"/>
    </xf>
    <xf numFmtId="164" fontId="17" fillId="0" borderId="10" xfId="0" applyNumberFormat="1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5" fillId="0" borderId="0" xfId="0" applyFont="1" applyAlignment="1"/>
    <xf numFmtId="0" fontId="8" fillId="0" borderId="0" xfId="0" applyFont="1" applyAlignment="1"/>
    <xf numFmtId="0" fontId="47" fillId="0" borderId="23" xfId="0" applyFont="1" applyBorder="1" applyAlignment="1">
      <alignment vertical="center" wrapText="1"/>
    </xf>
    <xf numFmtId="166" fontId="0" fillId="0" borderId="0" xfId="0" applyNumberFormat="1" applyAlignment="1">
      <alignment horizontal="left" wrapText="1"/>
    </xf>
    <xf numFmtId="0" fontId="47" fillId="0" borderId="22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10" fontId="47" fillId="0" borderId="22" xfId="0" applyNumberFormat="1" applyFont="1" applyBorder="1" applyAlignment="1">
      <alignment horizontal="center" vertical="center" wrapText="1"/>
    </xf>
    <xf numFmtId="10" fontId="47" fillId="0" borderId="23" xfId="0" applyNumberFormat="1" applyFont="1" applyBorder="1" applyAlignment="1">
      <alignment horizontal="center" vertical="center" wrapText="1"/>
    </xf>
    <xf numFmtId="10" fontId="0" fillId="0" borderId="0" xfId="39" applyNumberFormat="1" applyFont="1"/>
    <xf numFmtId="0" fontId="47" fillId="0" borderId="25" xfId="0" applyFont="1" applyFill="1" applyBorder="1" applyAlignment="1">
      <alignment horizontal="left" vertical="center"/>
    </xf>
    <xf numFmtId="43" fontId="0" fillId="0" borderId="0" xfId="0" applyNumberFormat="1"/>
    <xf numFmtId="10" fontId="47" fillId="0" borderId="24" xfId="0" applyNumberFormat="1" applyFont="1" applyBorder="1" applyAlignment="1">
      <alignment horizontal="center" vertical="center" wrapText="1"/>
    </xf>
    <xf numFmtId="10" fontId="13" fillId="0" borderId="10" xfId="39" applyNumberFormat="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10" fontId="6" fillId="0" borderId="10" xfId="39" applyNumberFormat="1" applyFont="1" applyFill="1" applyBorder="1" applyAlignment="1">
      <alignment horizontal="center" vertical="center"/>
    </xf>
    <xf numFmtId="10" fontId="6" fillId="0" borderId="10" xfId="0" applyNumberFormat="1" applyFont="1" applyFill="1" applyBorder="1" applyAlignment="1">
      <alignment horizontal="center" vertical="center"/>
    </xf>
    <xf numFmtId="10" fontId="15" fillId="0" borderId="10" xfId="0" applyNumberFormat="1" applyFont="1" applyFill="1" applyBorder="1" applyAlignment="1">
      <alignment horizontal="center" vertical="center"/>
    </xf>
    <xf numFmtId="10" fontId="47" fillId="0" borderId="10" xfId="39" applyNumberFormat="1" applyFont="1" applyFill="1" applyBorder="1" applyAlignment="1">
      <alignment horizontal="center" vertical="center"/>
    </xf>
    <xf numFmtId="164" fontId="6" fillId="0" borderId="10" xfId="31" applyFont="1" applyFill="1" applyBorder="1" applyAlignment="1">
      <alignment horizontal="left" vertical="center" wrapText="1"/>
    </xf>
    <xf numFmtId="164" fontId="6" fillId="0" borderId="1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10" xfId="0" applyFont="1" applyFill="1" applyBorder="1" applyAlignment="1">
      <alignment horizontal="justify" vertical="center" wrapText="1"/>
    </xf>
    <xf numFmtId="164" fontId="8" fillId="0" borderId="10" xfId="31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0" borderId="10" xfId="0" applyFont="1" applyFill="1" applyBorder="1" applyAlignment="1">
      <alignment horizontal="justify"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6" fillId="0" borderId="10" xfId="31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horizontal="justify" vertical="center" wrapText="1"/>
    </xf>
    <xf numFmtId="0" fontId="8" fillId="0" borderId="10" xfId="0" applyFont="1" applyFill="1" applyBorder="1" applyAlignment="1">
      <alignment vertical="center"/>
    </xf>
    <xf numFmtId="164" fontId="8" fillId="0" borderId="10" xfId="0" applyNumberFormat="1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0" fontId="15" fillId="0" borderId="10" xfId="0" applyFont="1" applyFill="1" applyBorder="1" applyAlignment="1">
      <alignment vertical="center"/>
    </xf>
    <xf numFmtId="164" fontId="15" fillId="0" borderId="1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8" fillId="0" borderId="10" xfId="0" applyFont="1" applyBorder="1" applyAlignment="1">
      <alignment vertical="center"/>
    </xf>
    <xf numFmtId="164" fontId="8" fillId="0" borderId="10" xfId="0" applyNumberFormat="1" applyFont="1" applyBorder="1" applyAlignment="1">
      <alignment horizontal="left" vertical="center" wrapText="1"/>
    </xf>
    <xf numFmtId="10" fontId="8" fillId="0" borderId="0" xfId="39" applyNumberFormat="1" applyFont="1" applyAlignment="1">
      <alignment vertical="center"/>
    </xf>
    <xf numFmtId="10" fontId="26" fillId="0" borderId="10" xfId="39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justify" vertical="center" wrapText="1"/>
    </xf>
    <xf numFmtId="10" fontId="12" fillId="0" borderId="10" xfId="0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vertical="center"/>
    </xf>
    <xf numFmtId="10" fontId="15" fillId="0" borderId="10" xfId="0" applyNumberFormat="1" applyFont="1" applyFill="1" applyBorder="1" applyAlignment="1">
      <alignment horizontal="center" vertical="center" wrapText="1"/>
    </xf>
    <xf numFmtId="164" fontId="8" fillId="0" borderId="10" xfId="31" applyFont="1" applyFill="1" applyBorder="1" applyAlignment="1">
      <alignment vertical="center"/>
    </xf>
    <xf numFmtId="165" fontId="8" fillId="0" borderId="0" xfId="52" applyFont="1" applyAlignment="1">
      <alignment vertical="center"/>
    </xf>
    <xf numFmtId="10" fontId="10" fillId="0" borderId="1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horizontal="left" vertical="center" wrapText="1"/>
    </xf>
    <xf numFmtId="10" fontId="8" fillId="0" borderId="1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justify" vertical="center" wrapText="1"/>
    </xf>
    <xf numFmtId="10" fontId="8" fillId="0" borderId="0" xfId="0" applyNumberFormat="1" applyFont="1" applyFill="1" applyBorder="1" applyAlignment="1">
      <alignment horizontal="center" vertical="center"/>
    </xf>
    <xf numFmtId="164" fontId="15" fillId="0" borderId="0" xfId="31" applyFont="1" applyFill="1" applyBorder="1" applyAlignment="1">
      <alignment horizontal="left" vertical="center" wrapText="1"/>
    </xf>
    <xf numFmtId="10" fontId="16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left" vertical="center" wrapText="1"/>
    </xf>
    <xf numFmtId="0" fontId="15" fillId="0" borderId="10" xfId="0" applyFont="1" applyFill="1" applyBorder="1" applyAlignment="1">
      <alignment horizontal="justify" vertical="center" wrapText="1"/>
    </xf>
    <xf numFmtId="0" fontId="15" fillId="0" borderId="10" xfId="0" applyFont="1" applyFill="1" applyBorder="1" applyAlignment="1">
      <alignment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justify" vertical="center" wrapText="1"/>
    </xf>
    <xf numFmtId="10" fontId="12" fillId="0" borderId="10" xfId="39" applyNumberFormat="1" applyFont="1" applyFill="1" applyBorder="1" applyAlignment="1">
      <alignment horizontal="center" vertical="center" wrapText="1"/>
    </xf>
    <xf numFmtId="43" fontId="8" fillId="0" borderId="0" xfId="0" applyNumberFormat="1" applyFont="1" applyAlignment="1">
      <alignment vertical="center"/>
    </xf>
    <xf numFmtId="10" fontId="10" fillId="0" borderId="10" xfId="39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vertical="center"/>
    </xf>
    <xf numFmtId="0" fontId="15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justify" vertical="center"/>
    </xf>
    <xf numFmtId="10" fontId="10" fillId="0" borderId="0" xfId="39" applyNumberFormat="1" applyFont="1" applyBorder="1" applyAlignment="1">
      <alignment horizontal="center" vertical="center" wrapText="1"/>
    </xf>
    <xf numFmtId="164" fontId="15" fillId="0" borderId="0" xfId="0" applyNumberFormat="1" applyFont="1" applyBorder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0" fontId="6" fillId="0" borderId="0" xfId="0" applyFont="1"/>
    <xf numFmtId="0" fontId="6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justify" vertical="center" wrapText="1"/>
    </xf>
    <xf numFmtId="0" fontId="19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50" fillId="0" borderId="0" xfId="0" applyFont="1" applyAlignment="1">
      <alignment vertical="center"/>
    </xf>
    <xf numFmtId="164" fontId="6" fillId="0" borderId="10" xfId="0" applyNumberFormat="1" applyFont="1" applyFill="1" applyBorder="1" applyAlignment="1">
      <alignment horizontal="left" vertical="center" wrapText="1"/>
    </xf>
    <xf numFmtId="164" fontId="49" fillId="0" borderId="0" xfId="0" applyNumberFormat="1" applyFont="1" applyAlignment="1">
      <alignment vertical="center"/>
    </xf>
    <xf numFmtId="0" fontId="6" fillId="0" borderId="10" xfId="0" applyFont="1" applyFill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10" fontId="21" fillId="0" borderId="0" xfId="0" applyNumberFormat="1" applyFont="1" applyAlignment="1">
      <alignment vertical="center"/>
    </xf>
    <xf numFmtId="0" fontId="6" fillId="24" borderId="10" xfId="0" applyFont="1" applyFill="1" applyBorder="1" applyAlignment="1">
      <alignment horizontal="left" vertical="center" wrapText="1"/>
    </xf>
    <xf numFmtId="0" fontId="0" fillId="0" borderId="0" xfId="0" applyFill="1"/>
    <xf numFmtId="166" fontId="0" fillId="0" borderId="0" xfId="39" applyNumberFormat="1" applyFont="1" applyFill="1"/>
    <xf numFmtId="0" fontId="50" fillId="0" borderId="0" xfId="0" applyFont="1" applyFill="1"/>
    <xf numFmtId="0" fontId="6" fillId="0" borderId="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14" fillId="0" borderId="0" xfId="0" applyFont="1" applyBorder="1" applyAlignment="1">
      <alignment horizontal="center"/>
    </xf>
    <xf numFmtId="0" fontId="53" fillId="0" borderId="0" xfId="0" applyFont="1"/>
    <xf numFmtId="0" fontId="25" fillId="0" borderId="10" xfId="0" applyFont="1" applyFill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164" fontId="15" fillId="24" borderId="10" xfId="31" applyFont="1" applyFill="1" applyBorder="1" applyAlignment="1">
      <alignment horizontal="left" vertical="center" wrapText="1"/>
    </xf>
    <xf numFmtId="164" fontId="6" fillId="24" borderId="10" xfId="3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53" fillId="0" borderId="10" xfId="0" applyFont="1" applyBorder="1" applyAlignment="1">
      <alignment horizontal="center" vertical="center"/>
    </xf>
    <xf numFmtId="0" fontId="53" fillId="0" borderId="10" xfId="0" applyFont="1" applyBorder="1" applyAlignment="1">
      <alignment vertical="center"/>
    </xf>
    <xf numFmtId="164" fontId="53" fillId="0" borderId="10" xfId="31" quotePrefix="1" applyFont="1" applyBorder="1" applyAlignment="1">
      <alignment vertical="center"/>
    </xf>
    <xf numFmtId="1" fontId="54" fillId="0" borderId="10" xfId="0" applyNumberFormat="1" applyFont="1" applyBorder="1" applyAlignment="1">
      <alignment horizontal="center" vertical="center"/>
    </xf>
    <xf numFmtId="164" fontId="53" fillId="0" borderId="10" xfId="31" applyFont="1" applyBorder="1" applyAlignment="1">
      <alignment vertical="center"/>
    </xf>
    <xf numFmtId="1" fontId="14" fillId="0" borderId="14" xfId="0" applyNumberFormat="1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26" borderId="10" xfId="0" applyFont="1" applyFill="1" applyBorder="1" applyAlignment="1">
      <alignment vertical="center" wrapText="1"/>
    </xf>
    <xf numFmtId="0" fontId="10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center" vertical="center"/>
    </xf>
    <xf numFmtId="0" fontId="10" fillId="26" borderId="10" xfId="0" applyFont="1" applyFill="1" applyBorder="1" applyAlignment="1">
      <alignment horizontal="left" vertical="center" wrapText="1"/>
    </xf>
    <xf numFmtId="0" fontId="10" fillId="26" borderId="10" xfId="0" applyFont="1" applyFill="1" applyBorder="1" applyAlignment="1">
      <alignment horizontal="justify" vertical="center" wrapText="1"/>
    </xf>
    <xf numFmtId="0" fontId="12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vertical="center"/>
    </xf>
    <xf numFmtId="10" fontId="10" fillId="26" borderId="10" xfId="39" applyNumberFormat="1" applyFont="1" applyFill="1" applyBorder="1" applyAlignment="1">
      <alignment horizontal="center" vertical="center" wrapText="1"/>
    </xf>
    <xf numFmtId="164" fontId="15" fillId="26" borderId="10" xfId="0" applyNumberFormat="1" applyFont="1" applyFill="1" applyBorder="1" applyAlignment="1">
      <alignment horizontal="center" vertical="center" wrapText="1"/>
    </xf>
    <xf numFmtId="10" fontId="12" fillId="26" borderId="10" xfId="39" applyNumberFormat="1" applyFont="1" applyFill="1" applyBorder="1" applyAlignment="1">
      <alignment horizontal="center" vertical="center" wrapText="1"/>
    </xf>
    <xf numFmtId="10" fontId="8" fillId="26" borderId="10" xfId="39" applyNumberFormat="1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justify" vertical="center" wrapText="1"/>
    </xf>
    <xf numFmtId="0" fontId="8" fillId="26" borderId="10" xfId="0" applyFont="1" applyFill="1" applyBorder="1" applyAlignment="1">
      <alignment horizontal="center" vertical="center" wrapText="1"/>
    </xf>
    <xf numFmtId="0" fontId="48" fillId="26" borderId="23" xfId="0" applyFont="1" applyFill="1" applyBorder="1" applyAlignment="1">
      <alignment horizontal="right" vertical="center" wrapText="1"/>
    </xf>
    <xf numFmtId="0" fontId="46" fillId="26" borderId="23" xfId="0" applyFont="1" applyFill="1" applyBorder="1" applyAlignment="1">
      <alignment horizontal="right" vertical="center" wrapText="1"/>
    </xf>
    <xf numFmtId="10" fontId="46" fillId="26" borderId="22" xfId="0" applyNumberFormat="1" applyFont="1" applyFill="1" applyBorder="1" applyAlignment="1">
      <alignment horizontal="center" vertical="center" wrapText="1"/>
    </xf>
    <xf numFmtId="10" fontId="46" fillId="26" borderId="24" xfId="0" applyNumberFormat="1" applyFont="1" applyFill="1" applyBorder="1" applyAlignment="1">
      <alignment horizontal="center" vertical="center" wrapText="1"/>
    </xf>
    <xf numFmtId="0" fontId="46" fillId="25" borderId="24" xfId="0" applyFont="1" applyFill="1" applyBorder="1" applyAlignment="1">
      <alignment horizontal="center" vertical="center" wrapText="1"/>
    </xf>
    <xf numFmtId="0" fontId="14" fillId="26" borderId="10" xfId="0" applyFont="1" applyFill="1" applyBorder="1" applyAlignment="1">
      <alignment horizontal="center" vertical="center" wrapText="1"/>
    </xf>
    <xf numFmtId="0" fontId="14" fillId="26" borderId="13" xfId="0" applyFont="1" applyFill="1" applyBorder="1" applyAlignment="1">
      <alignment vertical="center"/>
    </xf>
    <xf numFmtId="0" fontId="53" fillId="26" borderId="11" xfId="0" applyFont="1" applyFill="1" applyBorder="1" applyAlignment="1">
      <alignment horizontal="center" vertical="center"/>
    </xf>
    <xf numFmtId="164" fontId="14" fillId="26" borderId="24" xfId="31" applyFont="1" applyFill="1" applyBorder="1" applyAlignment="1">
      <alignment horizontal="right" vertical="center"/>
    </xf>
    <xf numFmtId="167" fontId="14" fillId="26" borderId="24" xfId="0" applyNumberFormat="1" applyFont="1" applyFill="1" applyBorder="1" applyAlignment="1">
      <alignment horizontal="right" vertical="center"/>
    </xf>
    <xf numFmtId="14" fontId="14" fillId="26" borderId="24" xfId="0" applyNumberFormat="1" applyFont="1" applyFill="1" applyBorder="1" applyAlignment="1">
      <alignment horizontal="right" vertical="center"/>
    </xf>
    <xf numFmtId="164" fontId="15" fillId="26" borderId="10" xfId="0" applyNumberFormat="1" applyFont="1" applyFill="1" applyBorder="1" applyAlignment="1">
      <alignment vertical="center" wrapText="1"/>
    </xf>
    <xf numFmtId="0" fontId="14" fillId="26" borderId="29" xfId="0" applyFont="1" applyFill="1" applyBorder="1" applyAlignment="1">
      <alignment horizontal="center" vertical="center" wrapText="1"/>
    </xf>
    <xf numFmtId="164" fontId="53" fillId="0" borderId="29" xfId="31" applyFont="1" applyBorder="1" applyAlignment="1">
      <alignment vertical="center"/>
    </xf>
    <xf numFmtId="164" fontId="14" fillId="0" borderId="29" xfId="0" applyNumberFormat="1" applyFont="1" applyBorder="1" applyAlignment="1">
      <alignment horizontal="right" vertical="center"/>
    </xf>
    <xf numFmtId="0" fontId="15" fillId="26" borderId="10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10" fillId="26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justify" vertical="center" wrapText="1"/>
    </xf>
    <xf numFmtId="9" fontId="12" fillId="0" borderId="29" xfId="0" applyNumberFormat="1" applyFont="1" applyFill="1" applyBorder="1" applyAlignment="1">
      <alignment horizontal="center" vertical="center" wrapText="1"/>
    </xf>
    <xf numFmtId="164" fontId="8" fillId="0" borderId="29" xfId="31" applyFont="1" applyFill="1" applyBorder="1" applyAlignment="1">
      <alignment horizontal="left" vertical="center" wrapText="1"/>
    </xf>
    <xf numFmtId="0" fontId="10" fillId="26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justify" vertical="center" wrapText="1"/>
    </xf>
    <xf numFmtId="164" fontId="12" fillId="0" borderId="33" xfId="31" applyFont="1" applyFill="1" applyBorder="1" applyAlignment="1">
      <alignment horizontal="center" vertical="center" wrapText="1"/>
    </xf>
    <xf numFmtId="164" fontId="8" fillId="0" borderId="33" xfId="31" applyFont="1" applyFill="1" applyBorder="1" applyAlignment="1">
      <alignment horizontal="left" vertical="center" wrapText="1"/>
    </xf>
    <xf numFmtId="167" fontId="12" fillId="0" borderId="34" xfId="0" applyNumberFormat="1" applyFont="1" applyFill="1" applyBorder="1" applyAlignment="1">
      <alignment horizontal="justify" vertical="center" wrapText="1"/>
    </xf>
    <xf numFmtId="9" fontId="12" fillId="0" borderId="34" xfId="0" applyNumberFormat="1" applyFont="1" applyFill="1" applyBorder="1" applyAlignment="1">
      <alignment horizontal="center" vertical="center" wrapText="1"/>
    </xf>
    <xf numFmtId="164" fontId="8" fillId="0" borderId="34" xfId="31" applyFont="1" applyFill="1" applyBorder="1" applyAlignment="1">
      <alignment horizontal="left" vertical="center" wrapText="1"/>
    </xf>
    <xf numFmtId="0" fontId="12" fillId="0" borderId="39" xfId="0" applyFont="1" applyFill="1" applyBorder="1" applyAlignment="1">
      <alignment horizontal="justify" vertical="center" wrapText="1"/>
    </xf>
    <xf numFmtId="164" fontId="12" fillId="0" borderId="39" xfId="31" applyFont="1" applyFill="1" applyBorder="1" applyAlignment="1">
      <alignment horizontal="center" vertical="center" wrapText="1"/>
    </xf>
    <xf numFmtId="164" fontId="8" fillId="0" borderId="39" xfId="31" applyFont="1" applyFill="1" applyBorder="1" applyAlignment="1">
      <alignment horizontal="left" vertical="center" wrapText="1"/>
    </xf>
    <xf numFmtId="0" fontId="15" fillId="0" borderId="35" xfId="0" applyFont="1" applyFill="1" applyBorder="1" applyAlignment="1">
      <alignment horizontal="left" vertical="center" wrapText="1"/>
    </xf>
    <xf numFmtId="164" fontId="6" fillId="0" borderId="35" xfId="3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justify" vertical="center" wrapText="1"/>
    </xf>
    <xf numFmtId="164" fontId="6" fillId="24" borderId="10" xfId="31" applyFont="1" applyFill="1" applyBorder="1" applyAlignment="1">
      <alignment vertical="center" wrapText="1"/>
    </xf>
    <xf numFmtId="0" fontId="15" fillId="0" borderId="35" xfId="0" applyFont="1" applyFill="1" applyBorder="1" applyAlignment="1">
      <alignment vertical="center" wrapText="1"/>
    </xf>
    <xf numFmtId="167" fontId="6" fillId="0" borderId="10" xfId="0" applyNumberFormat="1" applyFont="1" applyFill="1" applyBorder="1" applyAlignment="1">
      <alignment vertical="center" wrapText="1"/>
    </xf>
    <xf numFmtId="164" fontId="55" fillId="0" borderId="0" xfId="0" applyNumberFormat="1" applyFont="1" applyFill="1" applyBorder="1" applyAlignment="1">
      <alignment horizontal="left" vertical="center" wrapText="1"/>
    </xf>
    <xf numFmtId="164" fontId="15" fillId="0" borderId="34" xfId="31" applyFont="1" applyFill="1" applyBorder="1" applyAlignment="1">
      <alignment horizontal="left" vertical="center" wrapText="1"/>
    </xf>
    <xf numFmtId="0" fontId="47" fillId="0" borderId="35" xfId="0" applyFont="1" applyFill="1" applyBorder="1" applyAlignment="1">
      <alignment horizontal="justify" vertical="center" wrapText="1"/>
    </xf>
    <xf numFmtId="167" fontId="6" fillId="0" borderId="35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10" fillId="26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justify" vertical="center" wrapText="1"/>
    </xf>
    <xf numFmtId="10" fontId="47" fillId="26" borderId="35" xfId="39" applyNumberFormat="1" applyFont="1" applyFill="1" applyBorder="1" applyAlignment="1">
      <alignment horizontal="center" vertical="center" wrapText="1"/>
    </xf>
    <xf numFmtId="164" fontId="15" fillId="0" borderId="35" xfId="0" applyNumberFormat="1" applyFont="1" applyFill="1" applyBorder="1" applyAlignment="1">
      <alignment horizontal="left" vertical="center" wrapText="1"/>
    </xf>
    <xf numFmtId="167" fontId="17" fillId="0" borderId="35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165" fontId="6" fillId="0" borderId="0" xfId="52" applyFont="1" applyAlignment="1">
      <alignment vertical="center"/>
    </xf>
    <xf numFmtId="165" fontId="59" fillId="0" borderId="0" xfId="52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13" fontId="6" fillId="0" borderId="40" xfId="0" applyNumberFormat="1" applyFont="1" applyFill="1" applyBorder="1" applyAlignment="1">
      <alignment horizontal="right" vertical="center"/>
    </xf>
    <xf numFmtId="13" fontId="6" fillId="0" borderId="34" xfId="0" applyNumberFormat="1" applyFont="1" applyFill="1" applyBorder="1" applyAlignment="1">
      <alignment horizontal="right" vertical="center"/>
    </xf>
    <xf numFmtId="165" fontId="6" fillId="0" borderId="34" xfId="52" applyFont="1" applyFill="1" applyBorder="1" applyAlignment="1">
      <alignment horizontal="center" vertical="center"/>
    </xf>
    <xf numFmtId="165" fontId="6" fillId="0" borderId="40" xfId="52" applyFont="1" applyBorder="1" applyAlignment="1">
      <alignment horizontal="center" vertical="center"/>
    </xf>
    <xf numFmtId="165" fontId="6" fillId="0" borderId="0" xfId="52" applyFont="1" applyFill="1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165" fontId="0" fillId="0" borderId="40" xfId="52" applyFont="1" applyFill="1" applyBorder="1"/>
    <xf numFmtId="0" fontId="15" fillId="0" borderId="1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5" fontId="6" fillId="0" borderId="11" xfId="52" applyFont="1" applyBorder="1" applyAlignment="1">
      <alignment vertical="center"/>
    </xf>
    <xf numFmtId="165" fontId="6" fillId="0" borderId="12" xfId="52" applyFont="1" applyBorder="1" applyAlignment="1">
      <alignment vertical="center"/>
    </xf>
    <xf numFmtId="165" fontId="15" fillId="0" borderId="0" xfId="52" applyFont="1" applyFill="1" applyBorder="1" applyAlignment="1">
      <alignment horizontal="center" vertical="center"/>
    </xf>
    <xf numFmtId="0" fontId="58" fillId="0" borderId="40" xfId="72" applyFont="1" applyBorder="1" applyAlignment="1">
      <alignment horizontal="justify" vertical="center"/>
    </xf>
    <xf numFmtId="0" fontId="58" fillId="0" borderId="40" xfId="72" applyFont="1" applyBorder="1" applyAlignment="1">
      <alignment horizontal="justify" vertical="center"/>
    </xf>
    <xf numFmtId="0" fontId="58" fillId="0" borderId="40" xfId="72" applyFont="1" applyBorder="1" applyAlignment="1">
      <alignment vertical="center" wrapText="1"/>
    </xf>
    <xf numFmtId="0" fontId="58" fillId="0" borderId="40" xfId="72" applyFont="1" applyBorder="1" applyAlignment="1">
      <alignment horizontal="justify" vertical="center"/>
    </xf>
    <xf numFmtId="0" fontId="58" fillId="0" borderId="40" xfId="72" applyFont="1" applyBorder="1" applyAlignment="1">
      <alignment horizontal="justify" vertical="center"/>
    </xf>
    <xf numFmtId="0" fontId="59" fillId="26" borderId="27" xfId="0" applyFont="1" applyFill="1" applyBorder="1" applyAlignment="1">
      <alignment horizontal="center" vertical="center"/>
    </xf>
    <xf numFmtId="0" fontId="59" fillId="26" borderId="28" xfId="0" applyFont="1" applyFill="1" applyBorder="1" applyAlignment="1">
      <alignment horizontal="center" vertical="center"/>
    </xf>
    <xf numFmtId="0" fontId="59" fillId="26" borderId="28" xfId="0" applyFont="1" applyFill="1" applyBorder="1" applyAlignment="1">
      <alignment horizontal="center" vertical="center" wrapText="1"/>
    </xf>
    <xf numFmtId="165" fontId="59" fillId="26" borderId="28" xfId="52" applyFont="1" applyFill="1" applyBorder="1" applyAlignment="1">
      <alignment horizontal="center" vertical="center"/>
    </xf>
    <xf numFmtId="165" fontId="59" fillId="26" borderId="40" xfId="52" applyFont="1" applyFill="1" applyBorder="1" applyAlignment="1">
      <alignment horizontal="center" vertical="center"/>
    </xf>
    <xf numFmtId="167" fontId="49" fillId="0" borderId="0" xfId="0" applyNumberFormat="1" applyFont="1" applyAlignment="1">
      <alignment vertical="center"/>
    </xf>
    <xf numFmtId="0" fontId="53" fillId="0" borderId="40" xfId="0" applyFont="1" applyBorder="1" applyAlignment="1">
      <alignment horizontal="center" vertical="center"/>
    </xf>
    <xf numFmtId="0" fontId="53" fillId="0" borderId="40" xfId="0" applyFont="1" applyBorder="1" applyAlignment="1">
      <alignment vertical="center"/>
    </xf>
    <xf numFmtId="164" fontId="53" fillId="0" borderId="40" xfId="31" applyFont="1" applyBorder="1" applyAlignment="1">
      <alignment vertical="center"/>
    </xf>
    <xf numFmtId="1" fontId="54" fillId="0" borderId="40" xfId="0" applyNumberFormat="1" applyFont="1" applyBorder="1" applyAlignment="1">
      <alignment horizontal="center" vertical="center"/>
    </xf>
    <xf numFmtId="167" fontId="47" fillId="0" borderId="0" xfId="0" applyNumberFormat="1" applyFont="1" applyAlignment="1">
      <alignment vertical="center"/>
    </xf>
    <xf numFmtId="167" fontId="6" fillId="0" borderId="10" xfId="31" applyNumberFormat="1" applyFont="1" applyFill="1" applyBorder="1" applyAlignment="1">
      <alignment horizontal="right" vertical="center" wrapText="1"/>
    </xf>
    <xf numFmtId="0" fontId="6" fillId="0" borderId="0" xfId="31" applyNumberFormat="1" applyFont="1" applyFill="1" applyBorder="1" applyAlignment="1">
      <alignment horizontal="left" vertical="center" wrapText="1"/>
    </xf>
    <xf numFmtId="0" fontId="14" fillId="26" borderId="13" xfId="0" applyFont="1" applyFill="1" applyBorder="1" applyAlignment="1">
      <alignment horizontal="left" vertical="center"/>
    </xf>
    <xf numFmtId="0" fontId="0" fillId="26" borderId="11" xfId="0" applyFill="1" applyBorder="1" applyAlignment="1">
      <alignment horizontal="left" vertical="center"/>
    </xf>
    <xf numFmtId="0" fontId="0" fillId="26" borderId="12" xfId="0" applyFill="1" applyBorder="1" applyAlignment="1">
      <alignment horizontal="left" vertical="center"/>
    </xf>
    <xf numFmtId="0" fontId="14" fillId="26" borderId="11" xfId="0" applyFont="1" applyFill="1" applyBorder="1" applyAlignment="1">
      <alignment horizontal="left" vertical="center"/>
    </xf>
    <xf numFmtId="0" fontId="14" fillId="26" borderId="15" xfId="0" applyFont="1" applyFill="1" applyBorder="1" applyAlignment="1">
      <alignment horizontal="center" vertical="center" wrapText="1"/>
    </xf>
    <xf numFmtId="0" fontId="14" fillId="26" borderId="14" xfId="0" applyFont="1" applyFill="1" applyBorder="1" applyAlignment="1">
      <alignment horizontal="center" vertical="center" wrapText="1"/>
    </xf>
    <xf numFmtId="0" fontId="14" fillId="26" borderId="15" xfId="0" applyFont="1" applyFill="1" applyBorder="1" applyAlignment="1">
      <alignment horizontal="center" vertical="center"/>
    </xf>
    <xf numFmtId="0" fontId="14" fillId="26" borderId="26" xfId="0" applyFont="1" applyFill="1" applyBorder="1" applyAlignment="1">
      <alignment horizontal="center" vertical="center"/>
    </xf>
    <xf numFmtId="0" fontId="14" fillId="26" borderId="14" xfId="0" applyFont="1" applyFill="1" applyBorder="1" applyAlignment="1">
      <alignment horizontal="center" vertical="center"/>
    </xf>
    <xf numFmtId="0" fontId="14" fillId="26" borderId="17" xfId="0" applyFont="1" applyFill="1" applyBorder="1" applyAlignment="1">
      <alignment horizontal="center" vertical="center"/>
    </xf>
    <xf numFmtId="0" fontId="14" fillId="26" borderId="25" xfId="0" applyFont="1" applyFill="1" applyBorder="1" applyAlignment="1">
      <alignment horizontal="center" vertical="center"/>
    </xf>
    <xf numFmtId="0" fontId="14" fillId="26" borderId="18" xfId="0" applyFont="1" applyFill="1" applyBorder="1" applyAlignment="1">
      <alignment horizontal="center" vertical="center"/>
    </xf>
    <xf numFmtId="0" fontId="14" fillId="26" borderId="21" xfId="0" applyFont="1" applyFill="1" applyBorder="1" applyAlignment="1">
      <alignment horizontal="center" vertical="center"/>
    </xf>
    <xf numFmtId="0" fontId="14" fillId="26" borderId="16" xfId="0" applyFont="1" applyFill="1" applyBorder="1" applyAlignment="1">
      <alignment horizontal="center" vertical="center"/>
    </xf>
    <xf numFmtId="0" fontId="14" fillId="26" borderId="22" xfId="0" applyFont="1" applyFill="1" applyBorder="1" applyAlignment="1">
      <alignment horizontal="center" vertical="center"/>
    </xf>
    <xf numFmtId="0" fontId="14" fillId="25" borderId="17" xfId="0" applyFont="1" applyFill="1" applyBorder="1" applyAlignment="1">
      <alignment horizontal="center" vertical="center" wrapText="1"/>
    </xf>
    <xf numFmtId="0" fontId="14" fillId="25" borderId="25" xfId="0" applyFont="1" applyFill="1" applyBorder="1" applyAlignment="1">
      <alignment horizontal="center" vertical="center" wrapText="1"/>
    </xf>
    <xf numFmtId="0" fontId="14" fillId="25" borderId="18" xfId="0" applyFont="1" applyFill="1" applyBorder="1" applyAlignment="1">
      <alignment horizontal="center" vertical="center" wrapText="1"/>
    </xf>
    <xf numFmtId="0" fontId="14" fillId="25" borderId="19" xfId="0" applyFont="1" applyFill="1" applyBorder="1" applyAlignment="1">
      <alignment horizontal="center" wrapText="1"/>
    </xf>
    <xf numFmtId="0" fontId="14" fillId="25" borderId="0" xfId="0" applyFont="1" applyFill="1" applyBorder="1" applyAlignment="1">
      <alignment horizontal="center" wrapText="1"/>
    </xf>
    <xf numFmtId="0" fontId="14" fillId="25" borderId="20" xfId="0" applyFont="1" applyFill="1" applyBorder="1" applyAlignment="1">
      <alignment horizontal="center" wrapText="1"/>
    </xf>
    <xf numFmtId="0" fontId="14" fillId="25" borderId="21" xfId="0" applyFont="1" applyFill="1" applyBorder="1" applyAlignment="1">
      <alignment horizontal="center" wrapText="1"/>
    </xf>
    <xf numFmtId="0" fontId="14" fillId="25" borderId="16" xfId="0" applyFont="1" applyFill="1" applyBorder="1" applyAlignment="1">
      <alignment horizontal="center" wrapText="1"/>
    </xf>
    <xf numFmtId="0" fontId="14" fillId="25" borderId="22" xfId="0" applyFont="1" applyFill="1" applyBorder="1" applyAlignment="1">
      <alignment horizontal="center" wrapText="1"/>
    </xf>
    <xf numFmtId="0" fontId="12" fillId="0" borderId="35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10" fillId="26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25" fillId="0" borderId="35" xfId="0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justify"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13" fillId="0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14" fillId="25" borderId="30" xfId="0" applyFont="1" applyFill="1" applyBorder="1" applyAlignment="1">
      <alignment horizontal="center" vertical="center"/>
    </xf>
    <xf numFmtId="0" fontId="14" fillId="25" borderId="31" xfId="0" applyFont="1" applyFill="1" applyBorder="1" applyAlignment="1">
      <alignment horizontal="center" vertical="center"/>
    </xf>
    <xf numFmtId="0" fontId="14" fillId="25" borderId="32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10" fontId="48" fillId="26" borderId="13" xfId="0" applyNumberFormat="1" applyFont="1" applyFill="1" applyBorder="1" applyAlignment="1">
      <alignment horizontal="center" vertical="center" wrapText="1"/>
    </xf>
    <xf numFmtId="10" fontId="48" fillId="26" borderId="12" xfId="0" applyNumberFormat="1" applyFont="1" applyFill="1" applyBorder="1" applyAlignment="1">
      <alignment horizontal="center" vertical="center" wrapText="1"/>
    </xf>
    <xf numFmtId="10" fontId="47" fillId="0" borderId="13" xfId="0" applyNumberFormat="1" applyFont="1" applyBorder="1" applyAlignment="1">
      <alignment horizontal="center" vertical="center" wrapText="1"/>
    </xf>
    <xf numFmtId="10" fontId="47" fillId="0" borderId="1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6" fillId="25" borderId="13" xfId="0" applyFont="1" applyFill="1" applyBorder="1" applyAlignment="1">
      <alignment horizontal="center" vertical="center" wrapText="1"/>
    </xf>
    <xf numFmtId="0" fontId="46" fillId="25" borderId="12" xfId="0" applyFont="1" applyFill="1" applyBorder="1" applyAlignment="1">
      <alignment horizontal="center" vertical="center" wrapText="1"/>
    </xf>
  </cellXfs>
  <cellStyles count="74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" xfId="31" builtinId="4"/>
    <cellStyle name="Moeda 13" xfId="32"/>
    <cellStyle name="Moeda 13 2" xfId="55"/>
    <cellStyle name="Moeda 2" xfId="33"/>
    <cellStyle name="Moeda 2 2" xfId="56"/>
    <cellStyle name="Moeda 3" xfId="34"/>
    <cellStyle name="Moeda 3 2" xfId="57"/>
    <cellStyle name="Moeda 4" xfId="71"/>
    <cellStyle name="Moeda 5" xfId="73"/>
    <cellStyle name="Neutra 2" xfId="35"/>
    <cellStyle name="Normal" xfId="0" builtinId="0"/>
    <cellStyle name="Normal 2" xfId="36"/>
    <cellStyle name="Normal 2 2" xfId="37"/>
    <cellStyle name="Normal 2 2 2" xfId="59"/>
    <cellStyle name="Normal 2 3" xfId="58"/>
    <cellStyle name="Normal 3" xfId="54"/>
    <cellStyle name="Normal 3 2" xfId="65"/>
    <cellStyle name="Normal 3 2 2" xfId="69"/>
    <cellStyle name="Normal 3 3" xfId="66"/>
    <cellStyle name="Normal 4" xfId="70"/>
    <cellStyle name="Normal 5" xfId="72"/>
    <cellStyle name="Nota 2" xfId="38"/>
    <cellStyle name="Nota 2 2" xfId="60"/>
    <cellStyle name="Porcentagem" xfId="39" builtinId="5"/>
    <cellStyle name="Porcentagem 2" xfId="40"/>
    <cellStyle name="Porcentagem 2 2" xfId="61"/>
    <cellStyle name="Porcentagem 2 7" xfId="41"/>
    <cellStyle name="Porcentagem 9 6" xfId="42"/>
    <cellStyle name="Porcentagem 9 6 2" xfId="62"/>
    <cellStyle name="Saída 2" xfId="43"/>
    <cellStyle name="Texto de Aviso 2" xfId="44"/>
    <cellStyle name="Texto Explicativo 2" xfId="45"/>
    <cellStyle name="Título 1 2" xfId="46"/>
    <cellStyle name="Título 2 2" xfId="47"/>
    <cellStyle name="Título 3 2" xfId="48"/>
    <cellStyle name="Título 4 2" xfId="49"/>
    <cellStyle name="Título 5" xfId="50"/>
    <cellStyle name="Total 2" xfId="51"/>
    <cellStyle name="Vírgula" xfId="52" builtinId="3"/>
    <cellStyle name="Vírgula 2" xfId="53"/>
    <cellStyle name="Vírgula 2 2" xfId="64"/>
    <cellStyle name="Vírgula 2 2 2" xfId="68"/>
    <cellStyle name="Vírgula 3" xfId="63"/>
    <cellStyle name="Vírgula 3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"/>
  <sheetViews>
    <sheetView tabSelected="1" workbookViewId="0">
      <selection activeCell="B14" sqref="B14"/>
    </sheetView>
  </sheetViews>
  <sheetFormatPr defaultRowHeight="12.75" x14ac:dyDescent="0.2"/>
  <cols>
    <col min="1" max="1" width="2.7109375" customWidth="1"/>
    <col min="2" max="2" width="5.7109375" customWidth="1"/>
    <col min="3" max="3" width="34.42578125" customWidth="1"/>
    <col min="4" max="4" width="15.140625" bestFit="1" customWidth="1"/>
    <col min="5" max="5" width="15.28515625" customWidth="1"/>
    <col min="6" max="6" width="17.140625" bestFit="1" customWidth="1"/>
    <col min="7" max="7" width="19.85546875" bestFit="1" customWidth="1"/>
    <col min="9" max="9" width="12.85546875" bestFit="1" customWidth="1"/>
  </cols>
  <sheetData>
    <row r="1" spans="2:9" ht="13.5" thickBot="1" x14ac:dyDescent="0.25"/>
    <row r="2" spans="2:9" ht="21.75" customHeight="1" x14ac:dyDescent="0.2">
      <c r="B2" s="252" t="s">
        <v>99</v>
      </c>
      <c r="C2" s="253"/>
      <c r="D2" s="253"/>
      <c r="E2" s="253"/>
      <c r="F2" s="253"/>
      <c r="G2" s="254"/>
    </row>
    <row r="3" spans="2:9" ht="21" customHeight="1" thickBot="1" x14ac:dyDescent="0.25">
      <c r="B3" s="255" t="s">
        <v>158</v>
      </c>
      <c r="C3" s="256"/>
      <c r="D3" s="256"/>
      <c r="E3" s="256"/>
      <c r="F3" s="256"/>
      <c r="G3" s="257"/>
    </row>
    <row r="4" spans="2:9" ht="5.25" customHeight="1" thickBot="1" x14ac:dyDescent="0.3">
      <c r="B4" s="124"/>
      <c r="C4" s="124"/>
      <c r="D4" s="124"/>
      <c r="E4" s="124"/>
      <c r="F4" s="124"/>
      <c r="G4" s="124"/>
    </row>
    <row r="5" spans="2:9" ht="24" customHeight="1" x14ac:dyDescent="0.2">
      <c r="B5" s="258" t="s">
        <v>107</v>
      </c>
      <c r="C5" s="259"/>
      <c r="D5" s="259"/>
      <c r="E5" s="259"/>
      <c r="F5" s="259"/>
      <c r="G5" s="260"/>
    </row>
    <row r="6" spans="2:9" ht="21.75" customHeight="1" x14ac:dyDescent="0.25">
      <c r="B6" s="261" t="s">
        <v>108</v>
      </c>
      <c r="C6" s="262"/>
      <c r="D6" s="262"/>
      <c r="E6" s="262"/>
      <c r="F6" s="262"/>
      <c r="G6" s="263"/>
    </row>
    <row r="7" spans="2:9" ht="24.75" customHeight="1" thickBot="1" x14ac:dyDescent="0.3">
      <c r="B7" s="264" t="s">
        <v>94</v>
      </c>
      <c r="C7" s="265"/>
      <c r="D7" s="265"/>
      <c r="E7" s="265"/>
      <c r="F7" s="265"/>
      <c r="G7" s="266"/>
    </row>
    <row r="8" spans="2:9" ht="5.25" customHeight="1" x14ac:dyDescent="0.2">
      <c r="B8" s="125"/>
      <c r="C8" s="125"/>
      <c r="D8" s="125"/>
      <c r="E8" s="125"/>
      <c r="F8" s="125"/>
      <c r="G8" s="125"/>
    </row>
    <row r="9" spans="2:9" ht="21.75" customHeight="1" x14ac:dyDescent="0.2">
      <c r="B9" s="247" t="s">
        <v>34</v>
      </c>
      <c r="C9" s="248"/>
      <c r="D9" s="160" t="s">
        <v>102</v>
      </c>
      <c r="E9" s="160" t="s">
        <v>101</v>
      </c>
      <c r="F9" s="160" t="s">
        <v>98</v>
      </c>
      <c r="G9" s="167" t="s">
        <v>57</v>
      </c>
    </row>
    <row r="10" spans="2:9" ht="26.25" customHeight="1" x14ac:dyDescent="0.2">
      <c r="B10" s="134" t="s">
        <v>97</v>
      </c>
      <c r="C10" s="135" t="s">
        <v>151</v>
      </c>
      <c r="D10" s="136">
        <f>'ServenteCopeira 40h'!C123</f>
        <v>0</v>
      </c>
      <c r="E10" s="137">
        <v>12</v>
      </c>
      <c r="F10" s="137">
        <v>22</v>
      </c>
      <c r="G10" s="168">
        <f t="shared" ref="G10:G14" si="0">D10*E10*F10</f>
        <v>0</v>
      </c>
      <c r="I10" s="18"/>
    </row>
    <row r="11" spans="2:9" ht="22.5" customHeight="1" x14ac:dyDescent="0.2">
      <c r="B11" s="134" t="s">
        <v>161</v>
      </c>
      <c r="C11" s="135" t="s">
        <v>152</v>
      </c>
      <c r="D11" s="138">
        <f>'ServenteCopeira 20h'!C123</f>
        <v>0</v>
      </c>
      <c r="E11" s="137">
        <v>12</v>
      </c>
      <c r="F11" s="137">
        <v>15</v>
      </c>
      <c r="G11" s="168">
        <f t="shared" si="0"/>
        <v>0</v>
      </c>
      <c r="I11" s="18"/>
    </row>
    <row r="12" spans="2:9" ht="22.5" customHeight="1" x14ac:dyDescent="0.2">
      <c r="B12" s="236" t="s">
        <v>7</v>
      </c>
      <c r="C12" s="237" t="s">
        <v>153</v>
      </c>
      <c r="D12" s="238">
        <f>'ServenteCopeira 36h'!C123</f>
        <v>0</v>
      </c>
      <c r="E12" s="239">
        <v>12</v>
      </c>
      <c r="F12" s="239">
        <v>2</v>
      </c>
      <c r="G12" s="168">
        <f t="shared" si="0"/>
        <v>0</v>
      </c>
      <c r="I12" s="18"/>
    </row>
    <row r="13" spans="2:9" ht="22.5" customHeight="1" x14ac:dyDescent="0.2">
      <c r="B13" s="236" t="s">
        <v>149</v>
      </c>
      <c r="C13" s="237" t="s">
        <v>154</v>
      </c>
      <c r="D13" s="238">
        <f>'ServenteCopeira 12x36 noturno'!C125</f>
        <v>0</v>
      </c>
      <c r="E13" s="239">
        <v>12</v>
      </c>
      <c r="F13" s="239">
        <v>4</v>
      </c>
      <c r="G13" s="168">
        <f t="shared" si="0"/>
        <v>0</v>
      </c>
      <c r="I13" s="18"/>
    </row>
    <row r="14" spans="2:9" ht="22.5" customHeight="1" x14ac:dyDescent="0.2">
      <c r="B14" s="236" t="s">
        <v>150</v>
      </c>
      <c r="C14" s="237" t="s">
        <v>155</v>
      </c>
      <c r="D14" s="238">
        <f>'ServenteCopeira 12x36 diurno'!C123</f>
        <v>0</v>
      </c>
      <c r="E14" s="239">
        <v>12</v>
      </c>
      <c r="F14" s="239">
        <v>4</v>
      </c>
      <c r="G14" s="168">
        <f t="shared" si="0"/>
        <v>0</v>
      </c>
      <c r="I14" s="18"/>
    </row>
    <row r="15" spans="2:9" ht="25.5" customHeight="1" x14ac:dyDescent="0.2">
      <c r="B15" s="249" t="s">
        <v>157</v>
      </c>
      <c r="C15" s="250"/>
      <c r="D15" s="250"/>
      <c r="E15" s="251"/>
      <c r="F15" s="139">
        <f>SUM(F10:F14)</f>
        <v>47</v>
      </c>
      <c r="G15" s="169">
        <f>SUM(G10:G14)</f>
        <v>0</v>
      </c>
    </row>
    <row r="16" spans="2:9" ht="5.25" customHeight="1" thickBot="1" x14ac:dyDescent="0.25">
      <c r="B16" s="140"/>
      <c r="C16" s="140"/>
      <c r="D16" s="140"/>
      <c r="E16" s="140"/>
      <c r="F16" s="140"/>
      <c r="G16" s="140"/>
    </row>
    <row r="17" spans="2:7" ht="27" customHeight="1" thickBot="1" x14ac:dyDescent="0.25">
      <c r="B17" s="161" t="s">
        <v>95</v>
      </c>
      <c r="C17" s="162"/>
      <c r="D17" s="162"/>
      <c r="E17" s="162"/>
      <c r="F17" s="162"/>
      <c r="G17" s="163">
        <f>G15</f>
        <v>0</v>
      </c>
    </row>
    <row r="18" spans="2:7" ht="5.25" customHeight="1" thickBot="1" x14ac:dyDescent="0.25">
      <c r="B18" s="141"/>
      <c r="C18" s="141"/>
      <c r="D18" s="141"/>
      <c r="E18" s="141"/>
      <c r="F18" s="141"/>
      <c r="G18" s="141"/>
    </row>
    <row r="19" spans="2:7" ht="24" customHeight="1" thickBot="1" x14ac:dyDescent="0.25">
      <c r="B19" s="243" t="s">
        <v>96</v>
      </c>
      <c r="C19" s="246"/>
      <c r="D19" s="246"/>
      <c r="E19" s="246"/>
      <c r="F19" s="246"/>
      <c r="G19" s="164">
        <f>SUM(G17/12)</f>
        <v>0</v>
      </c>
    </row>
    <row r="20" spans="2:7" ht="5.25" customHeight="1" thickBot="1" x14ac:dyDescent="0.25">
      <c r="B20" s="141"/>
      <c r="C20" s="141"/>
      <c r="D20" s="141"/>
      <c r="E20" s="141"/>
      <c r="F20" s="141"/>
      <c r="G20" s="141"/>
    </row>
    <row r="21" spans="2:7" ht="27" customHeight="1" thickBot="1" x14ac:dyDescent="0.25">
      <c r="B21" s="243" t="s">
        <v>105</v>
      </c>
      <c r="C21" s="244"/>
      <c r="D21" s="244"/>
      <c r="E21" s="244"/>
      <c r="F21" s="245"/>
      <c r="G21" s="165">
        <v>46290</v>
      </c>
    </row>
    <row r="22" spans="2:7" x14ac:dyDescent="0.2">
      <c r="C22" s="106"/>
      <c r="D22" s="106"/>
    </row>
    <row r="23" spans="2:7" x14ac:dyDescent="0.2">
      <c r="C23" s="106"/>
    </row>
    <row r="25" spans="2:7" ht="15.75" x14ac:dyDescent="0.2">
      <c r="D25" s="1"/>
    </row>
    <row r="26" spans="2:7" x14ac:dyDescent="0.2">
      <c r="D26" s="128"/>
    </row>
    <row r="27" spans="2:7" x14ac:dyDescent="0.2">
      <c r="D27" s="128"/>
    </row>
    <row r="28" spans="2:7" ht="15.75" x14ac:dyDescent="0.2">
      <c r="D28" s="1"/>
    </row>
  </sheetData>
  <mergeCells count="9">
    <mergeCell ref="B21:F21"/>
    <mergeCell ref="B19:F19"/>
    <mergeCell ref="B9:C9"/>
    <mergeCell ref="B15:E15"/>
    <mergeCell ref="B2:G2"/>
    <mergeCell ref="B3:G3"/>
    <mergeCell ref="B5:G5"/>
    <mergeCell ref="B6:G6"/>
    <mergeCell ref="B7:G7"/>
  </mergeCells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 xml:space="preserve">&amp;R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P152"/>
  <sheetViews>
    <sheetView showGridLines="0" topLeftCell="A97" zoomScaleNormal="100" zoomScaleSheetLayoutView="90" workbookViewId="0">
      <selection activeCell="C89" sqref="C89"/>
    </sheetView>
  </sheetViews>
  <sheetFormatPr defaultRowHeight="12.75" x14ac:dyDescent="0.2"/>
  <cols>
    <col min="1" max="1" width="69.42578125" style="28" customWidth="1"/>
    <col min="2" max="2" width="15.7109375" style="95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86"/>
      <c r="B1" s="286"/>
      <c r="C1" s="286"/>
    </row>
    <row r="2" spans="1:3" ht="20.100000000000001" customHeight="1" x14ac:dyDescent="0.2">
      <c r="A2" s="287" t="s">
        <v>29</v>
      </c>
      <c r="B2" s="287"/>
      <c r="C2" s="287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33" t="s">
        <v>104</v>
      </c>
      <c r="B5" s="132" t="s">
        <v>123</v>
      </c>
      <c r="C5" s="132"/>
    </row>
    <row r="6" spans="1:3" ht="28.5" customHeight="1" x14ac:dyDescent="0.2">
      <c r="A6" s="288"/>
      <c r="B6" s="288"/>
      <c r="C6" s="288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89" t="s">
        <v>109</v>
      </c>
      <c r="B9" s="290"/>
      <c r="C9" s="291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30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6" t="s">
        <v>8</v>
      </c>
      <c r="B13" s="285"/>
      <c r="C13" s="285"/>
    </row>
    <row r="14" spans="1:3" ht="15" customHeight="1" x14ac:dyDescent="0.2">
      <c r="A14" s="126" t="s">
        <v>46</v>
      </c>
      <c r="B14" s="285" t="s">
        <v>93</v>
      </c>
      <c r="C14" s="285"/>
    </row>
    <row r="15" spans="1:3" ht="15" customHeight="1" x14ac:dyDescent="0.2">
      <c r="A15" s="126" t="s">
        <v>47</v>
      </c>
      <c r="B15" s="294" t="s">
        <v>160</v>
      </c>
      <c r="C15" s="294"/>
    </row>
    <row r="16" spans="1:3" ht="15" customHeight="1" x14ac:dyDescent="0.2">
      <c r="A16" s="126" t="s">
        <v>31</v>
      </c>
      <c r="B16" s="295" t="s">
        <v>110</v>
      </c>
      <c r="C16" s="295"/>
    </row>
    <row r="17" spans="1:16" ht="15" customHeight="1" x14ac:dyDescent="0.2">
      <c r="A17" s="126" t="s">
        <v>79</v>
      </c>
      <c r="B17" s="292">
        <v>12</v>
      </c>
      <c r="C17" s="29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96" t="s">
        <v>106</v>
      </c>
      <c r="B19" s="296"/>
      <c r="C19" s="296"/>
    </row>
    <row r="20" spans="1:16" ht="15" customHeight="1" x14ac:dyDescent="0.2">
      <c r="A20" s="296"/>
      <c r="B20" s="296"/>
      <c r="C20" s="296"/>
      <c r="P20" s="123"/>
    </row>
    <row r="21" spans="1:16" ht="15" customHeight="1" x14ac:dyDescent="0.2">
      <c r="A21" s="109"/>
      <c r="B21" s="109"/>
      <c r="C21" s="109"/>
      <c r="F21" s="29">
        <v>1961</v>
      </c>
      <c r="G21" s="28">
        <v>220</v>
      </c>
    </row>
    <row r="22" spans="1:16" ht="15" customHeight="1" x14ac:dyDescent="0.2">
      <c r="A22" s="34" t="s">
        <v>9</v>
      </c>
      <c r="B22" s="34"/>
      <c r="C22" s="33"/>
      <c r="F22" s="29">
        <f>F21/G21*G22</f>
        <v>1782.7272727272727</v>
      </c>
      <c r="G22" s="28">
        <v>200</v>
      </c>
      <c r="H22" s="28">
        <v>70</v>
      </c>
      <c r="I22" s="28">
        <f>F22+H22</f>
        <v>1852.7272727272727</v>
      </c>
    </row>
    <row r="23" spans="1:16" ht="15" customHeight="1" x14ac:dyDescent="0.2">
      <c r="A23" s="142" t="s">
        <v>10</v>
      </c>
      <c r="B23" s="143"/>
      <c r="C23" s="144"/>
      <c r="E23" s="39"/>
    </row>
    <row r="24" spans="1:16" ht="15" customHeight="1" x14ac:dyDescent="0.2">
      <c r="A24" s="182" t="s">
        <v>12</v>
      </c>
      <c r="B24" s="183"/>
      <c r="C24" s="184">
        <v>0</v>
      </c>
      <c r="F24" s="29">
        <v>1900</v>
      </c>
      <c r="G24" s="28">
        <v>220</v>
      </c>
    </row>
    <row r="25" spans="1:16" ht="15" customHeight="1" x14ac:dyDescent="0.2">
      <c r="A25" s="282" t="s">
        <v>113</v>
      </c>
      <c r="B25" s="283"/>
      <c r="C25" s="284"/>
      <c r="D25" s="42"/>
      <c r="F25" s="29">
        <f>F24/G24*G25</f>
        <v>1727.2727272727273</v>
      </c>
      <c r="G25" s="28">
        <v>200</v>
      </c>
      <c r="H25" s="28">
        <v>131</v>
      </c>
      <c r="I25" s="28">
        <f>F25+H25</f>
        <v>1858.2727272727273</v>
      </c>
    </row>
    <row r="26" spans="1:16" ht="15" customHeight="1" x14ac:dyDescent="0.2">
      <c r="A26" s="185">
        <v>1621</v>
      </c>
      <c r="B26" s="186">
        <v>0.4</v>
      </c>
      <c r="C26" s="187">
        <v>0</v>
      </c>
      <c r="D26" s="42"/>
      <c r="F26" s="29">
        <f>F24/G24*G26</f>
        <v>863.63636363636363</v>
      </c>
      <c r="G26" s="28">
        <v>100</v>
      </c>
    </row>
    <row r="27" spans="1:16" ht="15" customHeight="1" x14ac:dyDescent="0.2">
      <c r="A27" s="175" t="s">
        <v>112</v>
      </c>
      <c r="B27" s="176"/>
      <c r="C27" s="177">
        <v>0</v>
      </c>
      <c r="D27" s="42"/>
      <c r="F27" s="29">
        <f>F24/G24*G27</f>
        <v>1554.5454545454545</v>
      </c>
      <c r="G27" s="28">
        <v>180</v>
      </c>
    </row>
    <row r="28" spans="1:16" s="42" customFormat="1" ht="15" customHeight="1" x14ac:dyDescent="0.2">
      <c r="A28" s="43" t="s">
        <v>13</v>
      </c>
      <c r="B28" s="44"/>
      <c r="C28" s="45">
        <f>SUM(C24:C27)</f>
        <v>0</v>
      </c>
      <c r="F28" s="46"/>
    </row>
    <row r="29" spans="1:16" ht="15" customHeight="1" x14ac:dyDescent="0.2">
      <c r="A29" s="47"/>
      <c r="B29" s="122"/>
      <c r="C29" s="49"/>
    </row>
    <row r="30" spans="1:16" ht="15" customHeight="1" x14ac:dyDescent="0.2">
      <c r="A30" s="50" t="s">
        <v>48</v>
      </c>
      <c r="B30" s="48"/>
      <c r="C30" s="49"/>
    </row>
    <row r="31" spans="1:16" ht="15" customHeight="1" x14ac:dyDescent="0.2">
      <c r="A31" s="145" t="s">
        <v>49</v>
      </c>
      <c r="B31" s="145"/>
      <c r="C31" s="145"/>
    </row>
    <row r="32" spans="1:16" ht="15" customHeight="1" x14ac:dyDescent="0.2">
      <c r="A32" s="51" t="s">
        <v>17</v>
      </c>
      <c r="B32" s="22">
        <v>8.3299999999999999E-2</v>
      </c>
      <c r="C32" s="52">
        <f>$C$28*B32</f>
        <v>0</v>
      </c>
    </row>
    <row r="33" spans="1:5" ht="15" customHeight="1" x14ac:dyDescent="0.2">
      <c r="A33" s="51" t="s">
        <v>33</v>
      </c>
      <c r="B33" s="23">
        <v>8.3299999999999999E-2</v>
      </c>
      <c r="C33" s="52">
        <f>$C$28*B33</f>
        <v>0</v>
      </c>
      <c r="E33" s="53"/>
    </row>
    <row r="34" spans="1:5" ht="15" customHeight="1" x14ac:dyDescent="0.2">
      <c r="A34" s="51" t="s">
        <v>3</v>
      </c>
      <c r="B34" s="23">
        <v>2.7799999999999998E-2</v>
      </c>
      <c r="C34" s="52">
        <f>$C$28*B34</f>
        <v>0</v>
      </c>
    </row>
    <row r="35" spans="1:5" ht="15" customHeight="1" x14ac:dyDescent="0.2">
      <c r="A35" s="54" t="s">
        <v>18</v>
      </c>
      <c r="B35" s="24">
        <f>SUM(B32:B34)</f>
        <v>0.19439999999999999</v>
      </c>
      <c r="C35" s="55">
        <f>SUM(C32:C34)</f>
        <v>0</v>
      </c>
    </row>
    <row r="36" spans="1:5" ht="15" customHeight="1" x14ac:dyDescent="0.2">
      <c r="A36" s="114" t="s">
        <v>100</v>
      </c>
      <c r="B36" s="22">
        <f>+B35*B49</f>
        <v>7.1539200000000011E-2</v>
      </c>
      <c r="C36" s="52">
        <f>$C$28*B36</f>
        <v>0</v>
      </c>
    </row>
    <row r="37" spans="1:5" ht="15" customHeight="1" x14ac:dyDescent="0.2">
      <c r="A37" s="114" t="s">
        <v>72</v>
      </c>
      <c r="B37" s="25">
        <v>3.4700000000000002E-2</v>
      </c>
      <c r="C37" s="52">
        <f>$C$28*B37</f>
        <v>0</v>
      </c>
      <c r="E37" s="56"/>
    </row>
    <row r="38" spans="1:5" x14ac:dyDescent="0.2">
      <c r="A38" s="43" t="s">
        <v>15</v>
      </c>
      <c r="B38" s="24">
        <f>B36+B35+B37</f>
        <v>0.3006392</v>
      </c>
      <c r="C38" s="55">
        <f>C36+C35+C37</f>
        <v>0</v>
      </c>
    </row>
    <row r="39" spans="1:5" x14ac:dyDescent="0.2">
      <c r="A39" s="110"/>
      <c r="B39" s="110"/>
      <c r="C39" s="110"/>
    </row>
    <row r="40" spans="1:5" ht="31.5" customHeight="1" x14ac:dyDescent="0.2">
      <c r="A40" s="142" t="s">
        <v>80</v>
      </c>
      <c r="B40" s="144" t="s">
        <v>11</v>
      </c>
      <c r="C40" s="144" t="s">
        <v>16</v>
      </c>
    </row>
    <row r="41" spans="1:5" ht="15" customHeight="1" x14ac:dyDescent="0.2">
      <c r="A41" s="57" t="s">
        <v>14</v>
      </c>
      <c r="B41" s="75">
        <v>0.2</v>
      </c>
      <c r="C41" s="58">
        <f t="shared" ref="C41:C48" si="0">$C$28*B41</f>
        <v>0</v>
      </c>
    </row>
    <row r="42" spans="1:5" ht="15" customHeight="1" x14ac:dyDescent="0.2">
      <c r="A42" s="57" t="s">
        <v>50</v>
      </c>
      <c r="B42" s="75">
        <v>2.5000000000000001E-2</v>
      </c>
      <c r="C42" s="58">
        <f t="shared" si="0"/>
        <v>0</v>
      </c>
      <c r="E42" s="59"/>
    </row>
    <row r="43" spans="1:5" ht="15" customHeight="1" x14ac:dyDescent="0.2">
      <c r="A43" s="116" t="s">
        <v>81</v>
      </c>
      <c r="B43" s="75">
        <v>0.03</v>
      </c>
      <c r="C43" s="58">
        <f t="shared" si="0"/>
        <v>0</v>
      </c>
      <c r="E43" s="59"/>
    </row>
    <row r="44" spans="1:5" ht="15" customHeight="1" x14ac:dyDescent="0.2">
      <c r="A44" s="57" t="s">
        <v>51</v>
      </c>
      <c r="B44" s="75">
        <v>1.4999999999999999E-2</v>
      </c>
      <c r="C44" s="58">
        <f t="shared" si="0"/>
        <v>0</v>
      </c>
    </row>
    <row r="45" spans="1:5" ht="15" customHeight="1" x14ac:dyDescent="0.2">
      <c r="A45" s="57" t="s">
        <v>52</v>
      </c>
      <c r="B45" s="75">
        <v>0.01</v>
      </c>
      <c r="C45" s="58">
        <f t="shared" si="0"/>
        <v>0</v>
      </c>
    </row>
    <row r="46" spans="1:5" ht="15" customHeight="1" x14ac:dyDescent="0.2">
      <c r="A46" s="57" t="s">
        <v>53</v>
      </c>
      <c r="B46" s="75">
        <v>6.0000000000000001E-3</v>
      </c>
      <c r="C46" s="58">
        <f t="shared" si="0"/>
        <v>0</v>
      </c>
    </row>
    <row r="47" spans="1:5" ht="15" customHeight="1" x14ac:dyDescent="0.2">
      <c r="A47" s="57" t="s">
        <v>54</v>
      </c>
      <c r="B47" s="75">
        <v>2E-3</v>
      </c>
      <c r="C47" s="58">
        <f t="shared" si="0"/>
        <v>0</v>
      </c>
    </row>
    <row r="48" spans="1:5" ht="15" customHeight="1" x14ac:dyDescent="0.2">
      <c r="A48" s="57" t="s">
        <v>55</v>
      </c>
      <c r="B48" s="75">
        <v>0.08</v>
      </c>
      <c r="C48" s="58">
        <f t="shared" si="0"/>
        <v>0</v>
      </c>
    </row>
    <row r="49" spans="1:5" x14ac:dyDescent="0.2">
      <c r="A49" s="43" t="s">
        <v>57</v>
      </c>
      <c r="B49" s="60">
        <f>SUM(B41:B48)</f>
        <v>0.36800000000000005</v>
      </c>
      <c r="C49" s="61">
        <f>SUM(C41:C48)</f>
        <v>0</v>
      </c>
    </row>
    <row r="50" spans="1:5" ht="15" customHeight="1" x14ac:dyDescent="0.2">
      <c r="A50" s="110"/>
      <c r="B50" s="110"/>
      <c r="C50" s="110"/>
    </row>
    <row r="51" spans="1:5" ht="15" customHeight="1" x14ac:dyDescent="0.2">
      <c r="A51" s="269" t="s">
        <v>56</v>
      </c>
      <c r="B51" s="269"/>
      <c r="C51" s="269"/>
    </row>
    <row r="52" spans="1:5" ht="15" customHeight="1" x14ac:dyDescent="0.2">
      <c r="A52" s="21" t="s">
        <v>118</v>
      </c>
      <c r="B52" s="194">
        <v>3.5</v>
      </c>
      <c r="C52" s="26">
        <v>0</v>
      </c>
      <c r="E52" s="111"/>
    </row>
    <row r="53" spans="1:5" ht="15" customHeight="1" x14ac:dyDescent="0.2">
      <c r="A53" s="21" t="s">
        <v>116</v>
      </c>
      <c r="B53" s="194">
        <v>900</v>
      </c>
      <c r="C53" s="26">
        <v>0</v>
      </c>
      <c r="E53" s="111"/>
    </row>
    <row r="54" spans="1:5" ht="15" customHeight="1" x14ac:dyDescent="0.2">
      <c r="A54" s="107" t="s">
        <v>117</v>
      </c>
      <c r="B54" s="82"/>
      <c r="C54" s="26">
        <f>C53/12</f>
        <v>0</v>
      </c>
    </row>
    <row r="55" spans="1:5" ht="15" customHeight="1" x14ac:dyDescent="0.2">
      <c r="A55" s="21" t="s">
        <v>119</v>
      </c>
      <c r="B55" s="195"/>
      <c r="C55" s="192" t="s">
        <v>159</v>
      </c>
    </row>
    <row r="56" spans="1:5" ht="15" customHeight="1" x14ac:dyDescent="0.2">
      <c r="A56" s="21" t="s">
        <v>120</v>
      </c>
      <c r="B56" s="82"/>
      <c r="C56" s="26">
        <v>0</v>
      </c>
    </row>
    <row r="57" spans="1:5" ht="15" customHeight="1" x14ac:dyDescent="0.2">
      <c r="A57" s="21" t="s">
        <v>121</v>
      </c>
      <c r="B57" s="82"/>
      <c r="C57" s="26">
        <v>0</v>
      </c>
    </row>
    <row r="58" spans="1:5" ht="25.5" x14ac:dyDescent="0.2">
      <c r="A58" s="193" t="s">
        <v>114</v>
      </c>
      <c r="B58" s="196">
        <v>1300</v>
      </c>
      <c r="C58" s="26" t="s">
        <v>159</v>
      </c>
    </row>
    <row r="59" spans="1:5" x14ac:dyDescent="0.2">
      <c r="A59" s="199" t="s">
        <v>115</v>
      </c>
      <c r="B59" s="200"/>
      <c r="C59" s="192" t="s">
        <v>159</v>
      </c>
    </row>
    <row r="60" spans="1:5" ht="15" customHeight="1" x14ac:dyDescent="0.2">
      <c r="A60" s="62" t="s">
        <v>57</v>
      </c>
      <c r="B60" s="62"/>
      <c r="C60" s="198">
        <f>SUM(C52:C59)</f>
        <v>0</v>
      </c>
    </row>
    <row r="61" spans="1:5" ht="15" customHeight="1" x14ac:dyDescent="0.2">
      <c r="A61" s="146" t="s">
        <v>70</v>
      </c>
      <c r="B61" s="147"/>
      <c r="C61" s="144" t="s">
        <v>16</v>
      </c>
    </row>
    <row r="62" spans="1:5" ht="15" customHeight="1" x14ac:dyDescent="0.2">
      <c r="A62" s="65" t="s">
        <v>49</v>
      </c>
      <c r="B62" s="66"/>
      <c r="C62" s="67">
        <f>+C38</f>
        <v>0</v>
      </c>
    </row>
    <row r="63" spans="1:5" ht="15" customHeight="1" x14ac:dyDescent="0.2">
      <c r="A63" s="108" t="s">
        <v>82</v>
      </c>
      <c r="B63" s="68"/>
      <c r="C63" s="69">
        <f>+C49</f>
        <v>0</v>
      </c>
    </row>
    <row r="64" spans="1:5" ht="15" customHeight="1" x14ac:dyDescent="0.2">
      <c r="A64" s="40" t="s">
        <v>56</v>
      </c>
      <c r="B64" s="66"/>
      <c r="C64" s="69">
        <f>+C60</f>
        <v>0</v>
      </c>
      <c r="D64" s="70"/>
    </row>
    <row r="65" spans="1:6" x14ac:dyDescent="0.2">
      <c r="A65" s="43" t="s">
        <v>57</v>
      </c>
      <c r="B65" s="71"/>
      <c r="C65" s="67">
        <f>SUM(C62:C64)</f>
        <v>0</v>
      </c>
    </row>
    <row r="66" spans="1:6" ht="15" customHeight="1" x14ac:dyDescent="0.2">
      <c r="A66" s="72"/>
      <c r="B66" s="72"/>
      <c r="C66" s="72"/>
    </row>
    <row r="67" spans="1:6" ht="15" customHeight="1" x14ac:dyDescent="0.2">
      <c r="A67" s="72" t="s">
        <v>58</v>
      </c>
      <c r="B67" s="72"/>
      <c r="C67" s="72"/>
    </row>
    <row r="68" spans="1:6" ht="15" customHeight="1" x14ac:dyDescent="0.2">
      <c r="A68" s="148" t="s">
        <v>59</v>
      </c>
      <c r="B68" s="144" t="s">
        <v>11</v>
      </c>
      <c r="C68" s="144" t="s">
        <v>16</v>
      </c>
    </row>
    <row r="69" spans="1:6" ht="15" customHeight="1" x14ac:dyDescent="0.2">
      <c r="A69" s="57" t="s">
        <v>19</v>
      </c>
      <c r="B69" s="23">
        <f>(((1+1/12*1+(1/12*1+1/3*1/12*1))*0.05)/12)+(((1/30*3)*1)*0.95)/12</f>
        <v>1.2893518518518519E-2</v>
      </c>
      <c r="C69" s="27">
        <f>$C$28*B69</f>
        <v>0</v>
      </c>
    </row>
    <row r="70" spans="1:6" ht="15" customHeight="1" x14ac:dyDescent="0.2">
      <c r="A70" s="57" t="s">
        <v>20</v>
      </c>
      <c r="B70" s="23">
        <f>0.08*B69</f>
        <v>1.0314814814814815E-3</v>
      </c>
      <c r="C70" s="27">
        <f>$C$28*B70</f>
        <v>0</v>
      </c>
    </row>
    <row r="71" spans="1:6" ht="15" customHeight="1" x14ac:dyDescent="0.2">
      <c r="A71" s="51" t="s">
        <v>21</v>
      </c>
      <c r="B71" s="23">
        <f>0.08*0.4*B69</f>
        <v>4.1259259259259265E-4</v>
      </c>
      <c r="C71" s="27">
        <f>$C$28*B71</f>
        <v>0</v>
      </c>
    </row>
    <row r="72" spans="1:6" ht="15" customHeight="1" x14ac:dyDescent="0.2">
      <c r="A72" s="51" t="s">
        <v>22</v>
      </c>
      <c r="B72" s="23">
        <f>((7/30)/12)</f>
        <v>1.9444444444444445E-2</v>
      </c>
      <c r="C72" s="112">
        <f>$C$28*B72</f>
        <v>0</v>
      </c>
      <c r="E72" s="111"/>
      <c r="F72" s="117"/>
    </row>
    <row r="73" spans="1:6" ht="15" customHeight="1" x14ac:dyDescent="0.2">
      <c r="A73" s="51" t="s">
        <v>60</v>
      </c>
      <c r="B73" s="23">
        <f>+B72*B49</f>
        <v>7.1555555555555565E-3</v>
      </c>
      <c r="C73" s="27">
        <f>$C$28*B73</f>
        <v>0</v>
      </c>
    </row>
    <row r="74" spans="1:6" ht="15" customHeight="1" x14ac:dyDescent="0.2">
      <c r="A74" s="114" t="s">
        <v>84</v>
      </c>
      <c r="B74" s="23">
        <f>0.08*0.4*B72</f>
        <v>6.2222222222222225E-4</v>
      </c>
      <c r="C74" s="112">
        <f>+B74*C28</f>
        <v>0</v>
      </c>
    </row>
    <row r="75" spans="1:6" ht="15" customHeight="1" x14ac:dyDescent="0.2">
      <c r="A75" s="73" t="s">
        <v>15</v>
      </c>
      <c r="B75" s="24">
        <f>SUM(B69:B74)</f>
        <v>4.155981481481482E-2</v>
      </c>
      <c r="C75" s="74">
        <f>SUM(C69:C74)</f>
        <v>0</v>
      </c>
    </row>
    <row r="76" spans="1:6" ht="15" customHeight="1" x14ac:dyDescent="0.2">
      <c r="A76" s="72"/>
      <c r="B76" s="72"/>
    </row>
    <row r="77" spans="1:6" ht="15" customHeight="1" x14ac:dyDescent="0.2">
      <c r="A77" s="72" t="s">
        <v>73</v>
      </c>
      <c r="B77" s="72"/>
      <c r="C77" s="113">
        <f>+C28+C35+C49+C54+C75+C82+C88</f>
        <v>0</v>
      </c>
    </row>
    <row r="78" spans="1:6" ht="15" customHeight="1" x14ac:dyDescent="0.2">
      <c r="A78" s="269" t="s">
        <v>85</v>
      </c>
      <c r="B78" s="269"/>
      <c r="C78" s="269"/>
      <c r="E78" s="59"/>
    </row>
    <row r="79" spans="1:6" ht="15" customHeight="1" x14ac:dyDescent="0.2">
      <c r="A79" s="21" t="s">
        <v>86</v>
      </c>
      <c r="B79" s="23">
        <f>(5/30)/12</f>
        <v>1.3888888888888888E-2</v>
      </c>
      <c r="C79" s="26">
        <v>0</v>
      </c>
    </row>
    <row r="80" spans="1:6" ht="15" customHeight="1" x14ac:dyDescent="0.2">
      <c r="A80" s="21" t="s">
        <v>87</v>
      </c>
      <c r="B80" s="23">
        <f>((5/30)/12)*0.015</f>
        <v>2.0833333333333332E-4</v>
      </c>
      <c r="C80" s="26">
        <v>0</v>
      </c>
    </row>
    <row r="81" spans="1:5" ht="15" customHeight="1" x14ac:dyDescent="0.2">
      <c r="A81" s="21" t="s">
        <v>88</v>
      </c>
      <c r="B81" s="23">
        <f>(15/30)/12*0.0078</f>
        <v>3.2499999999999999E-4</v>
      </c>
      <c r="C81" s="26">
        <v>0</v>
      </c>
    </row>
    <row r="82" spans="1:5" ht="15" customHeight="1" x14ac:dyDescent="0.2">
      <c r="A82" s="21" t="s">
        <v>89</v>
      </c>
      <c r="B82" s="23">
        <f>((1+0.333333333333333)*3.95/12*0.02)/12</f>
        <v>7.3148148148148139E-4</v>
      </c>
      <c r="C82" s="26">
        <f>B82*C28+((C54)*3.95*0.02)/12+(((3.95*C28+3.95/12*C28)*B49+(0)*0.08)*0.02)/12</f>
        <v>0</v>
      </c>
    </row>
    <row r="83" spans="1:5" ht="15" customHeight="1" x14ac:dyDescent="0.2">
      <c r="A83" s="21" t="s">
        <v>90</v>
      </c>
      <c r="B83" s="75"/>
      <c r="C83" s="41">
        <f>+B83*$C$28</f>
        <v>0</v>
      </c>
    </row>
    <row r="84" spans="1:5" ht="15" customHeight="1" x14ac:dyDescent="0.2">
      <c r="A84" s="73" t="s">
        <v>15</v>
      </c>
      <c r="B84" s="75"/>
      <c r="C84" s="61">
        <f>SUM(C79:C83)</f>
        <v>0</v>
      </c>
    </row>
    <row r="85" spans="1:5" ht="15" customHeight="1" x14ac:dyDescent="0.2">
      <c r="A85" s="76"/>
      <c r="B85" s="72"/>
      <c r="C85" s="72"/>
    </row>
    <row r="86" spans="1:5" ht="15" customHeight="1" x14ac:dyDescent="0.2">
      <c r="A86" s="72" t="s">
        <v>74</v>
      </c>
      <c r="B86" s="77"/>
      <c r="C86" s="78"/>
    </row>
    <row r="87" spans="1:5" ht="15" customHeight="1" x14ac:dyDescent="0.2">
      <c r="A87" s="145" t="s">
        <v>61</v>
      </c>
      <c r="B87" s="147"/>
      <c r="C87" s="144" t="s">
        <v>16</v>
      </c>
    </row>
    <row r="88" spans="1:5" ht="15" customHeight="1" x14ac:dyDescent="0.2">
      <c r="A88" s="21" t="s">
        <v>138</v>
      </c>
      <c r="B88" s="66"/>
      <c r="C88" s="69">
        <v>0</v>
      </c>
    </row>
    <row r="89" spans="1:5" ht="15" customHeight="1" x14ac:dyDescent="0.2">
      <c r="A89" s="118"/>
      <c r="B89" s="75"/>
      <c r="C89" s="41">
        <v>0</v>
      </c>
    </row>
    <row r="90" spans="1:5" ht="15" customHeight="1" x14ac:dyDescent="0.2">
      <c r="A90" s="73" t="s">
        <v>15</v>
      </c>
      <c r="B90" s="75"/>
      <c r="C90" s="61">
        <f>SUM(C88:C89)</f>
        <v>0</v>
      </c>
    </row>
    <row r="91" spans="1:5" ht="15" customHeight="1" x14ac:dyDescent="0.2">
      <c r="A91" s="50"/>
      <c r="B91" s="77"/>
      <c r="C91" s="78"/>
    </row>
    <row r="92" spans="1:5" ht="15" customHeight="1" x14ac:dyDescent="0.2">
      <c r="A92" s="72" t="s">
        <v>62</v>
      </c>
      <c r="B92" s="79"/>
      <c r="C92" s="80"/>
    </row>
    <row r="93" spans="1:5" ht="15" customHeight="1" x14ac:dyDescent="0.2">
      <c r="A93" s="146" t="s">
        <v>64</v>
      </c>
      <c r="B93" s="149" t="s">
        <v>11</v>
      </c>
      <c r="C93" s="150" t="s">
        <v>16</v>
      </c>
      <c r="E93" s="86"/>
    </row>
    <row r="94" spans="1:5" ht="15" customHeight="1" x14ac:dyDescent="0.2">
      <c r="A94" s="270" t="s">
        <v>75</v>
      </c>
      <c r="B94" s="270"/>
      <c r="C94" s="271">
        <f>+C90+C84+C75+C65+C28</f>
        <v>0</v>
      </c>
      <c r="E94" s="86"/>
    </row>
    <row r="95" spans="1:5" ht="15" customHeight="1" x14ac:dyDescent="0.2">
      <c r="A95" s="270"/>
      <c r="B95" s="270"/>
      <c r="C95" s="271"/>
    </row>
    <row r="96" spans="1:5" ht="15" customHeight="1" x14ac:dyDescent="0.2">
      <c r="A96" s="81" t="s">
        <v>103</v>
      </c>
      <c r="B96" s="151">
        <v>0.05</v>
      </c>
      <c r="C96" s="55">
        <f>C94*B96</f>
        <v>0</v>
      </c>
    </row>
    <row r="97" spans="1:9" ht="15" customHeight="1" x14ac:dyDescent="0.2">
      <c r="A97" s="272" t="s">
        <v>76</v>
      </c>
      <c r="B97" s="272"/>
      <c r="C97" s="273">
        <f>C94+C96</f>
        <v>0</v>
      </c>
    </row>
    <row r="98" spans="1:9" x14ac:dyDescent="0.2">
      <c r="A98" s="272"/>
      <c r="B98" s="272"/>
      <c r="C98" s="273"/>
    </row>
    <row r="99" spans="1:9" ht="30" customHeight="1" x14ac:dyDescent="0.2">
      <c r="A99" s="267" t="s">
        <v>122</v>
      </c>
      <c r="B99" s="268"/>
      <c r="C99" s="208">
        <v>0</v>
      </c>
    </row>
    <row r="100" spans="1:9" ht="15" customHeight="1" x14ac:dyDescent="0.2">
      <c r="A100" s="205" t="s">
        <v>4</v>
      </c>
      <c r="B100" s="206">
        <v>0.05</v>
      </c>
      <c r="C100" s="207">
        <f>C97*B100</f>
        <v>0</v>
      </c>
    </row>
    <row r="101" spans="1:9" ht="15" customHeight="1" x14ac:dyDescent="0.2">
      <c r="A101" s="82" t="s">
        <v>5</v>
      </c>
      <c r="B101" s="127"/>
      <c r="C101" s="63"/>
    </row>
    <row r="102" spans="1:9" ht="15" customHeight="1" x14ac:dyDescent="0.2">
      <c r="A102" s="270" t="s">
        <v>63</v>
      </c>
      <c r="B102" s="270"/>
      <c r="C102" s="83">
        <f>+C100+C96+C94</f>
        <v>0</v>
      </c>
    </row>
    <row r="103" spans="1:9" ht="21" customHeight="1" x14ac:dyDescent="0.2">
      <c r="A103" s="270" t="s">
        <v>32</v>
      </c>
      <c r="B103" s="270"/>
      <c r="C103" s="270"/>
    </row>
    <row r="104" spans="1:9" ht="15" customHeight="1" x14ac:dyDescent="0.2">
      <c r="A104" s="84" t="s">
        <v>77</v>
      </c>
      <c r="B104" s="277"/>
      <c r="C104" s="278"/>
      <c r="H104" s="104"/>
      <c r="I104" s="104"/>
    </row>
    <row r="105" spans="1:9" ht="15" customHeight="1" x14ac:dyDescent="0.2">
      <c r="A105" s="84" t="s">
        <v>71</v>
      </c>
      <c r="B105" s="85">
        <v>7.5999999999999998E-2</v>
      </c>
      <c r="C105" s="74">
        <f>(C102)*B105/(1-(B108))</f>
        <v>0</v>
      </c>
      <c r="E105" s="86"/>
      <c r="H105" s="105"/>
      <c r="I105" s="105"/>
    </row>
    <row r="106" spans="1:9" ht="15" customHeight="1" x14ac:dyDescent="0.2">
      <c r="A106" s="84" t="s">
        <v>23</v>
      </c>
      <c r="B106" s="85">
        <v>1.6500000000000001E-2</v>
      </c>
      <c r="C106" s="74">
        <f>(C102)*B106/(1-(B108))</f>
        <v>0</v>
      </c>
      <c r="H106" s="105"/>
      <c r="I106" s="105"/>
    </row>
    <row r="107" spans="1:9" ht="15" customHeight="1" x14ac:dyDescent="0.2">
      <c r="A107" s="84" t="s">
        <v>78</v>
      </c>
      <c r="B107" s="152">
        <v>0.04</v>
      </c>
      <c r="C107" s="74">
        <f>(C102)*B107/(1-(B108))</f>
        <v>0</v>
      </c>
      <c r="I107" s="105"/>
    </row>
    <row r="108" spans="1:9" ht="15" customHeight="1" x14ac:dyDescent="0.2">
      <c r="A108" s="4" t="s">
        <v>6</v>
      </c>
      <c r="B108" s="20">
        <f>SUM(B105:B107)</f>
        <v>0.13250000000000001</v>
      </c>
      <c r="C108" s="5">
        <f>SUM(C105:C107)</f>
        <v>0</v>
      </c>
    </row>
    <row r="109" spans="1:9" ht="15" customHeight="1" x14ac:dyDescent="0.2">
      <c r="A109" s="279"/>
      <c r="B109" s="280"/>
      <c r="C109" s="281"/>
    </row>
    <row r="110" spans="1:9" ht="15" customHeight="1" x14ac:dyDescent="0.2">
      <c r="A110" s="73" t="s">
        <v>15</v>
      </c>
      <c r="B110" s="87"/>
      <c r="C110" s="74">
        <f>C96+C100+C108</f>
        <v>0</v>
      </c>
    </row>
    <row r="111" spans="1:9" ht="15" customHeight="1" x14ac:dyDescent="0.2">
      <c r="A111" s="50"/>
      <c r="B111" s="102"/>
      <c r="C111" s="103"/>
    </row>
    <row r="112" spans="1:9" ht="15" customHeight="1" thickBot="1" x14ac:dyDescent="0.25">
      <c r="A112" s="88"/>
      <c r="B112" s="89"/>
      <c r="C112" s="49"/>
    </row>
    <row r="113" spans="1:5" ht="25.5" customHeight="1" thickBot="1" x14ac:dyDescent="0.25">
      <c r="A113" s="274" t="s">
        <v>24</v>
      </c>
      <c r="B113" s="275"/>
      <c r="C113" s="276"/>
    </row>
    <row r="114" spans="1:5" ht="8.25" customHeight="1" x14ac:dyDescent="0.2">
      <c r="A114" s="88"/>
      <c r="B114" s="89"/>
      <c r="C114" s="49"/>
    </row>
    <row r="115" spans="1:5" ht="15" customHeight="1" x14ac:dyDescent="0.2">
      <c r="A115" s="153" t="s">
        <v>25</v>
      </c>
      <c r="B115" s="154"/>
      <c r="C115" s="144" t="s">
        <v>26</v>
      </c>
    </row>
    <row r="116" spans="1:5" ht="15" customHeight="1" x14ac:dyDescent="0.2">
      <c r="A116" s="90" t="s">
        <v>27</v>
      </c>
      <c r="B116" s="91"/>
      <c r="C116" s="92">
        <f>C28</f>
        <v>0</v>
      </c>
    </row>
    <row r="117" spans="1:5" ht="15" customHeight="1" x14ac:dyDescent="0.2">
      <c r="A117" s="90" t="s">
        <v>65</v>
      </c>
      <c r="B117" s="91"/>
      <c r="C117" s="92">
        <f>+C65</f>
        <v>0</v>
      </c>
    </row>
    <row r="118" spans="1:5" ht="15" customHeight="1" x14ac:dyDescent="0.2">
      <c r="A118" s="90" t="s">
        <v>66</v>
      </c>
      <c r="B118" s="91"/>
      <c r="C118" s="92">
        <f>+C75</f>
        <v>0</v>
      </c>
    </row>
    <row r="119" spans="1:5" ht="15" customHeight="1" x14ac:dyDescent="0.2">
      <c r="A119" s="90" t="s">
        <v>67</v>
      </c>
      <c r="B119" s="91"/>
      <c r="C119" s="92">
        <f>+C84</f>
        <v>0</v>
      </c>
    </row>
    <row r="120" spans="1:5" ht="15" customHeight="1" x14ac:dyDescent="0.2">
      <c r="A120" s="90" t="s">
        <v>68</v>
      </c>
      <c r="B120" s="91"/>
      <c r="C120" s="92">
        <f>+C90</f>
        <v>0</v>
      </c>
    </row>
    <row r="121" spans="1:5" ht="15" customHeight="1" x14ac:dyDescent="0.2">
      <c r="A121" s="93" t="s">
        <v>83</v>
      </c>
      <c r="B121" s="3"/>
      <c r="C121" s="94">
        <f>SUM(C116:C120)</f>
        <v>0</v>
      </c>
    </row>
    <row r="122" spans="1:5" ht="15" customHeight="1" x14ac:dyDescent="0.2">
      <c r="A122" s="90" t="s">
        <v>69</v>
      </c>
      <c r="B122" s="91"/>
      <c r="C122" s="92">
        <f>C110</f>
        <v>0</v>
      </c>
    </row>
    <row r="123" spans="1:5" ht="15" customHeight="1" x14ac:dyDescent="0.2">
      <c r="A123" s="170" t="s">
        <v>28</v>
      </c>
      <c r="B123" s="170"/>
      <c r="C123" s="166">
        <f>TRUNC(C121+C122,2)</f>
        <v>0</v>
      </c>
      <c r="E123" s="115"/>
    </row>
    <row r="124" spans="1:5" ht="15" customHeight="1" x14ac:dyDescent="0.2">
      <c r="B124" s="6"/>
      <c r="C124" s="197"/>
    </row>
    <row r="125" spans="1:5" ht="15" customHeight="1" x14ac:dyDescent="0.2">
      <c r="A125" s="1"/>
    </row>
    <row r="126" spans="1:5" ht="15" customHeight="1" x14ac:dyDescent="0.2">
      <c r="A126" s="128"/>
      <c r="B126"/>
      <c r="C126"/>
      <c r="D126"/>
      <c r="E126"/>
    </row>
    <row r="127" spans="1:5" ht="15" customHeight="1" x14ac:dyDescent="0.2">
      <c r="A127" s="128"/>
      <c r="B127" s="106"/>
      <c r="C127" s="106"/>
      <c r="D127"/>
      <c r="E127"/>
    </row>
    <row r="128" spans="1:5" ht="15" customHeight="1" x14ac:dyDescent="0.2">
      <c r="A128" s="1"/>
      <c r="B128" s="106"/>
      <c r="C128"/>
      <c r="D128"/>
      <c r="E128"/>
    </row>
    <row r="129" spans="1:2" ht="15" customHeight="1" x14ac:dyDescent="0.2"/>
    <row r="130" spans="1:2" ht="15" customHeight="1" x14ac:dyDescent="0.2"/>
    <row r="131" spans="1:2" ht="15" customHeight="1" x14ac:dyDescent="0.2"/>
    <row r="132" spans="1:2" ht="15" customHeight="1" x14ac:dyDescent="0.2">
      <c r="A132" s="96"/>
      <c r="B132" s="96"/>
    </row>
    <row r="133" spans="1:2" ht="15" customHeight="1" x14ac:dyDescent="0.2">
      <c r="A133" s="31"/>
      <c r="B133" s="48"/>
    </row>
    <row r="134" spans="1:2" ht="15" customHeight="1" x14ac:dyDescent="0.2">
      <c r="A134" s="31"/>
      <c r="B134" s="48"/>
    </row>
    <row r="135" spans="1:2" ht="15" customHeight="1" x14ac:dyDescent="0.2">
      <c r="A135" s="97"/>
      <c r="B135" s="48"/>
    </row>
    <row r="136" spans="1:2" x14ac:dyDescent="0.2">
      <c r="A136" s="97"/>
      <c r="B136" s="48"/>
    </row>
    <row r="137" spans="1:2" x14ac:dyDescent="0.2">
      <c r="A137" s="97"/>
      <c r="B137" s="48"/>
    </row>
    <row r="138" spans="1:2" x14ac:dyDescent="0.2">
      <c r="A138" s="97"/>
      <c r="B138" s="48"/>
    </row>
    <row r="139" spans="1:2" x14ac:dyDescent="0.2">
      <c r="A139" s="98"/>
      <c r="B139" s="48"/>
    </row>
    <row r="140" spans="1:2" x14ac:dyDescent="0.2">
      <c r="A140" s="97"/>
      <c r="B140" s="48"/>
    </row>
    <row r="141" spans="1:2" x14ac:dyDescent="0.2">
      <c r="A141" s="97"/>
      <c r="B141" s="48"/>
    </row>
    <row r="142" spans="1:2" x14ac:dyDescent="0.2">
      <c r="A142" s="97"/>
      <c r="B142" s="48"/>
    </row>
    <row r="143" spans="1:2" x14ac:dyDescent="0.2">
      <c r="A143" s="97"/>
      <c r="B143" s="48"/>
    </row>
    <row r="144" spans="1:2" x14ac:dyDescent="0.2">
      <c r="A144" s="97"/>
      <c r="B144" s="48"/>
    </row>
    <row r="145" spans="1:2" x14ac:dyDescent="0.2">
      <c r="A145" s="97"/>
      <c r="B145" s="48"/>
    </row>
    <row r="146" spans="1:2" x14ac:dyDescent="0.2">
      <c r="A146" s="97"/>
      <c r="B146" s="48"/>
    </row>
    <row r="147" spans="1:2" x14ac:dyDescent="0.2">
      <c r="A147" s="97"/>
      <c r="B147" s="48"/>
    </row>
    <row r="148" spans="1:2" x14ac:dyDescent="0.2">
      <c r="A148" s="97"/>
      <c r="B148" s="48"/>
    </row>
    <row r="149" spans="1:2" x14ac:dyDescent="0.2">
      <c r="A149" s="99"/>
      <c r="B149" s="89"/>
    </row>
    <row r="150" spans="1:2" x14ac:dyDescent="0.2">
      <c r="A150" s="100"/>
      <c r="B150" s="100"/>
    </row>
    <row r="151" spans="1:2" x14ac:dyDescent="0.2">
      <c r="A151" s="101"/>
      <c r="B151" s="100"/>
    </row>
    <row r="152" spans="1:2" x14ac:dyDescent="0.2">
      <c r="A152" s="101"/>
      <c r="B152" s="100"/>
    </row>
  </sheetData>
  <mergeCells count="23">
    <mergeCell ref="A25:C25"/>
    <mergeCell ref="B13:C13"/>
    <mergeCell ref="A1:C1"/>
    <mergeCell ref="A2:C2"/>
    <mergeCell ref="A6:C6"/>
    <mergeCell ref="A9:C9"/>
    <mergeCell ref="B17:C17"/>
    <mergeCell ref="B14:C14"/>
    <mergeCell ref="B15:C15"/>
    <mergeCell ref="B16:C16"/>
    <mergeCell ref="A19:C20"/>
    <mergeCell ref="A113:C113"/>
    <mergeCell ref="A102:B102"/>
    <mergeCell ref="A103:C103"/>
    <mergeCell ref="B104:C104"/>
    <mergeCell ref="A109:C109"/>
    <mergeCell ref="A99:B99"/>
    <mergeCell ref="A51:C51"/>
    <mergeCell ref="A78:C78"/>
    <mergeCell ref="A94:B95"/>
    <mergeCell ref="C94:C95"/>
    <mergeCell ref="A97:B98"/>
    <mergeCell ref="C97:C9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fitToHeight="2" orientation="portrait" r:id="rId1"/>
  <headerFooter alignWithMargins="0"/>
  <rowBreaks count="1" manualBreakCount="1">
    <brk id="66" max="2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P152"/>
  <sheetViews>
    <sheetView topLeftCell="A99" workbookViewId="0">
      <selection activeCell="C126" sqref="C126"/>
    </sheetView>
  </sheetViews>
  <sheetFormatPr defaultRowHeight="12.75" x14ac:dyDescent="0.2"/>
  <cols>
    <col min="1" max="1" width="69.42578125" style="28" customWidth="1"/>
    <col min="2" max="2" width="15.7109375" style="95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86"/>
      <c r="B1" s="286"/>
      <c r="C1" s="286"/>
    </row>
    <row r="2" spans="1:3" ht="20.100000000000001" customHeight="1" x14ac:dyDescent="0.2">
      <c r="A2" s="287" t="s">
        <v>29</v>
      </c>
      <c r="B2" s="287"/>
      <c r="C2" s="287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33" t="s">
        <v>104</v>
      </c>
      <c r="B5" s="181" t="s">
        <v>123</v>
      </c>
      <c r="C5" s="181"/>
    </row>
    <row r="6" spans="1:3" ht="28.5" customHeight="1" x14ac:dyDescent="0.2">
      <c r="A6" s="288"/>
      <c r="B6" s="288"/>
      <c r="C6" s="288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89" t="s">
        <v>124</v>
      </c>
      <c r="B9" s="290"/>
      <c r="C9" s="291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30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6" t="s">
        <v>8</v>
      </c>
      <c r="B13" s="285"/>
      <c r="C13" s="285"/>
    </row>
    <row r="14" spans="1:3" ht="15" customHeight="1" x14ac:dyDescent="0.2">
      <c r="A14" s="126" t="s">
        <v>46</v>
      </c>
      <c r="B14" s="285" t="s">
        <v>93</v>
      </c>
      <c r="C14" s="285"/>
    </row>
    <row r="15" spans="1:3" ht="15" customHeight="1" x14ac:dyDescent="0.2">
      <c r="A15" s="126" t="s">
        <v>47</v>
      </c>
      <c r="B15" s="294" t="s">
        <v>160</v>
      </c>
      <c r="C15" s="294"/>
    </row>
    <row r="16" spans="1:3" ht="15" customHeight="1" x14ac:dyDescent="0.2">
      <c r="A16" s="126" t="s">
        <v>31</v>
      </c>
      <c r="B16" s="295" t="s">
        <v>125</v>
      </c>
      <c r="C16" s="295"/>
    </row>
    <row r="17" spans="1:16" ht="15" customHeight="1" x14ac:dyDescent="0.2">
      <c r="A17" s="126" t="s">
        <v>79</v>
      </c>
      <c r="B17" s="292">
        <v>12</v>
      </c>
      <c r="C17" s="29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96" t="s">
        <v>106</v>
      </c>
      <c r="B19" s="296"/>
      <c r="C19" s="296"/>
    </row>
    <row r="20" spans="1:16" ht="15" customHeight="1" x14ac:dyDescent="0.2">
      <c r="A20" s="296"/>
      <c r="B20" s="296"/>
      <c r="C20" s="296"/>
      <c r="P20" s="123"/>
    </row>
    <row r="21" spans="1:16" ht="15" customHeight="1" x14ac:dyDescent="0.2">
      <c r="A21" s="180"/>
      <c r="B21" s="180"/>
      <c r="C21" s="180"/>
    </row>
    <row r="22" spans="1:16" ht="15" customHeight="1" x14ac:dyDescent="0.2">
      <c r="A22" s="34" t="s">
        <v>9</v>
      </c>
      <c r="B22" s="34"/>
      <c r="C22" s="33"/>
    </row>
    <row r="23" spans="1:16" ht="15" customHeight="1" x14ac:dyDescent="0.2">
      <c r="A23" s="142" t="s">
        <v>10</v>
      </c>
      <c r="B23" s="143"/>
      <c r="C23" s="144"/>
      <c r="E23" s="39"/>
    </row>
    <row r="24" spans="1:16" ht="15" customHeight="1" x14ac:dyDescent="0.2">
      <c r="A24" s="182" t="s">
        <v>12</v>
      </c>
      <c r="B24" s="183"/>
      <c r="C24" s="184">
        <v>0</v>
      </c>
    </row>
    <row r="25" spans="1:16" ht="15" customHeight="1" x14ac:dyDescent="0.2">
      <c r="A25" s="282" t="s">
        <v>113</v>
      </c>
      <c r="B25" s="283"/>
      <c r="C25" s="284"/>
      <c r="D25" s="42"/>
    </row>
    <row r="26" spans="1:16" ht="15" customHeight="1" x14ac:dyDescent="0.2">
      <c r="A26" s="185">
        <v>1621</v>
      </c>
      <c r="B26" s="186">
        <v>0.4</v>
      </c>
      <c r="C26" s="187">
        <v>0</v>
      </c>
      <c r="D26" s="42"/>
    </row>
    <row r="27" spans="1:16" ht="15" customHeight="1" x14ac:dyDescent="0.2">
      <c r="A27" s="175" t="s">
        <v>112</v>
      </c>
      <c r="B27" s="176"/>
      <c r="C27" s="177">
        <v>0</v>
      </c>
      <c r="D27" s="42"/>
    </row>
    <row r="28" spans="1:16" s="42" customFormat="1" ht="15" customHeight="1" x14ac:dyDescent="0.2">
      <c r="A28" s="43" t="s">
        <v>13</v>
      </c>
      <c r="B28" s="44"/>
      <c r="C28" s="45">
        <f>SUM(C24:C27)</f>
        <v>0</v>
      </c>
      <c r="F28" s="46"/>
    </row>
    <row r="29" spans="1:16" ht="15" customHeight="1" x14ac:dyDescent="0.2">
      <c r="A29" s="47"/>
      <c r="B29" s="122"/>
      <c r="C29" s="49"/>
    </row>
    <row r="30" spans="1:16" ht="15" customHeight="1" x14ac:dyDescent="0.2">
      <c r="A30" s="50" t="s">
        <v>48</v>
      </c>
      <c r="B30" s="48"/>
      <c r="C30" s="49"/>
    </row>
    <row r="31" spans="1:16" ht="15" customHeight="1" x14ac:dyDescent="0.2">
      <c r="A31" s="178" t="s">
        <v>49</v>
      </c>
      <c r="B31" s="178"/>
      <c r="C31" s="178"/>
    </row>
    <row r="32" spans="1:16" ht="15" customHeight="1" x14ac:dyDescent="0.2">
      <c r="A32" s="51" t="s">
        <v>17</v>
      </c>
      <c r="B32" s="22">
        <v>8.3299999999999999E-2</v>
      </c>
      <c r="C32" s="52">
        <f>$C$28*B32</f>
        <v>0</v>
      </c>
    </row>
    <row r="33" spans="1:5" ht="15" customHeight="1" x14ac:dyDescent="0.2">
      <c r="A33" s="51" t="s">
        <v>33</v>
      </c>
      <c r="B33" s="23">
        <v>8.3299999999999999E-2</v>
      </c>
      <c r="C33" s="52">
        <f>$C$28*B33</f>
        <v>0</v>
      </c>
      <c r="E33" s="53"/>
    </row>
    <row r="34" spans="1:5" ht="15" customHeight="1" x14ac:dyDescent="0.2">
      <c r="A34" s="51" t="s">
        <v>3</v>
      </c>
      <c r="B34" s="23">
        <v>2.7799999999999998E-2</v>
      </c>
      <c r="C34" s="52">
        <f>$C$28*B34</f>
        <v>0</v>
      </c>
    </row>
    <row r="35" spans="1:5" ht="15" customHeight="1" x14ac:dyDescent="0.2">
      <c r="A35" s="54" t="s">
        <v>18</v>
      </c>
      <c r="B35" s="24">
        <f>SUM(B32:B34)</f>
        <v>0.19439999999999999</v>
      </c>
      <c r="C35" s="55">
        <f>SUM(C32:C34)</f>
        <v>0</v>
      </c>
    </row>
    <row r="36" spans="1:5" ht="15" customHeight="1" x14ac:dyDescent="0.2">
      <c r="A36" s="114" t="s">
        <v>100</v>
      </c>
      <c r="B36" s="22">
        <f>+B35*B49</f>
        <v>7.1539200000000011E-2</v>
      </c>
      <c r="C36" s="52">
        <f>$C$28*B36</f>
        <v>0</v>
      </c>
    </row>
    <row r="37" spans="1:5" ht="15" customHeight="1" x14ac:dyDescent="0.2">
      <c r="A37" s="114" t="s">
        <v>72</v>
      </c>
      <c r="B37" s="25">
        <v>3.4700000000000002E-2</v>
      </c>
      <c r="C37" s="52">
        <f>$C$28*B37</f>
        <v>0</v>
      </c>
      <c r="E37" s="56"/>
    </row>
    <row r="38" spans="1:5" x14ac:dyDescent="0.2">
      <c r="A38" s="43" t="s">
        <v>15</v>
      </c>
      <c r="B38" s="24">
        <f>B36+B35+B37</f>
        <v>0.3006392</v>
      </c>
      <c r="C38" s="55">
        <f>C36+C35+C37</f>
        <v>0</v>
      </c>
    </row>
    <row r="39" spans="1:5" x14ac:dyDescent="0.2">
      <c r="A39" s="129"/>
      <c r="B39" s="129"/>
      <c r="C39" s="129"/>
    </row>
    <row r="40" spans="1:5" ht="31.5" customHeight="1" x14ac:dyDescent="0.2">
      <c r="A40" s="142" t="s">
        <v>80</v>
      </c>
      <c r="B40" s="144" t="s">
        <v>11</v>
      </c>
      <c r="C40" s="144" t="s">
        <v>16</v>
      </c>
    </row>
    <row r="41" spans="1:5" ht="15" customHeight="1" x14ac:dyDescent="0.2">
      <c r="A41" s="57" t="s">
        <v>14</v>
      </c>
      <c r="B41" s="75">
        <v>0.2</v>
      </c>
      <c r="C41" s="58">
        <f t="shared" ref="C41:C48" si="0">$C$28*B41</f>
        <v>0</v>
      </c>
    </row>
    <row r="42" spans="1:5" ht="15" customHeight="1" x14ac:dyDescent="0.2">
      <c r="A42" s="57" t="s">
        <v>50</v>
      </c>
      <c r="B42" s="75">
        <v>2.5000000000000001E-2</v>
      </c>
      <c r="C42" s="58">
        <f t="shared" si="0"/>
        <v>0</v>
      </c>
      <c r="E42" s="59"/>
    </row>
    <row r="43" spans="1:5" ht="15" customHeight="1" x14ac:dyDescent="0.2">
      <c r="A43" s="116" t="s">
        <v>81</v>
      </c>
      <c r="B43" s="75">
        <v>0.03</v>
      </c>
      <c r="C43" s="58">
        <f t="shared" si="0"/>
        <v>0</v>
      </c>
      <c r="E43" s="59"/>
    </row>
    <row r="44" spans="1:5" ht="15" customHeight="1" x14ac:dyDescent="0.2">
      <c r="A44" s="57" t="s">
        <v>51</v>
      </c>
      <c r="B44" s="75">
        <v>1.4999999999999999E-2</v>
      </c>
      <c r="C44" s="58">
        <f t="shared" si="0"/>
        <v>0</v>
      </c>
    </row>
    <row r="45" spans="1:5" ht="15" customHeight="1" x14ac:dyDescent="0.2">
      <c r="A45" s="57" t="s">
        <v>52</v>
      </c>
      <c r="B45" s="75">
        <v>0.01</v>
      </c>
      <c r="C45" s="58">
        <f t="shared" si="0"/>
        <v>0</v>
      </c>
    </row>
    <row r="46" spans="1:5" ht="15" customHeight="1" x14ac:dyDescent="0.2">
      <c r="A46" s="57" t="s">
        <v>53</v>
      </c>
      <c r="B46" s="75">
        <v>6.0000000000000001E-3</v>
      </c>
      <c r="C46" s="58">
        <f t="shared" si="0"/>
        <v>0</v>
      </c>
    </row>
    <row r="47" spans="1:5" ht="15" customHeight="1" x14ac:dyDescent="0.2">
      <c r="A47" s="57" t="s">
        <v>54</v>
      </c>
      <c r="B47" s="75">
        <v>2E-3</v>
      </c>
      <c r="C47" s="58">
        <f t="shared" si="0"/>
        <v>0</v>
      </c>
    </row>
    <row r="48" spans="1:5" ht="15" customHeight="1" x14ac:dyDescent="0.2">
      <c r="A48" s="57" t="s">
        <v>55</v>
      </c>
      <c r="B48" s="75">
        <v>0.08</v>
      </c>
      <c r="C48" s="58">
        <f t="shared" si="0"/>
        <v>0</v>
      </c>
    </row>
    <row r="49" spans="1:5" x14ac:dyDescent="0.2">
      <c r="A49" s="43" t="s">
        <v>57</v>
      </c>
      <c r="B49" s="60">
        <f>SUM(B41:B48)</f>
        <v>0.36800000000000005</v>
      </c>
      <c r="C49" s="61">
        <f>SUM(C41:C48)</f>
        <v>0</v>
      </c>
    </row>
    <row r="50" spans="1:5" ht="15" customHeight="1" x14ac:dyDescent="0.2">
      <c r="A50" s="129"/>
      <c r="B50" s="129"/>
      <c r="C50" s="129"/>
    </row>
    <row r="51" spans="1:5" ht="15" customHeight="1" x14ac:dyDescent="0.2">
      <c r="A51" s="269" t="s">
        <v>56</v>
      </c>
      <c r="B51" s="269"/>
      <c r="C51" s="269"/>
    </row>
    <row r="52" spans="1:5" ht="15" customHeight="1" x14ac:dyDescent="0.2">
      <c r="A52" s="21" t="s">
        <v>118</v>
      </c>
      <c r="B52" s="194">
        <v>3.5</v>
      </c>
      <c r="C52" s="26">
        <v>0</v>
      </c>
      <c r="E52" s="111"/>
    </row>
    <row r="53" spans="1:5" ht="15" customHeight="1" x14ac:dyDescent="0.2">
      <c r="A53" s="21" t="s">
        <v>116</v>
      </c>
      <c r="B53" s="194">
        <v>900</v>
      </c>
      <c r="C53" s="26">
        <v>0</v>
      </c>
      <c r="E53" s="111"/>
    </row>
    <row r="54" spans="1:5" ht="15" customHeight="1" x14ac:dyDescent="0.2">
      <c r="A54" s="107" t="s">
        <v>117</v>
      </c>
      <c r="B54" s="82"/>
      <c r="C54" s="26">
        <f>C53/12</f>
        <v>0</v>
      </c>
    </row>
    <row r="55" spans="1:5" ht="15" customHeight="1" x14ac:dyDescent="0.2">
      <c r="A55" s="21" t="s">
        <v>119</v>
      </c>
      <c r="B55" s="195"/>
      <c r="C55" s="192" t="s">
        <v>159</v>
      </c>
    </row>
    <row r="56" spans="1:5" ht="15" customHeight="1" x14ac:dyDescent="0.2">
      <c r="A56" s="21" t="s">
        <v>120</v>
      </c>
      <c r="B56" s="82"/>
      <c r="C56" s="26">
        <v>0</v>
      </c>
    </row>
    <row r="57" spans="1:5" ht="15" customHeight="1" x14ac:dyDescent="0.2">
      <c r="A57" s="21" t="s">
        <v>121</v>
      </c>
      <c r="B57" s="82"/>
      <c r="C57" s="26">
        <v>0</v>
      </c>
    </row>
    <row r="58" spans="1:5" ht="25.5" x14ac:dyDescent="0.2">
      <c r="A58" s="193" t="s">
        <v>114</v>
      </c>
      <c r="B58" s="196">
        <v>1300</v>
      </c>
      <c r="C58" s="26" t="s">
        <v>159</v>
      </c>
    </row>
    <row r="59" spans="1:5" x14ac:dyDescent="0.2">
      <c r="A59" s="199" t="s">
        <v>115</v>
      </c>
      <c r="B59" s="200"/>
      <c r="C59" s="192" t="s">
        <v>159</v>
      </c>
    </row>
    <row r="60" spans="1:5" ht="15" customHeight="1" x14ac:dyDescent="0.2">
      <c r="A60" s="129" t="s">
        <v>57</v>
      </c>
      <c r="B60" s="129"/>
      <c r="C60" s="198">
        <f>SUM(C52:C59)</f>
        <v>0</v>
      </c>
    </row>
    <row r="61" spans="1:5" ht="15" customHeight="1" x14ac:dyDescent="0.2">
      <c r="A61" s="146" t="s">
        <v>70</v>
      </c>
      <c r="B61" s="147"/>
      <c r="C61" s="144" t="s">
        <v>16</v>
      </c>
    </row>
    <row r="62" spans="1:5" ht="15" customHeight="1" x14ac:dyDescent="0.2">
      <c r="A62" s="65" t="s">
        <v>49</v>
      </c>
      <c r="B62" s="66"/>
      <c r="C62" s="67">
        <f>+C38</f>
        <v>0</v>
      </c>
    </row>
    <row r="63" spans="1:5" ht="15" customHeight="1" x14ac:dyDescent="0.2">
      <c r="A63" s="108" t="s">
        <v>82</v>
      </c>
      <c r="B63" s="68"/>
      <c r="C63" s="69">
        <f>+C49</f>
        <v>0</v>
      </c>
    </row>
    <row r="64" spans="1:5" ht="15" customHeight="1" x14ac:dyDescent="0.2">
      <c r="A64" s="40" t="s">
        <v>56</v>
      </c>
      <c r="B64" s="66"/>
      <c r="C64" s="69">
        <f>+C60</f>
        <v>0</v>
      </c>
      <c r="D64" s="70"/>
    </row>
    <row r="65" spans="1:6" x14ac:dyDescent="0.2">
      <c r="A65" s="43" t="s">
        <v>57</v>
      </c>
      <c r="B65" s="71"/>
      <c r="C65" s="67">
        <f>SUM(C62:C64)</f>
        <v>0</v>
      </c>
    </row>
    <row r="66" spans="1:6" ht="15" customHeight="1" x14ac:dyDescent="0.2">
      <c r="A66" s="72"/>
      <c r="B66" s="72"/>
      <c r="C66" s="72"/>
    </row>
    <row r="67" spans="1:6" ht="15" customHeight="1" x14ac:dyDescent="0.2">
      <c r="A67" s="72" t="s">
        <v>58</v>
      </c>
      <c r="B67" s="72"/>
      <c r="C67" s="72"/>
    </row>
    <row r="68" spans="1:6" ht="15" customHeight="1" x14ac:dyDescent="0.2">
      <c r="A68" s="148" t="s">
        <v>59</v>
      </c>
      <c r="B68" s="144" t="s">
        <v>11</v>
      </c>
      <c r="C68" s="144" t="s">
        <v>16</v>
      </c>
    </row>
    <row r="69" spans="1:6" ht="15" customHeight="1" x14ac:dyDescent="0.2">
      <c r="A69" s="57" t="s">
        <v>19</v>
      </c>
      <c r="B69" s="23">
        <f>(((1+1/12*1+(1/12*1+1/3*1/12*1))*0.05)/12)+(((1/30*3)*1)*0.95)/12</f>
        <v>1.2893518518518519E-2</v>
      </c>
      <c r="C69" s="27">
        <f>$C$28*B69</f>
        <v>0</v>
      </c>
    </row>
    <row r="70" spans="1:6" ht="15" customHeight="1" x14ac:dyDescent="0.2">
      <c r="A70" s="57" t="s">
        <v>20</v>
      </c>
      <c r="B70" s="23">
        <f>0.08*B69</f>
        <v>1.0314814814814815E-3</v>
      </c>
      <c r="C70" s="27">
        <f>$C$28*B70</f>
        <v>0</v>
      </c>
    </row>
    <row r="71" spans="1:6" ht="15" customHeight="1" x14ac:dyDescent="0.2">
      <c r="A71" s="51" t="s">
        <v>21</v>
      </c>
      <c r="B71" s="23">
        <f>0.08*0.4*B69</f>
        <v>4.1259259259259265E-4</v>
      </c>
      <c r="C71" s="27">
        <f>$C$28*B71</f>
        <v>0</v>
      </c>
    </row>
    <row r="72" spans="1:6" ht="15" customHeight="1" x14ac:dyDescent="0.2">
      <c r="A72" s="51" t="s">
        <v>22</v>
      </c>
      <c r="B72" s="23">
        <f>((7/30)/12)</f>
        <v>1.9444444444444445E-2</v>
      </c>
      <c r="C72" s="112">
        <f>$C$28*B72</f>
        <v>0</v>
      </c>
      <c r="E72" s="111"/>
      <c r="F72" s="117"/>
    </row>
    <row r="73" spans="1:6" ht="15" customHeight="1" x14ac:dyDescent="0.2">
      <c r="A73" s="51" t="s">
        <v>60</v>
      </c>
      <c r="B73" s="23">
        <f>+B72*B49</f>
        <v>7.1555555555555565E-3</v>
      </c>
      <c r="C73" s="27">
        <f>$C$28*B73</f>
        <v>0</v>
      </c>
    </row>
    <row r="74" spans="1:6" ht="15" customHeight="1" x14ac:dyDescent="0.2">
      <c r="A74" s="114" t="s">
        <v>84</v>
      </c>
      <c r="B74" s="23">
        <f>0.08*0.4*B72</f>
        <v>6.2222222222222225E-4</v>
      </c>
      <c r="C74" s="112">
        <f>+B74*C28</f>
        <v>0</v>
      </c>
    </row>
    <row r="75" spans="1:6" ht="15" customHeight="1" x14ac:dyDescent="0.2">
      <c r="A75" s="73" t="s">
        <v>15</v>
      </c>
      <c r="B75" s="24">
        <f>SUM(B69:B74)</f>
        <v>4.155981481481482E-2</v>
      </c>
      <c r="C75" s="74">
        <f>SUM(C69:C74)</f>
        <v>0</v>
      </c>
    </row>
    <row r="76" spans="1:6" ht="15" customHeight="1" x14ac:dyDescent="0.2">
      <c r="A76" s="72"/>
      <c r="B76" s="72"/>
    </row>
    <row r="77" spans="1:6" ht="15" customHeight="1" x14ac:dyDescent="0.2">
      <c r="A77" s="72" t="s">
        <v>73</v>
      </c>
      <c r="B77" s="72"/>
      <c r="C77" s="113">
        <f>+C28+C35+C49+C54+C75+C82+C88</f>
        <v>0</v>
      </c>
    </row>
    <row r="78" spans="1:6" ht="15" customHeight="1" x14ac:dyDescent="0.2">
      <c r="A78" s="269" t="s">
        <v>85</v>
      </c>
      <c r="B78" s="269"/>
      <c r="C78" s="269"/>
      <c r="E78" s="59"/>
    </row>
    <row r="79" spans="1:6" ht="15" customHeight="1" x14ac:dyDescent="0.2">
      <c r="A79" s="21" t="s">
        <v>86</v>
      </c>
      <c r="B79" s="23">
        <f>(5/30)/12</f>
        <v>1.3888888888888888E-2</v>
      </c>
      <c r="C79" s="26">
        <v>0</v>
      </c>
    </row>
    <row r="80" spans="1:6" ht="15" customHeight="1" x14ac:dyDescent="0.2">
      <c r="A80" s="21" t="s">
        <v>87</v>
      </c>
      <c r="B80" s="23">
        <f>((5/30)/12)*0.015</f>
        <v>2.0833333333333332E-4</v>
      </c>
      <c r="C80" s="26">
        <v>0</v>
      </c>
    </row>
    <row r="81" spans="1:5" ht="15" customHeight="1" x14ac:dyDescent="0.2">
      <c r="A81" s="21" t="s">
        <v>88</v>
      </c>
      <c r="B81" s="23">
        <f>(15/30)/12*0.0078</f>
        <v>3.2499999999999999E-4</v>
      </c>
      <c r="C81" s="26">
        <v>0</v>
      </c>
    </row>
    <row r="82" spans="1:5" ht="15" customHeight="1" x14ac:dyDescent="0.2">
      <c r="A82" s="21" t="s">
        <v>89</v>
      </c>
      <c r="B82" s="23">
        <f>((1+0.333333333333333)*3.95/12*0.02)/12</f>
        <v>7.3148148148148139E-4</v>
      </c>
      <c r="C82" s="26">
        <f>B82*C28+((C54)*3.95*0.02)/12+(((3.95*C28+3.95/12*C28)*B49+(0)*0.08)*0.02)/12</f>
        <v>0</v>
      </c>
    </row>
    <row r="83" spans="1:5" ht="15" customHeight="1" x14ac:dyDescent="0.2">
      <c r="A83" s="21" t="s">
        <v>90</v>
      </c>
      <c r="B83" s="75"/>
      <c r="C83" s="41">
        <f>+B83*$C$28</f>
        <v>0</v>
      </c>
    </row>
    <row r="84" spans="1:5" ht="15" customHeight="1" x14ac:dyDescent="0.2">
      <c r="A84" s="73" t="s">
        <v>15</v>
      </c>
      <c r="B84" s="75"/>
      <c r="C84" s="61">
        <f>SUM(C79:C83)</f>
        <v>0</v>
      </c>
    </row>
    <row r="85" spans="1:5" ht="15" customHeight="1" x14ac:dyDescent="0.2">
      <c r="A85" s="76"/>
      <c r="B85" s="72"/>
      <c r="C85" s="72"/>
    </row>
    <row r="86" spans="1:5" ht="15" customHeight="1" x14ac:dyDescent="0.2">
      <c r="A86" s="72" t="s">
        <v>74</v>
      </c>
      <c r="B86" s="77"/>
      <c r="C86" s="78"/>
    </row>
    <row r="87" spans="1:5" ht="15" customHeight="1" x14ac:dyDescent="0.2">
      <c r="A87" s="178" t="s">
        <v>61</v>
      </c>
      <c r="B87" s="147"/>
      <c r="C87" s="144" t="s">
        <v>16</v>
      </c>
    </row>
    <row r="88" spans="1:5" ht="15" customHeight="1" x14ac:dyDescent="0.2">
      <c r="A88" s="21" t="s">
        <v>138</v>
      </c>
      <c r="B88" s="66"/>
      <c r="C88" s="69">
        <v>0</v>
      </c>
    </row>
    <row r="89" spans="1:5" ht="15" customHeight="1" x14ac:dyDescent="0.2">
      <c r="A89" s="118"/>
      <c r="B89" s="75"/>
      <c r="C89" s="41">
        <v>0</v>
      </c>
    </row>
    <row r="90" spans="1:5" ht="15" customHeight="1" x14ac:dyDescent="0.2">
      <c r="A90" s="73" t="s">
        <v>15</v>
      </c>
      <c r="B90" s="75"/>
      <c r="C90" s="61">
        <f>SUM(C88:C89)</f>
        <v>0</v>
      </c>
    </row>
    <row r="91" spans="1:5" ht="15" customHeight="1" x14ac:dyDescent="0.2">
      <c r="A91" s="50"/>
      <c r="B91" s="77"/>
      <c r="C91" s="78"/>
    </row>
    <row r="92" spans="1:5" ht="15" customHeight="1" x14ac:dyDescent="0.2">
      <c r="A92" s="72" t="s">
        <v>62</v>
      </c>
      <c r="B92" s="79"/>
      <c r="C92" s="80"/>
    </row>
    <row r="93" spans="1:5" ht="15" customHeight="1" x14ac:dyDescent="0.2">
      <c r="A93" s="146" t="s">
        <v>64</v>
      </c>
      <c r="B93" s="149" t="s">
        <v>11</v>
      </c>
      <c r="C93" s="150" t="s">
        <v>16</v>
      </c>
      <c r="E93" s="86"/>
    </row>
    <row r="94" spans="1:5" ht="15" customHeight="1" x14ac:dyDescent="0.2">
      <c r="A94" s="270" t="s">
        <v>75</v>
      </c>
      <c r="B94" s="270"/>
      <c r="C94" s="271">
        <f>+C90+C84+C75+C65+C28</f>
        <v>0</v>
      </c>
      <c r="E94" s="86"/>
    </row>
    <row r="95" spans="1:5" ht="15" customHeight="1" x14ac:dyDescent="0.2">
      <c r="A95" s="270"/>
      <c r="B95" s="270"/>
      <c r="C95" s="271"/>
    </row>
    <row r="96" spans="1:5" ht="15" customHeight="1" x14ac:dyDescent="0.2">
      <c r="A96" s="81" t="s">
        <v>103</v>
      </c>
      <c r="B96" s="151">
        <v>0.05</v>
      </c>
      <c r="C96" s="55">
        <f>C94*B96</f>
        <v>0</v>
      </c>
    </row>
    <row r="97" spans="1:9" ht="15" customHeight="1" x14ac:dyDescent="0.2">
      <c r="A97" s="272" t="s">
        <v>76</v>
      </c>
      <c r="B97" s="272"/>
      <c r="C97" s="273">
        <f>C94+C96</f>
        <v>0</v>
      </c>
    </row>
    <row r="98" spans="1:9" x14ac:dyDescent="0.2">
      <c r="A98" s="272"/>
      <c r="B98" s="272"/>
      <c r="C98" s="273"/>
    </row>
    <row r="99" spans="1:9" ht="30" customHeight="1" x14ac:dyDescent="0.2">
      <c r="A99" s="267" t="s">
        <v>122</v>
      </c>
      <c r="B99" s="268"/>
      <c r="C99" s="208">
        <v>0</v>
      </c>
    </row>
    <row r="100" spans="1:9" ht="15" customHeight="1" x14ac:dyDescent="0.2">
      <c r="A100" s="205" t="s">
        <v>4</v>
      </c>
      <c r="B100" s="206">
        <v>0.05</v>
      </c>
      <c r="C100" s="207">
        <f>C97*B100</f>
        <v>0</v>
      </c>
    </row>
    <row r="101" spans="1:9" ht="15" customHeight="1" x14ac:dyDescent="0.2">
      <c r="A101" s="82" t="s">
        <v>5</v>
      </c>
      <c r="B101" s="127"/>
      <c r="C101" s="63"/>
    </row>
    <row r="102" spans="1:9" ht="15" customHeight="1" x14ac:dyDescent="0.2">
      <c r="A102" s="270" t="s">
        <v>63</v>
      </c>
      <c r="B102" s="270"/>
      <c r="C102" s="179">
        <f>+C100+C96+C94</f>
        <v>0</v>
      </c>
    </row>
    <row r="103" spans="1:9" ht="21" customHeight="1" x14ac:dyDescent="0.2">
      <c r="A103" s="270" t="s">
        <v>32</v>
      </c>
      <c r="B103" s="270"/>
      <c r="C103" s="270"/>
    </row>
    <row r="104" spans="1:9" ht="15" customHeight="1" x14ac:dyDescent="0.2">
      <c r="A104" s="84" t="s">
        <v>77</v>
      </c>
      <c r="B104" s="277"/>
      <c r="C104" s="278"/>
      <c r="H104" s="104"/>
      <c r="I104" s="104"/>
    </row>
    <row r="105" spans="1:9" ht="15" customHeight="1" x14ac:dyDescent="0.2">
      <c r="A105" s="84" t="s">
        <v>71</v>
      </c>
      <c r="B105" s="85">
        <v>7.5999999999999998E-2</v>
      </c>
      <c r="C105" s="74">
        <f>(C102)*B105/(1-(B108))</f>
        <v>0</v>
      </c>
      <c r="E105" s="86"/>
      <c r="H105" s="105"/>
      <c r="I105" s="105"/>
    </row>
    <row r="106" spans="1:9" ht="15" customHeight="1" x14ac:dyDescent="0.2">
      <c r="A106" s="84" t="s">
        <v>23</v>
      </c>
      <c r="B106" s="85">
        <v>1.6500000000000001E-2</v>
      </c>
      <c r="C106" s="74">
        <f>(C102)*B106/(1-(B108))</f>
        <v>0</v>
      </c>
      <c r="H106" s="105"/>
      <c r="I106" s="105"/>
    </row>
    <row r="107" spans="1:9" ht="15" customHeight="1" x14ac:dyDescent="0.2">
      <c r="A107" s="84" t="s">
        <v>78</v>
      </c>
      <c r="B107" s="152">
        <v>0.04</v>
      </c>
      <c r="C107" s="74">
        <f>(C102)*B107/(1-(B108))</f>
        <v>0</v>
      </c>
      <c r="I107" s="105"/>
    </row>
    <row r="108" spans="1:9" ht="15" customHeight="1" x14ac:dyDescent="0.2">
      <c r="A108" s="4" t="s">
        <v>6</v>
      </c>
      <c r="B108" s="20">
        <f>SUM(B105:B107)</f>
        <v>0.13250000000000001</v>
      </c>
      <c r="C108" s="5">
        <f>SUM(C105:C107)</f>
        <v>0</v>
      </c>
    </row>
    <row r="109" spans="1:9" ht="15" customHeight="1" x14ac:dyDescent="0.2">
      <c r="A109" s="279"/>
      <c r="B109" s="280"/>
      <c r="C109" s="281"/>
    </row>
    <row r="110" spans="1:9" ht="15" customHeight="1" x14ac:dyDescent="0.2">
      <c r="A110" s="73" t="s">
        <v>15</v>
      </c>
      <c r="B110" s="87"/>
      <c r="C110" s="74">
        <f>C96+C100+C108</f>
        <v>0</v>
      </c>
    </row>
    <row r="111" spans="1:9" ht="15" customHeight="1" x14ac:dyDescent="0.2">
      <c r="A111" s="50"/>
      <c r="B111" s="102"/>
      <c r="C111" s="103"/>
    </row>
    <row r="112" spans="1:9" ht="15" customHeight="1" thickBot="1" x14ac:dyDescent="0.25">
      <c r="A112" s="88"/>
      <c r="B112" s="89"/>
      <c r="C112" s="49"/>
    </row>
    <row r="113" spans="1:5" ht="25.5" customHeight="1" thickBot="1" x14ac:dyDescent="0.25">
      <c r="A113" s="274" t="s">
        <v>24</v>
      </c>
      <c r="B113" s="275"/>
      <c r="C113" s="276"/>
    </row>
    <row r="114" spans="1:5" ht="8.25" customHeight="1" x14ac:dyDescent="0.2">
      <c r="A114" s="88"/>
      <c r="B114" s="89"/>
      <c r="C114" s="49"/>
    </row>
    <row r="115" spans="1:5" ht="15" customHeight="1" x14ac:dyDescent="0.2">
      <c r="A115" s="153" t="s">
        <v>25</v>
      </c>
      <c r="B115" s="154"/>
      <c r="C115" s="144" t="s">
        <v>26</v>
      </c>
    </row>
    <row r="116" spans="1:5" ht="15" customHeight="1" x14ac:dyDescent="0.2">
      <c r="A116" s="90" t="s">
        <v>27</v>
      </c>
      <c r="B116" s="91"/>
      <c r="C116" s="92">
        <f>C28</f>
        <v>0</v>
      </c>
    </row>
    <row r="117" spans="1:5" ht="15" customHeight="1" x14ac:dyDescent="0.2">
      <c r="A117" s="90" t="s">
        <v>65</v>
      </c>
      <c r="B117" s="91"/>
      <c r="C117" s="92">
        <f>+C65</f>
        <v>0</v>
      </c>
    </row>
    <row r="118" spans="1:5" ht="15" customHeight="1" x14ac:dyDescent="0.2">
      <c r="A118" s="90" t="s">
        <v>66</v>
      </c>
      <c r="B118" s="91"/>
      <c r="C118" s="92">
        <f>+C75</f>
        <v>0</v>
      </c>
    </row>
    <row r="119" spans="1:5" ht="15" customHeight="1" x14ac:dyDescent="0.2">
      <c r="A119" s="90" t="s">
        <v>67</v>
      </c>
      <c r="B119" s="91"/>
      <c r="C119" s="92">
        <f>+C84</f>
        <v>0</v>
      </c>
    </row>
    <row r="120" spans="1:5" ht="15" customHeight="1" x14ac:dyDescent="0.2">
      <c r="A120" s="90" t="s">
        <v>68</v>
      </c>
      <c r="B120" s="91"/>
      <c r="C120" s="92">
        <f>+C90</f>
        <v>0</v>
      </c>
    </row>
    <row r="121" spans="1:5" ht="15" customHeight="1" x14ac:dyDescent="0.2">
      <c r="A121" s="93" t="s">
        <v>83</v>
      </c>
      <c r="B121" s="3"/>
      <c r="C121" s="94">
        <f>SUM(C116:C120)</f>
        <v>0</v>
      </c>
    </row>
    <row r="122" spans="1:5" ht="15" customHeight="1" x14ac:dyDescent="0.2">
      <c r="A122" s="90" t="s">
        <v>69</v>
      </c>
      <c r="B122" s="91"/>
      <c r="C122" s="92">
        <f>C110</f>
        <v>0</v>
      </c>
    </row>
    <row r="123" spans="1:5" ht="15" customHeight="1" x14ac:dyDescent="0.2">
      <c r="A123" s="170" t="s">
        <v>28</v>
      </c>
      <c r="B123" s="170"/>
      <c r="C123" s="166">
        <f>TRUNC(C121+C122,2)</f>
        <v>0</v>
      </c>
      <c r="E123" s="115"/>
    </row>
    <row r="124" spans="1:5" ht="15" customHeight="1" x14ac:dyDescent="0.2">
      <c r="B124" s="6"/>
      <c r="C124" s="197"/>
    </row>
    <row r="125" spans="1:5" ht="15" customHeight="1" x14ac:dyDescent="0.2">
      <c r="A125" s="1"/>
    </row>
    <row r="126" spans="1:5" ht="15" customHeight="1" x14ac:dyDescent="0.2">
      <c r="A126" s="128"/>
      <c r="B126"/>
      <c r="C126"/>
      <c r="D126"/>
      <c r="E126"/>
    </row>
    <row r="127" spans="1:5" ht="15" customHeight="1" x14ac:dyDescent="0.2">
      <c r="A127" s="128"/>
      <c r="B127" s="106"/>
      <c r="C127" s="106"/>
      <c r="D127"/>
      <c r="E127"/>
    </row>
    <row r="128" spans="1:5" ht="15" customHeight="1" x14ac:dyDescent="0.2">
      <c r="A128" s="1"/>
      <c r="B128" s="106"/>
      <c r="C128"/>
      <c r="D128"/>
      <c r="E128"/>
    </row>
    <row r="129" spans="1:2" ht="15" customHeight="1" x14ac:dyDescent="0.2"/>
    <row r="130" spans="1:2" ht="15" customHeight="1" x14ac:dyDescent="0.2"/>
    <row r="131" spans="1:2" ht="15" customHeight="1" x14ac:dyDescent="0.2"/>
    <row r="132" spans="1:2" ht="15" customHeight="1" x14ac:dyDescent="0.2">
      <c r="A132" s="96"/>
      <c r="B132" s="96"/>
    </row>
    <row r="133" spans="1:2" ht="15" customHeight="1" x14ac:dyDescent="0.2">
      <c r="A133" s="31"/>
      <c r="B133" s="48"/>
    </row>
    <row r="134" spans="1:2" ht="15" customHeight="1" x14ac:dyDescent="0.2">
      <c r="A134" s="31"/>
      <c r="B134" s="48"/>
    </row>
    <row r="135" spans="1:2" ht="15" customHeight="1" x14ac:dyDescent="0.2">
      <c r="A135" s="97"/>
      <c r="B135" s="48"/>
    </row>
    <row r="136" spans="1:2" x14ac:dyDescent="0.2">
      <c r="A136" s="97"/>
      <c r="B136" s="48"/>
    </row>
    <row r="137" spans="1:2" x14ac:dyDescent="0.2">
      <c r="A137" s="97"/>
      <c r="B137" s="48"/>
    </row>
    <row r="138" spans="1:2" x14ac:dyDescent="0.2">
      <c r="A138" s="97"/>
      <c r="B138" s="48"/>
    </row>
    <row r="139" spans="1:2" x14ac:dyDescent="0.2">
      <c r="A139" s="98"/>
      <c r="B139" s="48"/>
    </row>
    <row r="140" spans="1:2" x14ac:dyDescent="0.2">
      <c r="A140" s="97"/>
      <c r="B140" s="48"/>
    </row>
    <row r="141" spans="1:2" x14ac:dyDescent="0.2">
      <c r="A141" s="97"/>
      <c r="B141" s="48"/>
    </row>
    <row r="142" spans="1:2" x14ac:dyDescent="0.2">
      <c r="A142" s="97"/>
      <c r="B142" s="48"/>
    </row>
    <row r="143" spans="1:2" x14ac:dyDescent="0.2">
      <c r="A143" s="97"/>
      <c r="B143" s="48"/>
    </row>
    <row r="144" spans="1:2" x14ac:dyDescent="0.2">
      <c r="A144" s="97"/>
      <c r="B144" s="48"/>
    </row>
    <row r="145" spans="1:2" x14ac:dyDescent="0.2">
      <c r="A145" s="97"/>
      <c r="B145" s="48"/>
    </row>
    <row r="146" spans="1:2" x14ac:dyDescent="0.2">
      <c r="A146" s="97"/>
      <c r="B146" s="48"/>
    </row>
    <row r="147" spans="1:2" x14ac:dyDescent="0.2">
      <c r="A147" s="97"/>
      <c r="B147" s="48"/>
    </row>
    <row r="148" spans="1:2" x14ac:dyDescent="0.2">
      <c r="A148" s="97"/>
      <c r="B148" s="48"/>
    </row>
    <row r="149" spans="1:2" x14ac:dyDescent="0.2">
      <c r="A149" s="99"/>
      <c r="B149" s="89"/>
    </row>
    <row r="150" spans="1:2" x14ac:dyDescent="0.2">
      <c r="A150" s="100"/>
      <c r="B150" s="100"/>
    </row>
    <row r="151" spans="1:2" x14ac:dyDescent="0.2">
      <c r="A151" s="101"/>
      <c r="B151" s="100"/>
    </row>
    <row r="152" spans="1:2" x14ac:dyDescent="0.2">
      <c r="A152" s="101"/>
      <c r="B152" s="100"/>
    </row>
  </sheetData>
  <mergeCells count="23">
    <mergeCell ref="B14:C14"/>
    <mergeCell ref="A1:C1"/>
    <mergeCell ref="A2:C2"/>
    <mergeCell ref="A6:C6"/>
    <mergeCell ref="A9:C9"/>
    <mergeCell ref="B13:C13"/>
    <mergeCell ref="A99:B99"/>
    <mergeCell ref="B15:C15"/>
    <mergeCell ref="B16:C16"/>
    <mergeCell ref="B17:C17"/>
    <mergeCell ref="A19:C20"/>
    <mergeCell ref="A25:C25"/>
    <mergeCell ref="A51:C51"/>
    <mergeCell ref="A78:C78"/>
    <mergeCell ref="A94:B95"/>
    <mergeCell ref="C94:C95"/>
    <mergeCell ref="A97:B98"/>
    <mergeCell ref="C97:C98"/>
    <mergeCell ref="A102:B102"/>
    <mergeCell ref="A103:C103"/>
    <mergeCell ref="B104:C104"/>
    <mergeCell ref="A109:C109"/>
    <mergeCell ref="A113:C113"/>
  </mergeCells>
  <pageMargins left="0.51181102362204722" right="0.51181102362204722" top="0.78740157480314965" bottom="0.78740157480314965" header="0.31496062992125984" footer="0.31496062992125984"/>
  <pageSetup paperSize="9" scale="79" fitToHeight="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P152"/>
  <sheetViews>
    <sheetView topLeftCell="A98" workbookViewId="0">
      <selection activeCell="C126" sqref="C126"/>
    </sheetView>
  </sheetViews>
  <sheetFormatPr defaultRowHeight="12.75" x14ac:dyDescent="0.2"/>
  <cols>
    <col min="1" max="1" width="69.42578125" style="28" customWidth="1"/>
    <col min="2" max="2" width="15.7109375" style="95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86"/>
      <c r="B1" s="286"/>
      <c r="C1" s="286"/>
    </row>
    <row r="2" spans="1:3" ht="20.100000000000001" customHeight="1" x14ac:dyDescent="0.2">
      <c r="A2" s="287" t="s">
        <v>29</v>
      </c>
      <c r="B2" s="287"/>
      <c r="C2" s="287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33" t="s">
        <v>104</v>
      </c>
      <c r="B5" s="204" t="s">
        <v>123</v>
      </c>
      <c r="C5" s="204"/>
    </row>
    <row r="6" spans="1:3" ht="28.5" customHeight="1" x14ac:dyDescent="0.2">
      <c r="A6" s="288"/>
      <c r="B6" s="288"/>
      <c r="C6" s="288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89" t="s">
        <v>126</v>
      </c>
      <c r="B9" s="290"/>
      <c r="C9" s="291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30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6" t="s">
        <v>8</v>
      </c>
      <c r="B13" s="285"/>
      <c r="C13" s="285"/>
    </row>
    <row r="14" spans="1:3" ht="15" customHeight="1" x14ac:dyDescent="0.2">
      <c r="A14" s="126" t="s">
        <v>46</v>
      </c>
      <c r="B14" s="285" t="s">
        <v>93</v>
      </c>
      <c r="C14" s="285"/>
    </row>
    <row r="15" spans="1:3" ht="15" customHeight="1" x14ac:dyDescent="0.2">
      <c r="A15" s="126" t="s">
        <v>47</v>
      </c>
      <c r="B15" s="294" t="s">
        <v>160</v>
      </c>
      <c r="C15" s="294"/>
    </row>
    <row r="16" spans="1:3" ht="15" customHeight="1" x14ac:dyDescent="0.2">
      <c r="A16" s="126" t="s">
        <v>31</v>
      </c>
      <c r="B16" s="295" t="s">
        <v>127</v>
      </c>
      <c r="C16" s="295"/>
    </row>
    <row r="17" spans="1:16" ht="15" customHeight="1" x14ac:dyDescent="0.2">
      <c r="A17" s="126" t="s">
        <v>79</v>
      </c>
      <c r="B17" s="292">
        <v>12</v>
      </c>
      <c r="C17" s="29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96" t="s">
        <v>106</v>
      </c>
      <c r="B19" s="296"/>
      <c r="C19" s="296"/>
    </row>
    <row r="20" spans="1:16" ht="15" customHeight="1" x14ac:dyDescent="0.2">
      <c r="A20" s="296"/>
      <c r="B20" s="296"/>
      <c r="C20" s="296"/>
      <c r="P20" s="123"/>
    </row>
    <row r="21" spans="1:16" ht="15" customHeight="1" x14ac:dyDescent="0.2">
      <c r="A21" s="201"/>
      <c r="B21" s="201"/>
      <c r="C21" s="201"/>
    </row>
    <row r="22" spans="1:16" ht="15" customHeight="1" x14ac:dyDescent="0.2">
      <c r="A22" s="34" t="s">
        <v>9</v>
      </c>
      <c r="B22" s="34"/>
      <c r="C22" s="33"/>
    </row>
    <row r="23" spans="1:16" ht="15" customHeight="1" x14ac:dyDescent="0.2">
      <c r="A23" s="142" t="s">
        <v>10</v>
      </c>
      <c r="B23" s="143"/>
      <c r="C23" s="144"/>
      <c r="E23" s="39"/>
    </row>
    <row r="24" spans="1:16" ht="15" customHeight="1" x14ac:dyDescent="0.2">
      <c r="A24" s="182" t="s">
        <v>12</v>
      </c>
      <c r="B24" s="183"/>
      <c r="C24" s="209">
        <v>0</v>
      </c>
    </row>
    <row r="25" spans="1:16" ht="15" customHeight="1" x14ac:dyDescent="0.2">
      <c r="A25" s="282" t="s">
        <v>113</v>
      </c>
      <c r="B25" s="283"/>
      <c r="C25" s="284"/>
      <c r="D25" s="42"/>
    </row>
    <row r="26" spans="1:16" ht="15" customHeight="1" x14ac:dyDescent="0.2">
      <c r="A26" s="185">
        <v>1621</v>
      </c>
      <c r="B26" s="186">
        <v>0.4</v>
      </c>
      <c r="C26" s="187">
        <v>0</v>
      </c>
      <c r="D26" s="42"/>
    </row>
    <row r="27" spans="1:16" ht="15" customHeight="1" x14ac:dyDescent="0.2">
      <c r="A27" s="175" t="s">
        <v>112</v>
      </c>
      <c r="B27" s="176"/>
      <c r="C27"/>
      <c r="D27" s="42"/>
    </row>
    <row r="28" spans="1:16" s="42" customFormat="1" ht="15" customHeight="1" x14ac:dyDescent="0.2">
      <c r="A28" s="43" t="s">
        <v>13</v>
      </c>
      <c r="B28" s="44"/>
      <c r="C28" s="45">
        <f>SUM(C24:C27)</f>
        <v>0</v>
      </c>
      <c r="F28" s="46"/>
    </row>
    <row r="29" spans="1:16" ht="15" customHeight="1" x14ac:dyDescent="0.2">
      <c r="A29" s="47"/>
      <c r="B29" s="122"/>
      <c r="C29" s="49"/>
    </row>
    <row r="30" spans="1:16" ht="15" customHeight="1" x14ac:dyDescent="0.2">
      <c r="A30" s="50" t="s">
        <v>48</v>
      </c>
      <c r="B30" s="48"/>
      <c r="C30" s="49"/>
    </row>
    <row r="31" spans="1:16" ht="15" customHeight="1" x14ac:dyDescent="0.2">
      <c r="A31" s="202" t="s">
        <v>49</v>
      </c>
      <c r="B31" s="202"/>
      <c r="C31" s="202"/>
    </row>
    <row r="32" spans="1:16" ht="15" customHeight="1" x14ac:dyDescent="0.2">
      <c r="A32" s="51" t="s">
        <v>17</v>
      </c>
      <c r="B32" s="22">
        <v>8.3299999999999999E-2</v>
      </c>
      <c r="C32" s="52">
        <f>$C$28*B32</f>
        <v>0</v>
      </c>
    </row>
    <row r="33" spans="1:5" ht="15" customHeight="1" x14ac:dyDescent="0.2">
      <c r="A33" s="51" t="s">
        <v>33</v>
      </c>
      <c r="B33" s="23">
        <v>8.3299999999999999E-2</v>
      </c>
      <c r="C33" s="52">
        <f>$C$28*B33</f>
        <v>0</v>
      </c>
      <c r="E33" s="53"/>
    </row>
    <row r="34" spans="1:5" ht="15" customHeight="1" x14ac:dyDescent="0.2">
      <c r="A34" s="51" t="s">
        <v>3</v>
      </c>
      <c r="B34" s="23">
        <v>2.7799999999999998E-2</v>
      </c>
      <c r="C34" s="52">
        <f>$C$28*B34</f>
        <v>0</v>
      </c>
    </row>
    <row r="35" spans="1:5" ht="15" customHeight="1" x14ac:dyDescent="0.2">
      <c r="A35" s="54" t="s">
        <v>18</v>
      </c>
      <c r="B35" s="24">
        <f>SUM(B32:B34)</f>
        <v>0.19439999999999999</v>
      </c>
      <c r="C35" s="55">
        <f>SUM(C32:C34)</f>
        <v>0</v>
      </c>
    </row>
    <row r="36" spans="1:5" ht="15" customHeight="1" x14ac:dyDescent="0.2">
      <c r="A36" s="114" t="s">
        <v>100</v>
      </c>
      <c r="B36" s="22">
        <f>+B35*B49</f>
        <v>7.1539200000000011E-2</v>
      </c>
      <c r="C36" s="52">
        <f>$C$28*B36</f>
        <v>0</v>
      </c>
    </row>
    <row r="37" spans="1:5" ht="15" customHeight="1" x14ac:dyDescent="0.2">
      <c r="A37" s="114" t="s">
        <v>72</v>
      </c>
      <c r="B37" s="25">
        <v>3.4700000000000002E-2</v>
      </c>
      <c r="C37" s="52">
        <f>$C$28*B37</f>
        <v>0</v>
      </c>
      <c r="E37" s="56"/>
    </row>
    <row r="38" spans="1:5" x14ac:dyDescent="0.2">
      <c r="A38" s="43" t="s">
        <v>15</v>
      </c>
      <c r="B38" s="24">
        <f>B36+B35+B37</f>
        <v>0.3006392</v>
      </c>
      <c r="C38" s="55">
        <f>C36+C35+C37</f>
        <v>0</v>
      </c>
    </row>
    <row r="39" spans="1:5" x14ac:dyDescent="0.2">
      <c r="A39" s="129"/>
      <c r="B39" s="129"/>
      <c r="C39" s="129"/>
    </row>
    <row r="40" spans="1:5" ht="31.5" customHeight="1" x14ac:dyDescent="0.2">
      <c r="A40" s="142" t="s">
        <v>80</v>
      </c>
      <c r="B40" s="144" t="s">
        <v>11</v>
      </c>
      <c r="C40" s="144" t="s">
        <v>16</v>
      </c>
    </row>
    <row r="41" spans="1:5" ht="15" customHeight="1" x14ac:dyDescent="0.2">
      <c r="A41" s="57" t="s">
        <v>14</v>
      </c>
      <c r="B41" s="75">
        <v>0.2</v>
      </c>
      <c r="C41" s="58">
        <f t="shared" ref="C41:C48" si="0">$C$28*B41</f>
        <v>0</v>
      </c>
    </row>
    <row r="42" spans="1:5" ht="15" customHeight="1" x14ac:dyDescent="0.2">
      <c r="A42" s="57" t="s">
        <v>50</v>
      </c>
      <c r="B42" s="75">
        <v>2.5000000000000001E-2</v>
      </c>
      <c r="C42" s="58">
        <f t="shared" si="0"/>
        <v>0</v>
      </c>
      <c r="E42" s="59"/>
    </row>
    <row r="43" spans="1:5" ht="15" customHeight="1" x14ac:dyDescent="0.2">
      <c r="A43" s="116" t="s">
        <v>81</v>
      </c>
      <c r="B43" s="75">
        <v>0.03</v>
      </c>
      <c r="C43" s="58">
        <f t="shared" si="0"/>
        <v>0</v>
      </c>
      <c r="E43" s="59"/>
    </row>
    <row r="44" spans="1:5" ht="15" customHeight="1" x14ac:dyDescent="0.2">
      <c r="A44" s="57" t="s">
        <v>51</v>
      </c>
      <c r="B44" s="75">
        <v>1.4999999999999999E-2</v>
      </c>
      <c r="C44" s="58">
        <f t="shared" si="0"/>
        <v>0</v>
      </c>
    </row>
    <row r="45" spans="1:5" ht="15" customHeight="1" x14ac:dyDescent="0.2">
      <c r="A45" s="57" t="s">
        <v>52</v>
      </c>
      <c r="B45" s="75">
        <v>0.01</v>
      </c>
      <c r="C45" s="58">
        <f t="shared" si="0"/>
        <v>0</v>
      </c>
    </row>
    <row r="46" spans="1:5" ht="15" customHeight="1" x14ac:dyDescent="0.2">
      <c r="A46" s="57" t="s">
        <v>53</v>
      </c>
      <c r="B46" s="75">
        <v>6.0000000000000001E-3</v>
      </c>
      <c r="C46" s="58">
        <f t="shared" si="0"/>
        <v>0</v>
      </c>
    </row>
    <row r="47" spans="1:5" ht="15" customHeight="1" x14ac:dyDescent="0.2">
      <c r="A47" s="57" t="s">
        <v>54</v>
      </c>
      <c r="B47" s="75">
        <v>2E-3</v>
      </c>
      <c r="C47" s="58">
        <f t="shared" si="0"/>
        <v>0</v>
      </c>
    </row>
    <row r="48" spans="1:5" ht="15" customHeight="1" x14ac:dyDescent="0.2">
      <c r="A48" s="57" t="s">
        <v>55</v>
      </c>
      <c r="B48" s="75">
        <v>0.08</v>
      </c>
      <c r="C48" s="58">
        <f t="shared" si="0"/>
        <v>0</v>
      </c>
    </row>
    <row r="49" spans="1:5" x14ac:dyDescent="0.2">
      <c r="A49" s="43" t="s">
        <v>57</v>
      </c>
      <c r="B49" s="60">
        <f>SUM(B41:B48)</f>
        <v>0.36800000000000005</v>
      </c>
      <c r="C49" s="61">
        <f>SUM(C41:C48)</f>
        <v>0</v>
      </c>
    </row>
    <row r="50" spans="1:5" ht="15" customHeight="1" x14ac:dyDescent="0.2">
      <c r="A50" s="129"/>
      <c r="B50" s="129"/>
      <c r="C50" s="129"/>
    </row>
    <row r="51" spans="1:5" ht="15" customHeight="1" x14ac:dyDescent="0.2">
      <c r="A51" s="269" t="s">
        <v>56</v>
      </c>
      <c r="B51" s="269"/>
      <c r="C51" s="269"/>
    </row>
    <row r="52" spans="1:5" ht="15" customHeight="1" x14ac:dyDescent="0.2">
      <c r="A52" s="21" t="s">
        <v>118</v>
      </c>
      <c r="B52" s="194">
        <v>3.5</v>
      </c>
      <c r="C52" s="26">
        <v>0</v>
      </c>
      <c r="E52" s="111"/>
    </row>
    <row r="53" spans="1:5" ht="15" customHeight="1" x14ac:dyDescent="0.2">
      <c r="A53" s="21" t="s">
        <v>116</v>
      </c>
      <c r="B53" s="194">
        <v>900</v>
      </c>
      <c r="C53" s="26">
        <v>0</v>
      </c>
      <c r="E53" s="111"/>
    </row>
    <row r="54" spans="1:5" ht="15" customHeight="1" x14ac:dyDescent="0.2">
      <c r="A54" s="107" t="s">
        <v>117</v>
      </c>
      <c r="B54" s="82"/>
      <c r="C54" s="26">
        <v>0</v>
      </c>
    </row>
    <row r="55" spans="1:5" ht="15" customHeight="1" x14ac:dyDescent="0.2">
      <c r="A55" s="21" t="s">
        <v>119</v>
      </c>
      <c r="B55" s="195"/>
      <c r="C55" s="192" t="s">
        <v>159</v>
      </c>
    </row>
    <row r="56" spans="1:5" ht="15" customHeight="1" x14ac:dyDescent="0.2">
      <c r="A56" s="21" t="s">
        <v>120</v>
      </c>
      <c r="B56" s="82"/>
      <c r="C56" s="26">
        <v>0</v>
      </c>
    </row>
    <row r="57" spans="1:5" ht="15" customHeight="1" x14ac:dyDescent="0.2">
      <c r="A57" s="21" t="s">
        <v>121</v>
      </c>
      <c r="B57" s="82"/>
      <c r="C57" s="26">
        <v>0</v>
      </c>
    </row>
    <row r="58" spans="1:5" ht="25.5" x14ac:dyDescent="0.2">
      <c r="A58" s="193" t="s">
        <v>114</v>
      </c>
      <c r="B58" s="196">
        <v>1300</v>
      </c>
      <c r="C58" s="26" t="s">
        <v>159</v>
      </c>
    </row>
    <row r="59" spans="1:5" x14ac:dyDescent="0.2">
      <c r="A59" s="199" t="s">
        <v>115</v>
      </c>
      <c r="B59" s="200"/>
      <c r="C59" s="192" t="s">
        <v>159</v>
      </c>
    </row>
    <row r="60" spans="1:5" ht="15" customHeight="1" x14ac:dyDescent="0.2">
      <c r="A60" s="129" t="s">
        <v>57</v>
      </c>
      <c r="B60" s="129"/>
      <c r="C60" s="198">
        <f>SUM(C52:C59)</f>
        <v>0</v>
      </c>
    </row>
    <row r="61" spans="1:5" ht="15" customHeight="1" x14ac:dyDescent="0.2">
      <c r="A61" s="146" t="s">
        <v>70</v>
      </c>
      <c r="B61" s="147"/>
      <c r="C61" s="144" t="s">
        <v>16</v>
      </c>
    </row>
    <row r="62" spans="1:5" ht="15" customHeight="1" x14ac:dyDescent="0.2">
      <c r="A62" s="65" t="s">
        <v>49</v>
      </c>
      <c r="B62" s="66"/>
      <c r="C62" s="67">
        <f>+C38</f>
        <v>0</v>
      </c>
    </row>
    <row r="63" spans="1:5" ht="15" customHeight="1" x14ac:dyDescent="0.2">
      <c r="A63" s="108" t="s">
        <v>82</v>
      </c>
      <c r="B63" s="68"/>
      <c r="C63" s="69">
        <f>+C49</f>
        <v>0</v>
      </c>
    </row>
    <row r="64" spans="1:5" ht="15" customHeight="1" x14ac:dyDescent="0.2">
      <c r="A64" s="40" t="s">
        <v>56</v>
      </c>
      <c r="B64" s="66"/>
      <c r="C64" s="69">
        <f>+C60</f>
        <v>0</v>
      </c>
      <c r="D64" s="70"/>
    </row>
    <row r="65" spans="1:6" x14ac:dyDescent="0.2">
      <c r="A65" s="43" t="s">
        <v>57</v>
      </c>
      <c r="B65" s="71"/>
      <c r="C65" s="67">
        <f>SUM(C62:C64)</f>
        <v>0</v>
      </c>
    </row>
    <row r="66" spans="1:6" ht="15" customHeight="1" x14ac:dyDescent="0.2">
      <c r="A66" s="72"/>
      <c r="B66" s="72"/>
      <c r="C66" s="72"/>
    </row>
    <row r="67" spans="1:6" ht="15" customHeight="1" x14ac:dyDescent="0.2">
      <c r="A67" s="72" t="s">
        <v>58</v>
      </c>
      <c r="B67" s="72"/>
      <c r="C67" s="72"/>
    </row>
    <row r="68" spans="1:6" ht="15" customHeight="1" x14ac:dyDescent="0.2">
      <c r="A68" s="148" t="s">
        <v>59</v>
      </c>
      <c r="B68" s="144" t="s">
        <v>11</v>
      </c>
      <c r="C68" s="144" t="s">
        <v>16</v>
      </c>
    </row>
    <row r="69" spans="1:6" ht="15" customHeight="1" x14ac:dyDescent="0.2">
      <c r="A69" s="57" t="s">
        <v>19</v>
      </c>
      <c r="B69" s="23">
        <f>(((1+1/12*1+(1/12*1+1/3*1/12*1))*0.05)/12)+(((1/30*3)*1)*0.95)/12</f>
        <v>1.2893518518518519E-2</v>
      </c>
      <c r="C69" s="27">
        <f>$C$28*B69</f>
        <v>0</v>
      </c>
    </row>
    <row r="70" spans="1:6" ht="15" customHeight="1" x14ac:dyDescent="0.2">
      <c r="A70" s="57" t="s">
        <v>20</v>
      </c>
      <c r="B70" s="23">
        <f>0.08*B69</f>
        <v>1.0314814814814815E-3</v>
      </c>
      <c r="C70" s="27">
        <f>$C$28*B70</f>
        <v>0</v>
      </c>
    </row>
    <row r="71" spans="1:6" ht="15" customHeight="1" x14ac:dyDescent="0.2">
      <c r="A71" s="51" t="s">
        <v>21</v>
      </c>
      <c r="B71" s="23">
        <f>0.08*0.4*B69</f>
        <v>4.1259259259259265E-4</v>
      </c>
      <c r="C71" s="27">
        <f>$C$28*B71</f>
        <v>0</v>
      </c>
    </row>
    <row r="72" spans="1:6" ht="15" customHeight="1" x14ac:dyDescent="0.2">
      <c r="A72" s="51" t="s">
        <v>22</v>
      </c>
      <c r="B72" s="23">
        <f>((7/30)/12)</f>
        <v>1.9444444444444445E-2</v>
      </c>
      <c r="C72" s="112">
        <f>$C$28*B72</f>
        <v>0</v>
      </c>
      <c r="E72" s="111"/>
      <c r="F72" s="117"/>
    </row>
    <row r="73" spans="1:6" ht="15" customHeight="1" x14ac:dyDescent="0.2">
      <c r="A73" s="51" t="s">
        <v>60</v>
      </c>
      <c r="B73" s="23">
        <f>+B72*B49</f>
        <v>7.1555555555555565E-3</v>
      </c>
      <c r="C73" s="27">
        <f>$C$28*B73</f>
        <v>0</v>
      </c>
    </row>
    <row r="74" spans="1:6" ht="15" customHeight="1" x14ac:dyDescent="0.2">
      <c r="A74" s="114" t="s">
        <v>84</v>
      </c>
      <c r="B74" s="23">
        <f>0.08*0.4*B72</f>
        <v>6.2222222222222225E-4</v>
      </c>
      <c r="C74" s="112">
        <f>+B74*C28</f>
        <v>0</v>
      </c>
    </row>
    <row r="75" spans="1:6" ht="15" customHeight="1" x14ac:dyDescent="0.2">
      <c r="A75" s="73" t="s">
        <v>15</v>
      </c>
      <c r="B75" s="24">
        <f>SUM(B69:B74)</f>
        <v>4.155981481481482E-2</v>
      </c>
      <c r="C75" s="74">
        <f>SUM(C69:C74)</f>
        <v>0</v>
      </c>
    </row>
    <row r="76" spans="1:6" ht="15" customHeight="1" x14ac:dyDescent="0.2">
      <c r="A76" s="72"/>
      <c r="B76" s="72"/>
    </row>
    <row r="77" spans="1:6" ht="15" customHeight="1" x14ac:dyDescent="0.2">
      <c r="A77" s="72" t="s">
        <v>73</v>
      </c>
      <c r="B77" s="72"/>
      <c r="C77" s="113">
        <f>+C28+C35+C49+C54+C75+C82+C88</f>
        <v>0</v>
      </c>
    </row>
    <row r="78" spans="1:6" ht="15" customHeight="1" x14ac:dyDescent="0.2">
      <c r="A78" s="269" t="s">
        <v>85</v>
      </c>
      <c r="B78" s="269"/>
      <c r="C78" s="269"/>
      <c r="E78" s="59"/>
    </row>
    <row r="79" spans="1:6" ht="15" customHeight="1" x14ac:dyDescent="0.2">
      <c r="A79" s="21" t="s">
        <v>86</v>
      </c>
      <c r="B79" s="23">
        <f>(5/30)/12</f>
        <v>1.3888888888888888E-2</v>
      </c>
      <c r="C79" s="26">
        <v>0</v>
      </c>
    </row>
    <row r="80" spans="1:6" ht="15" customHeight="1" x14ac:dyDescent="0.2">
      <c r="A80" s="21" t="s">
        <v>87</v>
      </c>
      <c r="B80" s="23">
        <f>((5/30)/12)*0.015</f>
        <v>2.0833333333333332E-4</v>
      </c>
      <c r="C80" s="26">
        <v>0</v>
      </c>
    </row>
    <row r="81" spans="1:5" ht="15" customHeight="1" x14ac:dyDescent="0.2">
      <c r="A81" s="21" t="s">
        <v>88</v>
      </c>
      <c r="B81" s="23">
        <f>(15/30)/12*0.0078</f>
        <v>3.2499999999999999E-4</v>
      </c>
      <c r="C81" s="26">
        <v>0</v>
      </c>
    </row>
    <row r="82" spans="1:5" ht="15" customHeight="1" x14ac:dyDescent="0.2">
      <c r="A82" s="21" t="s">
        <v>89</v>
      </c>
      <c r="B82" s="23">
        <f>((1+0.333333333333333)*3.95/12*0.02)/12</f>
        <v>7.3148148148148139E-4</v>
      </c>
      <c r="C82" s="26">
        <f>B82*C28+((C54)*3.95*0.02)/12+(((3.95*C28+3.95/12*C28)*B49+(0)*0.08)*0.02)/12</f>
        <v>0</v>
      </c>
    </row>
    <row r="83" spans="1:5" ht="15" customHeight="1" x14ac:dyDescent="0.2">
      <c r="A83" s="21" t="s">
        <v>90</v>
      </c>
      <c r="B83" s="75"/>
      <c r="C83" s="41">
        <f>+B83*$C$28</f>
        <v>0</v>
      </c>
    </row>
    <row r="84" spans="1:5" ht="15" customHeight="1" x14ac:dyDescent="0.2">
      <c r="A84" s="73" t="s">
        <v>15</v>
      </c>
      <c r="B84" s="75"/>
      <c r="C84" s="61">
        <f>SUM(C79:C83)</f>
        <v>0</v>
      </c>
    </row>
    <row r="85" spans="1:5" ht="15" customHeight="1" x14ac:dyDescent="0.2">
      <c r="A85" s="76"/>
      <c r="B85" s="72"/>
      <c r="C85" s="72"/>
    </row>
    <row r="86" spans="1:5" ht="15" customHeight="1" x14ac:dyDescent="0.2">
      <c r="A86" s="72" t="s">
        <v>74</v>
      </c>
      <c r="B86" s="77"/>
      <c r="C86" s="78"/>
    </row>
    <row r="87" spans="1:5" ht="15" customHeight="1" x14ac:dyDescent="0.2">
      <c r="A87" s="202" t="s">
        <v>61</v>
      </c>
      <c r="B87" s="147"/>
      <c r="C87" s="144" t="s">
        <v>16</v>
      </c>
    </row>
    <row r="88" spans="1:5" ht="15" customHeight="1" x14ac:dyDescent="0.2">
      <c r="A88" s="21" t="s">
        <v>138</v>
      </c>
      <c r="B88" s="66"/>
      <c r="C88" s="69">
        <v>0</v>
      </c>
    </row>
    <row r="89" spans="1:5" ht="15" customHeight="1" x14ac:dyDescent="0.2">
      <c r="A89" s="118"/>
      <c r="B89" s="75"/>
      <c r="C89" s="41">
        <v>0</v>
      </c>
    </row>
    <row r="90" spans="1:5" ht="15" customHeight="1" x14ac:dyDescent="0.2">
      <c r="A90" s="73" t="s">
        <v>15</v>
      </c>
      <c r="B90" s="75"/>
      <c r="C90" s="61">
        <f>SUM(C88:C89)</f>
        <v>0</v>
      </c>
    </row>
    <row r="91" spans="1:5" ht="15" customHeight="1" x14ac:dyDescent="0.2">
      <c r="A91" s="50"/>
      <c r="B91" s="77"/>
      <c r="C91" s="78"/>
    </row>
    <row r="92" spans="1:5" ht="15" customHeight="1" x14ac:dyDescent="0.2">
      <c r="A92" s="72" t="s">
        <v>62</v>
      </c>
      <c r="B92" s="79"/>
      <c r="C92" s="80"/>
    </row>
    <row r="93" spans="1:5" ht="15" customHeight="1" x14ac:dyDescent="0.2">
      <c r="A93" s="146" t="s">
        <v>64</v>
      </c>
      <c r="B93" s="149" t="s">
        <v>11</v>
      </c>
      <c r="C93" s="150" t="s">
        <v>16</v>
      </c>
      <c r="E93" s="86"/>
    </row>
    <row r="94" spans="1:5" ht="15" customHeight="1" x14ac:dyDescent="0.2">
      <c r="A94" s="270" t="s">
        <v>75</v>
      </c>
      <c r="B94" s="270"/>
      <c r="C94" s="271">
        <f>+C90+C84+C75+C65+C28</f>
        <v>0</v>
      </c>
      <c r="E94" s="86"/>
    </row>
    <row r="95" spans="1:5" ht="15" customHeight="1" x14ac:dyDescent="0.2">
      <c r="A95" s="270"/>
      <c r="B95" s="270"/>
      <c r="C95" s="271"/>
    </row>
    <row r="96" spans="1:5" ht="15" customHeight="1" x14ac:dyDescent="0.2">
      <c r="A96" s="81" t="s">
        <v>103</v>
      </c>
      <c r="B96" s="151">
        <v>0.05</v>
      </c>
      <c r="C96" s="55">
        <f>C94*B96</f>
        <v>0</v>
      </c>
    </row>
    <row r="97" spans="1:9" ht="15" customHeight="1" x14ac:dyDescent="0.2">
      <c r="A97" s="272" t="s">
        <v>76</v>
      </c>
      <c r="B97" s="272"/>
      <c r="C97" s="273">
        <f>C94+C96</f>
        <v>0</v>
      </c>
    </row>
    <row r="98" spans="1:9" x14ac:dyDescent="0.2">
      <c r="A98" s="272"/>
      <c r="B98" s="272"/>
      <c r="C98" s="273"/>
    </row>
    <row r="99" spans="1:9" ht="30" customHeight="1" x14ac:dyDescent="0.2">
      <c r="A99" s="267" t="s">
        <v>122</v>
      </c>
      <c r="B99" s="268"/>
      <c r="C99" s="208">
        <v>0</v>
      </c>
    </row>
    <row r="100" spans="1:9" ht="15" customHeight="1" x14ac:dyDescent="0.2">
      <c r="A100" s="205" t="s">
        <v>4</v>
      </c>
      <c r="B100" s="206">
        <v>0.05</v>
      </c>
      <c r="C100" s="207">
        <f>C97*B100</f>
        <v>0</v>
      </c>
    </row>
    <row r="101" spans="1:9" ht="15" customHeight="1" x14ac:dyDescent="0.2">
      <c r="A101" s="82" t="s">
        <v>5</v>
      </c>
      <c r="B101" s="127"/>
      <c r="C101" s="63"/>
    </row>
    <row r="102" spans="1:9" ht="15" customHeight="1" x14ac:dyDescent="0.2">
      <c r="A102" s="270" t="s">
        <v>63</v>
      </c>
      <c r="B102" s="270"/>
      <c r="C102" s="203">
        <f>+C100+C96+C94</f>
        <v>0</v>
      </c>
    </row>
    <row r="103" spans="1:9" ht="21" customHeight="1" x14ac:dyDescent="0.2">
      <c r="A103" s="270" t="s">
        <v>32</v>
      </c>
      <c r="B103" s="270"/>
      <c r="C103" s="270"/>
    </row>
    <row r="104" spans="1:9" ht="15" customHeight="1" x14ac:dyDescent="0.2">
      <c r="A104" s="84" t="s">
        <v>77</v>
      </c>
      <c r="B104" s="277"/>
      <c r="C104" s="278"/>
      <c r="H104" s="104"/>
      <c r="I104" s="104"/>
    </row>
    <row r="105" spans="1:9" ht="15" customHeight="1" x14ac:dyDescent="0.2">
      <c r="A105" s="84" t="s">
        <v>71</v>
      </c>
      <c r="B105" s="85">
        <v>7.5999999999999998E-2</v>
      </c>
      <c r="C105" s="74">
        <f>(C102)*B105/(1-(B108))</f>
        <v>0</v>
      </c>
      <c r="E105" s="86"/>
      <c r="H105" s="105"/>
      <c r="I105" s="105"/>
    </row>
    <row r="106" spans="1:9" ht="15" customHeight="1" x14ac:dyDescent="0.2">
      <c r="A106" s="84" t="s">
        <v>23</v>
      </c>
      <c r="B106" s="85">
        <v>1.6500000000000001E-2</v>
      </c>
      <c r="C106" s="74">
        <f>(C102)*B106/(1-(B108))</f>
        <v>0</v>
      </c>
      <c r="H106" s="105"/>
      <c r="I106" s="105"/>
    </row>
    <row r="107" spans="1:9" ht="15" customHeight="1" x14ac:dyDescent="0.2">
      <c r="A107" s="84" t="s">
        <v>78</v>
      </c>
      <c r="B107" s="152">
        <v>0.04</v>
      </c>
      <c r="C107" s="74">
        <f>(C102)*B107/(1-(B108))</f>
        <v>0</v>
      </c>
      <c r="I107" s="105"/>
    </row>
    <row r="108" spans="1:9" ht="15" customHeight="1" x14ac:dyDescent="0.2">
      <c r="A108" s="4" t="s">
        <v>6</v>
      </c>
      <c r="B108" s="20">
        <f>SUM(B105:B107)</f>
        <v>0.13250000000000001</v>
      </c>
      <c r="C108" s="5">
        <f>SUM(C105:C107)</f>
        <v>0</v>
      </c>
    </row>
    <row r="109" spans="1:9" ht="15" customHeight="1" x14ac:dyDescent="0.2">
      <c r="A109" s="279"/>
      <c r="B109" s="280"/>
      <c r="C109" s="281"/>
    </row>
    <row r="110" spans="1:9" ht="15" customHeight="1" x14ac:dyDescent="0.2">
      <c r="A110" s="73" t="s">
        <v>15</v>
      </c>
      <c r="B110" s="87"/>
      <c r="C110" s="74">
        <f>C96+C100+C108</f>
        <v>0</v>
      </c>
    </row>
    <row r="111" spans="1:9" ht="15" customHeight="1" x14ac:dyDescent="0.2">
      <c r="A111" s="50"/>
      <c r="B111" s="102"/>
      <c r="C111" s="103"/>
    </row>
    <row r="112" spans="1:9" ht="15" customHeight="1" thickBot="1" x14ac:dyDescent="0.25">
      <c r="A112" s="88"/>
      <c r="B112" s="89"/>
      <c r="C112" s="49"/>
    </row>
    <row r="113" spans="1:5" ht="25.5" customHeight="1" thickBot="1" x14ac:dyDescent="0.25">
      <c r="A113" s="274" t="s">
        <v>24</v>
      </c>
      <c r="B113" s="275"/>
      <c r="C113" s="276"/>
    </row>
    <row r="114" spans="1:5" ht="8.25" customHeight="1" x14ac:dyDescent="0.2">
      <c r="A114" s="88"/>
      <c r="B114" s="89"/>
      <c r="C114" s="49"/>
    </row>
    <row r="115" spans="1:5" ht="15" customHeight="1" x14ac:dyDescent="0.2">
      <c r="A115" s="153" t="s">
        <v>25</v>
      </c>
      <c r="B115" s="154"/>
      <c r="C115" s="144" t="s">
        <v>26</v>
      </c>
    </row>
    <row r="116" spans="1:5" ht="15" customHeight="1" x14ac:dyDescent="0.2">
      <c r="A116" s="90" t="s">
        <v>27</v>
      </c>
      <c r="B116" s="91"/>
      <c r="C116" s="92">
        <f>C28</f>
        <v>0</v>
      </c>
    </row>
    <row r="117" spans="1:5" ht="15" customHeight="1" x14ac:dyDescent="0.2">
      <c r="A117" s="90" t="s">
        <v>65</v>
      </c>
      <c r="B117" s="91"/>
      <c r="C117" s="92">
        <f>+C65</f>
        <v>0</v>
      </c>
    </row>
    <row r="118" spans="1:5" ht="15" customHeight="1" x14ac:dyDescent="0.2">
      <c r="A118" s="90" t="s">
        <v>66</v>
      </c>
      <c r="B118" s="91"/>
      <c r="C118" s="92">
        <f>+C75</f>
        <v>0</v>
      </c>
    </row>
    <row r="119" spans="1:5" ht="15" customHeight="1" x14ac:dyDescent="0.2">
      <c r="A119" s="90" t="s">
        <v>67</v>
      </c>
      <c r="B119" s="91"/>
      <c r="C119" s="92">
        <f>+C84</f>
        <v>0</v>
      </c>
    </row>
    <row r="120" spans="1:5" ht="15" customHeight="1" x14ac:dyDescent="0.2">
      <c r="A120" s="90" t="s">
        <v>68</v>
      </c>
      <c r="B120" s="91"/>
      <c r="C120" s="92">
        <f>+C90</f>
        <v>0</v>
      </c>
    </row>
    <row r="121" spans="1:5" ht="15" customHeight="1" x14ac:dyDescent="0.2">
      <c r="A121" s="93" t="s">
        <v>83</v>
      </c>
      <c r="B121" s="3"/>
      <c r="C121" s="94">
        <f>SUM(C116:C120)</f>
        <v>0</v>
      </c>
    </row>
    <row r="122" spans="1:5" ht="15" customHeight="1" x14ac:dyDescent="0.2">
      <c r="A122" s="90" t="s">
        <v>69</v>
      </c>
      <c r="B122" s="91"/>
      <c r="C122" s="92">
        <f>C110</f>
        <v>0</v>
      </c>
    </row>
    <row r="123" spans="1:5" ht="15" customHeight="1" x14ac:dyDescent="0.2">
      <c r="A123" s="170" t="s">
        <v>28</v>
      </c>
      <c r="B123" s="170"/>
      <c r="C123" s="166">
        <f>TRUNC(C121+C122,2)</f>
        <v>0</v>
      </c>
      <c r="E123" s="115"/>
    </row>
    <row r="124" spans="1:5" ht="15" customHeight="1" x14ac:dyDescent="0.2">
      <c r="B124" s="6"/>
      <c r="C124" s="197"/>
    </row>
    <row r="125" spans="1:5" ht="15" customHeight="1" x14ac:dyDescent="0.2">
      <c r="A125" s="1"/>
    </row>
    <row r="126" spans="1:5" ht="15" customHeight="1" x14ac:dyDescent="0.2">
      <c r="A126" s="128"/>
      <c r="B126"/>
      <c r="C126"/>
      <c r="D126"/>
      <c r="E126"/>
    </row>
    <row r="127" spans="1:5" ht="15" customHeight="1" x14ac:dyDescent="0.2">
      <c r="A127" s="128"/>
      <c r="B127" s="106"/>
      <c r="C127" s="106"/>
      <c r="D127"/>
      <c r="E127"/>
    </row>
    <row r="128" spans="1:5" ht="15" customHeight="1" x14ac:dyDescent="0.2">
      <c r="A128" s="1"/>
      <c r="B128" s="106"/>
      <c r="C128"/>
      <c r="D128"/>
      <c r="E128"/>
    </row>
    <row r="129" spans="1:2" ht="15" customHeight="1" x14ac:dyDescent="0.2"/>
    <row r="130" spans="1:2" ht="15" customHeight="1" x14ac:dyDescent="0.2"/>
    <row r="131" spans="1:2" ht="15" customHeight="1" x14ac:dyDescent="0.2"/>
    <row r="132" spans="1:2" ht="15" customHeight="1" x14ac:dyDescent="0.2">
      <c r="A132" s="96"/>
      <c r="B132" s="96"/>
    </row>
    <row r="133" spans="1:2" ht="15" customHeight="1" x14ac:dyDescent="0.2">
      <c r="A133" s="31"/>
      <c r="B133" s="48"/>
    </row>
    <row r="134" spans="1:2" ht="15" customHeight="1" x14ac:dyDescent="0.2">
      <c r="A134" s="31"/>
      <c r="B134" s="48"/>
    </row>
    <row r="135" spans="1:2" ht="15" customHeight="1" x14ac:dyDescent="0.2">
      <c r="A135" s="97"/>
      <c r="B135" s="48"/>
    </row>
    <row r="136" spans="1:2" x14ac:dyDescent="0.2">
      <c r="A136" s="97"/>
      <c r="B136" s="48"/>
    </row>
    <row r="137" spans="1:2" x14ac:dyDescent="0.2">
      <c r="A137" s="97"/>
      <c r="B137" s="48"/>
    </row>
    <row r="138" spans="1:2" x14ac:dyDescent="0.2">
      <c r="A138" s="97"/>
      <c r="B138" s="48"/>
    </row>
    <row r="139" spans="1:2" x14ac:dyDescent="0.2">
      <c r="A139" s="98"/>
      <c r="B139" s="48"/>
    </row>
    <row r="140" spans="1:2" x14ac:dyDescent="0.2">
      <c r="A140" s="97"/>
      <c r="B140" s="48"/>
    </row>
    <row r="141" spans="1:2" x14ac:dyDescent="0.2">
      <c r="A141" s="97"/>
      <c r="B141" s="48"/>
    </row>
    <row r="142" spans="1:2" x14ac:dyDescent="0.2">
      <c r="A142" s="97"/>
      <c r="B142" s="48"/>
    </row>
    <row r="143" spans="1:2" x14ac:dyDescent="0.2">
      <c r="A143" s="97"/>
      <c r="B143" s="48"/>
    </row>
    <row r="144" spans="1:2" x14ac:dyDescent="0.2">
      <c r="A144" s="97"/>
      <c r="B144" s="48"/>
    </row>
    <row r="145" spans="1:2" x14ac:dyDescent="0.2">
      <c r="A145" s="97"/>
      <c r="B145" s="48"/>
    </row>
    <row r="146" spans="1:2" x14ac:dyDescent="0.2">
      <c r="A146" s="97"/>
      <c r="B146" s="48"/>
    </row>
    <row r="147" spans="1:2" x14ac:dyDescent="0.2">
      <c r="A147" s="97"/>
      <c r="B147" s="48"/>
    </row>
    <row r="148" spans="1:2" x14ac:dyDescent="0.2">
      <c r="A148" s="97"/>
      <c r="B148" s="48"/>
    </row>
    <row r="149" spans="1:2" x14ac:dyDescent="0.2">
      <c r="A149" s="99"/>
      <c r="B149" s="89"/>
    </row>
    <row r="150" spans="1:2" x14ac:dyDescent="0.2">
      <c r="A150" s="100"/>
      <c r="B150" s="100"/>
    </row>
    <row r="151" spans="1:2" x14ac:dyDescent="0.2">
      <c r="A151" s="101"/>
      <c r="B151" s="100"/>
    </row>
    <row r="152" spans="1:2" x14ac:dyDescent="0.2">
      <c r="A152" s="101"/>
      <c r="B152" s="100"/>
    </row>
  </sheetData>
  <mergeCells count="23">
    <mergeCell ref="A102:B102"/>
    <mergeCell ref="A103:C103"/>
    <mergeCell ref="B104:C104"/>
    <mergeCell ref="A109:C109"/>
    <mergeCell ref="A113:C113"/>
    <mergeCell ref="A99:B99"/>
    <mergeCell ref="B15:C15"/>
    <mergeCell ref="B16:C16"/>
    <mergeCell ref="B17:C17"/>
    <mergeCell ref="A19:C20"/>
    <mergeCell ref="A25:C25"/>
    <mergeCell ref="A51:C51"/>
    <mergeCell ref="A78:C78"/>
    <mergeCell ref="A94:B95"/>
    <mergeCell ref="C94:C95"/>
    <mergeCell ref="A97:B98"/>
    <mergeCell ref="C97:C98"/>
    <mergeCell ref="B14:C14"/>
    <mergeCell ref="A1:C1"/>
    <mergeCell ref="A2:C2"/>
    <mergeCell ref="A6:C6"/>
    <mergeCell ref="A9:C9"/>
    <mergeCell ref="B13:C13"/>
  </mergeCells>
  <pageMargins left="0.51181102362204722" right="0.51181102362204722" top="0.78740157480314965" bottom="0.78740157480314965" header="0.31496062992125984" footer="0.31496062992125984"/>
  <pageSetup paperSize="9" scale="78" fitToHeight="2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P154"/>
  <sheetViews>
    <sheetView topLeftCell="A101" workbookViewId="0">
      <selection activeCell="C128" sqref="C128"/>
    </sheetView>
  </sheetViews>
  <sheetFormatPr defaultRowHeight="12.75" x14ac:dyDescent="0.2"/>
  <cols>
    <col min="1" max="1" width="69.42578125" style="28" customWidth="1"/>
    <col min="2" max="2" width="15.7109375" style="95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86"/>
      <c r="B1" s="286"/>
      <c r="C1" s="286"/>
    </row>
    <row r="2" spans="1:3" ht="20.100000000000001" customHeight="1" x14ac:dyDescent="0.2">
      <c r="A2" s="287" t="s">
        <v>29</v>
      </c>
      <c r="B2" s="287"/>
      <c r="C2" s="287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33" t="s">
        <v>104</v>
      </c>
      <c r="B5" s="204" t="s">
        <v>123</v>
      </c>
      <c r="C5" s="204"/>
    </row>
    <row r="6" spans="1:3" ht="28.5" customHeight="1" x14ac:dyDescent="0.2">
      <c r="A6" s="288"/>
      <c r="B6" s="288"/>
      <c r="C6" s="288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89" t="s">
        <v>128</v>
      </c>
      <c r="B9" s="290"/>
      <c r="C9" s="291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30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6" t="s">
        <v>8</v>
      </c>
      <c r="B13" s="285"/>
      <c r="C13" s="285"/>
    </row>
    <row r="14" spans="1:3" ht="15" customHeight="1" x14ac:dyDescent="0.2">
      <c r="A14" s="126" t="s">
        <v>46</v>
      </c>
      <c r="B14" s="285" t="s">
        <v>93</v>
      </c>
      <c r="C14" s="285"/>
    </row>
    <row r="15" spans="1:3" ht="15" customHeight="1" x14ac:dyDescent="0.2">
      <c r="A15" s="126" t="s">
        <v>47</v>
      </c>
      <c r="B15" s="294" t="s">
        <v>160</v>
      </c>
      <c r="C15" s="294"/>
    </row>
    <row r="16" spans="1:3" ht="15" customHeight="1" x14ac:dyDescent="0.2">
      <c r="A16" s="126" t="s">
        <v>31</v>
      </c>
      <c r="B16" s="295" t="s">
        <v>129</v>
      </c>
      <c r="C16" s="295"/>
    </row>
    <row r="17" spans="1:16" ht="15" customHeight="1" x14ac:dyDescent="0.2">
      <c r="A17" s="126" t="s">
        <v>79</v>
      </c>
      <c r="B17" s="292">
        <v>12</v>
      </c>
      <c r="C17" s="29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96" t="s">
        <v>106</v>
      </c>
      <c r="B19" s="296"/>
      <c r="C19" s="296"/>
    </row>
    <row r="20" spans="1:16" ht="15" customHeight="1" x14ac:dyDescent="0.2">
      <c r="A20" s="296"/>
      <c r="B20" s="296"/>
      <c r="C20" s="296"/>
      <c r="P20" s="123"/>
    </row>
    <row r="21" spans="1:16" ht="15" customHeight="1" x14ac:dyDescent="0.2">
      <c r="A21" s="201"/>
      <c r="B21" s="201"/>
      <c r="C21" s="201"/>
    </row>
    <row r="22" spans="1:16" ht="15" customHeight="1" x14ac:dyDescent="0.2">
      <c r="A22" s="34" t="s">
        <v>9</v>
      </c>
      <c r="B22" s="34"/>
      <c r="C22" s="33"/>
    </row>
    <row r="23" spans="1:16" ht="15" customHeight="1" x14ac:dyDescent="0.2">
      <c r="A23" s="142" t="s">
        <v>10</v>
      </c>
      <c r="B23" s="143"/>
      <c r="C23" s="144"/>
      <c r="E23" s="39"/>
    </row>
    <row r="24" spans="1:16" ht="25.5" x14ac:dyDescent="0.2">
      <c r="A24" s="188" t="s">
        <v>111</v>
      </c>
      <c r="B24" s="189"/>
      <c r="C24" s="190">
        <v>0</v>
      </c>
    </row>
    <row r="25" spans="1:16" ht="15" customHeight="1" x14ac:dyDescent="0.2">
      <c r="A25" s="282" t="s">
        <v>113</v>
      </c>
      <c r="B25" s="283"/>
      <c r="C25" s="284"/>
      <c r="D25" s="42"/>
    </row>
    <row r="26" spans="1:16" ht="15" customHeight="1" x14ac:dyDescent="0.2">
      <c r="A26" s="185">
        <v>1621</v>
      </c>
      <c r="B26" s="186">
        <v>0.4</v>
      </c>
      <c r="C26" s="187">
        <v>0</v>
      </c>
      <c r="D26" s="42"/>
    </row>
    <row r="27" spans="1:16" ht="15" customHeight="1" x14ac:dyDescent="0.2">
      <c r="A27" s="185" t="s">
        <v>146</v>
      </c>
      <c r="B27" s="186">
        <v>0.2</v>
      </c>
      <c r="C27" s="187">
        <f>ROUND((C24/220)*0.2*(105*60/52.5),2)</f>
        <v>0</v>
      </c>
      <c r="D27" s="42"/>
      <c r="E27" s="235">
        <f>ROUND((C24/220)*39,2)</f>
        <v>0</v>
      </c>
    </row>
    <row r="28" spans="1:16" ht="15" customHeight="1" x14ac:dyDescent="0.2">
      <c r="A28" s="185" t="s">
        <v>147</v>
      </c>
      <c r="B28" s="186"/>
      <c r="C28" s="187">
        <f>ROUND((C24/220)* (105*(60/52.5 - 1)),2)</f>
        <v>0</v>
      </c>
      <c r="D28" s="42"/>
      <c r="E28" s="113">
        <f>C27+C28</f>
        <v>0</v>
      </c>
    </row>
    <row r="29" spans="1:16" ht="15" customHeight="1" x14ac:dyDescent="0.2">
      <c r="A29" s="175" t="s">
        <v>148</v>
      </c>
      <c r="B29" s="176"/>
      <c r="C29" s="177">
        <v>0</v>
      </c>
      <c r="D29" s="42"/>
      <c r="E29" s="86"/>
    </row>
    <row r="30" spans="1:16" s="42" customFormat="1" ht="15" customHeight="1" x14ac:dyDescent="0.2">
      <c r="A30" s="43" t="s">
        <v>13</v>
      </c>
      <c r="B30" s="44"/>
      <c r="C30" s="45">
        <f>SUM(C24:C29)</f>
        <v>0</v>
      </c>
      <c r="F30" s="46"/>
    </row>
    <row r="31" spans="1:16" ht="15" customHeight="1" x14ac:dyDescent="0.2">
      <c r="A31" s="47"/>
      <c r="B31" s="122"/>
      <c r="C31" s="49"/>
    </row>
    <row r="32" spans="1:16" ht="15" customHeight="1" x14ac:dyDescent="0.2">
      <c r="A32" s="50" t="s">
        <v>48</v>
      </c>
      <c r="B32" s="48"/>
      <c r="C32" s="49"/>
    </row>
    <row r="33" spans="1:5" ht="15" customHeight="1" x14ac:dyDescent="0.2">
      <c r="A33" s="202" t="s">
        <v>49</v>
      </c>
      <c r="B33" s="202"/>
      <c r="C33" s="202"/>
    </row>
    <row r="34" spans="1:5" ht="15" customHeight="1" x14ac:dyDescent="0.2">
      <c r="A34" s="51" t="s">
        <v>17</v>
      </c>
      <c r="B34" s="22">
        <v>8.3299999999999999E-2</v>
      </c>
      <c r="C34" s="52">
        <f>$C$30*B34</f>
        <v>0</v>
      </c>
    </row>
    <row r="35" spans="1:5" ht="15" customHeight="1" x14ac:dyDescent="0.2">
      <c r="A35" s="51" t="s">
        <v>33</v>
      </c>
      <c r="B35" s="23">
        <v>8.3299999999999999E-2</v>
      </c>
      <c r="C35" s="52">
        <f>$C$30*B35</f>
        <v>0</v>
      </c>
      <c r="E35" s="53"/>
    </row>
    <row r="36" spans="1:5" ht="15" customHeight="1" x14ac:dyDescent="0.2">
      <c r="A36" s="51" t="s">
        <v>3</v>
      </c>
      <c r="B36" s="23">
        <v>2.7799999999999998E-2</v>
      </c>
      <c r="C36" s="52">
        <f>$C$30*B36</f>
        <v>0</v>
      </c>
    </row>
    <row r="37" spans="1:5" ht="15" customHeight="1" x14ac:dyDescent="0.2">
      <c r="A37" s="54" t="s">
        <v>18</v>
      </c>
      <c r="B37" s="24">
        <f>SUM(B34:B36)</f>
        <v>0.19439999999999999</v>
      </c>
      <c r="C37" s="55">
        <f>SUM(C34:C36)</f>
        <v>0</v>
      </c>
    </row>
    <row r="38" spans="1:5" ht="15" customHeight="1" x14ac:dyDescent="0.2">
      <c r="A38" s="114" t="s">
        <v>100</v>
      </c>
      <c r="B38" s="22">
        <f>+B37*B51</f>
        <v>7.1539200000000011E-2</v>
      </c>
      <c r="C38" s="52">
        <f>$C$30*B38</f>
        <v>0</v>
      </c>
    </row>
    <row r="39" spans="1:5" ht="15" customHeight="1" x14ac:dyDescent="0.2">
      <c r="A39" s="114" t="s">
        <v>72</v>
      </c>
      <c r="B39" s="25">
        <v>3.4700000000000002E-2</v>
      </c>
      <c r="C39" s="52">
        <f>$C$30*B39</f>
        <v>0</v>
      </c>
      <c r="E39" s="56"/>
    </row>
    <row r="40" spans="1:5" x14ac:dyDescent="0.2">
      <c r="A40" s="43" t="s">
        <v>15</v>
      </c>
      <c r="B40" s="24">
        <f>B38+B37+B39</f>
        <v>0.3006392</v>
      </c>
      <c r="C40" s="55">
        <f>C38+C37+C39</f>
        <v>0</v>
      </c>
    </row>
    <row r="41" spans="1:5" x14ac:dyDescent="0.2">
      <c r="A41" s="129"/>
      <c r="B41" s="129"/>
      <c r="C41" s="129"/>
    </row>
    <row r="42" spans="1:5" ht="31.5" customHeight="1" x14ac:dyDescent="0.2">
      <c r="A42" s="142" t="s">
        <v>80</v>
      </c>
      <c r="B42" s="144" t="s">
        <v>11</v>
      </c>
      <c r="C42" s="144" t="s">
        <v>16</v>
      </c>
    </row>
    <row r="43" spans="1:5" ht="15" customHeight="1" x14ac:dyDescent="0.2">
      <c r="A43" s="57" t="s">
        <v>14</v>
      </c>
      <c r="B43" s="75">
        <v>0.2</v>
      </c>
      <c r="C43" s="58">
        <f t="shared" ref="C43:C50" si="0">$C$30*B43</f>
        <v>0</v>
      </c>
    </row>
    <row r="44" spans="1:5" ht="15" customHeight="1" x14ac:dyDescent="0.2">
      <c r="A44" s="57" t="s">
        <v>50</v>
      </c>
      <c r="B44" s="75">
        <v>2.5000000000000001E-2</v>
      </c>
      <c r="C44" s="58">
        <f t="shared" si="0"/>
        <v>0</v>
      </c>
      <c r="E44" s="59"/>
    </row>
    <row r="45" spans="1:5" ht="15" customHeight="1" x14ac:dyDescent="0.2">
      <c r="A45" s="116" t="s">
        <v>81</v>
      </c>
      <c r="B45" s="75">
        <v>0.03</v>
      </c>
      <c r="C45" s="58">
        <f t="shared" si="0"/>
        <v>0</v>
      </c>
      <c r="E45" s="59"/>
    </row>
    <row r="46" spans="1:5" ht="15" customHeight="1" x14ac:dyDescent="0.2">
      <c r="A46" s="57" t="s">
        <v>51</v>
      </c>
      <c r="B46" s="75">
        <v>1.4999999999999999E-2</v>
      </c>
      <c r="C46" s="58">
        <f t="shared" si="0"/>
        <v>0</v>
      </c>
    </row>
    <row r="47" spans="1:5" ht="15" customHeight="1" x14ac:dyDescent="0.2">
      <c r="A47" s="57" t="s">
        <v>52</v>
      </c>
      <c r="B47" s="75">
        <v>0.01</v>
      </c>
      <c r="C47" s="58">
        <f t="shared" si="0"/>
        <v>0</v>
      </c>
    </row>
    <row r="48" spans="1:5" ht="15" customHeight="1" x14ac:dyDescent="0.2">
      <c r="A48" s="57" t="s">
        <v>53</v>
      </c>
      <c r="B48" s="75">
        <v>6.0000000000000001E-3</v>
      </c>
      <c r="C48" s="58">
        <f t="shared" si="0"/>
        <v>0</v>
      </c>
    </row>
    <row r="49" spans="1:5" ht="15" customHeight="1" x14ac:dyDescent="0.2">
      <c r="A49" s="57" t="s">
        <v>54</v>
      </c>
      <c r="B49" s="75">
        <v>2E-3</v>
      </c>
      <c r="C49" s="58">
        <f t="shared" si="0"/>
        <v>0</v>
      </c>
    </row>
    <row r="50" spans="1:5" ht="15" customHeight="1" x14ac:dyDescent="0.2">
      <c r="A50" s="57" t="s">
        <v>55</v>
      </c>
      <c r="B50" s="75">
        <v>0.08</v>
      </c>
      <c r="C50" s="58">
        <f t="shared" si="0"/>
        <v>0</v>
      </c>
    </row>
    <row r="51" spans="1:5" x14ac:dyDescent="0.2">
      <c r="A51" s="43" t="s">
        <v>57</v>
      </c>
      <c r="B51" s="60">
        <f>SUM(B43:B50)</f>
        <v>0.36800000000000005</v>
      </c>
      <c r="C51" s="61">
        <f>SUM(C43:C50)</f>
        <v>0</v>
      </c>
    </row>
    <row r="52" spans="1:5" ht="15" customHeight="1" x14ac:dyDescent="0.2">
      <c r="A52" s="129"/>
      <c r="B52" s="129"/>
      <c r="C52" s="129"/>
    </row>
    <row r="53" spans="1:5" ht="15" customHeight="1" x14ac:dyDescent="0.2">
      <c r="A53" s="269" t="s">
        <v>56</v>
      </c>
      <c r="B53" s="269"/>
      <c r="C53" s="269"/>
    </row>
    <row r="54" spans="1:5" ht="15" customHeight="1" x14ac:dyDescent="0.2">
      <c r="A54" s="21" t="s">
        <v>118</v>
      </c>
      <c r="B54" s="130">
        <v>3.5</v>
      </c>
      <c r="C54" s="241">
        <v>0</v>
      </c>
      <c r="E54" s="242">
        <f>ROUND(((B54*2)*15)-(C24*6%),2)</f>
        <v>105</v>
      </c>
    </row>
    <row r="55" spans="1:5" ht="15" customHeight="1" x14ac:dyDescent="0.2">
      <c r="A55" s="21" t="s">
        <v>116</v>
      </c>
      <c r="B55" s="131">
        <v>900</v>
      </c>
      <c r="C55" s="26">
        <v>0</v>
      </c>
      <c r="E55" s="111"/>
    </row>
    <row r="56" spans="1:5" ht="15" customHeight="1" x14ac:dyDescent="0.2">
      <c r="A56" s="107" t="s">
        <v>117</v>
      </c>
      <c r="B56" s="64"/>
      <c r="C56" s="26">
        <v>0</v>
      </c>
    </row>
    <row r="57" spans="1:5" ht="15" customHeight="1" x14ac:dyDescent="0.2">
      <c r="A57" s="21" t="s">
        <v>119</v>
      </c>
      <c r="B57" s="191"/>
      <c r="C57" s="192" t="s">
        <v>159</v>
      </c>
    </row>
    <row r="58" spans="1:5" ht="15" customHeight="1" x14ac:dyDescent="0.2">
      <c r="A58" s="21" t="s">
        <v>120</v>
      </c>
      <c r="B58" s="64"/>
      <c r="C58" s="26">
        <v>0</v>
      </c>
    </row>
    <row r="59" spans="1:5" ht="15" customHeight="1" x14ac:dyDescent="0.2">
      <c r="A59" s="21" t="s">
        <v>121</v>
      </c>
      <c r="B59" s="64"/>
      <c r="C59" s="26">
        <v>0</v>
      </c>
    </row>
    <row r="60" spans="1:5" ht="25.5" x14ac:dyDescent="0.2">
      <c r="A60" s="193" t="s">
        <v>114</v>
      </c>
      <c r="B60" s="196">
        <v>1300</v>
      </c>
      <c r="C60" s="26" t="s">
        <v>159</v>
      </c>
    </row>
    <row r="61" spans="1:5" x14ac:dyDescent="0.2">
      <c r="A61" s="199" t="s">
        <v>115</v>
      </c>
      <c r="B61" s="200"/>
      <c r="C61" s="192" t="s">
        <v>159</v>
      </c>
    </row>
    <row r="62" spans="1:5" ht="15" customHeight="1" x14ac:dyDescent="0.2">
      <c r="A62" s="129" t="s">
        <v>57</v>
      </c>
      <c r="B62" s="129"/>
      <c r="C62" s="61">
        <f>SUM(C54:C61)</f>
        <v>0</v>
      </c>
    </row>
    <row r="63" spans="1:5" ht="15" customHeight="1" x14ac:dyDescent="0.2">
      <c r="A63" s="146" t="s">
        <v>70</v>
      </c>
      <c r="B63" s="147"/>
      <c r="C63" s="144" t="s">
        <v>16</v>
      </c>
    </row>
    <row r="64" spans="1:5" ht="15" customHeight="1" x14ac:dyDescent="0.2">
      <c r="A64" s="65" t="s">
        <v>49</v>
      </c>
      <c r="B64" s="66"/>
      <c r="C64" s="67">
        <f>+C40</f>
        <v>0</v>
      </c>
    </row>
    <row r="65" spans="1:6" ht="15" customHeight="1" x14ac:dyDescent="0.2">
      <c r="A65" s="108" t="s">
        <v>82</v>
      </c>
      <c r="B65" s="68"/>
      <c r="C65" s="69">
        <f>+C51</f>
        <v>0</v>
      </c>
    </row>
    <row r="66" spans="1:6" ht="15" customHeight="1" x14ac:dyDescent="0.2">
      <c r="A66" s="40" t="s">
        <v>56</v>
      </c>
      <c r="B66" s="66"/>
      <c r="C66" s="69">
        <f>+C62</f>
        <v>0</v>
      </c>
      <c r="D66" s="70"/>
    </row>
    <row r="67" spans="1:6" x14ac:dyDescent="0.2">
      <c r="A67" s="43" t="s">
        <v>57</v>
      </c>
      <c r="B67" s="71"/>
      <c r="C67" s="67">
        <f>SUM(C64:C66)</f>
        <v>0</v>
      </c>
    </row>
    <row r="68" spans="1:6" ht="15" customHeight="1" x14ac:dyDescent="0.2">
      <c r="A68" s="72"/>
      <c r="B68" s="72"/>
      <c r="C68" s="72"/>
    </row>
    <row r="69" spans="1:6" ht="15" customHeight="1" x14ac:dyDescent="0.2">
      <c r="A69" s="72" t="s">
        <v>58</v>
      </c>
      <c r="B69" s="72"/>
      <c r="C69" s="72"/>
    </row>
    <row r="70" spans="1:6" ht="15" customHeight="1" x14ac:dyDescent="0.2">
      <c r="A70" s="148" t="s">
        <v>59</v>
      </c>
      <c r="B70" s="144" t="s">
        <v>11</v>
      </c>
      <c r="C70" s="144" t="s">
        <v>16</v>
      </c>
    </row>
    <row r="71" spans="1:6" ht="15" customHeight="1" x14ac:dyDescent="0.2">
      <c r="A71" s="57" t="s">
        <v>19</v>
      </c>
      <c r="B71" s="23">
        <f>(((1+1/12*1+(1/12*1+1/3*1/12*1))*0.05)/12)+(((1/30*3)*1)*0.95)/12</f>
        <v>1.2893518518518519E-2</v>
      </c>
      <c r="C71" s="27">
        <f>$C$30*B71</f>
        <v>0</v>
      </c>
    </row>
    <row r="72" spans="1:6" ht="15" customHeight="1" x14ac:dyDescent="0.2">
      <c r="A72" s="57" t="s">
        <v>20</v>
      </c>
      <c r="B72" s="23">
        <f>0.08*B71</f>
        <v>1.0314814814814815E-3</v>
      </c>
      <c r="C72" s="27">
        <f>$C$30*B72</f>
        <v>0</v>
      </c>
    </row>
    <row r="73" spans="1:6" ht="15" customHeight="1" x14ac:dyDescent="0.2">
      <c r="A73" s="51" t="s">
        <v>21</v>
      </c>
      <c r="B73" s="23">
        <f>0.08*0.4*B71</f>
        <v>4.1259259259259265E-4</v>
      </c>
      <c r="C73" s="27">
        <f>$C$30*B73</f>
        <v>0</v>
      </c>
    </row>
    <row r="74" spans="1:6" ht="15" customHeight="1" x14ac:dyDescent="0.2">
      <c r="A74" s="51" t="s">
        <v>22</v>
      </c>
      <c r="B74" s="23">
        <f>((7/30)/12)</f>
        <v>1.9444444444444445E-2</v>
      </c>
      <c r="C74" s="112">
        <f>$C$30*B74</f>
        <v>0</v>
      </c>
      <c r="E74" s="111"/>
      <c r="F74" s="117"/>
    </row>
    <row r="75" spans="1:6" ht="15" customHeight="1" x14ac:dyDescent="0.2">
      <c r="A75" s="51" t="s">
        <v>60</v>
      </c>
      <c r="B75" s="23">
        <f>+B74*B51</f>
        <v>7.1555555555555565E-3</v>
      </c>
      <c r="C75" s="27">
        <f>$C$30*B75</f>
        <v>0</v>
      </c>
    </row>
    <row r="76" spans="1:6" ht="15" customHeight="1" x14ac:dyDescent="0.2">
      <c r="A76" s="114" t="s">
        <v>84</v>
      </c>
      <c r="B76" s="23">
        <f>0.08*0.4*B74</f>
        <v>6.2222222222222225E-4</v>
      </c>
      <c r="C76" s="112">
        <f>+B76*C30</f>
        <v>0</v>
      </c>
    </row>
    <row r="77" spans="1:6" ht="15" customHeight="1" x14ac:dyDescent="0.2">
      <c r="A77" s="73" t="s">
        <v>15</v>
      </c>
      <c r="B77" s="24">
        <f>SUM(B71:B76)</f>
        <v>4.155981481481482E-2</v>
      </c>
      <c r="C77" s="74">
        <f>SUM(C71:C76)</f>
        <v>0</v>
      </c>
    </row>
    <row r="78" spans="1:6" ht="15" customHeight="1" x14ac:dyDescent="0.2">
      <c r="A78" s="72"/>
      <c r="B78" s="72"/>
    </row>
    <row r="79" spans="1:6" ht="15" customHeight="1" x14ac:dyDescent="0.2">
      <c r="A79" s="72" t="s">
        <v>73</v>
      </c>
      <c r="B79" s="72"/>
      <c r="C79" s="113">
        <f>+C30+C37+C51+C56+C77+C84+C90</f>
        <v>0</v>
      </c>
    </row>
    <row r="80" spans="1:6" ht="15" customHeight="1" x14ac:dyDescent="0.2">
      <c r="A80" s="269" t="s">
        <v>85</v>
      </c>
      <c r="B80" s="269"/>
      <c r="C80" s="269"/>
      <c r="E80" s="59"/>
    </row>
    <row r="81" spans="1:5" ht="15" customHeight="1" x14ac:dyDescent="0.2">
      <c r="A81" s="21" t="s">
        <v>86</v>
      </c>
      <c r="B81" s="23">
        <f>(5/30)/12</f>
        <v>1.3888888888888888E-2</v>
      </c>
      <c r="C81" s="26">
        <v>0</v>
      </c>
    </row>
    <row r="82" spans="1:5" ht="15" customHeight="1" x14ac:dyDescent="0.2">
      <c r="A82" s="21" t="s">
        <v>87</v>
      </c>
      <c r="B82" s="23">
        <f>((5/30)/12)*0.015</f>
        <v>2.0833333333333332E-4</v>
      </c>
      <c r="C82" s="26">
        <v>0</v>
      </c>
    </row>
    <row r="83" spans="1:5" ht="15" customHeight="1" x14ac:dyDescent="0.2">
      <c r="A83" s="21" t="s">
        <v>88</v>
      </c>
      <c r="B83" s="23">
        <f>(15/30)/12*0.0078</f>
        <v>3.2499999999999999E-4</v>
      </c>
      <c r="C83" s="26">
        <v>0</v>
      </c>
    </row>
    <row r="84" spans="1:5" ht="15" customHeight="1" x14ac:dyDescent="0.2">
      <c r="A84" s="21" t="s">
        <v>89</v>
      </c>
      <c r="B84" s="23">
        <f>((1+0.333333333333333)*3.95/12*0.02)/12</f>
        <v>7.3148148148148139E-4</v>
      </c>
      <c r="C84" s="26">
        <f>B84*C30+((C56)*3.95*0.02)/12+(((3.95*C30+3.95/12*C30)*B51+(0)*0.08)*0.02)/12</f>
        <v>0</v>
      </c>
    </row>
    <row r="85" spans="1:5" ht="15" customHeight="1" x14ac:dyDescent="0.2">
      <c r="A85" s="21" t="s">
        <v>90</v>
      </c>
      <c r="B85" s="75"/>
      <c r="C85" s="41">
        <f>+B85*$C$30</f>
        <v>0</v>
      </c>
    </row>
    <row r="86" spans="1:5" ht="15" customHeight="1" x14ac:dyDescent="0.2">
      <c r="A86" s="73" t="s">
        <v>15</v>
      </c>
      <c r="B86" s="75"/>
      <c r="C86" s="61">
        <f>SUM(C81:C85)</f>
        <v>0</v>
      </c>
    </row>
    <row r="87" spans="1:5" ht="15" customHeight="1" x14ac:dyDescent="0.2">
      <c r="A87" s="76"/>
      <c r="B87" s="72"/>
      <c r="C87" s="72"/>
    </row>
    <row r="88" spans="1:5" ht="15" customHeight="1" x14ac:dyDescent="0.2">
      <c r="A88" s="72" t="s">
        <v>74</v>
      </c>
      <c r="B88" s="77"/>
      <c r="C88" s="78"/>
    </row>
    <row r="89" spans="1:5" ht="15" customHeight="1" x14ac:dyDescent="0.2">
      <c r="A89" s="202" t="s">
        <v>61</v>
      </c>
      <c r="B89" s="147"/>
      <c r="C89" s="144" t="s">
        <v>16</v>
      </c>
    </row>
    <row r="90" spans="1:5" ht="15" customHeight="1" x14ac:dyDescent="0.2">
      <c r="A90" s="21" t="s">
        <v>138</v>
      </c>
      <c r="B90" s="66"/>
      <c r="C90" s="69">
        <v>0</v>
      </c>
    </row>
    <row r="91" spans="1:5" ht="15" customHeight="1" x14ac:dyDescent="0.2">
      <c r="A91" s="118"/>
      <c r="B91" s="75"/>
      <c r="C91" s="41">
        <v>0</v>
      </c>
    </row>
    <row r="92" spans="1:5" ht="15" customHeight="1" x14ac:dyDescent="0.2">
      <c r="A92" s="73" t="s">
        <v>15</v>
      </c>
      <c r="B92" s="75"/>
      <c r="C92" s="61">
        <f>SUM(C90:C91)</f>
        <v>0</v>
      </c>
    </row>
    <row r="93" spans="1:5" ht="15" customHeight="1" x14ac:dyDescent="0.2">
      <c r="A93" s="50"/>
      <c r="B93" s="77"/>
      <c r="C93" s="78"/>
    </row>
    <row r="94" spans="1:5" ht="15" customHeight="1" x14ac:dyDescent="0.2">
      <c r="A94" s="72" t="s">
        <v>62</v>
      </c>
      <c r="B94" s="79"/>
      <c r="C94" s="80"/>
    </row>
    <row r="95" spans="1:5" ht="15" customHeight="1" x14ac:dyDescent="0.2">
      <c r="A95" s="146" t="s">
        <v>64</v>
      </c>
      <c r="B95" s="149" t="s">
        <v>11</v>
      </c>
      <c r="C95" s="150" t="s">
        <v>16</v>
      </c>
      <c r="E95" s="86"/>
    </row>
    <row r="96" spans="1:5" ht="15" customHeight="1" x14ac:dyDescent="0.2">
      <c r="A96" s="270" t="s">
        <v>75</v>
      </c>
      <c r="B96" s="270"/>
      <c r="C96" s="271">
        <f>+C92+C86+C77+C67+C30</f>
        <v>0</v>
      </c>
      <c r="E96" s="86"/>
    </row>
    <row r="97" spans="1:9" ht="15" customHeight="1" x14ac:dyDescent="0.2">
      <c r="A97" s="270"/>
      <c r="B97" s="270"/>
      <c r="C97" s="271"/>
    </row>
    <row r="98" spans="1:9" ht="15" customHeight="1" x14ac:dyDescent="0.2">
      <c r="A98" s="81" t="s">
        <v>103</v>
      </c>
      <c r="B98" s="151">
        <v>0.05</v>
      </c>
      <c r="C98" s="55">
        <f>C96*B98</f>
        <v>0</v>
      </c>
    </row>
    <row r="99" spans="1:9" ht="15" customHeight="1" x14ac:dyDescent="0.2">
      <c r="A99" s="272" t="s">
        <v>76</v>
      </c>
      <c r="B99" s="272"/>
      <c r="C99" s="273">
        <f>C96+C98</f>
        <v>0</v>
      </c>
    </row>
    <row r="100" spans="1:9" ht="15" customHeight="1" x14ac:dyDescent="0.2">
      <c r="A100" s="272"/>
      <c r="B100" s="272"/>
      <c r="C100" s="273"/>
    </row>
    <row r="101" spans="1:9" ht="30" customHeight="1" x14ac:dyDescent="0.2">
      <c r="A101" s="267" t="s">
        <v>122</v>
      </c>
      <c r="B101" s="268"/>
      <c r="C101" s="208">
        <v>0</v>
      </c>
    </row>
    <row r="102" spans="1:9" ht="15" customHeight="1" x14ac:dyDescent="0.2">
      <c r="A102" s="205" t="s">
        <v>4</v>
      </c>
      <c r="B102" s="206">
        <v>0.05</v>
      </c>
      <c r="C102" s="207">
        <f>C99*B102</f>
        <v>0</v>
      </c>
    </row>
    <row r="103" spans="1:9" ht="15" customHeight="1" x14ac:dyDescent="0.2">
      <c r="A103" s="82" t="s">
        <v>5</v>
      </c>
      <c r="B103" s="127"/>
      <c r="C103" s="63"/>
    </row>
    <row r="104" spans="1:9" ht="15" customHeight="1" x14ac:dyDescent="0.2">
      <c r="A104" s="270" t="s">
        <v>63</v>
      </c>
      <c r="B104" s="270"/>
      <c r="C104" s="203">
        <f>+C102+C98+C96</f>
        <v>0</v>
      </c>
    </row>
    <row r="105" spans="1:9" ht="21" customHeight="1" x14ac:dyDescent="0.2">
      <c r="A105" s="270" t="s">
        <v>32</v>
      </c>
      <c r="B105" s="270"/>
      <c r="C105" s="270"/>
    </row>
    <row r="106" spans="1:9" ht="15" customHeight="1" x14ac:dyDescent="0.2">
      <c r="A106" s="84" t="s">
        <v>77</v>
      </c>
      <c r="B106" s="277"/>
      <c r="C106" s="278"/>
      <c r="H106" s="104"/>
      <c r="I106" s="104"/>
    </row>
    <row r="107" spans="1:9" ht="15" customHeight="1" x14ac:dyDescent="0.2">
      <c r="A107" s="84" t="s">
        <v>71</v>
      </c>
      <c r="B107" s="85">
        <v>7.5999999999999998E-2</v>
      </c>
      <c r="C107" s="74">
        <f>(C104)*B107/(1-(B110))</f>
        <v>0</v>
      </c>
      <c r="E107" s="86"/>
      <c r="H107" s="105"/>
      <c r="I107" s="105"/>
    </row>
    <row r="108" spans="1:9" ht="15" customHeight="1" x14ac:dyDescent="0.2">
      <c r="A108" s="84" t="s">
        <v>23</v>
      </c>
      <c r="B108" s="85">
        <v>1.6500000000000001E-2</v>
      </c>
      <c r="C108" s="74">
        <f>(C104)*B108/(1-(B110))</f>
        <v>0</v>
      </c>
      <c r="H108" s="105"/>
      <c r="I108" s="105"/>
    </row>
    <row r="109" spans="1:9" ht="15" customHeight="1" x14ac:dyDescent="0.2">
      <c r="A109" s="84" t="s">
        <v>78</v>
      </c>
      <c r="B109" s="152">
        <v>0.04</v>
      </c>
      <c r="C109" s="74">
        <f>(C104)*B109/(1-(B110))</f>
        <v>0</v>
      </c>
      <c r="I109" s="105"/>
    </row>
    <row r="110" spans="1:9" ht="15" customHeight="1" x14ac:dyDescent="0.2">
      <c r="A110" s="4" t="s">
        <v>6</v>
      </c>
      <c r="B110" s="20">
        <f>SUM(B107:B109)</f>
        <v>0.13250000000000001</v>
      </c>
      <c r="C110" s="5">
        <f>SUM(C107:C109)</f>
        <v>0</v>
      </c>
    </row>
    <row r="111" spans="1:9" ht="15" customHeight="1" x14ac:dyDescent="0.2">
      <c r="A111" s="279"/>
      <c r="B111" s="280"/>
      <c r="C111" s="281"/>
    </row>
    <row r="112" spans="1:9" ht="15" customHeight="1" x14ac:dyDescent="0.2">
      <c r="A112" s="73" t="s">
        <v>15</v>
      </c>
      <c r="B112" s="87"/>
      <c r="C112" s="74">
        <f>C98+C102+C110</f>
        <v>0</v>
      </c>
    </row>
    <row r="113" spans="1:5" ht="15" customHeight="1" x14ac:dyDescent="0.2">
      <c r="A113" s="50"/>
      <c r="B113" s="102"/>
      <c r="C113" s="103"/>
    </row>
    <row r="114" spans="1:5" ht="15" customHeight="1" thickBot="1" x14ac:dyDescent="0.25">
      <c r="A114" s="88"/>
      <c r="B114" s="89"/>
      <c r="C114" s="49"/>
    </row>
    <row r="115" spans="1:5" ht="25.5" customHeight="1" thickBot="1" x14ac:dyDescent="0.25">
      <c r="A115" s="274" t="s">
        <v>24</v>
      </c>
      <c r="B115" s="275"/>
      <c r="C115" s="276"/>
    </row>
    <row r="116" spans="1:5" ht="8.25" customHeight="1" x14ac:dyDescent="0.2">
      <c r="A116" s="88"/>
      <c r="B116" s="89"/>
      <c r="C116" s="49"/>
    </row>
    <row r="117" spans="1:5" ht="15" customHeight="1" x14ac:dyDescent="0.2">
      <c r="A117" s="153" t="s">
        <v>25</v>
      </c>
      <c r="B117" s="154"/>
      <c r="C117" s="144" t="s">
        <v>26</v>
      </c>
    </row>
    <row r="118" spans="1:5" ht="15" customHeight="1" x14ac:dyDescent="0.2">
      <c r="A118" s="90" t="s">
        <v>27</v>
      </c>
      <c r="B118" s="91"/>
      <c r="C118" s="92">
        <f>C30</f>
        <v>0</v>
      </c>
    </row>
    <row r="119" spans="1:5" ht="15" customHeight="1" x14ac:dyDescent="0.2">
      <c r="A119" s="90" t="s">
        <v>65</v>
      </c>
      <c r="B119" s="91"/>
      <c r="C119" s="92">
        <f>+C67</f>
        <v>0</v>
      </c>
    </row>
    <row r="120" spans="1:5" ht="15" customHeight="1" x14ac:dyDescent="0.2">
      <c r="A120" s="90" t="s">
        <v>66</v>
      </c>
      <c r="B120" s="91"/>
      <c r="C120" s="92">
        <f>+C77</f>
        <v>0</v>
      </c>
    </row>
    <row r="121" spans="1:5" ht="15" customHeight="1" x14ac:dyDescent="0.2">
      <c r="A121" s="90" t="s">
        <v>67</v>
      </c>
      <c r="B121" s="91"/>
      <c r="C121" s="92">
        <f>+C86</f>
        <v>0</v>
      </c>
    </row>
    <row r="122" spans="1:5" ht="15" customHeight="1" x14ac:dyDescent="0.2">
      <c r="A122" s="90" t="s">
        <v>68</v>
      </c>
      <c r="B122" s="91"/>
      <c r="C122" s="92">
        <f>+C92</f>
        <v>0</v>
      </c>
    </row>
    <row r="123" spans="1:5" ht="15" customHeight="1" x14ac:dyDescent="0.2">
      <c r="A123" s="93" t="s">
        <v>83</v>
      </c>
      <c r="B123" s="3"/>
      <c r="C123" s="94">
        <f>SUM(C118:C122)</f>
        <v>0</v>
      </c>
    </row>
    <row r="124" spans="1:5" ht="15" customHeight="1" x14ac:dyDescent="0.2">
      <c r="A124" s="90" t="s">
        <v>69</v>
      </c>
      <c r="B124" s="91"/>
      <c r="C124" s="92">
        <f>C112</f>
        <v>0</v>
      </c>
    </row>
    <row r="125" spans="1:5" ht="15" customHeight="1" x14ac:dyDescent="0.2">
      <c r="A125" s="170" t="s">
        <v>28</v>
      </c>
      <c r="B125" s="170"/>
      <c r="C125" s="166">
        <f>TRUNC(C123+C124,2)</f>
        <v>0</v>
      </c>
      <c r="E125" s="115"/>
    </row>
    <row r="126" spans="1:5" ht="15" customHeight="1" x14ac:dyDescent="0.2">
      <c r="B126" s="6"/>
      <c r="C126" s="2"/>
    </row>
    <row r="127" spans="1:5" ht="15" customHeight="1" x14ac:dyDescent="0.2">
      <c r="A127" s="1"/>
    </row>
    <row r="128" spans="1:5" ht="15" customHeight="1" x14ac:dyDescent="0.2">
      <c r="A128" s="128"/>
      <c r="B128"/>
      <c r="C128"/>
      <c r="D128"/>
      <c r="E128"/>
    </row>
    <row r="129" spans="1:5" ht="15" customHeight="1" x14ac:dyDescent="0.2">
      <c r="A129" s="128"/>
      <c r="B129" s="106"/>
      <c r="C129" s="106"/>
      <c r="D129"/>
      <c r="E129"/>
    </row>
    <row r="130" spans="1:5" ht="15" customHeight="1" x14ac:dyDescent="0.2">
      <c r="A130" s="1"/>
      <c r="B130" s="106"/>
      <c r="C130"/>
      <c r="D130"/>
      <c r="E130"/>
    </row>
    <row r="131" spans="1:5" ht="15" customHeight="1" x14ac:dyDescent="0.2"/>
    <row r="132" spans="1:5" ht="15" customHeight="1" x14ac:dyDescent="0.2"/>
    <row r="133" spans="1:5" ht="15" customHeight="1" x14ac:dyDescent="0.2"/>
    <row r="134" spans="1:5" ht="15" customHeight="1" x14ac:dyDescent="0.2">
      <c r="A134" s="96"/>
      <c r="B134" s="96"/>
    </row>
    <row r="135" spans="1:5" ht="15" customHeight="1" x14ac:dyDescent="0.2">
      <c r="A135" s="31"/>
      <c r="B135" s="48"/>
    </row>
    <row r="136" spans="1:5" ht="15" customHeight="1" x14ac:dyDescent="0.2">
      <c r="A136" s="31"/>
      <c r="B136" s="48"/>
    </row>
    <row r="137" spans="1:5" ht="15" customHeight="1" x14ac:dyDescent="0.2">
      <c r="A137" s="97"/>
      <c r="B137" s="48"/>
    </row>
    <row r="138" spans="1:5" x14ac:dyDescent="0.2">
      <c r="A138" s="97"/>
      <c r="B138" s="48"/>
    </row>
    <row r="139" spans="1:5" x14ac:dyDescent="0.2">
      <c r="A139" s="97"/>
      <c r="B139" s="48"/>
    </row>
    <row r="140" spans="1:5" x14ac:dyDescent="0.2">
      <c r="A140" s="97"/>
      <c r="B140" s="48"/>
    </row>
    <row r="141" spans="1:5" x14ac:dyDescent="0.2">
      <c r="A141" s="98"/>
      <c r="B141" s="48"/>
    </row>
    <row r="142" spans="1:5" x14ac:dyDescent="0.2">
      <c r="A142" s="97"/>
      <c r="B142" s="48"/>
    </row>
    <row r="143" spans="1:5" x14ac:dyDescent="0.2">
      <c r="A143" s="97"/>
      <c r="B143" s="48"/>
    </row>
    <row r="144" spans="1:5" x14ac:dyDescent="0.2">
      <c r="A144" s="97"/>
      <c r="B144" s="48"/>
    </row>
    <row r="145" spans="1:2" x14ac:dyDescent="0.2">
      <c r="A145" s="97"/>
      <c r="B145" s="48"/>
    </row>
    <row r="146" spans="1:2" x14ac:dyDescent="0.2">
      <c r="A146" s="97"/>
      <c r="B146" s="48"/>
    </row>
    <row r="147" spans="1:2" x14ac:dyDescent="0.2">
      <c r="A147" s="97"/>
      <c r="B147" s="48"/>
    </row>
    <row r="148" spans="1:2" x14ac:dyDescent="0.2">
      <c r="A148" s="97"/>
      <c r="B148" s="48"/>
    </row>
    <row r="149" spans="1:2" x14ac:dyDescent="0.2">
      <c r="A149" s="97"/>
      <c r="B149" s="48"/>
    </row>
    <row r="150" spans="1:2" x14ac:dyDescent="0.2">
      <c r="A150" s="97"/>
      <c r="B150" s="48"/>
    </row>
    <row r="151" spans="1:2" x14ac:dyDescent="0.2">
      <c r="A151" s="99"/>
      <c r="B151" s="89"/>
    </row>
    <row r="152" spans="1:2" x14ac:dyDescent="0.2">
      <c r="A152" s="100"/>
      <c r="B152" s="100"/>
    </row>
    <row r="153" spans="1:2" x14ac:dyDescent="0.2">
      <c r="A153" s="101"/>
      <c r="B153" s="100"/>
    </row>
    <row r="154" spans="1:2" x14ac:dyDescent="0.2">
      <c r="A154" s="101"/>
      <c r="B154" s="100"/>
    </row>
  </sheetData>
  <mergeCells count="23">
    <mergeCell ref="A104:B104"/>
    <mergeCell ref="A105:C105"/>
    <mergeCell ref="B106:C106"/>
    <mergeCell ref="A111:C111"/>
    <mergeCell ref="A115:C115"/>
    <mergeCell ref="A101:B101"/>
    <mergeCell ref="B15:C15"/>
    <mergeCell ref="B16:C16"/>
    <mergeCell ref="B17:C17"/>
    <mergeCell ref="A19:C20"/>
    <mergeCell ref="A25:C25"/>
    <mergeCell ref="A53:C53"/>
    <mergeCell ref="A80:C80"/>
    <mergeCell ref="A96:B97"/>
    <mergeCell ref="C96:C97"/>
    <mergeCell ref="A99:B100"/>
    <mergeCell ref="C99:C100"/>
    <mergeCell ref="B14:C14"/>
    <mergeCell ref="A1:C1"/>
    <mergeCell ref="A2:C2"/>
    <mergeCell ref="A6:C6"/>
    <mergeCell ref="A9:C9"/>
    <mergeCell ref="B13:C13"/>
  </mergeCells>
  <pageMargins left="0.51181102362204722" right="0.51181102362204722" top="0.78740157480314965" bottom="0.78740157480314965" header="0.31496062992125984" footer="0.31496062992125984"/>
  <pageSetup paperSize="9" scale="77" fitToHeight="2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P152"/>
  <sheetViews>
    <sheetView topLeftCell="A95" zoomScale="90" zoomScaleNormal="90" workbookViewId="0">
      <selection activeCell="C126" sqref="C126"/>
    </sheetView>
  </sheetViews>
  <sheetFormatPr defaultRowHeight="12.75" x14ac:dyDescent="0.2"/>
  <cols>
    <col min="1" max="1" width="69.42578125" style="28" customWidth="1"/>
    <col min="2" max="2" width="15.7109375" style="95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86"/>
      <c r="B1" s="286"/>
      <c r="C1" s="286"/>
    </row>
    <row r="2" spans="1:3" ht="20.100000000000001" customHeight="1" x14ac:dyDescent="0.2">
      <c r="A2" s="287" t="s">
        <v>29</v>
      </c>
      <c r="B2" s="287"/>
      <c r="C2" s="287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33" t="s">
        <v>104</v>
      </c>
      <c r="B5" s="174" t="s">
        <v>123</v>
      </c>
      <c r="C5" s="174"/>
    </row>
    <row r="6" spans="1:3" ht="28.5" customHeight="1" x14ac:dyDescent="0.2">
      <c r="A6" s="288"/>
      <c r="B6" s="288"/>
      <c r="C6" s="288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89" t="s">
        <v>130</v>
      </c>
      <c r="B9" s="290"/>
      <c r="C9" s="291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30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6" t="s">
        <v>8</v>
      </c>
      <c r="B13" s="285"/>
      <c r="C13" s="285"/>
    </row>
    <row r="14" spans="1:3" ht="15" customHeight="1" x14ac:dyDescent="0.2">
      <c r="A14" s="126" t="s">
        <v>46</v>
      </c>
      <c r="B14" s="285" t="s">
        <v>93</v>
      </c>
      <c r="C14" s="285"/>
    </row>
    <row r="15" spans="1:3" ht="15" customHeight="1" x14ac:dyDescent="0.2">
      <c r="A15" s="126" t="s">
        <v>47</v>
      </c>
      <c r="B15" s="294" t="s">
        <v>160</v>
      </c>
      <c r="C15" s="294"/>
    </row>
    <row r="16" spans="1:3" ht="15" customHeight="1" x14ac:dyDescent="0.2">
      <c r="A16" s="126" t="s">
        <v>31</v>
      </c>
      <c r="B16" s="295" t="s">
        <v>131</v>
      </c>
      <c r="C16" s="295"/>
    </row>
    <row r="17" spans="1:16" ht="15" customHeight="1" x14ac:dyDescent="0.2">
      <c r="A17" s="126" t="s">
        <v>79</v>
      </c>
      <c r="B17" s="292">
        <v>12</v>
      </c>
      <c r="C17" s="29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96" t="s">
        <v>106</v>
      </c>
      <c r="B19" s="296"/>
      <c r="C19" s="296"/>
    </row>
    <row r="20" spans="1:16" ht="15" customHeight="1" x14ac:dyDescent="0.2">
      <c r="A20" s="296"/>
      <c r="B20" s="296"/>
      <c r="C20" s="296"/>
      <c r="P20" s="123"/>
    </row>
    <row r="21" spans="1:16" ht="15" customHeight="1" x14ac:dyDescent="0.2">
      <c r="A21" s="171"/>
      <c r="B21" s="171"/>
      <c r="C21" s="171"/>
    </row>
    <row r="22" spans="1:16" ht="15" customHeight="1" x14ac:dyDescent="0.2">
      <c r="A22" s="34" t="s">
        <v>9</v>
      </c>
      <c r="B22" s="34"/>
      <c r="C22" s="33"/>
    </row>
    <row r="23" spans="1:16" ht="15" customHeight="1" x14ac:dyDescent="0.2">
      <c r="A23" s="142" t="s">
        <v>10</v>
      </c>
      <c r="B23" s="143"/>
      <c r="C23" s="144"/>
      <c r="E23" s="39"/>
    </row>
    <row r="24" spans="1:16" ht="25.5" x14ac:dyDescent="0.2">
      <c r="A24" s="188" t="s">
        <v>111</v>
      </c>
      <c r="B24" s="189"/>
      <c r="C24" s="190">
        <v>0</v>
      </c>
    </row>
    <row r="25" spans="1:16" ht="15" customHeight="1" x14ac:dyDescent="0.2">
      <c r="A25" s="282" t="s">
        <v>113</v>
      </c>
      <c r="B25" s="283"/>
      <c r="C25" s="284"/>
      <c r="D25" s="42"/>
    </row>
    <row r="26" spans="1:16" ht="15" customHeight="1" x14ac:dyDescent="0.2">
      <c r="A26" s="185">
        <v>1621</v>
      </c>
      <c r="B26" s="186">
        <v>0.4</v>
      </c>
      <c r="C26" s="187">
        <v>0</v>
      </c>
      <c r="D26" s="42"/>
    </row>
    <row r="27" spans="1:16" ht="15" customHeight="1" x14ac:dyDescent="0.2">
      <c r="A27" s="175" t="s">
        <v>112</v>
      </c>
      <c r="B27" s="176"/>
      <c r="C27" s="177">
        <v>0</v>
      </c>
      <c r="D27" s="42"/>
    </row>
    <row r="28" spans="1:16" s="42" customFormat="1" ht="15" customHeight="1" x14ac:dyDescent="0.2">
      <c r="A28" s="43" t="s">
        <v>13</v>
      </c>
      <c r="B28" s="44"/>
      <c r="C28" s="45">
        <f>SUM(C24:C27)</f>
        <v>0</v>
      </c>
      <c r="F28" s="46"/>
    </row>
    <row r="29" spans="1:16" ht="15" customHeight="1" x14ac:dyDescent="0.2">
      <c r="A29" s="47"/>
      <c r="B29" s="122"/>
      <c r="C29" s="49"/>
    </row>
    <row r="30" spans="1:16" ht="15" customHeight="1" x14ac:dyDescent="0.2">
      <c r="A30" s="50" t="s">
        <v>48</v>
      </c>
      <c r="B30" s="48"/>
      <c r="C30" s="49"/>
    </row>
    <row r="31" spans="1:16" ht="15" customHeight="1" x14ac:dyDescent="0.2">
      <c r="A31" s="172" t="s">
        <v>49</v>
      </c>
      <c r="B31" s="172"/>
      <c r="C31" s="172"/>
    </row>
    <row r="32" spans="1:16" ht="15" customHeight="1" x14ac:dyDescent="0.2">
      <c r="A32" s="51" t="s">
        <v>17</v>
      </c>
      <c r="B32" s="22">
        <v>8.3299999999999999E-2</v>
      </c>
      <c r="C32" s="52">
        <f>$C$28*B32</f>
        <v>0</v>
      </c>
    </row>
    <row r="33" spans="1:5" ht="15" customHeight="1" x14ac:dyDescent="0.2">
      <c r="A33" s="51" t="s">
        <v>33</v>
      </c>
      <c r="B33" s="23">
        <v>8.3299999999999999E-2</v>
      </c>
      <c r="C33" s="52">
        <f>$C$28*B33</f>
        <v>0</v>
      </c>
      <c r="E33" s="53"/>
    </row>
    <row r="34" spans="1:5" ht="15" customHeight="1" x14ac:dyDescent="0.2">
      <c r="A34" s="51" t="s">
        <v>3</v>
      </c>
      <c r="B34" s="23">
        <v>2.7799999999999998E-2</v>
      </c>
      <c r="C34" s="52">
        <f>$C$28*B34</f>
        <v>0</v>
      </c>
    </row>
    <row r="35" spans="1:5" ht="15" customHeight="1" x14ac:dyDescent="0.2">
      <c r="A35" s="54" t="s">
        <v>18</v>
      </c>
      <c r="B35" s="24">
        <f>SUM(B32:B34)</f>
        <v>0.19439999999999999</v>
      </c>
      <c r="C35" s="55">
        <f>SUM(C32:C34)</f>
        <v>0</v>
      </c>
    </row>
    <row r="36" spans="1:5" ht="15" customHeight="1" x14ac:dyDescent="0.2">
      <c r="A36" s="114" t="s">
        <v>100</v>
      </c>
      <c r="B36" s="22">
        <f>+B35*B49</f>
        <v>7.1539200000000011E-2</v>
      </c>
      <c r="C36" s="52">
        <f>$C$28*B36</f>
        <v>0</v>
      </c>
    </row>
    <row r="37" spans="1:5" ht="15" customHeight="1" x14ac:dyDescent="0.2">
      <c r="A37" s="114" t="s">
        <v>72</v>
      </c>
      <c r="B37" s="25">
        <v>3.4700000000000002E-2</v>
      </c>
      <c r="C37" s="52">
        <f>$C$28*B37</f>
        <v>0</v>
      </c>
      <c r="E37" s="56"/>
    </row>
    <row r="38" spans="1:5" x14ac:dyDescent="0.2">
      <c r="A38" s="43" t="s">
        <v>15</v>
      </c>
      <c r="B38" s="24">
        <f>B36+B35+B37</f>
        <v>0.3006392</v>
      </c>
      <c r="C38" s="55">
        <f>C36+C35+C37</f>
        <v>0</v>
      </c>
    </row>
    <row r="39" spans="1:5" x14ac:dyDescent="0.2">
      <c r="A39" s="129"/>
      <c r="B39" s="129"/>
      <c r="C39" s="129"/>
    </row>
    <row r="40" spans="1:5" ht="31.5" customHeight="1" x14ac:dyDescent="0.2">
      <c r="A40" s="142" t="s">
        <v>80</v>
      </c>
      <c r="B40" s="144" t="s">
        <v>11</v>
      </c>
      <c r="C40" s="144" t="s">
        <v>16</v>
      </c>
    </row>
    <row r="41" spans="1:5" ht="15" customHeight="1" x14ac:dyDescent="0.2">
      <c r="A41" s="57" t="s">
        <v>14</v>
      </c>
      <c r="B41" s="75">
        <v>0.2</v>
      </c>
      <c r="C41" s="58">
        <f t="shared" ref="C41:C48" si="0">$C$28*B41</f>
        <v>0</v>
      </c>
    </row>
    <row r="42" spans="1:5" ht="15" customHeight="1" x14ac:dyDescent="0.2">
      <c r="A42" s="57" t="s">
        <v>50</v>
      </c>
      <c r="B42" s="75">
        <v>2.5000000000000001E-2</v>
      </c>
      <c r="C42" s="58">
        <f t="shared" si="0"/>
        <v>0</v>
      </c>
      <c r="E42" s="59"/>
    </row>
    <row r="43" spans="1:5" ht="15" customHeight="1" x14ac:dyDescent="0.2">
      <c r="A43" s="116" t="s">
        <v>81</v>
      </c>
      <c r="B43" s="75">
        <v>0.03</v>
      </c>
      <c r="C43" s="58">
        <f t="shared" si="0"/>
        <v>0</v>
      </c>
      <c r="E43" s="59"/>
    </row>
    <row r="44" spans="1:5" ht="15" customHeight="1" x14ac:dyDescent="0.2">
      <c r="A44" s="57" t="s">
        <v>51</v>
      </c>
      <c r="B44" s="75">
        <v>1.4999999999999999E-2</v>
      </c>
      <c r="C44" s="58">
        <f t="shared" si="0"/>
        <v>0</v>
      </c>
    </row>
    <row r="45" spans="1:5" ht="15" customHeight="1" x14ac:dyDescent="0.2">
      <c r="A45" s="57" t="s">
        <v>52</v>
      </c>
      <c r="B45" s="75">
        <v>0.01</v>
      </c>
      <c r="C45" s="58">
        <f t="shared" si="0"/>
        <v>0</v>
      </c>
    </row>
    <row r="46" spans="1:5" ht="15" customHeight="1" x14ac:dyDescent="0.2">
      <c r="A46" s="57" t="s">
        <v>53</v>
      </c>
      <c r="B46" s="75">
        <v>6.0000000000000001E-3</v>
      </c>
      <c r="C46" s="58">
        <f t="shared" si="0"/>
        <v>0</v>
      </c>
    </row>
    <row r="47" spans="1:5" ht="15" customHeight="1" x14ac:dyDescent="0.2">
      <c r="A47" s="57" t="s">
        <v>54</v>
      </c>
      <c r="B47" s="75">
        <v>2E-3</v>
      </c>
      <c r="C47" s="58">
        <f t="shared" si="0"/>
        <v>0</v>
      </c>
    </row>
    <row r="48" spans="1:5" ht="15" customHeight="1" x14ac:dyDescent="0.2">
      <c r="A48" s="57" t="s">
        <v>55</v>
      </c>
      <c r="B48" s="75">
        <v>0.08</v>
      </c>
      <c r="C48" s="58">
        <f t="shared" si="0"/>
        <v>0</v>
      </c>
    </row>
    <row r="49" spans="1:5" x14ac:dyDescent="0.2">
      <c r="A49" s="43" t="s">
        <v>57</v>
      </c>
      <c r="B49" s="60">
        <f>SUM(B41:B48)</f>
        <v>0.36800000000000005</v>
      </c>
      <c r="C49" s="61">
        <f>SUM(C41:C48)</f>
        <v>0</v>
      </c>
    </row>
    <row r="50" spans="1:5" ht="15" customHeight="1" x14ac:dyDescent="0.2">
      <c r="A50" s="129"/>
      <c r="B50" s="129"/>
      <c r="C50" s="129"/>
    </row>
    <row r="51" spans="1:5" ht="15" customHeight="1" x14ac:dyDescent="0.2">
      <c r="A51" s="269" t="s">
        <v>56</v>
      </c>
      <c r="B51" s="269"/>
      <c r="C51" s="269"/>
    </row>
    <row r="52" spans="1:5" ht="15" customHeight="1" x14ac:dyDescent="0.2">
      <c r="A52" s="21" t="s">
        <v>118</v>
      </c>
      <c r="B52" s="130">
        <v>3.5</v>
      </c>
      <c r="C52" s="241">
        <v>0</v>
      </c>
      <c r="E52" s="240">
        <f>ROUND(((B52*2)*15)-(C24*6%),2)</f>
        <v>105</v>
      </c>
    </row>
    <row r="53" spans="1:5" ht="15" customHeight="1" x14ac:dyDescent="0.2">
      <c r="A53" s="21" t="s">
        <v>116</v>
      </c>
      <c r="B53" s="131">
        <v>900</v>
      </c>
      <c r="C53" s="26">
        <v>0</v>
      </c>
      <c r="E53" s="111"/>
    </row>
    <row r="54" spans="1:5" ht="15" customHeight="1" x14ac:dyDescent="0.2">
      <c r="A54" s="107" t="s">
        <v>117</v>
      </c>
      <c r="B54" s="64"/>
      <c r="C54" s="26">
        <v>0</v>
      </c>
    </row>
    <row r="55" spans="1:5" ht="15" customHeight="1" x14ac:dyDescent="0.2">
      <c r="A55" s="21" t="s">
        <v>119</v>
      </c>
      <c r="B55" s="191"/>
      <c r="C55" s="192" t="s">
        <v>159</v>
      </c>
    </row>
    <row r="56" spans="1:5" ht="15" customHeight="1" x14ac:dyDescent="0.2">
      <c r="A56" s="21" t="s">
        <v>120</v>
      </c>
      <c r="B56" s="64"/>
      <c r="C56" s="26">
        <v>0</v>
      </c>
    </row>
    <row r="57" spans="1:5" ht="15" customHeight="1" x14ac:dyDescent="0.2">
      <c r="A57" s="21" t="s">
        <v>121</v>
      </c>
      <c r="B57" s="64"/>
      <c r="C57" s="26">
        <v>0</v>
      </c>
    </row>
    <row r="58" spans="1:5" ht="25.5" x14ac:dyDescent="0.2">
      <c r="A58" s="193" t="s">
        <v>114</v>
      </c>
      <c r="B58" s="196">
        <v>1300</v>
      </c>
      <c r="C58" s="26" t="s">
        <v>159</v>
      </c>
    </row>
    <row r="59" spans="1:5" x14ac:dyDescent="0.2">
      <c r="A59" s="199" t="s">
        <v>115</v>
      </c>
      <c r="B59" s="200"/>
      <c r="C59" s="192" t="s">
        <v>159</v>
      </c>
    </row>
    <row r="60" spans="1:5" ht="15" customHeight="1" x14ac:dyDescent="0.2">
      <c r="A60" s="129" t="s">
        <v>57</v>
      </c>
      <c r="B60" s="129"/>
      <c r="C60" s="61">
        <f>SUM(C52:C59)</f>
        <v>0</v>
      </c>
    </row>
    <row r="61" spans="1:5" ht="15" customHeight="1" x14ac:dyDescent="0.2">
      <c r="A61" s="146" t="s">
        <v>70</v>
      </c>
      <c r="B61" s="147"/>
      <c r="C61" s="144" t="s">
        <v>16</v>
      </c>
    </row>
    <row r="62" spans="1:5" ht="15" customHeight="1" x14ac:dyDescent="0.2">
      <c r="A62" s="65" t="s">
        <v>49</v>
      </c>
      <c r="B62" s="66"/>
      <c r="C62" s="67">
        <f>+C38</f>
        <v>0</v>
      </c>
    </row>
    <row r="63" spans="1:5" ht="15" customHeight="1" x14ac:dyDescent="0.2">
      <c r="A63" s="108" t="s">
        <v>82</v>
      </c>
      <c r="B63" s="68"/>
      <c r="C63" s="69">
        <f>+C49</f>
        <v>0</v>
      </c>
    </row>
    <row r="64" spans="1:5" ht="15" customHeight="1" x14ac:dyDescent="0.2">
      <c r="A64" s="40" t="s">
        <v>56</v>
      </c>
      <c r="B64" s="66"/>
      <c r="C64" s="69">
        <f>+C60</f>
        <v>0</v>
      </c>
      <c r="D64" s="70"/>
    </row>
    <row r="65" spans="1:6" x14ac:dyDescent="0.2">
      <c r="A65" s="43" t="s">
        <v>57</v>
      </c>
      <c r="B65" s="71"/>
      <c r="C65" s="67">
        <f>SUM(C62:C64)</f>
        <v>0</v>
      </c>
    </row>
    <row r="66" spans="1:6" ht="15" customHeight="1" x14ac:dyDescent="0.2">
      <c r="A66" s="72"/>
      <c r="B66" s="72"/>
      <c r="C66" s="72"/>
    </row>
    <row r="67" spans="1:6" ht="15" customHeight="1" x14ac:dyDescent="0.2">
      <c r="A67" s="72" t="s">
        <v>58</v>
      </c>
      <c r="B67" s="72"/>
      <c r="C67" s="72"/>
    </row>
    <row r="68" spans="1:6" ht="15" customHeight="1" x14ac:dyDescent="0.2">
      <c r="A68" s="148" t="s">
        <v>59</v>
      </c>
      <c r="B68" s="144" t="s">
        <v>11</v>
      </c>
      <c r="C68" s="144" t="s">
        <v>16</v>
      </c>
    </row>
    <row r="69" spans="1:6" ht="15" customHeight="1" x14ac:dyDescent="0.2">
      <c r="A69" s="57" t="s">
        <v>19</v>
      </c>
      <c r="B69" s="23">
        <f>(((1+1/12*1+(1/12*1+1/3*1/12*1))*0.05)/12)+(((1/30*3)*1)*0.95)/12</f>
        <v>1.2893518518518519E-2</v>
      </c>
      <c r="C69" s="27">
        <f>$C$28*B69</f>
        <v>0</v>
      </c>
    </row>
    <row r="70" spans="1:6" ht="15" customHeight="1" x14ac:dyDescent="0.2">
      <c r="A70" s="57" t="s">
        <v>20</v>
      </c>
      <c r="B70" s="23">
        <f>0.08*B69</f>
        <v>1.0314814814814815E-3</v>
      </c>
      <c r="C70" s="27">
        <f>$C$28*B70</f>
        <v>0</v>
      </c>
    </row>
    <row r="71" spans="1:6" ht="15" customHeight="1" x14ac:dyDescent="0.2">
      <c r="A71" s="51" t="s">
        <v>21</v>
      </c>
      <c r="B71" s="23">
        <f>0.08*0.4*B69</f>
        <v>4.1259259259259265E-4</v>
      </c>
      <c r="C71" s="27">
        <f>$C$28*B71</f>
        <v>0</v>
      </c>
    </row>
    <row r="72" spans="1:6" ht="15" customHeight="1" x14ac:dyDescent="0.2">
      <c r="A72" s="51" t="s">
        <v>22</v>
      </c>
      <c r="B72" s="23">
        <f>((7/30)/12)</f>
        <v>1.9444444444444445E-2</v>
      </c>
      <c r="C72" s="112">
        <f>$C$28*B72</f>
        <v>0</v>
      </c>
      <c r="E72" s="111"/>
      <c r="F72" s="117"/>
    </row>
    <row r="73" spans="1:6" ht="15" customHeight="1" x14ac:dyDescent="0.2">
      <c r="A73" s="51" t="s">
        <v>60</v>
      </c>
      <c r="B73" s="23">
        <f>+B72*B49</f>
        <v>7.1555555555555565E-3</v>
      </c>
      <c r="C73" s="27">
        <f>$C$28*B73</f>
        <v>0</v>
      </c>
    </row>
    <row r="74" spans="1:6" ht="15" customHeight="1" x14ac:dyDescent="0.2">
      <c r="A74" s="114" t="s">
        <v>84</v>
      </c>
      <c r="B74" s="23">
        <f>0.08*0.4*B72</f>
        <v>6.2222222222222225E-4</v>
      </c>
      <c r="C74" s="112">
        <f>+B74*C28</f>
        <v>0</v>
      </c>
    </row>
    <row r="75" spans="1:6" ht="15" customHeight="1" x14ac:dyDescent="0.2">
      <c r="A75" s="73" t="s">
        <v>15</v>
      </c>
      <c r="B75" s="24">
        <f>SUM(B69:B74)</f>
        <v>4.155981481481482E-2</v>
      </c>
      <c r="C75" s="74">
        <f>SUM(C69:C74)</f>
        <v>0</v>
      </c>
    </row>
    <row r="76" spans="1:6" ht="15" customHeight="1" x14ac:dyDescent="0.2">
      <c r="A76" s="72"/>
      <c r="B76" s="72"/>
    </row>
    <row r="77" spans="1:6" ht="15" customHeight="1" x14ac:dyDescent="0.2">
      <c r="A77" s="72" t="s">
        <v>73</v>
      </c>
      <c r="B77" s="72"/>
      <c r="C77" s="113">
        <f>+C28+C35+C49+C54+C75+C82+C88</f>
        <v>0</v>
      </c>
    </row>
    <row r="78" spans="1:6" ht="15" customHeight="1" x14ac:dyDescent="0.2">
      <c r="A78" s="269" t="s">
        <v>85</v>
      </c>
      <c r="B78" s="269"/>
      <c r="C78" s="269"/>
      <c r="E78" s="59"/>
    </row>
    <row r="79" spans="1:6" ht="15" customHeight="1" x14ac:dyDescent="0.2">
      <c r="A79" s="21" t="s">
        <v>86</v>
      </c>
      <c r="B79" s="23">
        <f>(5/30)/12</f>
        <v>1.3888888888888888E-2</v>
      </c>
      <c r="C79" s="26">
        <v>0</v>
      </c>
    </row>
    <row r="80" spans="1:6" ht="15" customHeight="1" x14ac:dyDescent="0.2">
      <c r="A80" s="21" t="s">
        <v>87</v>
      </c>
      <c r="B80" s="23">
        <f>((5/30)/12)*0.015</f>
        <v>2.0833333333333332E-4</v>
      </c>
      <c r="C80" s="26">
        <v>0</v>
      </c>
    </row>
    <row r="81" spans="1:5" ht="15" customHeight="1" x14ac:dyDescent="0.2">
      <c r="A81" s="21" t="s">
        <v>88</v>
      </c>
      <c r="B81" s="23">
        <f>(15/30)/12*0.0078</f>
        <v>3.2499999999999999E-4</v>
      </c>
      <c r="C81" s="26">
        <v>0</v>
      </c>
    </row>
    <row r="82" spans="1:5" ht="15" customHeight="1" x14ac:dyDescent="0.2">
      <c r="A82" s="21" t="s">
        <v>89</v>
      </c>
      <c r="B82" s="23">
        <f>((1+0.333333333333333)*3.95/12*0.02)/12</f>
        <v>7.3148148148148139E-4</v>
      </c>
      <c r="C82" s="26">
        <f>B82*C28+((C54)*3.95*0.02)/12+(((3.95*C28+3.95/12*C28)*B49+(0)*0.08)*0.02)/12</f>
        <v>0</v>
      </c>
    </row>
    <row r="83" spans="1:5" ht="15" customHeight="1" x14ac:dyDescent="0.2">
      <c r="A83" s="21" t="s">
        <v>90</v>
      </c>
      <c r="B83" s="75"/>
      <c r="C83" s="41">
        <f>+B83*$C$28</f>
        <v>0</v>
      </c>
    </row>
    <row r="84" spans="1:5" ht="15" customHeight="1" x14ac:dyDescent="0.2">
      <c r="A84" s="73" t="s">
        <v>15</v>
      </c>
      <c r="B84" s="75"/>
      <c r="C84" s="61">
        <f>SUM(C79:C83)</f>
        <v>0</v>
      </c>
    </row>
    <row r="85" spans="1:5" ht="15" customHeight="1" x14ac:dyDescent="0.2">
      <c r="A85" s="76"/>
      <c r="B85" s="72"/>
      <c r="C85" s="72"/>
    </row>
    <row r="86" spans="1:5" ht="15" customHeight="1" x14ac:dyDescent="0.2">
      <c r="A86" s="72" t="s">
        <v>74</v>
      </c>
      <c r="B86" s="77"/>
      <c r="C86" s="78"/>
    </row>
    <row r="87" spans="1:5" ht="15" customHeight="1" x14ac:dyDescent="0.2">
      <c r="A87" s="172" t="s">
        <v>61</v>
      </c>
      <c r="B87" s="147"/>
      <c r="C87" s="144" t="s">
        <v>16</v>
      </c>
    </row>
    <row r="88" spans="1:5" ht="15" customHeight="1" x14ac:dyDescent="0.2">
      <c r="A88" s="21" t="s">
        <v>138</v>
      </c>
      <c r="B88" s="66"/>
      <c r="C88" s="69">
        <v>0</v>
      </c>
    </row>
    <row r="89" spans="1:5" ht="15" customHeight="1" x14ac:dyDescent="0.2">
      <c r="A89" s="118"/>
      <c r="B89" s="75"/>
      <c r="C89" s="41">
        <v>0</v>
      </c>
    </row>
    <row r="90" spans="1:5" ht="15" customHeight="1" x14ac:dyDescent="0.2">
      <c r="A90" s="73" t="s">
        <v>15</v>
      </c>
      <c r="B90" s="75"/>
      <c r="C90" s="61">
        <f>SUM(C88:C89)</f>
        <v>0</v>
      </c>
    </row>
    <row r="91" spans="1:5" ht="15" customHeight="1" x14ac:dyDescent="0.2">
      <c r="A91" s="50"/>
      <c r="B91" s="77"/>
      <c r="C91" s="78"/>
    </row>
    <row r="92" spans="1:5" ht="15" customHeight="1" x14ac:dyDescent="0.2">
      <c r="A92" s="72" t="s">
        <v>62</v>
      </c>
      <c r="B92" s="79"/>
      <c r="C92" s="80"/>
    </row>
    <row r="93" spans="1:5" ht="15" customHeight="1" x14ac:dyDescent="0.2">
      <c r="A93" s="146" t="s">
        <v>64</v>
      </c>
      <c r="B93" s="149" t="s">
        <v>11</v>
      </c>
      <c r="C93" s="150" t="s">
        <v>16</v>
      </c>
      <c r="E93" s="86"/>
    </row>
    <row r="94" spans="1:5" ht="15" customHeight="1" x14ac:dyDescent="0.2">
      <c r="A94" s="270" t="s">
        <v>75</v>
      </c>
      <c r="B94" s="270"/>
      <c r="C94" s="271">
        <f>+C90+C84+C75+C65+C28</f>
        <v>0</v>
      </c>
      <c r="E94" s="86"/>
    </row>
    <row r="95" spans="1:5" ht="15" customHeight="1" x14ac:dyDescent="0.2">
      <c r="A95" s="270"/>
      <c r="B95" s="270"/>
      <c r="C95" s="271"/>
    </row>
    <row r="96" spans="1:5" ht="15" customHeight="1" x14ac:dyDescent="0.2">
      <c r="A96" s="81" t="s">
        <v>103</v>
      </c>
      <c r="B96" s="151">
        <v>0.05</v>
      </c>
      <c r="C96" s="55">
        <f>C94*B96</f>
        <v>0</v>
      </c>
    </row>
    <row r="97" spans="1:9" ht="15" customHeight="1" x14ac:dyDescent="0.2">
      <c r="A97" s="272" t="s">
        <v>76</v>
      </c>
      <c r="B97" s="272"/>
      <c r="C97" s="273">
        <f>C94+C96</f>
        <v>0</v>
      </c>
    </row>
    <row r="98" spans="1:9" ht="15" customHeight="1" x14ac:dyDescent="0.2">
      <c r="A98" s="272"/>
      <c r="B98" s="272"/>
      <c r="C98" s="273"/>
    </row>
    <row r="99" spans="1:9" ht="30" customHeight="1" x14ac:dyDescent="0.2">
      <c r="A99" s="267" t="s">
        <v>122</v>
      </c>
      <c r="B99" s="268"/>
      <c r="C99" s="208">
        <v>0</v>
      </c>
    </row>
    <row r="100" spans="1:9" ht="15" customHeight="1" x14ac:dyDescent="0.2">
      <c r="A100" s="205" t="s">
        <v>4</v>
      </c>
      <c r="B100" s="206">
        <v>0.05</v>
      </c>
      <c r="C100" s="207">
        <f>C97*B100</f>
        <v>0</v>
      </c>
    </row>
    <row r="101" spans="1:9" ht="15" customHeight="1" x14ac:dyDescent="0.2">
      <c r="A101" s="82" t="s">
        <v>5</v>
      </c>
      <c r="B101" s="127"/>
      <c r="C101" s="63"/>
    </row>
    <row r="102" spans="1:9" ht="15" customHeight="1" x14ac:dyDescent="0.2">
      <c r="A102" s="270" t="s">
        <v>63</v>
      </c>
      <c r="B102" s="270"/>
      <c r="C102" s="173">
        <f>+C100+C96+C94</f>
        <v>0</v>
      </c>
    </row>
    <row r="103" spans="1:9" ht="21" customHeight="1" x14ac:dyDescent="0.2">
      <c r="A103" s="270" t="s">
        <v>32</v>
      </c>
      <c r="B103" s="270"/>
      <c r="C103" s="270"/>
    </row>
    <row r="104" spans="1:9" ht="15" customHeight="1" x14ac:dyDescent="0.2">
      <c r="A104" s="84" t="s">
        <v>77</v>
      </c>
      <c r="B104" s="277"/>
      <c r="C104" s="278"/>
      <c r="H104" s="104"/>
      <c r="I104" s="104"/>
    </row>
    <row r="105" spans="1:9" ht="15" customHeight="1" x14ac:dyDescent="0.2">
      <c r="A105" s="84" t="s">
        <v>71</v>
      </c>
      <c r="B105" s="85">
        <v>7.5999999999999998E-2</v>
      </c>
      <c r="C105" s="74">
        <f>(C102)*B105/(1-(B108))</f>
        <v>0</v>
      </c>
      <c r="E105" s="86"/>
      <c r="H105" s="105"/>
      <c r="I105" s="105"/>
    </row>
    <row r="106" spans="1:9" ht="15" customHeight="1" x14ac:dyDescent="0.2">
      <c r="A106" s="84" t="s">
        <v>23</v>
      </c>
      <c r="B106" s="85">
        <v>1.6500000000000001E-2</v>
      </c>
      <c r="C106" s="74">
        <f>(C102)*B106/(1-(B108))</f>
        <v>0</v>
      </c>
      <c r="H106" s="105"/>
      <c r="I106" s="105"/>
    </row>
    <row r="107" spans="1:9" ht="15" customHeight="1" x14ac:dyDescent="0.2">
      <c r="A107" s="84" t="s">
        <v>78</v>
      </c>
      <c r="B107" s="152">
        <v>0.04</v>
      </c>
      <c r="C107" s="74">
        <f>(C102)*B107/(1-(B108))</f>
        <v>0</v>
      </c>
      <c r="I107" s="105"/>
    </row>
    <row r="108" spans="1:9" ht="15" customHeight="1" x14ac:dyDescent="0.2">
      <c r="A108" s="4" t="s">
        <v>6</v>
      </c>
      <c r="B108" s="20">
        <f>SUM(B105:B107)</f>
        <v>0.13250000000000001</v>
      </c>
      <c r="C108" s="5">
        <f>SUM(C105:C107)</f>
        <v>0</v>
      </c>
    </row>
    <row r="109" spans="1:9" ht="15" customHeight="1" x14ac:dyDescent="0.2">
      <c r="A109" s="279"/>
      <c r="B109" s="280"/>
      <c r="C109" s="281"/>
    </row>
    <row r="110" spans="1:9" ht="15" customHeight="1" x14ac:dyDescent="0.2">
      <c r="A110" s="73" t="s">
        <v>15</v>
      </c>
      <c r="B110" s="87"/>
      <c r="C110" s="74">
        <f>C96+C100+C108</f>
        <v>0</v>
      </c>
    </row>
    <row r="111" spans="1:9" ht="15" customHeight="1" x14ac:dyDescent="0.2">
      <c r="A111" s="50"/>
      <c r="B111" s="102"/>
      <c r="C111" s="103"/>
    </row>
    <row r="112" spans="1:9" ht="15" customHeight="1" thickBot="1" x14ac:dyDescent="0.25">
      <c r="A112" s="88"/>
      <c r="B112" s="89"/>
      <c r="C112" s="49"/>
    </row>
    <row r="113" spans="1:5" ht="25.5" customHeight="1" thickBot="1" x14ac:dyDescent="0.25">
      <c r="A113" s="274" t="s">
        <v>24</v>
      </c>
      <c r="B113" s="275"/>
      <c r="C113" s="276"/>
    </row>
    <row r="114" spans="1:5" ht="8.25" customHeight="1" x14ac:dyDescent="0.2">
      <c r="A114" s="88"/>
      <c r="B114" s="89"/>
      <c r="C114" s="49"/>
    </row>
    <row r="115" spans="1:5" ht="15" customHeight="1" x14ac:dyDescent="0.2">
      <c r="A115" s="153" t="s">
        <v>25</v>
      </c>
      <c r="B115" s="154"/>
      <c r="C115" s="144" t="s">
        <v>26</v>
      </c>
    </row>
    <row r="116" spans="1:5" ht="15" customHeight="1" x14ac:dyDescent="0.2">
      <c r="A116" s="90" t="s">
        <v>27</v>
      </c>
      <c r="B116" s="91"/>
      <c r="C116" s="92">
        <f>C28</f>
        <v>0</v>
      </c>
    </row>
    <row r="117" spans="1:5" ht="15" customHeight="1" x14ac:dyDescent="0.2">
      <c r="A117" s="90" t="s">
        <v>65</v>
      </c>
      <c r="B117" s="91"/>
      <c r="C117" s="92">
        <f>+C65</f>
        <v>0</v>
      </c>
    </row>
    <row r="118" spans="1:5" ht="15" customHeight="1" x14ac:dyDescent="0.2">
      <c r="A118" s="90" t="s">
        <v>66</v>
      </c>
      <c r="B118" s="91"/>
      <c r="C118" s="92">
        <f>+C75</f>
        <v>0</v>
      </c>
    </row>
    <row r="119" spans="1:5" ht="15" customHeight="1" x14ac:dyDescent="0.2">
      <c r="A119" s="90" t="s">
        <v>67</v>
      </c>
      <c r="B119" s="91"/>
      <c r="C119" s="92">
        <f>+C84</f>
        <v>0</v>
      </c>
    </row>
    <row r="120" spans="1:5" ht="15" customHeight="1" x14ac:dyDescent="0.2">
      <c r="A120" s="90" t="s">
        <v>68</v>
      </c>
      <c r="B120" s="91"/>
      <c r="C120" s="92">
        <f>+C90</f>
        <v>0</v>
      </c>
    </row>
    <row r="121" spans="1:5" ht="15" customHeight="1" x14ac:dyDescent="0.2">
      <c r="A121" s="93" t="s">
        <v>83</v>
      </c>
      <c r="B121" s="3"/>
      <c r="C121" s="94">
        <f>SUM(C116:C120)</f>
        <v>0</v>
      </c>
    </row>
    <row r="122" spans="1:5" ht="15" customHeight="1" x14ac:dyDescent="0.2">
      <c r="A122" s="90" t="s">
        <v>69</v>
      </c>
      <c r="B122" s="91"/>
      <c r="C122" s="92">
        <f>C110</f>
        <v>0</v>
      </c>
    </row>
    <row r="123" spans="1:5" ht="15" customHeight="1" x14ac:dyDescent="0.2">
      <c r="A123" s="170" t="s">
        <v>28</v>
      </c>
      <c r="B123" s="170"/>
      <c r="C123" s="166">
        <f>TRUNC(C121+C122,2)</f>
        <v>0</v>
      </c>
      <c r="E123" s="115"/>
    </row>
    <row r="124" spans="1:5" ht="15" customHeight="1" x14ac:dyDescent="0.2">
      <c r="B124" s="6"/>
      <c r="C124" s="2"/>
    </row>
    <row r="125" spans="1:5" ht="15" customHeight="1" x14ac:dyDescent="0.2">
      <c r="A125" s="1"/>
    </row>
    <row r="126" spans="1:5" ht="15" customHeight="1" x14ac:dyDescent="0.2">
      <c r="A126" s="128"/>
      <c r="B126"/>
      <c r="C126"/>
      <c r="D126"/>
      <c r="E126"/>
    </row>
    <row r="127" spans="1:5" ht="15" customHeight="1" x14ac:dyDescent="0.2">
      <c r="A127" s="128"/>
      <c r="B127" s="106"/>
      <c r="C127" s="106"/>
      <c r="D127"/>
      <c r="E127"/>
    </row>
    <row r="128" spans="1:5" ht="15" customHeight="1" x14ac:dyDescent="0.2">
      <c r="A128" s="1"/>
      <c r="B128" s="106"/>
      <c r="C128"/>
      <c r="D128"/>
      <c r="E128"/>
    </row>
    <row r="129" spans="1:2" ht="15" customHeight="1" x14ac:dyDescent="0.2"/>
    <row r="130" spans="1:2" ht="15" customHeight="1" x14ac:dyDescent="0.2"/>
    <row r="131" spans="1:2" ht="15" customHeight="1" x14ac:dyDescent="0.2"/>
    <row r="132" spans="1:2" ht="15" customHeight="1" x14ac:dyDescent="0.2">
      <c r="A132" s="96"/>
      <c r="B132" s="96"/>
    </row>
    <row r="133" spans="1:2" ht="15" customHeight="1" x14ac:dyDescent="0.2">
      <c r="A133" s="31"/>
      <c r="B133" s="48"/>
    </row>
    <row r="134" spans="1:2" ht="15" customHeight="1" x14ac:dyDescent="0.2">
      <c r="A134" s="31"/>
      <c r="B134" s="48"/>
    </row>
    <row r="135" spans="1:2" ht="15" customHeight="1" x14ac:dyDescent="0.2">
      <c r="A135" s="97"/>
      <c r="B135" s="48"/>
    </row>
    <row r="136" spans="1:2" x14ac:dyDescent="0.2">
      <c r="A136" s="97"/>
      <c r="B136" s="48"/>
    </row>
    <row r="137" spans="1:2" x14ac:dyDescent="0.2">
      <c r="A137" s="97"/>
      <c r="B137" s="48"/>
    </row>
    <row r="138" spans="1:2" x14ac:dyDescent="0.2">
      <c r="A138" s="97"/>
      <c r="B138" s="48"/>
    </row>
    <row r="139" spans="1:2" x14ac:dyDescent="0.2">
      <c r="A139" s="98"/>
      <c r="B139" s="48"/>
    </row>
    <row r="140" spans="1:2" x14ac:dyDescent="0.2">
      <c r="A140" s="97"/>
      <c r="B140" s="48"/>
    </row>
    <row r="141" spans="1:2" x14ac:dyDescent="0.2">
      <c r="A141" s="97"/>
      <c r="B141" s="48"/>
    </row>
    <row r="142" spans="1:2" x14ac:dyDescent="0.2">
      <c r="A142" s="97"/>
      <c r="B142" s="48"/>
    </row>
    <row r="143" spans="1:2" x14ac:dyDescent="0.2">
      <c r="A143" s="97"/>
      <c r="B143" s="48"/>
    </row>
    <row r="144" spans="1:2" x14ac:dyDescent="0.2">
      <c r="A144" s="97"/>
      <c r="B144" s="48"/>
    </row>
    <row r="145" spans="1:2" x14ac:dyDescent="0.2">
      <c r="A145" s="97"/>
      <c r="B145" s="48"/>
    </row>
    <row r="146" spans="1:2" x14ac:dyDescent="0.2">
      <c r="A146" s="97"/>
      <c r="B146" s="48"/>
    </row>
    <row r="147" spans="1:2" x14ac:dyDescent="0.2">
      <c r="A147" s="97"/>
      <c r="B147" s="48"/>
    </row>
    <row r="148" spans="1:2" x14ac:dyDescent="0.2">
      <c r="A148" s="97"/>
      <c r="B148" s="48"/>
    </row>
    <row r="149" spans="1:2" x14ac:dyDescent="0.2">
      <c r="A149" s="99"/>
      <c r="B149" s="89"/>
    </row>
    <row r="150" spans="1:2" x14ac:dyDescent="0.2">
      <c r="A150" s="100"/>
      <c r="B150" s="100"/>
    </row>
    <row r="151" spans="1:2" x14ac:dyDescent="0.2">
      <c r="A151" s="101"/>
      <c r="B151" s="100"/>
    </row>
    <row r="152" spans="1:2" x14ac:dyDescent="0.2">
      <c r="A152" s="101"/>
      <c r="B152" s="100"/>
    </row>
  </sheetData>
  <mergeCells count="23">
    <mergeCell ref="B104:C104"/>
    <mergeCell ref="A109:C109"/>
    <mergeCell ref="A113:C113"/>
    <mergeCell ref="A94:B95"/>
    <mergeCell ref="C94:C95"/>
    <mergeCell ref="A97:B98"/>
    <mergeCell ref="C97:C98"/>
    <mergeCell ref="A102:B102"/>
    <mergeCell ref="A103:C103"/>
    <mergeCell ref="A99:B99"/>
    <mergeCell ref="A78:C78"/>
    <mergeCell ref="A1:C1"/>
    <mergeCell ref="A2:C2"/>
    <mergeCell ref="A6:C6"/>
    <mergeCell ref="A9:C9"/>
    <mergeCell ref="B13:C13"/>
    <mergeCell ref="B14:C14"/>
    <mergeCell ref="B15:C15"/>
    <mergeCell ref="B16:C16"/>
    <mergeCell ref="B17:C17"/>
    <mergeCell ref="A19:C20"/>
    <mergeCell ref="A51:C51"/>
    <mergeCell ref="A25:C25"/>
  </mergeCells>
  <pageMargins left="0.51181102362204722" right="0.51181102362204722" top="0.78740157480314965" bottom="0.78740157480314965" header="0.31496062992125984" footer="0.31496062992125984"/>
  <pageSetup paperSize="9" scale="78" fitToHeight="2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130" zoomScaleNormal="130" workbookViewId="0">
      <selection activeCell="E11" sqref="E11"/>
    </sheetView>
  </sheetViews>
  <sheetFormatPr defaultRowHeight="12.75" x14ac:dyDescent="0.2"/>
  <cols>
    <col min="1" max="1" width="49.85546875" bestFit="1" customWidth="1"/>
    <col min="2" max="2" width="16" customWidth="1"/>
    <col min="3" max="4" width="11.85546875" customWidth="1"/>
    <col min="5" max="5" width="14.7109375" customWidth="1"/>
    <col min="6" max="6" width="15.42578125" customWidth="1"/>
    <col min="7" max="7" width="13.28515625" customWidth="1"/>
  </cols>
  <sheetData>
    <row r="1" spans="1:7" x14ac:dyDescent="0.2">
      <c r="A1" s="42" t="s">
        <v>145</v>
      </c>
      <c r="B1" s="128"/>
      <c r="C1" s="128"/>
      <c r="D1" s="128"/>
      <c r="E1" s="210"/>
      <c r="F1" s="210"/>
      <c r="G1" s="210"/>
    </row>
    <row r="2" spans="1:7" x14ac:dyDescent="0.2">
      <c r="A2" s="128"/>
      <c r="B2" s="128"/>
      <c r="C2" s="128"/>
      <c r="D2" s="128"/>
      <c r="E2" s="210"/>
      <c r="F2" s="210"/>
      <c r="G2" s="210"/>
    </row>
    <row r="3" spans="1:7" x14ac:dyDescent="0.2">
      <c r="A3" s="128" t="s">
        <v>156</v>
      </c>
      <c r="B3" s="128"/>
      <c r="C3" s="128"/>
      <c r="D3" s="128"/>
      <c r="E3" s="210"/>
      <c r="F3" s="210"/>
      <c r="G3" s="210"/>
    </row>
    <row r="4" spans="1:7" ht="13.5" thickBot="1" x14ac:dyDescent="0.25">
      <c r="A4" s="128"/>
      <c r="B4" s="128"/>
      <c r="C4" s="128"/>
      <c r="D4" s="128"/>
      <c r="E4" s="210"/>
      <c r="F4" s="210"/>
      <c r="G4" s="210"/>
    </row>
    <row r="5" spans="1:7" ht="36.75" thickBot="1" x14ac:dyDescent="0.25">
      <c r="A5" s="230" t="s">
        <v>139</v>
      </c>
      <c r="B5" s="231" t="s">
        <v>91</v>
      </c>
      <c r="C5" s="232" t="s">
        <v>140</v>
      </c>
      <c r="D5" s="232" t="s">
        <v>141</v>
      </c>
      <c r="E5" s="233" t="s">
        <v>142</v>
      </c>
      <c r="F5" s="234" t="s">
        <v>18</v>
      </c>
      <c r="G5" s="211"/>
    </row>
    <row r="6" spans="1:7" ht="24" x14ac:dyDescent="0.2">
      <c r="A6" s="225" t="s">
        <v>132</v>
      </c>
      <c r="B6" s="212" t="s">
        <v>137</v>
      </c>
      <c r="C6" s="213">
        <v>4</v>
      </c>
      <c r="D6" s="214">
        <v>3</v>
      </c>
      <c r="E6" s="215">
        <v>0</v>
      </c>
      <c r="F6" s="216">
        <f>D6*E6</f>
        <v>0</v>
      </c>
      <c r="G6" s="217"/>
    </row>
    <row r="7" spans="1:7" ht="24" x14ac:dyDescent="0.2">
      <c r="A7" s="226" t="s">
        <v>133</v>
      </c>
      <c r="B7" s="218" t="s">
        <v>92</v>
      </c>
      <c r="C7" s="213">
        <v>6</v>
      </c>
      <c r="D7" s="213">
        <v>2</v>
      </c>
      <c r="E7" s="219">
        <v>0</v>
      </c>
      <c r="F7" s="216">
        <f t="shared" ref="F7:F10" si="0">D7*E7</f>
        <v>0</v>
      </c>
      <c r="G7" s="217"/>
    </row>
    <row r="8" spans="1:7" ht="60" x14ac:dyDescent="0.2">
      <c r="A8" s="227" t="s">
        <v>134</v>
      </c>
      <c r="B8" s="218" t="s">
        <v>137</v>
      </c>
      <c r="C8" s="213">
        <v>6</v>
      </c>
      <c r="D8" s="213">
        <v>2</v>
      </c>
      <c r="E8" s="219">
        <v>0</v>
      </c>
      <c r="F8" s="216">
        <f t="shared" si="0"/>
        <v>0</v>
      </c>
      <c r="G8" s="217"/>
    </row>
    <row r="9" spans="1:7" x14ac:dyDescent="0.2">
      <c r="A9" s="228" t="s">
        <v>135</v>
      </c>
      <c r="B9" s="218" t="s">
        <v>137</v>
      </c>
      <c r="C9" s="213">
        <v>4</v>
      </c>
      <c r="D9" s="213">
        <v>3</v>
      </c>
      <c r="E9" s="219">
        <v>0</v>
      </c>
      <c r="F9" s="216">
        <f t="shared" si="0"/>
        <v>0</v>
      </c>
      <c r="G9" s="217"/>
    </row>
    <row r="10" spans="1:7" x14ac:dyDescent="0.2">
      <c r="A10" s="229" t="s">
        <v>136</v>
      </c>
      <c r="B10" s="218" t="s">
        <v>92</v>
      </c>
      <c r="C10" s="213">
        <v>1</v>
      </c>
      <c r="D10" s="213">
        <v>60</v>
      </c>
      <c r="E10" s="219">
        <v>0</v>
      </c>
      <c r="F10" s="216">
        <f t="shared" si="0"/>
        <v>0</v>
      </c>
      <c r="G10" s="217"/>
    </row>
    <row r="11" spans="1:7" ht="13.5" thickBot="1" x14ac:dyDescent="0.25">
      <c r="A11" s="128"/>
      <c r="B11" s="128"/>
      <c r="C11" s="128"/>
      <c r="D11" s="128"/>
      <c r="E11" s="210"/>
      <c r="F11" s="210"/>
      <c r="G11" s="217"/>
    </row>
    <row r="12" spans="1:7" ht="13.5" thickBot="1" x14ac:dyDescent="0.25">
      <c r="A12" s="220" t="s">
        <v>143</v>
      </c>
      <c r="B12" s="221"/>
      <c r="C12" s="221"/>
      <c r="D12" s="221"/>
      <c r="E12" s="222"/>
      <c r="F12" s="223">
        <f>F6+F7+F8+F9+F10</f>
        <v>0</v>
      </c>
      <c r="G12" s="224"/>
    </row>
    <row r="13" spans="1:7" ht="13.5" thickBot="1" x14ac:dyDescent="0.25"/>
    <row r="14" spans="1:7" ht="13.5" thickBot="1" x14ac:dyDescent="0.25">
      <c r="A14" s="220" t="s">
        <v>144</v>
      </c>
      <c r="B14" s="221"/>
      <c r="C14" s="221"/>
      <c r="D14" s="221"/>
      <c r="E14" s="222"/>
      <c r="F14" s="223">
        <f>F12/12</f>
        <v>0</v>
      </c>
    </row>
  </sheetData>
  <pageMargins left="0.51181102362204722" right="0.51181102362204722" top="0.78740157480314965" bottom="0.78740157480314965" header="0.31496062992125984" footer="0.31496062992125984"/>
  <pageSetup paperSize="9" scale="7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27"/>
  <sheetViews>
    <sheetView zoomScaleNormal="100" zoomScaleSheetLayoutView="100" workbookViewId="0">
      <selection activeCell="B1" sqref="B1:D15"/>
    </sheetView>
  </sheetViews>
  <sheetFormatPr defaultRowHeight="12.75" x14ac:dyDescent="0.2"/>
  <cols>
    <col min="2" max="2" width="61" bestFit="1" customWidth="1"/>
    <col min="3" max="4" width="10.7109375" customWidth="1"/>
  </cols>
  <sheetData>
    <row r="2" spans="2:12" x14ac:dyDescent="0.2">
      <c r="B2" s="301" t="s">
        <v>0</v>
      </c>
      <c r="C2" s="301"/>
      <c r="D2" s="301"/>
      <c r="E2" s="8"/>
    </row>
    <row r="3" spans="2:12" x14ac:dyDescent="0.2">
      <c r="B3" s="302" t="s">
        <v>1</v>
      </c>
      <c r="C3" s="302"/>
      <c r="D3" s="302"/>
      <c r="E3" s="9"/>
    </row>
    <row r="4" spans="2:12" ht="13.5" thickBot="1" x14ac:dyDescent="0.25"/>
    <row r="5" spans="2:12" ht="13.5" thickBot="1" x14ac:dyDescent="0.25">
      <c r="B5" s="159" t="s">
        <v>35</v>
      </c>
      <c r="C5" s="303" t="s">
        <v>36</v>
      </c>
      <c r="D5" s="304"/>
      <c r="E5" s="7"/>
    </row>
    <row r="6" spans="2:12" ht="20.100000000000001" customHeight="1" thickBot="1" x14ac:dyDescent="0.25">
      <c r="B6" s="10" t="s">
        <v>37</v>
      </c>
      <c r="C6" s="299">
        <v>8.3299999999999999E-2</v>
      </c>
      <c r="D6" s="300"/>
      <c r="E6" s="7"/>
    </row>
    <row r="7" spans="2:12" ht="20.100000000000001" customHeight="1" thickBot="1" x14ac:dyDescent="0.25">
      <c r="B7" s="10" t="s">
        <v>38</v>
      </c>
      <c r="C7" s="299">
        <f>(1/3)*C6</f>
        <v>2.7766666666666665E-2</v>
      </c>
      <c r="D7" s="300"/>
      <c r="E7" s="11"/>
    </row>
    <row r="8" spans="2:12" ht="20.100000000000001" customHeight="1" thickBot="1" x14ac:dyDescent="0.25">
      <c r="B8" s="10" t="s">
        <v>2</v>
      </c>
      <c r="C8" s="299">
        <v>8.3299999999999999E-2</v>
      </c>
      <c r="D8" s="300"/>
    </row>
    <row r="9" spans="2:12" ht="20.100000000000001" customHeight="1" thickBot="1" x14ac:dyDescent="0.25">
      <c r="B9" s="155" t="s">
        <v>18</v>
      </c>
      <c r="C9" s="297">
        <f>SUM(C6:D8)</f>
        <v>0.19436666666666666</v>
      </c>
      <c r="D9" s="298"/>
      <c r="G9" s="119"/>
      <c r="H9" s="119"/>
      <c r="I9" s="119"/>
      <c r="J9" s="119"/>
      <c r="K9" s="119"/>
      <c r="L9" s="119"/>
    </row>
    <row r="10" spans="2:12" ht="20.100000000000001" customHeight="1" thickBot="1" x14ac:dyDescent="0.25">
      <c r="B10" s="10"/>
      <c r="C10" s="12" t="s">
        <v>39</v>
      </c>
      <c r="D10" s="13" t="s">
        <v>40</v>
      </c>
      <c r="G10" s="120"/>
      <c r="H10" s="119"/>
      <c r="I10" s="119"/>
      <c r="J10" s="119"/>
      <c r="K10" s="119"/>
      <c r="L10" s="119"/>
    </row>
    <row r="11" spans="2:12" ht="20.100000000000001" customHeight="1" thickBot="1" x14ac:dyDescent="0.25">
      <c r="B11" s="10" t="s">
        <v>41</v>
      </c>
      <c r="C11" s="14">
        <v>0.34300000000000003</v>
      </c>
      <c r="D11" s="15">
        <v>0.39800000000000002</v>
      </c>
      <c r="G11" s="119"/>
      <c r="H11" s="119"/>
      <c r="I11" s="119"/>
      <c r="J11" s="119"/>
      <c r="K11" s="119"/>
      <c r="L11" s="119"/>
    </row>
    <row r="12" spans="2:12" ht="26.25" thickBot="1" x14ac:dyDescent="0.25">
      <c r="B12" s="10" t="s">
        <v>42</v>
      </c>
      <c r="C12" s="14">
        <f>TRUNC(C9*C11,4)</f>
        <v>6.6600000000000006E-2</v>
      </c>
      <c r="D12" s="19">
        <f>C9*D11</f>
        <v>7.7357933333333337E-2</v>
      </c>
      <c r="G12" s="119"/>
      <c r="H12" s="119"/>
      <c r="I12" s="119"/>
      <c r="J12" s="119"/>
      <c r="K12" s="119"/>
      <c r="L12" s="119"/>
    </row>
    <row r="13" spans="2:12" ht="20.100000000000001" customHeight="1" thickBot="1" x14ac:dyDescent="0.25">
      <c r="B13" s="10" t="s">
        <v>43</v>
      </c>
      <c r="C13" s="299">
        <v>3.4700000000000002E-2</v>
      </c>
      <c r="D13" s="300"/>
      <c r="E13" s="16"/>
      <c r="G13" s="121"/>
      <c r="H13" s="121"/>
      <c r="I13" s="121"/>
      <c r="J13" s="119"/>
      <c r="K13" s="119"/>
      <c r="L13" s="119"/>
    </row>
    <row r="14" spans="2:12" ht="20.100000000000001" customHeight="1" thickBot="1" x14ac:dyDescent="0.25">
      <c r="B14" s="156" t="s">
        <v>44</v>
      </c>
      <c r="C14" s="157">
        <f>C9+C12+C13</f>
        <v>0.29566666666666669</v>
      </c>
      <c r="D14" s="158">
        <f>C9+D12+C13+0.0001</f>
        <v>0.30652459999999998</v>
      </c>
      <c r="G14" s="119"/>
      <c r="H14" s="119"/>
      <c r="I14" s="119"/>
      <c r="J14" s="119"/>
      <c r="K14" s="119"/>
      <c r="L14" s="119"/>
    </row>
    <row r="15" spans="2:12" ht="20.100000000000001" customHeight="1" x14ac:dyDescent="0.2">
      <c r="B15" s="17" t="s">
        <v>45</v>
      </c>
      <c r="G15" s="119"/>
      <c r="H15" s="119"/>
      <c r="I15" s="119"/>
      <c r="J15" s="119"/>
      <c r="K15" s="119"/>
      <c r="L15" s="119"/>
    </row>
    <row r="16" spans="2:12" x14ac:dyDescent="0.2">
      <c r="G16" s="119"/>
      <c r="H16" s="119"/>
      <c r="I16" s="119"/>
      <c r="J16" s="119"/>
      <c r="K16" s="119"/>
      <c r="L16" s="119"/>
    </row>
    <row r="17" spans="2:12" x14ac:dyDescent="0.2">
      <c r="G17" s="119"/>
      <c r="H17" s="119"/>
      <c r="I17" s="119"/>
      <c r="J17" s="119"/>
      <c r="K17" s="119"/>
      <c r="L17" s="119"/>
    </row>
    <row r="18" spans="2:12" x14ac:dyDescent="0.2">
      <c r="G18" s="119"/>
      <c r="H18" s="119"/>
      <c r="I18" s="119"/>
      <c r="J18" s="119"/>
      <c r="K18" s="119"/>
      <c r="L18" s="119"/>
    </row>
    <row r="19" spans="2:12" ht="15.75" x14ac:dyDescent="0.2">
      <c r="B19" s="1"/>
      <c r="G19" s="119"/>
      <c r="H19" s="119"/>
      <c r="I19" s="119"/>
      <c r="J19" s="119"/>
      <c r="K19" s="119"/>
      <c r="L19" s="119"/>
    </row>
    <row r="20" spans="2:12" x14ac:dyDescent="0.2">
      <c r="B20" s="128"/>
      <c r="G20" s="119"/>
      <c r="H20" s="119"/>
      <c r="I20" s="119"/>
      <c r="J20" s="119"/>
      <c r="K20" s="119"/>
      <c r="L20" s="119"/>
    </row>
    <row r="21" spans="2:12" x14ac:dyDescent="0.2">
      <c r="B21" s="128"/>
      <c r="D21" s="106"/>
      <c r="E21" s="106"/>
      <c r="G21" s="119"/>
      <c r="H21" s="119"/>
      <c r="I21" s="119"/>
      <c r="J21" s="119"/>
      <c r="K21" s="119"/>
      <c r="L21" s="119"/>
    </row>
    <row r="22" spans="2:12" ht="15.75" x14ac:dyDescent="0.2">
      <c r="B22" s="1"/>
      <c r="D22" s="106"/>
      <c r="G22" s="119"/>
      <c r="H22" s="119"/>
      <c r="I22" s="119"/>
      <c r="J22" s="119"/>
      <c r="K22" s="119"/>
      <c r="L22" s="119"/>
    </row>
    <row r="23" spans="2:12" x14ac:dyDescent="0.2">
      <c r="G23" s="119"/>
      <c r="H23" s="119"/>
      <c r="I23" s="119"/>
      <c r="J23" s="119"/>
      <c r="K23" s="119"/>
      <c r="L23" s="119"/>
    </row>
    <row r="24" spans="2:12" x14ac:dyDescent="0.2">
      <c r="G24" s="119"/>
      <c r="H24" s="119"/>
      <c r="I24" s="119"/>
      <c r="J24" s="119"/>
      <c r="K24" s="119"/>
      <c r="L24" s="119"/>
    </row>
    <row r="25" spans="2:12" x14ac:dyDescent="0.2">
      <c r="G25" s="119"/>
      <c r="H25" s="119"/>
      <c r="I25" s="119"/>
      <c r="J25" s="119"/>
      <c r="K25" s="119"/>
      <c r="L25" s="119"/>
    </row>
    <row r="26" spans="2:12" x14ac:dyDescent="0.2">
      <c r="G26" s="119"/>
      <c r="H26" s="119"/>
      <c r="I26" s="119"/>
      <c r="J26" s="119"/>
      <c r="K26" s="119"/>
      <c r="L26" s="119"/>
    </row>
    <row r="27" spans="2:12" x14ac:dyDescent="0.2">
      <c r="C27" s="106"/>
    </row>
  </sheetData>
  <mergeCells count="8">
    <mergeCell ref="C9:D9"/>
    <mergeCell ref="C13:D13"/>
    <mergeCell ref="B2:D2"/>
    <mergeCell ref="B3:D3"/>
    <mergeCell ref="C5:D5"/>
    <mergeCell ref="C6:D6"/>
    <mergeCell ref="C7:D7"/>
    <mergeCell ref="C8:D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8</vt:i4>
      </vt:variant>
    </vt:vector>
  </HeadingPairs>
  <TitlesOfParts>
    <vt:vector size="16" baseType="lpstr">
      <vt:lpstr>TOTAL CONTRATO</vt:lpstr>
      <vt:lpstr>ServenteCopeira 40h</vt:lpstr>
      <vt:lpstr>ServenteCopeira 20h</vt:lpstr>
      <vt:lpstr>ServenteCopeira 36h</vt:lpstr>
      <vt:lpstr>ServenteCopeira 12x36 noturno</vt:lpstr>
      <vt:lpstr>ServenteCopeira 12x36 diurno</vt:lpstr>
      <vt:lpstr>Uniformes e EPI</vt:lpstr>
      <vt:lpstr>CTG</vt:lpstr>
      <vt:lpstr>CTG!Area_de_impressao</vt:lpstr>
      <vt:lpstr>'ServenteCopeira 12x36 diurno'!Area_de_impressao</vt:lpstr>
      <vt:lpstr>'ServenteCopeira 12x36 noturno'!Area_de_impressao</vt:lpstr>
      <vt:lpstr>'ServenteCopeira 20h'!Area_de_impressao</vt:lpstr>
      <vt:lpstr>'ServenteCopeira 36h'!Area_de_impressao</vt:lpstr>
      <vt:lpstr>'ServenteCopeira 40h'!Area_de_impressao</vt:lpstr>
      <vt:lpstr>'TOTAL CONTRATO'!Area_de_impressao</vt:lpstr>
      <vt:lpstr>'Uniformes e EPI'!Area_de_impressao</vt:lpstr>
    </vt:vector>
  </TitlesOfParts>
  <Company>Prefeitura Municipal de São Mateus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Márcio Rodrigo Oliveira Filho</dc:creator>
  <cp:lastModifiedBy>Márcio Rodrigo Oliveira Filho</cp:lastModifiedBy>
  <cp:lastPrinted>2026-09-29T13:45:10Z</cp:lastPrinted>
  <dcterms:created xsi:type="dcterms:W3CDTF">2011-05-27T16:59:43Z</dcterms:created>
  <dcterms:modified xsi:type="dcterms:W3CDTF">2026-10-05T14:17:27Z</dcterms:modified>
</cp:coreProperties>
</file>