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giova\Documents\Prefeitura de Morretes\Hospital\COWORK CLAUDE\"/>
    </mc:Choice>
  </mc:AlternateContent>
  <xr:revisionPtr revIDLastSave="0" documentId="13_ncr:1_{93A61A93-0FDA-4D04-9F12-63289C76A4F9}" xr6:coauthVersionLast="47" xr6:coauthVersionMax="47" xr10:uidLastSave="{00000000-0000-0000-0000-000000000000}"/>
  <bookViews>
    <workbookView xWindow="-25710" yWindow="-3190" windowWidth="25820" windowHeight="15500" activeTab="2" xr2:uid="{00000000-000D-0000-FFFF-FFFF00000000}"/>
  </bookViews>
  <sheets>
    <sheet name="Premissas" sheetId="1" r:id="rId1"/>
    <sheet name="BDI" sheetId="2" r:id="rId2"/>
    <sheet name="Grandes Itens" sheetId="3" r:id="rId3"/>
    <sheet name="Planilha Orçamentária" sheetId="4" r:id="rId4"/>
    <sheet name="Curva ABC" sheetId="5" r:id="rId5"/>
    <sheet name="Cronograma Físico-Financeiro" sheetId="6" r:id="rId6"/>
  </sheets>
  <calcPr calcId="181029"/>
</workbook>
</file>

<file path=xl/calcChain.xml><?xml version="1.0" encoding="utf-8"?>
<calcChain xmlns="http://schemas.openxmlformats.org/spreadsheetml/2006/main">
  <c r="O89" i="6" l="1"/>
  <c r="O87" i="6"/>
  <c r="O85" i="6"/>
  <c r="O83" i="6"/>
  <c r="O81" i="6"/>
  <c r="O79" i="6"/>
  <c r="O77" i="6"/>
  <c r="O75" i="6"/>
  <c r="O73" i="6"/>
  <c r="O71" i="6"/>
  <c r="O69" i="6"/>
  <c r="O67" i="6"/>
  <c r="O65" i="6"/>
  <c r="O63" i="6"/>
  <c r="O61" i="6"/>
  <c r="O59" i="6"/>
  <c r="O57" i="6"/>
  <c r="O55" i="6"/>
  <c r="O53" i="6"/>
  <c r="O51" i="6"/>
  <c r="O49" i="6"/>
  <c r="O47" i="6"/>
  <c r="O45" i="6"/>
  <c r="O43" i="6"/>
  <c r="O41" i="6"/>
  <c r="O39" i="6"/>
  <c r="O37" i="6"/>
  <c r="O35" i="6"/>
  <c r="O33" i="6"/>
  <c r="O31" i="6"/>
  <c r="O29" i="6"/>
  <c r="O27" i="6"/>
  <c r="O25" i="6"/>
  <c r="O23" i="6"/>
  <c r="O21" i="6"/>
  <c r="O19" i="6"/>
  <c r="O17" i="6"/>
  <c r="O15" i="6"/>
  <c r="O13" i="6"/>
  <c r="O11" i="6"/>
  <c r="O9" i="6"/>
  <c r="O7" i="6"/>
  <c r="O5" i="6"/>
  <c r="H349" i="4"/>
  <c r="I349" i="4" s="1"/>
  <c r="J349" i="4" s="1"/>
  <c r="H337" i="4"/>
  <c r="I337" i="4" s="1"/>
  <c r="J337" i="4" s="1"/>
  <c r="H310" i="4"/>
  <c r="I310" i="4" s="1"/>
  <c r="J310" i="4" s="1"/>
  <c r="H304" i="4"/>
  <c r="I304" i="4" s="1"/>
  <c r="J304" i="4" s="1"/>
  <c r="H298" i="4"/>
  <c r="I298" i="4" s="1"/>
  <c r="J298" i="4" s="1"/>
  <c r="H286" i="4"/>
  <c r="I286" i="4" s="1"/>
  <c r="J286" i="4" s="1"/>
  <c r="H280" i="4"/>
  <c r="I280" i="4" s="1"/>
  <c r="J280" i="4" s="1"/>
  <c r="H268" i="4"/>
  <c r="I268" i="4" s="1"/>
  <c r="J268" i="4" s="1"/>
  <c r="D150" i="5" s="1"/>
  <c r="H253" i="4"/>
  <c r="I253" i="4" s="1"/>
  <c r="J253" i="4" s="1"/>
  <c r="H249" i="4"/>
  <c r="I249" i="4" s="1"/>
  <c r="J249" i="4" s="1"/>
  <c r="H242" i="4"/>
  <c r="I242" i="4" s="1"/>
  <c r="J242" i="4" s="1"/>
  <c r="H240" i="4"/>
  <c r="I240" i="4" s="1"/>
  <c r="J240" i="4" s="1"/>
  <c r="H233" i="4"/>
  <c r="I233" i="4" s="1"/>
  <c r="J233" i="4" s="1"/>
  <c r="H228" i="4"/>
  <c r="I228" i="4" s="1"/>
  <c r="J228" i="4" s="1"/>
  <c r="H223" i="4"/>
  <c r="I223" i="4" s="1"/>
  <c r="J223" i="4" s="1"/>
  <c r="H220" i="4"/>
  <c r="I220" i="4" s="1"/>
  <c r="J220" i="4" s="1"/>
  <c r="H218" i="4"/>
  <c r="I218" i="4" s="1"/>
  <c r="J218" i="4" s="1"/>
  <c r="I213" i="4"/>
  <c r="J213" i="4" s="1"/>
  <c r="H213" i="4"/>
  <c r="H209" i="4"/>
  <c r="I209" i="4" s="1"/>
  <c r="J209" i="4" s="1"/>
  <c r="H208" i="4"/>
  <c r="I208" i="4" s="1"/>
  <c r="J208" i="4" s="1"/>
  <c r="H206" i="4"/>
  <c r="I206" i="4" s="1"/>
  <c r="J206" i="4" s="1"/>
  <c r="H204" i="4"/>
  <c r="I204" i="4" s="1"/>
  <c r="J204" i="4" s="1"/>
  <c r="H193" i="4"/>
  <c r="I193" i="4" s="1"/>
  <c r="J193" i="4" s="1"/>
  <c r="H190" i="4"/>
  <c r="I190" i="4" s="1"/>
  <c r="J190" i="4" s="1"/>
  <c r="H188" i="4"/>
  <c r="I188" i="4" s="1"/>
  <c r="J188" i="4" s="1"/>
  <c r="H183" i="4"/>
  <c r="I183" i="4" s="1"/>
  <c r="J183" i="4" s="1"/>
  <c r="H182" i="4"/>
  <c r="I182" i="4" s="1"/>
  <c r="J182" i="4" s="1"/>
  <c r="H179" i="4"/>
  <c r="I179" i="4" s="1"/>
  <c r="J179" i="4" s="1"/>
  <c r="H178" i="4"/>
  <c r="I178" i="4" s="1"/>
  <c r="J178" i="4" s="1"/>
  <c r="H177" i="4"/>
  <c r="I177" i="4" s="1"/>
  <c r="J177" i="4" s="1"/>
  <c r="H174" i="4"/>
  <c r="I174" i="4" s="1"/>
  <c r="J174" i="4" s="1"/>
  <c r="H173" i="4"/>
  <c r="I173" i="4" s="1"/>
  <c r="J173" i="4" s="1"/>
  <c r="I172" i="4"/>
  <c r="J172" i="4" s="1"/>
  <c r="H172" i="4"/>
  <c r="H170" i="4"/>
  <c r="I170" i="4" s="1"/>
  <c r="J170" i="4" s="1"/>
  <c r="H167" i="4"/>
  <c r="I167" i="4" s="1"/>
  <c r="J167" i="4" s="1"/>
  <c r="J166" i="4" s="1"/>
  <c r="C37" i="6" s="1"/>
  <c r="H164" i="4"/>
  <c r="I164" i="4" s="1"/>
  <c r="J164" i="4" s="1"/>
  <c r="H162" i="4"/>
  <c r="I162" i="4" s="1"/>
  <c r="J162" i="4" s="1"/>
  <c r="J161" i="4"/>
  <c r="H161" i="4"/>
  <c r="I161" i="4" s="1"/>
  <c r="H159" i="4"/>
  <c r="I159" i="4" s="1"/>
  <c r="J159" i="4" s="1"/>
  <c r="H158" i="4"/>
  <c r="I158" i="4" s="1"/>
  <c r="J158" i="4" s="1"/>
  <c r="H157" i="4"/>
  <c r="I157" i="4" s="1"/>
  <c r="J157" i="4" s="1"/>
  <c r="H155" i="4"/>
  <c r="I155" i="4" s="1"/>
  <c r="J155" i="4" s="1"/>
  <c r="H151" i="4"/>
  <c r="I151" i="4" s="1"/>
  <c r="J151" i="4" s="1"/>
  <c r="I148" i="4"/>
  <c r="J148" i="4" s="1"/>
  <c r="D128" i="5" s="1"/>
  <c r="H148" i="4"/>
  <c r="H147" i="4"/>
  <c r="I147" i="4" s="1"/>
  <c r="J147" i="4" s="1"/>
  <c r="I143" i="4"/>
  <c r="J143" i="4" s="1"/>
  <c r="D120" i="5" s="1"/>
  <c r="H143" i="4"/>
  <c r="H142" i="4"/>
  <c r="I142" i="4" s="1"/>
  <c r="J142" i="4" s="1"/>
  <c r="H137" i="4"/>
  <c r="I137" i="4" s="1"/>
  <c r="J137" i="4" s="1"/>
  <c r="H136" i="4"/>
  <c r="I136" i="4" s="1"/>
  <c r="J136" i="4" s="1"/>
  <c r="J133" i="4"/>
  <c r="I133" i="4"/>
  <c r="H133" i="4"/>
  <c r="H132" i="4"/>
  <c r="I132" i="4" s="1"/>
  <c r="J132" i="4" s="1"/>
  <c r="H131" i="4"/>
  <c r="I131" i="4" s="1"/>
  <c r="J131" i="4" s="1"/>
  <c r="I129" i="4"/>
  <c r="J129" i="4" s="1"/>
  <c r="H129" i="4"/>
  <c r="H128" i="4"/>
  <c r="I128" i="4" s="1"/>
  <c r="J128" i="4" s="1"/>
  <c r="H126" i="4"/>
  <c r="I126" i="4" s="1"/>
  <c r="J126" i="4" s="1"/>
  <c r="I124" i="4"/>
  <c r="J124" i="4" s="1"/>
  <c r="H124" i="4"/>
  <c r="H123" i="4"/>
  <c r="I123" i="4" s="1"/>
  <c r="J123" i="4" s="1"/>
  <c r="I120" i="4"/>
  <c r="J120" i="4" s="1"/>
  <c r="H120" i="4"/>
  <c r="H119" i="4"/>
  <c r="I119" i="4" s="1"/>
  <c r="J119" i="4" s="1"/>
  <c r="I116" i="4"/>
  <c r="J116" i="4" s="1"/>
  <c r="H116" i="4"/>
  <c r="H115" i="4"/>
  <c r="I115" i="4" s="1"/>
  <c r="J115" i="4" s="1"/>
  <c r="D66" i="5" s="1"/>
  <c r="I112" i="4"/>
  <c r="J112" i="4" s="1"/>
  <c r="H112" i="4"/>
  <c r="H111" i="4"/>
  <c r="I111" i="4" s="1"/>
  <c r="J111" i="4" s="1"/>
  <c r="H108" i="4"/>
  <c r="I108" i="4" s="1"/>
  <c r="J108" i="4" s="1"/>
  <c r="J107" i="4"/>
  <c r="I107" i="4"/>
  <c r="H107" i="4"/>
  <c r="H106" i="4"/>
  <c r="I106" i="4" s="1"/>
  <c r="J106" i="4" s="1"/>
  <c r="H105" i="4"/>
  <c r="I105" i="4" s="1"/>
  <c r="J105" i="4" s="1"/>
  <c r="H104" i="4"/>
  <c r="I104" i="4" s="1"/>
  <c r="J104" i="4" s="1"/>
  <c r="J103" i="4"/>
  <c r="I103" i="4"/>
  <c r="H103" i="4"/>
  <c r="H102" i="4"/>
  <c r="I102" i="4" s="1"/>
  <c r="J102" i="4" s="1"/>
  <c r="J101" i="4"/>
  <c r="H101" i="4"/>
  <c r="I101" i="4" s="1"/>
  <c r="H100" i="4"/>
  <c r="I100" i="4" s="1"/>
  <c r="J100" i="4" s="1"/>
  <c r="J99" i="4"/>
  <c r="I99" i="4"/>
  <c r="H99" i="4"/>
  <c r="H98" i="4"/>
  <c r="I98" i="4" s="1"/>
  <c r="J98" i="4" s="1"/>
  <c r="H95" i="4"/>
  <c r="I95" i="4" s="1"/>
  <c r="J95" i="4" s="1"/>
  <c r="H94" i="4"/>
  <c r="I94" i="4" s="1"/>
  <c r="J94" i="4" s="1"/>
  <c r="H93" i="4"/>
  <c r="I93" i="4" s="1"/>
  <c r="J93" i="4" s="1"/>
  <c r="I90" i="4"/>
  <c r="J90" i="4" s="1"/>
  <c r="H90" i="4"/>
  <c r="H89" i="4"/>
  <c r="I89" i="4" s="1"/>
  <c r="J89" i="4" s="1"/>
  <c r="I86" i="4"/>
  <c r="J86" i="4" s="1"/>
  <c r="H86" i="4"/>
  <c r="H84" i="4"/>
  <c r="I84" i="4" s="1"/>
  <c r="J84" i="4" s="1"/>
  <c r="H83" i="4"/>
  <c r="I83" i="4" s="1"/>
  <c r="J83" i="4" s="1"/>
  <c r="H82" i="4"/>
  <c r="I82" i="4" s="1"/>
  <c r="J82" i="4" s="1"/>
  <c r="J81" i="4"/>
  <c r="I81" i="4"/>
  <c r="H81" i="4"/>
  <c r="H79" i="4"/>
  <c r="I79" i="4" s="1"/>
  <c r="J79" i="4" s="1"/>
  <c r="D98" i="5" s="1"/>
  <c r="H77" i="4"/>
  <c r="I77" i="4" s="1"/>
  <c r="J77" i="4" s="1"/>
  <c r="D38" i="5" s="1"/>
  <c r="H76" i="4"/>
  <c r="I76" i="4" s="1"/>
  <c r="J76" i="4" s="1"/>
  <c r="D31" i="5" s="1"/>
  <c r="I75" i="4"/>
  <c r="J75" i="4" s="1"/>
  <c r="H75" i="4"/>
  <c r="I72" i="4"/>
  <c r="J72" i="4" s="1"/>
  <c r="D104" i="5" s="1"/>
  <c r="H72" i="4"/>
  <c r="H71" i="4"/>
  <c r="I71" i="4" s="1"/>
  <c r="J71" i="4" s="1"/>
  <c r="D39" i="5" s="1"/>
  <c r="H68" i="4"/>
  <c r="I68" i="4" s="1"/>
  <c r="J68" i="4" s="1"/>
  <c r="D36" i="5" s="1"/>
  <c r="J67" i="4"/>
  <c r="J66" i="4" s="1"/>
  <c r="C9" i="6" s="1"/>
  <c r="I67" i="4"/>
  <c r="H67" i="4"/>
  <c r="H65" i="4"/>
  <c r="I65" i="4" s="1"/>
  <c r="J65" i="4" s="1"/>
  <c r="I62" i="4"/>
  <c r="J62" i="4" s="1"/>
  <c r="D117" i="5" s="1"/>
  <c r="H62" i="4"/>
  <c r="H61" i="4"/>
  <c r="I61" i="4" s="1"/>
  <c r="J61" i="4" s="1"/>
  <c r="D162" i="5" s="1"/>
  <c r="I58" i="4"/>
  <c r="J58" i="4" s="1"/>
  <c r="D32" i="5" s="1"/>
  <c r="H58" i="4"/>
  <c r="H57" i="4"/>
  <c r="I57" i="4" s="1"/>
  <c r="J57" i="4" s="1"/>
  <c r="D91" i="5" s="1"/>
  <c r="I54" i="4"/>
  <c r="J54" i="4" s="1"/>
  <c r="D102" i="5" s="1"/>
  <c r="H54" i="4"/>
  <c r="H53" i="4"/>
  <c r="I53" i="4" s="1"/>
  <c r="J53" i="4" s="1"/>
  <c r="D101" i="5" s="1"/>
  <c r="I50" i="4"/>
  <c r="J50" i="4" s="1"/>
  <c r="H50" i="4"/>
  <c r="H48" i="4"/>
  <c r="I48" i="4" s="1"/>
  <c r="J48" i="4" s="1"/>
  <c r="D86" i="5" s="1"/>
  <c r="H47" i="4"/>
  <c r="I47" i="4" s="1"/>
  <c r="J47" i="4" s="1"/>
  <c r="D47" i="5" s="1"/>
  <c r="H46" i="4"/>
  <c r="I46" i="4" s="1"/>
  <c r="J46" i="4" s="1"/>
  <c r="D141" i="5" s="1"/>
  <c r="J45" i="4"/>
  <c r="I45" i="4"/>
  <c r="H45" i="4"/>
  <c r="H44" i="4"/>
  <c r="I44" i="4" s="1"/>
  <c r="J44" i="4" s="1"/>
  <c r="H43" i="4"/>
  <c r="I43" i="4" s="1"/>
  <c r="J43" i="4" s="1"/>
  <c r="H41" i="4"/>
  <c r="I41" i="4" s="1"/>
  <c r="J41" i="4" s="1"/>
  <c r="D63" i="5" s="1"/>
  <c r="H40" i="4"/>
  <c r="I40" i="4" s="1"/>
  <c r="J40" i="4" s="1"/>
  <c r="D151" i="5" s="1"/>
  <c r="I39" i="4"/>
  <c r="J39" i="4" s="1"/>
  <c r="D49" i="5" s="1"/>
  <c r="H39" i="4"/>
  <c r="H37" i="4"/>
  <c r="I37" i="4" s="1"/>
  <c r="J37" i="4" s="1"/>
  <c r="D113" i="5" s="1"/>
  <c r="H36" i="4"/>
  <c r="I36" i="4" s="1"/>
  <c r="J36" i="4" s="1"/>
  <c r="D152" i="5" s="1"/>
  <c r="H35" i="4"/>
  <c r="I35" i="4" s="1"/>
  <c r="J35" i="4" s="1"/>
  <c r="D123" i="5" s="1"/>
  <c r="H33" i="4"/>
  <c r="I33" i="4" s="1"/>
  <c r="J33" i="4" s="1"/>
  <c r="H30" i="4"/>
  <c r="I30" i="4" s="1"/>
  <c r="J30" i="4" s="1"/>
  <c r="H29" i="4"/>
  <c r="I29" i="4" s="1"/>
  <c r="J29" i="4" s="1"/>
  <c r="H27" i="4"/>
  <c r="I27" i="4" s="1"/>
  <c r="J27" i="4" s="1"/>
  <c r="D143" i="5" s="1"/>
  <c r="H26" i="4"/>
  <c r="I26" i="4" s="1"/>
  <c r="J26" i="4" s="1"/>
  <c r="I25" i="4"/>
  <c r="J25" i="4" s="1"/>
  <c r="H25" i="4"/>
  <c r="H23" i="4"/>
  <c r="I23" i="4" s="1"/>
  <c r="J23" i="4" s="1"/>
  <c r="H22" i="4"/>
  <c r="I22" i="4" s="1"/>
  <c r="J22" i="4" s="1"/>
  <c r="H21" i="4"/>
  <c r="I21" i="4" s="1"/>
  <c r="J21" i="4" s="1"/>
  <c r="H19" i="4"/>
  <c r="I19" i="4" s="1"/>
  <c r="J19" i="4" s="1"/>
  <c r="D131" i="5" s="1"/>
  <c r="H18" i="4"/>
  <c r="I18" i="4" s="1"/>
  <c r="J18" i="4" s="1"/>
  <c r="H17" i="4"/>
  <c r="I17" i="4" s="1"/>
  <c r="J17" i="4" s="1"/>
  <c r="I14" i="4"/>
  <c r="J14" i="4" s="1"/>
  <c r="D138" i="5" s="1"/>
  <c r="H14" i="4"/>
  <c r="H13" i="4"/>
  <c r="I13" i="4" s="1"/>
  <c r="J13" i="4" s="1"/>
  <c r="D80" i="5" s="1"/>
  <c r="H10" i="4"/>
  <c r="I10" i="4" s="1"/>
  <c r="J10" i="4" s="1"/>
  <c r="H8" i="4"/>
  <c r="I8" i="4" s="1"/>
  <c r="J8" i="4" s="1"/>
  <c r="D53" i="5" s="1"/>
  <c r="J7" i="4"/>
  <c r="B12" i="2"/>
  <c r="H307" i="4" s="1"/>
  <c r="I307" i="4" s="1"/>
  <c r="J307" i="4" s="1"/>
  <c r="D92" i="5" l="1"/>
  <c r="J28" i="4"/>
  <c r="L38" i="6"/>
  <c r="J38" i="6"/>
  <c r="H38" i="6"/>
  <c r="F38" i="6"/>
  <c r="D38" i="6"/>
  <c r="N38" i="6"/>
  <c r="M38" i="6"/>
  <c r="K38" i="6"/>
  <c r="I38" i="6"/>
  <c r="G38" i="6"/>
  <c r="E38" i="6"/>
  <c r="J64" i="4"/>
  <c r="D11" i="5"/>
  <c r="J42" i="4"/>
  <c r="D160" i="5"/>
  <c r="D30" i="5"/>
  <c r="D45" i="5"/>
  <c r="D137" i="5"/>
  <c r="D14" i="5"/>
  <c r="D10" i="6"/>
  <c r="N10" i="6"/>
  <c r="L10" i="6"/>
  <c r="J10" i="6"/>
  <c r="H10" i="6"/>
  <c r="F10" i="6"/>
  <c r="M10" i="6"/>
  <c r="K10" i="6"/>
  <c r="I10" i="6"/>
  <c r="G10" i="6"/>
  <c r="E10" i="6"/>
  <c r="D83" i="5"/>
  <c r="D84" i="5"/>
  <c r="D159" i="5"/>
  <c r="D74" i="5"/>
  <c r="J80" i="4"/>
  <c r="C15" i="6" s="1"/>
  <c r="D7" i="5"/>
  <c r="J97" i="4"/>
  <c r="C21" i="6" s="1"/>
  <c r="H224" i="4"/>
  <c r="I224" i="4" s="1"/>
  <c r="J224" i="4" s="1"/>
  <c r="H245" i="4"/>
  <c r="I245" i="4" s="1"/>
  <c r="J245" i="4" s="1"/>
  <c r="H323" i="4"/>
  <c r="I323" i="4" s="1"/>
  <c r="J323" i="4" s="1"/>
  <c r="H329" i="4"/>
  <c r="I329" i="4" s="1"/>
  <c r="J329" i="4" s="1"/>
  <c r="D144" i="5" s="1"/>
  <c r="H339" i="4"/>
  <c r="I339" i="4" s="1"/>
  <c r="J339" i="4" s="1"/>
  <c r="H361" i="4"/>
  <c r="I361" i="4" s="1"/>
  <c r="J361" i="4" s="1"/>
  <c r="D116" i="5" s="1"/>
  <c r="O38" i="6"/>
  <c r="H199" i="4"/>
  <c r="I199" i="4" s="1"/>
  <c r="J199" i="4" s="1"/>
  <c r="D24" i="5" s="1"/>
  <c r="H214" i="4"/>
  <c r="I214" i="4" s="1"/>
  <c r="J214" i="4" s="1"/>
  <c r="D148" i="5" s="1"/>
  <c r="H219" i="4"/>
  <c r="I219" i="4" s="1"/>
  <c r="J219" i="4" s="1"/>
  <c r="H229" i="4"/>
  <c r="I229" i="4" s="1"/>
  <c r="J229" i="4" s="1"/>
  <c r="H234" i="4"/>
  <c r="I234" i="4" s="1"/>
  <c r="J234" i="4" s="1"/>
  <c r="H251" i="4"/>
  <c r="I251" i="4" s="1"/>
  <c r="J251" i="4" s="1"/>
  <c r="J250" i="4" s="1"/>
  <c r="C57" i="6" s="1"/>
  <c r="H257" i="4"/>
  <c r="I257" i="4" s="1"/>
  <c r="J257" i="4" s="1"/>
  <c r="H275" i="4"/>
  <c r="I275" i="4" s="1"/>
  <c r="J275" i="4" s="1"/>
  <c r="H281" i="4"/>
  <c r="I281" i="4" s="1"/>
  <c r="J281" i="4" s="1"/>
  <c r="H293" i="4"/>
  <c r="I293" i="4" s="1"/>
  <c r="J293" i="4" s="1"/>
  <c r="D44" i="5" s="1"/>
  <c r="H317" i="4"/>
  <c r="I317" i="4" s="1"/>
  <c r="J317" i="4" s="1"/>
  <c r="H331" i="4"/>
  <c r="I331" i="4" s="1"/>
  <c r="J331" i="4" s="1"/>
  <c r="H351" i="4"/>
  <c r="I351" i="4" s="1"/>
  <c r="J351" i="4" s="1"/>
  <c r="D156" i="5" s="1"/>
  <c r="H363" i="4"/>
  <c r="I363" i="4" s="1"/>
  <c r="J363" i="4" s="1"/>
  <c r="H169" i="4"/>
  <c r="I169" i="4" s="1"/>
  <c r="J169" i="4" s="1"/>
  <c r="H189" i="4"/>
  <c r="I189" i="4" s="1"/>
  <c r="J189" i="4" s="1"/>
  <c r="D51" i="5" s="1"/>
  <c r="H205" i="4"/>
  <c r="I205" i="4" s="1"/>
  <c r="J205" i="4" s="1"/>
  <c r="H241" i="4"/>
  <c r="I241" i="4" s="1"/>
  <c r="J241" i="4" s="1"/>
  <c r="D69" i="5" s="1"/>
  <c r="H246" i="4"/>
  <c r="I246" i="4" s="1"/>
  <c r="J246" i="4" s="1"/>
  <c r="H263" i="4"/>
  <c r="I263" i="4" s="1"/>
  <c r="J263" i="4" s="1"/>
  <c r="D97" i="5" s="1"/>
  <c r="H300" i="4"/>
  <c r="I300" i="4" s="1"/>
  <c r="J300" i="4" s="1"/>
  <c r="H184" i="4"/>
  <c r="I184" i="4" s="1"/>
  <c r="J184" i="4" s="1"/>
  <c r="H195" i="4"/>
  <c r="I195" i="4" s="1"/>
  <c r="J195" i="4" s="1"/>
  <c r="D129" i="5" s="1"/>
  <c r="H210" i="4"/>
  <c r="I210" i="4" s="1"/>
  <c r="J210" i="4" s="1"/>
  <c r="D127" i="5" s="1"/>
  <c r="H215" i="4"/>
  <c r="I215" i="4" s="1"/>
  <c r="J215" i="4" s="1"/>
  <c r="H225" i="4"/>
  <c r="I225" i="4" s="1"/>
  <c r="J225" i="4" s="1"/>
  <c r="D157" i="5" s="1"/>
  <c r="H230" i="4"/>
  <c r="I230" i="4" s="1"/>
  <c r="J230" i="4" s="1"/>
  <c r="D82" i="5" s="1"/>
  <c r="H258" i="4"/>
  <c r="I258" i="4" s="1"/>
  <c r="J258" i="4" s="1"/>
  <c r="D124" i="5" s="1"/>
  <c r="H270" i="4"/>
  <c r="I270" i="4" s="1"/>
  <c r="J270" i="4" s="1"/>
  <c r="H306" i="4"/>
  <c r="I306" i="4" s="1"/>
  <c r="J306" i="4" s="1"/>
  <c r="H341" i="4"/>
  <c r="I341" i="4" s="1"/>
  <c r="J341" i="4" s="1"/>
  <c r="O10" i="6"/>
  <c r="O58" i="6"/>
  <c r="H289" i="4"/>
  <c r="I289" i="4" s="1"/>
  <c r="J289" i="4" s="1"/>
  <c r="H295" i="4"/>
  <c r="I295" i="4" s="1"/>
  <c r="J295" i="4" s="1"/>
  <c r="H319" i="4"/>
  <c r="I319" i="4" s="1"/>
  <c r="J319" i="4" s="1"/>
  <c r="D136" i="5" s="1"/>
  <c r="H354" i="4"/>
  <c r="I354" i="4" s="1"/>
  <c r="J354" i="4" s="1"/>
  <c r="H365" i="4"/>
  <c r="I365" i="4" s="1"/>
  <c r="J365" i="4" s="1"/>
  <c r="H211" i="4"/>
  <c r="I211" i="4" s="1"/>
  <c r="J211" i="4" s="1"/>
  <c r="H226" i="4"/>
  <c r="I226" i="4" s="1"/>
  <c r="J226" i="4" s="1"/>
  <c r="D119" i="5" s="1"/>
  <c r="H247" i="4"/>
  <c r="I247" i="4" s="1"/>
  <c r="J247" i="4" s="1"/>
  <c r="D60" i="5" s="1"/>
  <c r="H313" i="4"/>
  <c r="I313" i="4" s="1"/>
  <c r="J313" i="4" s="1"/>
  <c r="D67" i="5" s="1"/>
  <c r="H325" i="4"/>
  <c r="I325" i="4" s="1"/>
  <c r="J325" i="4" s="1"/>
  <c r="H333" i="4"/>
  <c r="I333" i="4" s="1"/>
  <c r="J333" i="4" s="1"/>
  <c r="H343" i="4"/>
  <c r="I343" i="4" s="1"/>
  <c r="J343" i="4" s="1"/>
  <c r="D114" i="5" s="1"/>
  <c r="H355" i="4"/>
  <c r="I355" i="4" s="1"/>
  <c r="J355" i="4" s="1"/>
  <c r="D109" i="5" s="1"/>
  <c r="H11" i="4"/>
  <c r="I11" i="4" s="1"/>
  <c r="J11" i="4" s="1"/>
  <c r="D18" i="5" s="1"/>
  <c r="H51" i="4"/>
  <c r="I51" i="4" s="1"/>
  <c r="J51" i="4" s="1"/>
  <c r="D108" i="5" s="1"/>
  <c r="H55" i="4"/>
  <c r="I55" i="4" s="1"/>
  <c r="J55" i="4" s="1"/>
  <c r="D140" i="5" s="1"/>
  <c r="H59" i="4"/>
  <c r="I59" i="4" s="1"/>
  <c r="J59" i="4" s="1"/>
  <c r="D61" i="5" s="1"/>
  <c r="H63" i="4"/>
  <c r="I63" i="4" s="1"/>
  <c r="J63" i="4" s="1"/>
  <c r="D28" i="5" s="1"/>
  <c r="H73" i="4"/>
  <c r="I73" i="4" s="1"/>
  <c r="J73" i="4" s="1"/>
  <c r="D75" i="5" s="1"/>
  <c r="H87" i="4"/>
  <c r="I87" i="4" s="1"/>
  <c r="J87" i="4" s="1"/>
  <c r="D42" i="5" s="1"/>
  <c r="H91" i="4"/>
  <c r="I91" i="4" s="1"/>
  <c r="J91" i="4" s="1"/>
  <c r="H113" i="4"/>
  <c r="I113" i="4" s="1"/>
  <c r="J113" i="4" s="1"/>
  <c r="D115" i="5" s="1"/>
  <c r="H117" i="4"/>
  <c r="I117" i="4" s="1"/>
  <c r="J117" i="4" s="1"/>
  <c r="H121" i="4"/>
  <c r="I121" i="4" s="1"/>
  <c r="J121" i="4" s="1"/>
  <c r="D122" i="5" s="1"/>
  <c r="H125" i="4"/>
  <c r="I125" i="4" s="1"/>
  <c r="J125" i="4" s="1"/>
  <c r="H139" i="4"/>
  <c r="I139" i="4" s="1"/>
  <c r="J139" i="4" s="1"/>
  <c r="H144" i="4"/>
  <c r="I144" i="4" s="1"/>
  <c r="J144" i="4" s="1"/>
  <c r="D54" i="5" s="1"/>
  <c r="H149" i="4"/>
  <c r="I149" i="4" s="1"/>
  <c r="J149" i="4" s="1"/>
  <c r="H186" i="4"/>
  <c r="I186" i="4" s="1"/>
  <c r="J186" i="4" s="1"/>
  <c r="D19" i="5" s="1"/>
  <c r="H201" i="4"/>
  <c r="I201" i="4" s="1"/>
  <c r="J201" i="4" s="1"/>
  <c r="D50" i="5" s="1"/>
  <c r="H216" i="4"/>
  <c r="I216" i="4" s="1"/>
  <c r="J216" i="4" s="1"/>
  <c r="H231" i="4"/>
  <c r="I231" i="4" s="1"/>
  <c r="J231" i="4" s="1"/>
  <c r="D134" i="5" s="1"/>
  <c r="H271" i="4"/>
  <c r="I271" i="4" s="1"/>
  <c r="J271" i="4" s="1"/>
  <c r="D132" i="5" s="1"/>
  <c r="H277" i="4"/>
  <c r="I277" i="4" s="1"/>
  <c r="J277" i="4" s="1"/>
  <c r="D126" i="5" s="1"/>
  <c r="H284" i="4"/>
  <c r="I284" i="4" s="1"/>
  <c r="J284" i="4" s="1"/>
  <c r="D10" i="5" s="1"/>
  <c r="H302" i="4"/>
  <c r="I302" i="4" s="1"/>
  <c r="J302" i="4" s="1"/>
  <c r="H326" i="4"/>
  <c r="I326" i="4" s="1"/>
  <c r="J326" i="4" s="1"/>
  <c r="H322" i="4"/>
  <c r="I322" i="4" s="1"/>
  <c r="J322" i="4" s="1"/>
  <c r="D158" i="5" s="1"/>
  <c r="H318" i="4"/>
  <c r="I318" i="4" s="1"/>
  <c r="J318" i="4" s="1"/>
  <c r="D57" i="5" s="1"/>
  <c r="H314" i="4"/>
  <c r="I314" i="4" s="1"/>
  <c r="J314" i="4" s="1"/>
  <c r="D94" i="5" s="1"/>
  <c r="H292" i="4"/>
  <c r="I292" i="4" s="1"/>
  <c r="J292" i="4" s="1"/>
  <c r="H288" i="4"/>
  <c r="I288" i="4" s="1"/>
  <c r="J288" i="4" s="1"/>
  <c r="H274" i="4"/>
  <c r="I274" i="4" s="1"/>
  <c r="J274" i="4" s="1"/>
  <c r="D27" i="5" s="1"/>
  <c r="H264" i="4"/>
  <c r="I264" i="4" s="1"/>
  <c r="J264" i="4" s="1"/>
  <c r="H260" i="4"/>
  <c r="I260" i="4" s="1"/>
  <c r="J260" i="4" s="1"/>
  <c r="H236" i="4"/>
  <c r="I236" i="4" s="1"/>
  <c r="J236" i="4" s="1"/>
  <c r="H198" i="4"/>
  <c r="I198" i="4" s="1"/>
  <c r="J198" i="4" s="1"/>
  <c r="D81" i="5" s="1"/>
  <c r="H194" i="4"/>
  <c r="I194" i="4" s="1"/>
  <c r="J194" i="4" s="1"/>
  <c r="D48" i="5" s="1"/>
  <c r="H176" i="4"/>
  <c r="I176" i="4" s="1"/>
  <c r="J176" i="4" s="1"/>
  <c r="J175" i="4" s="1"/>
  <c r="C41" i="6" s="1"/>
  <c r="H152" i="4"/>
  <c r="I152" i="4" s="1"/>
  <c r="J152" i="4" s="1"/>
  <c r="D41" i="5" s="1"/>
  <c r="H138" i="4"/>
  <c r="I138" i="4" s="1"/>
  <c r="J138" i="4" s="1"/>
  <c r="D139" i="5" s="1"/>
  <c r="H134" i="4"/>
  <c r="I134" i="4" s="1"/>
  <c r="J134" i="4" s="1"/>
  <c r="D88" i="5" s="1"/>
  <c r="H130" i="4"/>
  <c r="I130" i="4" s="1"/>
  <c r="J130" i="4" s="1"/>
  <c r="D103" i="5" s="1"/>
  <c r="H371" i="4"/>
  <c r="I371" i="4" s="1"/>
  <c r="J371" i="4" s="1"/>
  <c r="D23" i="5" s="1"/>
  <c r="H357" i="4"/>
  <c r="I357" i="4" s="1"/>
  <c r="J357" i="4" s="1"/>
  <c r="D13" i="5" s="1"/>
  <c r="H309" i="4"/>
  <c r="I309" i="4" s="1"/>
  <c r="J309" i="4" s="1"/>
  <c r="H305" i="4"/>
  <c r="I305" i="4" s="1"/>
  <c r="J305" i="4" s="1"/>
  <c r="H301" i="4"/>
  <c r="I301" i="4" s="1"/>
  <c r="J301" i="4" s="1"/>
  <c r="D135" i="5" s="1"/>
  <c r="H283" i="4"/>
  <c r="I283" i="4" s="1"/>
  <c r="J283" i="4" s="1"/>
  <c r="H269" i="4"/>
  <c r="I269" i="4" s="1"/>
  <c r="J269" i="4" s="1"/>
  <c r="D147" i="5" s="1"/>
  <c r="H366" i="4"/>
  <c r="I366" i="4" s="1"/>
  <c r="J366" i="4" s="1"/>
  <c r="H352" i="4"/>
  <c r="I352" i="4" s="1"/>
  <c r="J352" i="4" s="1"/>
  <c r="H342" i="4"/>
  <c r="I342" i="4" s="1"/>
  <c r="J342" i="4" s="1"/>
  <c r="H338" i="4"/>
  <c r="I338" i="4" s="1"/>
  <c r="J338" i="4" s="1"/>
  <c r="H334" i="4"/>
  <c r="I334" i="4" s="1"/>
  <c r="J334" i="4" s="1"/>
  <c r="H370" i="4"/>
  <c r="I370" i="4" s="1"/>
  <c r="J370" i="4" s="1"/>
  <c r="D56" i="5" s="1"/>
  <c r="H356" i="4"/>
  <c r="I356" i="4" s="1"/>
  <c r="J356" i="4" s="1"/>
  <c r="H346" i="4"/>
  <c r="I346" i="4" s="1"/>
  <c r="J346" i="4" s="1"/>
  <c r="J345" i="4" s="1"/>
  <c r="C79" i="6" s="1"/>
  <c r="H360" i="4"/>
  <c r="I360" i="4" s="1"/>
  <c r="J360" i="4" s="1"/>
  <c r="H328" i="4"/>
  <c r="I328" i="4" s="1"/>
  <c r="J328" i="4" s="1"/>
  <c r="H324" i="4"/>
  <c r="I324" i="4" s="1"/>
  <c r="J324" i="4" s="1"/>
  <c r="H320" i="4"/>
  <c r="I320" i="4" s="1"/>
  <c r="J320" i="4" s="1"/>
  <c r="H316" i="4"/>
  <c r="I316" i="4" s="1"/>
  <c r="J316" i="4" s="1"/>
  <c r="D85" i="5" s="1"/>
  <c r="H312" i="4"/>
  <c r="I312" i="4" s="1"/>
  <c r="J312" i="4" s="1"/>
  <c r="H290" i="4"/>
  <c r="I290" i="4" s="1"/>
  <c r="J290" i="4" s="1"/>
  <c r="H276" i="4"/>
  <c r="I276" i="4" s="1"/>
  <c r="J276" i="4" s="1"/>
  <c r="D43" i="5" s="1"/>
  <c r="H262" i="4"/>
  <c r="I262" i="4" s="1"/>
  <c r="J262" i="4" s="1"/>
  <c r="D89" i="5" s="1"/>
  <c r="H200" i="4"/>
  <c r="I200" i="4" s="1"/>
  <c r="J200" i="4" s="1"/>
  <c r="D22" i="5" s="1"/>
  <c r="H196" i="4"/>
  <c r="I196" i="4" s="1"/>
  <c r="J196" i="4" s="1"/>
  <c r="D87" i="5" s="1"/>
  <c r="H192" i="4"/>
  <c r="I192" i="4" s="1"/>
  <c r="J192" i="4" s="1"/>
  <c r="H373" i="4"/>
  <c r="I373" i="4" s="1"/>
  <c r="J373" i="4" s="1"/>
  <c r="H364" i="4"/>
  <c r="I364" i="4" s="1"/>
  <c r="J364" i="4" s="1"/>
  <c r="H350" i="4"/>
  <c r="I350" i="4" s="1"/>
  <c r="J350" i="4" s="1"/>
  <c r="D93" i="5" s="1"/>
  <c r="H344" i="4"/>
  <c r="I344" i="4" s="1"/>
  <c r="J344" i="4" s="1"/>
  <c r="H340" i="4"/>
  <c r="I340" i="4" s="1"/>
  <c r="J340" i="4" s="1"/>
  <c r="H336" i="4"/>
  <c r="I336" i="4" s="1"/>
  <c r="J336" i="4" s="1"/>
  <c r="H332" i="4"/>
  <c r="I332" i="4" s="1"/>
  <c r="J332" i="4" s="1"/>
  <c r="D155" i="5" s="1"/>
  <c r="H372" i="4"/>
  <c r="I372" i="4" s="1"/>
  <c r="J372" i="4" s="1"/>
  <c r="D40" i="5" s="1"/>
  <c r="H16" i="4"/>
  <c r="I16" i="4" s="1"/>
  <c r="J16" i="4" s="1"/>
  <c r="H20" i="4"/>
  <c r="I20" i="4" s="1"/>
  <c r="J20" i="4" s="1"/>
  <c r="H24" i="4"/>
  <c r="I24" i="4" s="1"/>
  <c r="J24" i="4" s="1"/>
  <c r="H34" i="4"/>
  <c r="I34" i="4" s="1"/>
  <c r="J34" i="4" s="1"/>
  <c r="D107" i="5" s="1"/>
  <c r="H38" i="4"/>
  <c r="I38" i="4" s="1"/>
  <c r="J38" i="4" s="1"/>
  <c r="D118" i="5" s="1"/>
  <c r="H78" i="4"/>
  <c r="I78" i="4" s="1"/>
  <c r="J78" i="4" s="1"/>
  <c r="D21" i="5" s="1"/>
  <c r="H96" i="4"/>
  <c r="I96" i="4" s="1"/>
  <c r="J96" i="4" s="1"/>
  <c r="D35" i="5" s="1"/>
  <c r="H135" i="4"/>
  <c r="I135" i="4" s="1"/>
  <c r="J135" i="4" s="1"/>
  <c r="H160" i="4"/>
  <c r="I160" i="4" s="1"/>
  <c r="J160" i="4" s="1"/>
  <c r="D163" i="5" s="1"/>
  <c r="H165" i="4"/>
  <c r="I165" i="4" s="1"/>
  <c r="J165" i="4" s="1"/>
  <c r="J163" i="4" s="1"/>
  <c r="C35" i="6" s="1"/>
  <c r="H181" i="4"/>
  <c r="I181" i="4" s="1"/>
  <c r="J181" i="4" s="1"/>
  <c r="J180" i="4" s="1"/>
  <c r="C43" i="6" s="1"/>
  <c r="H207" i="4"/>
  <c r="I207" i="4" s="1"/>
  <c r="J207" i="4" s="1"/>
  <c r="H222" i="4"/>
  <c r="I222" i="4" s="1"/>
  <c r="J222" i="4" s="1"/>
  <c r="H243" i="4"/>
  <c r="I243" i="4" s="1"/>
  <c r="J243" i="4" s="1"/>
  <c r="H248" i="4"/>
  <c r="I248" i="4" s="1"/>
  <c r="J248" i="4" s="1"/>
  <c r="D52" i="5" s="1"/>
  <c r="H254" i="4"/>
  <c r="I254" i="4" s="1"/>
  <c r="J254" i="4" s="1"/>
  <c r="D26" i="5" s="1"/>
  <c r="H296" i="4"/>
  <c r="I296" i="4" s="1"/>
  <c r="J296" i="4" s="1"/>
  <c r="H335" i="4"/>
  <c r="I335" i="4" s="1"/>
  <c r="J335" i="4" s="1"/>
  <c r="H368" i="4"/>
  <c r="I368" i="4" s="1"/>
  <c r="J368" i="4" s="1"/>
  <c r="H156" i="4"/>
  <c r="I156" i="4" s="1"/>
  <c r="J156" i="4" s="1"/>
  <c r="D59" i="5" s="1"/>
  <c r="H171" i="4"/>
  <c r="I171" i="4" s="1"/>
  <c r="J171" i="4" s="1"/>
  <c r="D70" i="5" s="1"/>
  <c r="H197" i="4"/>
  <c r="I197" i="4" s="1"/>
  <c r="J197" i="4" s="1"/>
  <c r="D112" i="5" s="1"/>
  <c r="H212" i="4"/>
  <c r="I212" i="4" s="1"/>
  <c r="J212" i="4" s="1"/>
  <c r="H217" i="4"/>
  <c r="I217" i="4" s="1"/>
  <c r="J217" i="4" s="1"/>
  <c r="D145" i="5" s="1"/>
  <c r="H227" i="4"/>
  <c r="I227" i="4" s="1"/>
  <c r="J227" i="4" s="1"/>
  <c r="D146" i="5" s="1"/>
  <c r="H232" i="4"/>
  <c r="I232" i="4" s="1"/>
  <c r="J232" i="4" s="1"/>
  <c r="H279" i="4"/>
  <c r="I279" i="4" s="1"/>
  <c r="J279" i="4" s="1"/>
  <c r="H297" i="4"/>
  <c r="I297" i="4" s="1"/>
  <c r="J297" i="4" s="1"/>
  <c r="D17" i="5" s="1"/>
  <c r="H308" i="4"/>
  <c r="I308" i="4" s="1"/>
  <c r="J308" i="4" s="1"/>
  <c r="D37" i="5" s="1"/>
  <c r="H315" i="4"/>
  <c r="I315" i="4" s="1"/>
  <c r="J315" i="4" s="1"/>
  <c r="H327" i="4"/>
  <c r="I327" i="4" s="1"/>
  <c r="J327" i="4" s="1"/>
  <c r="D142" i="5" s="1"/>
  <c r="H369" i="4"/>
  <c r="I369" i="4" s="1"/>
  <c r="J369" i="4" s="1"/>
  <c r="D65" i="5" s="1"/>
  <c r="D29" i="5"/>
  <c r="H12" i="4"/>
  <c r="I12" i="4" s="1"/>
  <c r="J12" i="4" s="1"/>
  <c r="D25" i="5" s="1"/>
  <c r="H52" i="4"/>
  <c r="I52" i="4" s="1"/>
  <c r="J52" i="4" s="1"/>
  <c r="D105" i="5" s="1"/>
  <c r="H56" i="4"/>
  <c r="I56" i="4" s="1"/>
  <c r="J56" i="4" s="1"/>
  <c r="D71" i="5" s="1"/>
  <c r="H60" i="4"/>
  <c r="I60" i="4" s="1"/>
  <c r="J60" i="4" s="1"/>
  <c r="D164" i="5" s="1"/>
  <c r="H70" i="4"/>
  <c r="I70" i="4" s="1"/>
  <c r="J70" i="4" s="1"/>
  <c r="H88" i="4"/>
  <c r="I88" i="4" s="1"/>
  <c r="J88" i="4" s="1"/>
  <c r="H110" i="4"/>
  <c r="I110" i="4" s="1"/>
  <c r="J110" i="4" s="1"/>
  <c r="H114" i="4"/>
  <c r="I114" i="4" s="1"/>
  <c r="J114" i="4" s="1"/>
  <c r="H118" i="4"/>
  <c r="I118" i="4" s="1"/>
  <c r="J118" i="4" s="1"/>
  <c r="H122" i="4"/>
  <c r="I122" i="4" s="1"/>
  <c r="J122" i="4" s="1"/>
  <c r="H140" i="4"/>
  <c r="I140" i="4" s="1"/>
  <c r="J140" i="4" s="1"/>
  <c r="D95" i="5" s="1"/>
  <c r="H145" i="4"/>
  <c r="I145" i="4" s="1"/>
  <c r="J145" i="4" s="1"/>
  <c r="D79" i="5" s="1"/>
  <c r="H187" i="4"/>
  <c r="I187" i="4" s="1"/>
  <c r="J187" i="4" s="1"/>
  <c r="D68" i="5" s="1"/>
  <c r="H203" i="4"/>
  <c r="I203" i="4" s="1"/>
  <c r="J203" i="4" s="1"/>
  <c r="J202" i="4" s="1"/>
  <c r="C49" i="6" s="1"/>
  <c r="H239" i="4"/>
  <c r="I239" i="4" s="1"/>
  <c r="J239" i="4" s="1"/>
  <c r="H244" i="4"/>
  <c r="I244" i="4" s="1"/>
  <c r="J244" i="4" s="1"/>
  <c r="D130" i="5" s="1"/>
  <c r="H255" i="4"/>
  <c r="I255" i="4" s="1"/>
  <c r="J255" i="4" s="1"/>
  <c r="D73" i="5" s="1"/>
  <c r="H261" i="4"/>
  <c r="I261" i="4" s="1"/>
  <c r="J261" i="4" s="1"/>
  <c r="H267" i="4"/>
  <c r="I267" i="4" s="1"/>
  <c r="J267" i="4" s="1"/>
  <c r="J266" i="4" s="1"/>
  <c r="H273" i="4"/>
  <c r="I273" i="4" s="1"/>
  <c r="J273" i="4" s="1"/>
  <c r="H285" i="4"/>
  <c r="I285" i="4" s="1"/>
  <c r="J285" i="4" s="1"/>
  <c r="D12" i="5" s="1"/>
  <c r="H291" i="4"/>
  <c r="I291" i="4" s="1"/>
  <c r="J291" i="4" s="1"/>
  <c r="D58" i="5" s="1"/>
  <c r="H303" i="4"/>
  <c r="I303" i="4" s="1"/>
  <c r="J303" i="4" s="1"/>
  <c r="H321" i="4"/>
  <c r="I321" i="4" s="1"/>
  <c r="J321" i="4" s="1"/>
  <c r="H358" i="4"/>
  <c r="I358" i="4" s="1"/>
  <c r="J358" i="4" s="1"/>
  <c r="D90" i="5" s="1"/>
  <c r="O80" i="6"/>
  <c r="N36" i="6" l="1"/>
  <c r="L36" i="6"/>
  <c r="J36" i="6"/>
  <c r="H36" i="6"/>
  <c r="F36" i="6"/>
  <c r="D36" i="6"/>
  <c r="I36" i="6"/>
  <c r="G36" i="6"/>
  <c r="E36" i="6"/>
  <c r="O36" i="6"/>
  <c r="M36" i="6"/>
  <c r="K36" i="6"/>
  <c r="D133" i="5"/>
  <c r="D6" i="5"/>
  <c r="J278" i="4"/>
  <c r="D20" i="5"/>
  <c r="J191" i="4"/>
  <c r="C47" i="6" s="1"/>
  <c r="F80" i="6"/>
  <c r="E80" i="6"/>
  <c r="D80" i="6"/>
  <c r="N80" i="6"/>
  <c r="M80" i="6"/>
  <c r="L80" i="6"/>
  <c r="K80" i="6"/>
  <c r="J80" i="6"/>
  <c r="I80" i="6"/>
  <c r="H80" i="6"/>
  <c r="G80" i="6"/>
  <c r="J353" i="4"/>
  <c r="C83" i="6" s="1"/>
  <c r="L50" i="6"/>
  <c r="J50" i="6"/>
  <c r="H50" i="6"/>
  <c r="F50" i="6"/>
  <c r="D50" i="6"/>
  <c r="N50" i="6"/>
  <c r="G50" i="6"/>
  <c r="E50" i="6"/>
  <c r="O50" i="6"/>
  <c r="M50" i="6"/>
  <c r="K50" i="6"/>
  <c r="I50" i="6"/>
  <c r="F44" i="6"/>
  <c r="D44" i="6"/>
  <c r="N44" i="6"/>
  <c r="L44" i="6"/>
  <c r="J44" i="6"/>
  <c r="H44" i="6"/>
  <c r="M44" i="6"/>
  <c r="K44" i="6"/>
  <c r="I44" i="6"/>
  <c r="G44" i="6"/>
  <c r="E44" i="6"/>
  <c r="D100" i="5"/>
  <c r="J235" i="4"/>
  <c r="C53" i="6" s="1"/>
  <c r="D33" i="5"/>
  <c r="D110" i="5"/>
  <c r="D46" i="5"/>
  <c r="J168" i="4"/>
  <c r="C39" i="6" s="1"/>
  <c r="J16" i="6"/>
  <c r="H16" i="6"/>
  <c r="F16" i="6"/>
  <c r="D16" i="6"/>
  <c r="N16" i="6"/>
  <c r="L16" i="6"/>
  <c r="E16" i="6"/>
  <c r="O16" i="6"/>
  <c r="M16" i="6"/>
  <c r="K16" i="6"/>
  <c r="I16" i="6"/>
  <c r="G16" i="6"/>
  <c r="J272" i="4"/>
  <c r="J265" i="4" s="1"/>
  <c r="C65" i="6" s="1"/>
  <c r="J69" i="4"/>
  <c r="C11" i="6" s="1"/>
  <c r="D78" i="5"/>
  <c r="D161" i="5"/>
  <c r="J287" i="4"/>
  <c r="C69" i="6" s="1"/>
  <c r="J294" i="4"/>
  <c r="C71" i="6" s="1"/>
  <c r="D8" i="5"/>
  <c r="J9" i="4"/>
  <c r="J6" i="4" s="1"/>
  <c r="D153" i="5"/>
  <c r="J256" i="4"/>
  <c r="C61" i="6" s="1"/>
  <c r="J238" i="4"/>
  <c r="J221" i="4"/>
  <c r="C51" i="6" s="1"/>
  <c r="D76" i="5"/>
  <c r="J15" i="4"/>
  <c r="D77" i="5"/>
  <c r="J362" i="4"/>
  <c r="C87" i="6" s="1"/>
  <c r="J74" i="4"/>
  <c r="C13" i="6" s="1"/>
  <c r="D9" i="5"/>
  <c r="J252" i="4"/>
  <c r="C59" i="6" s="1"/>
  <c r="J154" i="4"/>
  <c r="J150" i="4"/>
  <c r="C31" i="6" s="1"/>
  <c r="D22" i="6"/>
  <c r="N22" i="6"/>
  <c r="L22" i="6"/>
  <c r="J22" i="6"/>
  <c r="H22" i="6"/>
  <c r="F22" i="6"/>
  <c r="K22" i="6"/>
  <c r="I22" i="6"/>
  <c r="G22" i="6"/>
  <c r="E22" i="6"/>
  <c r="O22" i="6"/>
  <c r="M22" i="6"/>
  <c r="D125" i="5"/>
  <c r="J32" i="4"/>
  <c r="J31" i="4" s="1"/>
  <c r="C7" i="6" s="1"/>
  <c r="J85" i="4"/>
  <c r="C17" i="6" s="1"/>
  <c r="J127" i="4"/>
  <c r="C25" i="6" s="1"/>
  <c r="J330" i="4"/>
  <c r="C77" i="6" s="1"/>
  <c r="J311" i="4"/>
  <c r="C75" i="6" s="1"/>
  <c r="J299" i="4"/>
  <c r="C73" i="6" s="1"/>
  <c r="D154" i="5"/>
  <c r="D64" i="5"/>
  <c r="D121" i="5"/>
  <c r="D55" i="5"/>
  <c r="D15" i="5"/>
  <c r="D62" i="5"/>
  <c r="J49" i="4"/>
  <c r="H42" i="6"/>
  <c r="F42" i="6"/>
  <c r="D42" i="6"/>
  <c r="N42" i="6"/>
  <c r="L42" i="6"/>
  <c r="J42" i="6"/>
  <c r="M42" i="6"/>
  <c r="K42" i="6"/>
  <c r="I42" i="6"/>
  <c r="G42" i="6"/>
  <c r="E42" i="6"/>
  <c r="J185" i="4"/>
  <c r="C45" i="6" s="1"/>
  <c r="O42" i="6"/>
  <c r="D106" i="5"/>
  <c r="J367" i="4"/>
  <c r="C89" i="6" s="1"/>
  <c r="D5" i="5"/>
  <c r="J282" i="4"/>
  <c r="C67" i="6" s="1"/>
  <c r="O44" i="6"/>
  <c r="D72" i="5"/>
  <c r="J146" i="4"/>
  <c r="C29" i="6" s="1"/>
  <c r="J141" i="4"/>
  <c r="C27" i="6" s="1"/>
  <c r="D34" i="5"/>
  <c r="D111" i="5"/>
  <c r="J109" i="4"/>
  <c r="C23" i="6" s="1"/>
  <c r="D96" i="5"/>
  <c r="J359" i="4"/>
  <c r="C85" i="6" s="1"/>
  <c r="J259" i="4"/>
  <c r="C63" i="6" s="1"/>
  <c r="D149" i="5"/>
  <c r="D58" i="6"/>
  <c r="N58" i="6"/>
  <c r="L58" i="6"/>
  <c r="J58" i="6"/>
  <c r="H58" i="6"/>
  <c r="F58" i="6"/>
  <c r="M58" i="6"/>
  <c r="K58" i="6"/>
  <c r="I58" i="6"/>
  <c r="G58" i="6"/>
  <c r="E58" i="6"/>
  <c r="D16" i="5"/>
  <c r="D99" i="5"/>
  <c r="J92" i="4"/>
  <c r="C19" i="6" s="1"/>
  <c r="J348" i="4"/>
  <c r="H66" i="6" l="1"/>
  <c r="F66" i="6"/>
  <c r="D66" i="6"/>
  <c r="N66" i="6"/>
  <c r="L66" i="6"/>
  <c r="J66" i="6"/>
  <c r="M66" i="6"/>
  <c r="K66" i="6"/>
  <c r="I66" i="6"/>
  <c r="G66" i="6"/>
  <c r="E66" i="6"/>
  <c r="O66" i="6"/>
  <c r="N48" i="6"/>
  <c r="L48" i="6"/>
  <c r="J48" i="6"/>
  <c r="H48" i="6"/>
  <c r="F48" i="6"/>
  <c r="D48" i="6"/>
  <c r="M48" i="6"/>
  <c r="K48" i="6"/>
  <c r="I48" i="6"/>
  <c r="G48" i="6"/>
  <c r="E48" i="6"/>
  <c r="O48" i="6"/>
  <c r="L74" i="6"/>
  <c r="K74" i="6"/>
  <c r="J74" i="6"/>
  <c r="I74" i="6"/>
  <c r="H74" i="6"/>
  <c r="F74" i="6"/>
  <c r="D74" i="6"/>
  <c r="N74" i="6"/>
  <c r="M74" i="6"/>
  <c r="G74" i="6"/>
  <c r="E74" i="6"/>
  <c r="O74" i="6"/>
  <c r="L62" i="6"/>
  <c r="J62" i="6"/>
  <c r="H62" i="6"/>
  <c r="F62" i="6"/>
  <c r="D62" i="6"/>
  <c r="N62" i="6"/>
  <c r="M62" i="6"/>
  <c r="K62" i="6"/>
  <c r="I62" i="6"/>
  <c r="G62" i="6"/>
  <c r="E62" i="6"/>
  <c r="O62" i="6"/>
  <c r="L14" i="6"/>
  <c r="J14" i="6"/>
  <c r="H14" i="6"/>
  <c r="F14" i="6"/>
  <c r="D14" i="6"/>
  <c r="N14" i="6"/>
  <c r="M14" i="6"/>
  <c r="K14" i="6"/>
  <c r="I14" i="6"/>
  <c r="G14" i="6"/>
  <c r="E14" i="6"/>
  <c r="O14" i="6"/>
  <c r="H90" i="6"/>
  <c r="G90" i="6"/>
  <c r="F90" i="6"/>
  <c r="E90" i="6"/>
  <c r="D90" i="6"/>
  <c r="N90" i="6"/>
  <c r="M90" i="6"/>
  <c r="L90" i="6"/>
  <c r="K90" i="6"/>
  <c r="J90" i="6"/>
  <c r="I90" i="6"/>
  <c r="O90" i="6"/>
  <c r="J88" i="6"/>
  <c r="I88" i="6"/>
  <c r="H88" i="6"/>
  <c r="G88" i="6"/>
  <c r="F88" i="6"/>
  <c r="E88" i="6"/>
  <c r="D88" i="6"/>
  <c r="N88" i="6"/>
  <c r="M88" i="6"/>
  <c r="L88" i="6"/>
  <c r="K88" i="6"/>
  <c r="O88" i="6"/>
  <c r="F20" i="6"/>
  <c r="D20" i="6"/>
  <c r="N20" i="6"/>
  <c r="L20" i="6"/>
  <c r="J20" i="6"/>
  <c r="H20" i="6"/>
  <c r="M20" i="6"/>
  <c r="K20" i="6"/>
  <c r="I20" i="6"/>
  <c r="G20" i="6"/>
  <c r="E20" i="6"/>
  <c r="O20" i="6"/>
  <c r="H30" i="6"/>
  <c r="F30" i="6"/>
  <c r="D30" i="6"/>
  <c r="N30" i="6"/>
  <c r="L30" i="6"/>
  <c r="J30" i="6"/>
  <c r="O30" i="6"/>
  <c r="M30" i="6"/>
  <c r="K30" i="6"/>
  <c r="I30" i="6"/>
  <c r="G30" i="6"/>
  <c r="E30" i="6"/>
  <c r="J76" i="6"/>
  <c r="I76" i="6"/>
  <c r="H76" i="6"/>
  <c r="G76" i="6"/>
  <c r="F76" i="6"/>
  <c r="D76" i="6"/>
  <c r="N76" i="6"/>
  <c r="M76" i="6"/>
  <c r="L76" i="6"/>
  <c r="K76" i="6"/>
  <c r="E76" i="6"/>
  <c r="O76" i="6"/>
  <c r="F32" i="6"/>
  <c r="D32" i="6"/>
  <c r="N32" i="6"/>
  <c r="L32" i="6"/>
  <c r="J32" i="6"/>
  <c r="H32" i="6"/>
  <c r="M32" i="6"/>
  <c r="K32" i="6"/>
  <c r="I32" i="6"/>
  <c r="G32" i="6"/>
  <c r="E32" i="6"/>
  <c r="O32" i="6"/>
  <c r="N12" i="6"/>
  <c r="L12" i="6"/>
  <c r="J12" i="6"/>
  <c r="H12" i="6"/>
  <c r="F12" i="6"/>
  <c r="D12" i="6"/>
  <c r="I12" i="6"/>
  <c r="G12" i="6"/>
  <c r="E12" i="6"/>
  <c r="O12" i="6"/>
  <c r="M12" i="6"/>
  <c r="K12" i="6"/>
  <c r="D165" i="5"/>
  <c r="E78" i="5" s="1"/>
  <c r="C33" i="6"/>
  <c r="J153" i="4"/>
  <c r="H18" i="6"/>
  <c r="F18" i="6"/>
  <c r="D18" i="6"/>
  <c r="N18" i="6"/>
  <c r="L18" i="6"/>
  <c r="J18" i="6"/>
  <c r="M18" i="6"/>
  <c r="K18" i="6"/>
  <c r="I18" i="6"/>
  <c r="G18" i="6"/>
  <c r="E18" i="6"/>
  <c r="O18" i="6"/>
  <c r="C5" i="6"/>
  <c r="J5" i="4"/>
  <c r="C55" i="6"/>
  <c r="J237" i="4"/>
  <c r="J64" i="6"/>
  <c r="H64" i="6"/>
  <c r="F64" i="6"/>
  <c r="D64" i="6"/>
  <c r="N64" i="6"/>
  <c r="L64" i="6"/>
  <c r="E64" i="6"/>
  <c r="O64" i="6"/>
  <c r="M64" i="6"/>
  <c r="K64" i="6"/>
  <c r="I64" i="6"/>
  <c r="G64" i="6"/>
  <c r="H54" i="6"/>
  <c r="F54" i="6"/>
  <c r="D54" i="6"/>
  <c r="N54" i="6"/>
  <c r="L54" i="6"/>
  <c r="J54" i="6"/>
  <c r="O54" i="6"/>
  <c r="M54" i="6"/>
  <c r="K54" i="6"/>
  <c r="I54" i="6"/>
  <c r="G54" i="6"/>
  <c r="E54" i="6"/>
  <c r="L86" i="6"/>
  <c r="K86" i="6"/>
  <c r="J86" i="6"/>
  <c r="I86" i="6"/>
  <c r="H86" i="6"/>
  <c r="G86" i="6"/>
  <c r="F86" i="6"/>
  <c r="E86" i="6"/>
  <c r="D86" i="6"/>
  <c r="N86" i="6"/>
  <c r="M86" i="6"/>
  <c r="O86" i="6"/>
  <c r="F8" i="6"/>
  <c r="D8" i="6"/>
  <c r="N8" i="6"/>
  <c r="L8" i="6"/>
  <c r="J8" i="6"/>
  <c r="H8" i="6"/>
  <c r="M8" i="6"/>
  <c r="K8" i="6"/>
  <c r="I8" i="6"/>
  <c r="G8" i="6"/>
  <c r="E8" i="6"/>
  <c r="O8" i="6"/>
  <c r="N72" i="6"/>
  <c r="M72" i="6"/>
  <c r="L72" i="6"/>
  <c r="K72" i="6"/>
  <c r="J72" i="6"/>
  <c r="H72" i="6"/>
  <c r="F72" i="6"/>
  <c r="D72" i="6"/>
  <c r="I72" i="6"/>
  <c r="G72" i="6"/>
  <c r="E72" i="6"/>
  <c r="O72" i="6"/>
  <c r="D70" i="6"/>
  <c r="N70" i="6"/>
  <c r="M70" i="6"/>
  <c r="L70" i="6"/>
  <c r="J70" i="6"/>
  <c r="H70" i="6"/>
  <c r="F70" i="6"/>
  <c r="K70" i="6"/>
  <c r="I70" i="6"/>
  <c r="G70" i="6"/>
  <c r="E70" i="6"/>
  <c r="O70" i="6"/>
  <c r="J28" i="6"/>
  <c r="H28" i="6"/>
  <c r="F28" i="6"/>
  <c r="D28" i="6"/>
  <c r="N28" i="6"/>
  <c r="L28" i="6"/>
  <c r="M28" i="6"/>
  <c r="K28" i="6"/>
  <c r="I28" i="6"/>
  <c r="G28" i="6"/>
  <c r="E28" i="6"/>
  <c r="O28" i="6"/>
  <c r="H78" i="6"/>
  <c r="G78" i="6"/>
  <c r="F78" i="6"/>
  <c r="E78" i="6"/>
  <c r="D78" i="6"/>
  <c r="N78" i="6"/>
  <c r="M78" i="6"/>
  <c r="L78" i="6"/>
  <c r="K78" i="6"/>
  <c r="J78" i="6"/>
  <c r="I78" i="6"/>
  <c r="O78" i="6"/>
  <c r="J52" i="6"/>
  <c r="H52" i="6"/>
  <c r="F52" i="6"/>
  <c r="D52" i="6"/>
  <c r="N52" i="6"/>
  <c r="L52" i="6"/>
  <c r="M52" i="6"/>
  <c r="K52" i="6"/>
  <c r="I52" i="6"/>
  <c r="G52" i="6"/>
  <c r="E52" i="6"/>
  <c r="O52" i="6"/>
  <c r="J40" i="6"/>
  <c r="H40" i="6"/>
  <c r="F40" i="6"/>
  <c r="D40" i="6"/>
  <c r="N40" i="6"/>
  <c r="L40" i="6"/>
  <c r="E40" i="6"/>
  <c r="O40" i="6"/>
  <c r="M40" i="6"/>
  <c r="K40" i="6"/>
  <c r="I40" i="6"/>
  <c r="G40" i="6"/>
  <c r="C81" i="6"/>
  <c r="J347" i="4"/>
  <c r="D46" i="6"/>
  <c r="N46" i="6"/>
  <c r="L46" i="6"/>
  <c r="J46" i="6"/>
  <c r="H46" i="6"/>
  <c r="F46" i="6"/>
  <c r="K46" i="6"/>
  <c r="I46" i="6"/>
  <c r="G46" i="6"/>
  <c r="E46" i="6"/>
  <c r="O46" i="6"/>
  <c r="M46" i="6"/>
  <c r="N60" i="6"/>
  <c r="L60" i="6"/>
  <c r="J60" i="6"/>
  <c r="H60" i="6"/>
  <c r="F60" i="6"/>
  <c r="D60" i="6"/>
  <c r="I60" i="6"/>
  <c r="G60" i="6"/>
  <c r="E60" i="6"/>
  <c r="O60" i="6"/>
  <c r="M60" i="6"/>
  <c r="K60" i="6"/>
  <c r="F68" i="6"/>
  <c r="D68" i="6"/>
  <c r="N68" i="6"/>
  <c r="L68" i="6"/>
  <c r="J68" i="6"/>
  <c r="H68" i="6"/>
  <c r="M68" i="6"/>
  <c r="K68" i="6"/>
  <c r="I68" i="6"/>
  <c r="G68" i="6"/>
  <c r="E68" i="6"/>
  <c r="O68" i="6"/>
  <c r="N24" i="6"/>
  <c r="L24" i="6"/>
  <c r="J24" i="6"/>
  <c r="H24" i="6"/>
  <c r="F24" i="6"/>
  <c r="D24" i="6"/>
  <c r="M24" i="6"/>
  <c r="K24" i="6"/>
  <c r="I24" i="6"/>
  <c r="G24" i="6"/>
  <c r="E24" i="6"/>
  <c r="O24" i="6"/>
  <c r="L26" i="6"/>
  <c r="J26" i="6"/>
  <c r="H26" i="6"/>
  <c r="F26" i="6"/>
  <c r="D26" i="6"/>
  <c r="N26" i="6"/>
  <c r="G26" i="6"/>
  <c r="E26" i="6"/>
  <c r="O26" i="6"/>
  <c r="M26" i="6"/>
  <c r="K26" i="6"/>
  <c r="I26" i="6"/>
  <c r="N84" i="6"/>
  <c r="M84" i="6"/>
  <c r="L84" i="6"/>
  <c r="K84" i="6"/>
  <c r="J84" i="6"/>
  <c r="I84" i="6"/>
  <c r="H84" i="6"/>
  <c r="G84" i="6"/>
  <c r="F84" i="6"/>
  <c r="E84" i="6"/>
  <c r="D84" i="6"/>
  <c r="O84" i="6"/>
  <c r="H6" i="6" l="1"/>
  <c r="H92" i="6" s="1"/>
  <c r="F6" i="6"/>
  <c r="F92" i="6" s="1"/>
  <c r="D6" i="6"/>
  <c r="D92" i="6" s="1"/>
  <c r="N6" i="6"/>
  <c r="N92" i="6" s="1"/>
  <c r="L6" i="6"/>
  <c r="L92" i="6" s="1"/>
  <c r="J6" i="6"/>
  <c r="J92" i="6" s="1"/>
  <c r="O6" i="6"/>
  <c r="O92" i="6" s="1"/>
  <c r="M6" i="6"/>
  <c r="M92" i="6" s="1"/>
  <c r="K6" i="6"/>
  <c r="K92" i="6" s="1"/>
  <c r="I6" i="6"/>
  <c r="I92" i="6" s="1"/>
  <c r="G6" i="6"/>
  <c r="G92" i="6" s="1"/>
  <c r="E6" i="6"/>
  <c r="E92" i="6" s="1"/>
  <c r="E55" i="5"/>
  <c r="C91" i="6"/>
  <c r="J375" i="4"/>
  <c r="C5" i="3"/>
  <c r="E96" i="5"/>
  <c r="E99" i="5"/>
  <c r="E106" i="5"/>
  <c r="E72" i="5"/>
  <c r="E125" i="5"/>
  <c r="E9" i="5"/>
  <c r="F56" i="6"/>
  <c r="F96" i="6" s="1"/>
  <c r="F95" i="6" s="1"/>
  <c r="D56" i="6"/>
  <c r="D96" i="6" s="1"/>
  <c r="N56" i="6"/>
  <c r="N96" i="6" s="1"/>
  <c r="L56" i="6"/>
  <c r="L96" i="6" s="1"/>
  <c r="J56" i="6"/>
  <c r="J96" i="6" s="1"/>
  <c r="H56" i="6"/>
  <c r="H96" i="6" s="1"/>
  <c r="M56" i="6"/>
  <c r="M96" i="6" s="1"/>
  <c r="K56" i="6"/>
  <c r="K96" i="6" s="1"/>
  <c r="I56" i="6"/>
  <c r="I96" i="6" s="1"/>
  <c r="G56" i="6"/>
  <c r="G96" i="6" s="1"/>
  <c r="E56" i="6"/>
  <c r="E96" i="6" s="1"/>
  <c r="O56" i="6"/>
  <c r="O96" i="6" s="1"/>
  <c r="O95" i="6" s="1"/>
  <c r="E15" i="5"/>
  <c r="E46" i="5"/>
  <c r="E20" i="5"/>
  <c r="E154" i="5"/>
  <c r="E133" i="5"/>
  <c r="E6" i="5"/>
  <c r="E53" i="5"/>
  <c r="E49" i="5"/>
  <c r="E120" i="5"/>
  <c r="E86" i="5"/>
  <c r="E138" i="5"/>
  <c r="E113" i="5"/>
  <c r="E32" i="5"/>
  <c r="E143" i="5"/>
  <c r="E91" i="5"/>
  <c r="E162" i="5"/>
  <c r="E152" i="5"/>
  <c r="E36" i="5"/>
  <c r="E151" i="5"/>
  <c r="E39" i="5"/>
  <c r="E101" i="5"/>
  <c r="E117" i="5"/>
  <c r="E98" i="5"/>
  <c r="E38" i="5"/>
  <c r="E102" i="5"/>
  <c r="E123" i="5"/>
  <c r="E150" i="5"/>
  <c r="E104" i="5"/>
  <c r="E47" i="5"/>
  <c r="E141" i="5"/>
  <c r="E131" i="5"/>
  <c r="E80" i="5"/>
  <c r="E66" i="5"/>
  <c r="E128" i="5"/>
  <c r="E31" i="5"/>
  <c r="E63" i="5"/>
  <c r="E130" i="5"/>
  <c r="E97" i="5"/>
  <c r="E158" i="5"/>
  <c r="E50" i="5"/>
  <c r="E114" i="5"/>
  <c r="E126" i="5"/>
  <c r="E71" i="5"/>
  <c r="E11" i="5"/>
  <c r="E116" i="5"/>
  <c r="E41" i="5"/>
  <c r="E93" i="5"/>
  <c r="E7" i="5"/>
  <c r="E51" i="5"/>
  <c r="E28" i="5"/>
  <c r="E122" i="5"/>
  <c r="E35" i="5"/>
  <c r="E155" i="5"/>
  <c r="E157" i="5"/>
  <c r="E58" i="5"/>
  <c r="E82" i="5"/>
  <c r="E124" i="5"/>
  <c r="E115" i="5"/>
  <c r="E42" i="5"/>
  <c r="E137" i="5"/>
  <c r="E118" i="5"/>
  <c r="E40" i="5"/>
  <c r="E127" i="5"/>
  <c r="E105" i="5"/>
  <c r="E54" i="5"/>
  <c r="E109" i="5"/>
  <c r="E136" i="5"/>
  <c r="E68" i="5"/>
  <c r="E12" i="5"/>
  <c r="E90" i="5"/>
  <c r="E85" i="5"/>
  <c r="E144" i="5"/>
  <c r="E145" i="5"/>
  <c r="E135" i="5"/>
  <c r="E119" i="5"/>
  <c r="E84" i="5"/>
  <c r="E75" i="5"/>
  <c r="E156" i="5"/>
  <c r="E88" i="5"/>
  <c r="E147" i="5"/>
  <c r="E65" i="5"/>
  <c r="E108" i="5"/>
  <c r="E19" i="5"/>
  <c r="E103" i="5"/>
  <c r="E159" i="5"/>
  <c r="E92" i="5"/>
  <c r="E70" i="5"/>
  <c r="E129" i="5"/>
  <c r="E89" i="5"/>
  <c r="E23" i="5"/>
  <c r="E148" i="5"/>
  <c r="E94" i="5"/>
  <c r="E112" i="5"/>
  <c r="E21" i="5"/>
  <c r="E25" i="5"/>
  <c r="E132" i="5"/>
  <c r="E29" i="5"/>
  <c r="E140" i="5"/>
  <c r="E164" i="5"/>
  <c r="E146" i="5"/>
  <c r="E10" i="5"/>
  <c r="E142" i="5"/>
  <c r="E18" i="5"/>
  <c r="E57" i="5"/>
  <c r="E44" i="5"/>
  <c r="E27" i="5"/>
  <c r="E139" i="5"/>
  <c r="E24" i="5"/>
  <c r="E67" i="5"/>
  <c r="E81" i="5"/>
  <c r="E73" i="5"/>
  <c r="E79" i="5"/>
  <c r="E74" i="5"/>
  <c r="E45" i="5"/>
  <c r="E61" i="5"/>
  <c r="E163" i="5"/>
  <c r="E69" i="5"/>
  <c r="E37" i="5"/>
  <c r="E26" i="5"/>
  <c r="E83" i="5"/>
  <c r="E160" i="5"/>
  <c r="E43" i="5"/>
  <c r="E60" i="5"/>
  <c r="E30" i="5"/>
  <c r="E59" i="5"/>
  <c r="E17" i="5"/>
  <c r="E52" i="5"/>
  <c r="E107" i="5"/>
  <c r="E13" i="5"/>
  <c r="E56" i="5"/>
  <c r="E14" i="5"/>
  <c r="E95" i="5"/>
  <c r="E22" i="5"/>
  <c r="E48" i="5"/>
  <c r="E134" i="5"/>
  <c r="E87" i="5"/>
  <c r="E77" i="5"/>
  <c r="E100" i="5"/>
  <c r="E33" i="5"/>
  <c r="E62" i="5"/>
  <c r="D34" i="6"/>
  <c r="D94" i="6" s="1"/>
  <c r="D93" i="6" s="1"/>
  <c r="N34" i="6"/>
  <c r="N94" i="6" s="1"/>
  <c r="N93" i="6" s="1"/>
  <c r="L34" i="6"/>
  <c r="L94" i="6" s="1"/>
  <c r="L93" i="6" s="1"/>
  <c r="J34" i="6"/>
  <c r="J94" i="6" s="1"/>
  <c r="J93" i="6" s="1"/>
  <c r="H34" i="6"/>
  <c r="H94" i="6" s="1"/>
  <c r="H93" i="6" s="1"/>
  <c r="F34" i="6"/>
  <c r="F94" i="6" s="1"/>
  <c r="M34" i="6"/>
  <c r="M94" i="6" s="1"/>
  <c r="K34" i="6"/>
  <c r="K94" i="6" s="1"/>
  <c r="K93" i="6" s="1"/>
  <c r="I34" i="6"/>
  <c r="I94" i="6" s="1"/>
  <c r="I93" i="6" s="1"/>
  <c r="G34" i="6"/>
  <c r="G94" i="6" s="1"/>
  <c r="G93" i="6" s="1"/>
  <c r="E34" i="6"/>
  <c r="E94" i="6" s="1"/>
  <c r="O34" i="6"/>
  <c r="O94" i="6" s="1"/>
  <c r="O93" i="6" s="1"/>
  <c r="C97" i="6"/>
  <c r="C8" i="3"/>
  <c r="E110" i="5"/>
  <c r="E121" i="5"/>
  <c r="E161" i="5"/>
  <c r="E64" i="5"/>
  <c r="E16" i="5"/>
  <c r="E34" i="5"/>
  <c r="E153" i="5"/>
  <c r="D82" i="6"/>
  <c r="D98" i="6" s="1"/>
  <c r="N82" i="6"/>
  <c r="N98" i="6" s="1"/>
  <c r="M82" i="6"/>
  <c r="M98" i="6" s="1"/>
  <c r="L82" i="6"/>
  <c r="L98" i="6" s="1"/>
  <c r="L97" i="6" s="1"/>
  <c r="K82" i="6"/>
  <c r="K98" i="6" s="1"/>
  <c r="K97" i="6" s="1"/>
  <c r="J82" i="6"/>
  <c r="J98" i="6" s="1"/>
  <c r="J97" i="6" s="1"/>
  <c r="I82" i="6"/>
  <c r="I98" i="6" s="1"/>
  <c r="I97" i="6" s="1"/>
  <c r="H82" i="6"/>
  <c r="H98" i="6" s="1"/>
  <c r="H97" i="6" s="1"/>
  <c r="G82" i="6"/>
  <c r="G98" i="6" s="1"/>
  <c r="F82" i="6"/>
  <c r="F98" i="6" s="1"/>
  <c r="E82" i="6"/>
  <c r="E98" i="6" s="1"/>
  <c r="O82" i="6"/>
  <c r="O98" i="6" s="1"/>
  <c r="E8" i="5"/>
  <c r="C93" i="6"/>
  <c r="C6" i="3"/>
  <c r="E76" i="5"/>
  <c r="E149" i="5"/>
  <c r="C95" i="6"/>
  <c r="C7" i="3"/>
  <c r="E5" i="5"/>
  <c r="F5" i="5" s="1"/>
  <c r="G5" i="5" s="1"/>
  <c r="E111" i="5"/>
  <c r="G91" i="6" l="1"/>
  <c r="G100" i="6"/>
  <c r="E95" i="6"/>
  <c r="K100" i="6"/>
  <c r="K91" i="6"/>
  <c r="I100" i="6"/>
  <c r="I91" i="6"/>
  <c r="G95" i="6"/>
  <c r="M100" i="6"/>
  <c r="M91" i="6"/>
  <c r="I95" i="6"/>
  <c r="O100" i="6"/>
  <c r="O91" i="6"/>
  <c r="D7" i="3"/>
  <c r="D6" i="3"/>
  <c r="K95" i="6"/>
  <c r="J100" i="6"/>
  <c r="J91" i="6"/>
  <c r="N97" i="6"/>
  <c r="E93" i="6"/>
  <c r="M95" i="6"/>
  <c r="L100" i="6"/>
  <c r="L91" i="6"/>
  <c r="F6" i="5"/>
  <c r="G6" i="5" s="1"/>
  <c r="H95" i="6"/>
  <c r="C9" i="3"/>
  <c r="D9" i="3" s="1"/>
  <c r="D5" i="3"/>
  <c r="N100" i="6"/>
  <c r="N91" i="6"/>
  <c r="D8" i="3"/>
  <c r="D97" i="6"/>
  <c r="J95" i="6"/>
  <c r="D100" i="6"/>
  <c r="D91" i="6"/>
  <c r="L95" i="6"/>
  <c r="F91" i="6"/>
  <c r="F100" i="6"/>
  <c r="O97" i="6"/>
  <c r="E97" i="6"/>
  <c r="M93" i="6"/>
  <c r="N95" i="6"/>
  <c r="H100" i="6"/>
  <c r="H91" i="6"/>
  <c r="F7" i="5"/>
  <c r="G7" i="5" s="1"/>
  <c r="M97" i="6"/>
  <c r="F97" i="6"/>
  <c r="G97" i="6"/>
  <c r="F93" i="6"/>
  <c r="D95" i="6"/>
  <c r="E91" i="6"/>
  <c r="E100" i="6"/>
  <c r="C101" i="6" l="1"/>
  <c r="D102" i="6" s="1"/>
  <c r="E102" i="6" s="1"/>
  <c r="F102" i="6" s="1"/>
  <c r="G102" i="6" s="1"/>
  <c r="H102" i="6" s="1"/>
  <c r="I102" i="6" s="1"/>
  <c r="J102" i="6" s="1"/>
  <c r="K102" i="6" s="1"/>
  <c r="L102" i="6" s="1"/>
  <c r="M102" i="6" s="1"/>
  <c r="N102" i="6" s="1"/>
  <c r="O102" i="6" s="1"/>
  <c r="F8" i="5"/>
  <c r="G8" i="5" l="1"/>
  <c r="F9" i="5"/>
  <c r="G9" i="5" l="1"/>
  <c r="F10" i="5"/>
  <c r="G10" i="5" l="1"/>
  <c r="F11" i="5"/>
  <c r="G11" i="5" l="1"/>
  <c r="F12" i="5"/>
  <c r="G12" i="5" l="1"/>
  <c r="F13" i="5"/>
  <c r="G13" i="5" l="1"/>
  <c r="F14" i="5"/>
  <c r="G14" i="5" l="1"/>
  <c r="F15" i="5"/>
  <c r="G15" i="5" l="1"/>
  <c r="F16" i="5"/>
  <c r="G16" i="5" l="1"/>
  <c r="F17" i="5"/>
  <c r="G17" i="5" l="1"/>
  <c r="F18" i="5"/>
  <c r="G18" i="5" l="1"/>
  <c r="F19" i="5"/>
  <c r="G19" i="5" l="1"/>
  <c r="F20" i="5"/>
  <c r="G20" i="5" l="1"/>
  <c r="F21" i="5"/>
  <c r="G21" i="5" l="1"/>
  <c r="F22" i="5"/>
  <c r="G22" i="5" l="1"/>
  <c r="F23" i="5"/>
  <c r="G23" i="5" l="1"/>
  <c r="F24" i="5"/>
  <c r="G24" i="5" l="1"/>
  <c r="F25" i="5"/>
  <c r="G25" i="5" l="1"/>
  <c r="F26" i="5"/>
  <c r="G26" i="5" l="1"/>
  <c r="F27" i="5"/>
  <c r="G27" i="5" l="1"/>
  <c r="F28" i="5"/>
  <c r="G28" i="5" l="1"/>
  <c r="F29" i="5"/>
  <c r="G29" i="5" l="1"/>
  <c r="F30" i="5"/>
  <c r="G30" i="5" l="1"/>
  <c r="F31" i="5"/>
  <c r="G31" i="5" l="1"/>
  <c r="F32" i="5"/>
  <c r="G32" i="5" l="1"/>
  <c r="F33" i="5"/>
  <c r="G33" i="5" l="1"/>
  <c r="F34" i="5"/>
  <c r="G34" i="5" l="1"/>
  <c r="F35" i="5"/>
  <c r="G35" i="5" l="1"/>
  <c r="F36" i="5"/>
  <c r="G36" i="5" l="1"/>
  <c r="F37" i="5"/>
  <c r="G37" i="5" l="1"/>
  <c r="F38" i="5"/>
  <c r="G38" i="5" l="1"/>
  <c r="F39" i="5"/>
  <c r="G39" i="5" l="1"/>
  <c r="F40" i="5"/>
  <c r="G40" i="5" l="1"/>
  <c r="F41" i="5"/>
  <c r="G41" i="5" l="1"/>
  <c r="F42" i="5"/>
  <c r="G42" i="5" l="1"/>
  <c r="F43" i="5"/>
  <c r="G43" i="5" l="1"/>
  <c r="F44" i="5"/>
  <c r="G44" i="5" l="1"/>
  <c r="F45" i="5"/>
  <c r="G45" i="5" l="1"/>
  <c r="F46" i="5"/>
  <c r="G46" i="5" l="1"/>
  <c r="F47" i="5"/>
  <c r="G47" i="5" l="1"/>
  <c r="F48" i="5"/>
  <c r="G48" i="5" l="1"/>
  <c r="F49" i="5"/>
  <c r="G49" i="5" l="1"/>
  <c r="F50" i="5"/>
  <c r="G50" i="5" l="1"/>
  <c r="F51" i="5"/>
  <c r="G51" i="5" l="1"/>
  <c r="F52" i="5"/>
  <c r="G52" i="5" l="1"/>
  <c r="F53" i="5"/>
  <c r="G53" i="5" l="1"/>
  <c r="F54" i="5"/>
  <c r="G54" i="5" l="1"/>
  <c r="F55" i="5"/>
  <c r="G55" i="5" l="1"/>
  <c r="F56" i="5"/>
  <c r="G56" i="5" l="1"/>
  <c r="F57" i="5"/>
  <c r="G57" i="5" l="1"/>
  <c r="F58" i="5"/>
  <c r="G58" i="5" l="1"/>
  <c r="F59" i="5"/>
  <c r="G59" i="5" l="1"/>
  <c r="F60" i="5"/>
  <c r="G60" i="5" l="1"/>
  <c r="F61" i="5"/>
  <c r="G61" i="5" l="1"/>
  <c r="F62" i="5"/>
  <c r="G62" i="5" l="1"/>
  <c r="F63" i="5"/>
  <c r="G63" i="5" l="1"/>
  <c r="F64" i="5"/>
  <c r="G64" i="5" l="1"/>
  <c r="F65" i="5"/>
  <c r="G65" i="5" l="1"/>
  <c r="F66" i="5"/>
  <c r="G66" i="5" l="1"/>
  <c r="F67" i="5"/>
  <c r="G67" i="5" l="1"/>
  <c r="F68" i="5"/>
  <c r="G68" i="5" l="1"/>
  <c r="F69" i="5"/>
  <c r="G69" i="5" l="1"/>
  <c r="F70" i="5"/>
  <c r="G70" i="5" l="1"/>
  <c r="F71" i="5"/>
  <c r="G71" i="5" l="1"/>
  <c r="F72" i="5"/>
  <c r="G72" i="5" l="1"/>
  <c r="F73" i="5"/>
  <c r="G73" i="5" l="1"/>
  <c r="F74" i="5"/>
  <c r="G74" i="5" l="1"/>
  <c r="F75" i="5"/>
  <c r="G75" i="5" l="1"/>
  <c r="F76" i="5"/>
  <c r="G76" i="5" l="1"/>
  <c r="F77" i="5"/>
  <c r="G77" i="5" l="1"/>
  <c r="F78" i="5"/>
  <c r="G78" i="5" l="1"/>
  <c r="F79" i="5"/>
  <c r="G79" i="5" l="1"/>
  <c r="F80" i="5"/>
  <c r="G80" i="5" l="1"/>
  <c r="F81" i="5"/>
  <c r="G81" i="5" l="1"/>
  <c r="F82" i="5"/>
  <c r="G82" i="5" l="1"/>
  <c r="F83" i="5"/>
  <c r="G83" i="5" l="1"/>
  <c r="F84" i="5"/>
  <c r="G84" i="5" l="1"/>
  <c r="F85" i="5"/>
  <c r="G85" i="5" l="1"/>
  <c r="F86" i="5"/>
  <c r="G86" i="5" l="1"/>
  <c r="F87" i="5"/>
  <c r="G87" i="5" l="1"/>
  <c r="F88" i="5"/>
  <c r="G88" i="5" l="1"/>
  <c r="F89" i="5"/>
  <c r="G89" i="5" l="1"/>
  <c r="F90" i="5"/>
  <c r="G90" i="5" l="1"/>
  <c r="F91" i="5"/>
  <c r="G91" i="5" l="1"/>
  <c r="F92" i="5"/>
  <c r="G92" i="5" l="1"/>
  <c r="F93" i="5"/>
  <c r="G93" i="5" l="1"/>
  <c r="F94" i="5"/>
  <c r="G94" i="5" l="1"/>
  <c r="F95" i="5"/>
  <c r="G95" i="5" l="1"/>
  <c r="F96" i="5"/>
  <c r="G96" i="5" l="1"/>
  <c r="F97" i="5"/>
  <c r="G97" i="5" l="1"/>
  <c r="F98" i="5"/>
  <c r="G98" i="5" l="1"/>
  <c r="F99" i="5"/>
  <c r="G99" i="5" l="1"/>
  <c r="F100" i="5"/>
  <c r="G100" i="5" l="1"/>
  <c r="F101" i="5"/>
  <c r="G101" i="5" l="1"/>
  <c r="F102" i="5"/>
  <c r="G102" i="5" l="1"/>
  <c r="F103" i="5"/>
  <c r="G103" i="5" l="1"/>
  <c r="F104" i="5"/>
  <c r="G104" i="5" l="1"/>
  <c r="F105" i="5"/>
  <c r="G105" i="5" l="1"/>
  <c r="F106" i="5"/>
  <c r="G106" i="5" l="1"/>
  <c r="F107" i="5"/>
  <c r="G107" i="5" l="1"/>
  <c r="F108" i="5"/>
  <c r="G108" i="5" l="1"/>
  <c r="F109" i="5"/>
  <c r="G109" i="5" l="1"/>
  <c r="F110" i="5"/>
  <c r="G110" i="5" l="1"/>
  <c r="F111" i="5"/>
  <c r="G111" i="5" l="1"/>
  <c r="F112" i="5"/>
  <c r="G112" i="5" l="1"/>
  <c r="F113" i="5"/>
  <c r="G113" i="5" l="1"/>
  <c r="F114" i="5"/>
  <c r="G114" i="5" l="1"/>
  <c r="F115" i="5"/>
  <c r="G115" i="5" l="1"/>
  <c r="F116" i="5"/>
  <c r="G116" i="5" l="1"/>
  <c r="F117" i="5"/>
  <c r="G117" i="5" l="1"/>
  <c r="F118" i="5"/>
  <c r="G118" i="5" l="1"/>
  <c r="F119" i="5"/>
  <c r="G119" i="5" l="1"/>
  <c r="F120" i="5"/>
  <c r="G120" i="5" l="1"/>
  <c r="F121" i="5"/>
  <c r="G121" i="5" l="1"/>
  <c r="F122" i="5"/>
  <c r="G122" i="5" l="1"/>
  <c r="F123" i="5"/>
  <c r="G123" i="5" l="1"/>
  <c r="F124" i="5"/>
  <c r="G124" i="5" l="1"/>
  <c r="F125" i="5"/>
  <c r="G125" i="5" l="1"/>
  <c r="F126" i="5"/>
  <c r="G126" i="5" l="1"/>
  <c r="F127" i="5"/>
  <c r="G127" i="5" l="1"/>
  <c r="F128" i="5"/>
  <c r="G128" i="5" l="1"/>
  <c r="F129" i="5"/>
  <c r="G129" i="5" l="1"/>
  <c r="F130" i="5"/>
  <c r="G130" i="5" l="1"/>
  <c r="F131" i="5"/>
  <c r="G131" i="5" l="1"/>
  <c r="F132" i="5"/>
  <c r="G132" i="5" l="1"/>
  <c r="F133" i="5"/>
  <c r="G133" i="5" l="1"/>
  <c r="F134" i="5"/>
  <c r="G134" i="5" l="1"/>
  <c r="F135" i="5"/>
  <c r="G135" i="5" l="1"/>
  <c r="F136" i="5"/>
  <c r="G136" i="5" l="1"/>
  <c r="F137" i="5"/>
  <c r="G137" i="5" l="1"/>
  <c r="F138" i="5"/>
  <c r="G138" i="5" l="1"/>
  <c r="F139" i="5"/>
  <c r="G139" i="5" l="1"/>
  <c r="F140" i="5"/>
  <c r="G140" i="5" l="1"/>
  <c r="F141" i="5"/>
  <c r="G141" i="5" l="1"/>
  <c r="F142" i="5"/>
  <c r="G142" i="5" l="1"/>
  <c r="F143" i="5"/>
  <c r="G143" i="5" l="1"/>
  <c r="F144" i="5"/>
  <c r="G144" i="5" l="1"/>
  <c r="F145" i="5"/>
  <c r="G145" i="5" l="1"/>
  <c r="F146" i="5"/>
  <c r="G146" i="5" l="1"/>
  <c r="F147" i="5"/>
  <c r="G147" i="5" l="1"/>
  <c r="F148" i="5"/>
  <c r="G148" i="5" l="1"/>
  <c r="F149" i="5"/>
  <c r="G149" i="5" l="1"/>
  <c r="F150" i="5"/>
  <c r="G150" i="5" l="1"/>
  <c r="F151" i="5"/>
  <c r="G151" i="5" l="1"/>
  <c r="F152" i="5"/>
  <c r="G152" i="5" l="1"/>
  <c r="F153" i="5"/>
  <c r="G153" i="5" l="1"/>
  <c r="F154" i="5"/>
  <c r="G154" i="5" l="1"/>
  <c r="F155" i="5"/>
  <c r="G155" i="5" l="1"/>
  <c r="F156" i="5"/>
  <c r="G156" i="5" l="1"/>
  <c r="F157" i="5"/>
  <c r="G157" i="5" l="1"/>
  <c r="F158" i="5"/>
  <c r="G158" i="5" l="1"/>
  <c r="F159" i="5"/>
  <c r="G159" i="5" l="1"/>
  <c r="F160" i="5"/>
  <c r="G160" i="5" l="1"/>
  <c r="F161" i="5"/>
  <c r="G161" i="5" l="1"/>
  <c r="F162" i="5"/>
  <c r="G162" i="5" l="1"/>
  <c r="F163" i="5"/>
  <c r="G163" i="5" l="1"/>
  <c r="F164" i="5"/>
  <c r="G164" i="5" s="1"/>
</calcChain>
</file>

<file path=xl/sharedStrings.xml><?xml version="1.0" encoding="utf-8"?>
<sst xmlns="http://schemas.openxmlformats.org/spreadsheetml/2006/main" count="2102" uniqueCount="859">
  <si>
    <t>GRANDES ITENS - REFORMA E AMPLIAÇÃO DO HOSPITAL MUNICIPAL - RESUMO</t>
  </si>
  <si>
    <t>Município: MORRETES/PR | Base: SINAPI/PR, Junho/2026 (sem desoneração)</t>
  </si>
  <si>
    <t>Item</t>
  </si>
  <si>
    <t>GRANDES ITENS</t>
  </si>
  <si>
    <t>TOTAL (R$)</t>
  </si>
  <si>
    <t>Grandes Itens (%)</t>
  </si>
  <si>
    <t>AMPLIAÇÃO E REFORMA - FISIOTERAPIA</t>
  </si>
  <si>
    <t>RECEPÇÃO DO HOSPITAL</t>
  </si>
  <si>
    <t>SAMU E ADMINISTRAÇÃO</t>
  </si>
  <si>
    <t>SERVIÇOS GERAIS</t>
  </si>
  <si>
    <t>TOTAL GERAL</t>
  </si>
  <si>
    <t>REFORMA E AMPLIAÇÃO DO HOSPITAL MUNICIPAL DE MORRETES/PR — PREMISSAS DO ORÇAMENTO</t>
  </si>
  <si>
    <t>Órgão / Interessado</t>
  </si>
  <si>
    <t>Prefeitura Municipal de Morretes / PR — Secretaria Municipal de Saúde</t>
  </si>
  <si>
    <t>Obra</t>
  </si>
  <si>
    <t>Reforma e Ampliação do Hospital Municipal de Morretes — Rod. Dep. Miguel Bufara, Centro, Morretes/PR</t>
  </si>
  <si>
    <t>Modelo de planilha</t>
  </si>
  <si>
    <t>Conforme Lei 14.133/2021 (Concorrência, menor preço, empreitada por preço global)</t>
  </si>
  <si>
    <t>Base de preços</t>
  </si>
  <si>
    <t>SINAPI - PR, data-base junho/2026</t>
  </si>
  <si>
    <t>Regime tributário / ISS</t>
  </si>
  <si>
    <t>Não desonerado</t>
  </si>
  <si>
    <t>Tipo de obra (BDI)</t>
  </si>
  <si>
    <t>Construção de Edifícios (faixa TCU Acórdão 2622/2013) — obra de reforma/ampliação de edificação pública; BDI = 22,47%</t>
  </si>
  <si>
    <t>Prazo de execução</t>
  </si>
  <si>
    <t>10 meses</t>
  </si>
  <si>
    <t>Responsável técnico</t>
  </si>
  <si>
    <t>Vinicius Carli — Engenheiro Civil — CREA 75.155/D</t>
  </si>
  <si>
    <t>MEMÓRIA DE CÁLCULO DO BDI — Acórdão TCU 2622/2013-Plenário</t>
  </si>
  <si>
    <t>Fórmula:</t>
  </si>
  <si>
    <t>BDI = [(1+AC+S+R+G)×(1+DF)×(1+L)/(1−I)] − 1</t>
  </si>
  <si>
    <t>Componente</t>
  </si>
  <si>
    <t>Valor adotado</t>
  </si>
  <si>
    <t>AC - Administração Central</t>
  </si>
  <si>
    <t>S - Seguro e Garantia</t>
  </si>
  <si>
    <t>R - Risco</t>
  </si>
  <si>
    <t>DF - Despesas Financeiras</t>
  </si>
  <si>
    <t>L - Lucro</t>
  </si>
  <si>
    <t>I - Tributos
(PIS 0,65% + COFINS 3% + ISS 5%)</t>
  </si>
  <si>
    <t>BDI calculado</t>
  </si>
  <si>
    <t>Faixa TCU - Construção de Edifícios</t>
  </si>
  <si>
    <t>1º Quartil</t>
  </si>
  <si>
    <t>Médio</t>
  </si>
  <si>
    <t>3º Quartil</t>
  </si>
  <si>
    <t>Verificação</t>
  </si>
  <si>
    <t>Dentro da faixa</t>
  </si>
  <si>
    <t>PLANILHA ORÇAMENTÁRIA - REFORMA E AMPLIAÇÃO DO HOSPITAL MUNICIPAL - MORRETES/PR</t>
  </si>
  <si>
    <t>Base: SINAPI Curitiba/PR, Junho/2026 (sem desoneração) | BDI: 22,47% | Base original: Planilha-Orçamento.pdf (SINAPI 01/2026)</t>
  </si>
  <si>
    <t>Código</t>
  </si>
  <si>
    <t>Origem</t>
  </si>
  <si>
    <t>Descrição do Serviço</t>
  </si>
  <si>
    <t>Unid.</t>
  </si>
  <si>
    <t>Quantidade</t>
  </si>
  <si>
    <t>Custo Unit.
sem BDI (R$)
06/2026</t>
  </si>
  <si>
    <t>BDI (%)</t>
  </si>
  <si>
    <t>Preço Unit.
c/ BDI (R$)</t>
  </si>
  <si>
    <t>Total do Item
c/ BDI (R$)</t>
  </si>
  <si>
    <t>Observações</t>
  </si>
  <si>
    <t>1. AMPLIAÇÃO E REFORMA - FISIOTERAPIA</t>
  </si>
  <si>
    <t>1.1. SERVIÇOS PRELIMINARES</t>
  </si>
  <si>
    <t>1.1.1. PLACA DE IDENTIFICAÇÃO</t>
  </si>
  <si>
    <t>1.1.1.1.</t>
  </si>
  <si>
    <t>103689</t>
  </si>
  <si>
    <t>SINAPI</t>
  </si>
  <si>
    <t>FORNECIMENTO E INSTALAÇÃO DE PLACA DE OBRA COM CHAPA GALVANIZADA E ESTRUTURA DE MADEIRA. AF_03/2022_PS</t>
  </si>
  <si>
    <t>M2</t>
  </si>
  <si>
    <t>1.1.2. SERVIÇOS PRELIMINARES</t>
  </si>
  <si>
    <t>1.1.2.1</t>
  </si>
  <si>
    <t>TAPUME COM COMPENSADO DE MADEIRA. AF_03/2024</t>
  </si>
  <si>
    <t>1.1.2.2</t>
  </si>
  <si>
    <t>EXECUÇÃO DE ALMOXARIFADO EM CANTEIRO DE OBRA EM CHAPA DE MADEIRA COMPENSADA, INCLUSO PRATELEIRAS. AF_02/2016</t>
  </si>
  <si>
    <t>1.1.2.3</t>
  </si>
  <si>
    <t>EXECUÇÃO DE SANITÁRIO E VESTIÁRIO EM CANTEIRO DE OBRA EM CHAPA DE MADEIRA COMPENSADA, NÃO INCLUSO MOBILIÁRIO. AF_02/2016</t>
  </si>
  <si>
    <t>1.1.2.4</t>
  </si>
  <si>
    <t>99059</t>
  </si>
  <si>
    <t>LOCAÇÃO CONVENCIONAL DE OBRA, UTILIZANDO GABARITO DE TÁBUAS CORRIDAS PONTALETADAS A CADA 2,00M - 2 UTILIZAÇÕES. AF_03/2024</t>
  </si>
  <si>
    <t>M</t>
  </si>
  <si>
    <t>1.1.2.5</t>
  </si>
  <si>
    <t>98524</t>
  </si>
  <si>
    <t>LIMPEZA MANUAL DE VEGETAÇÃO EM TERRENO COM ENXADA. AF_03/2024</t>
  </si>
  <si>
    <t>1.1.3. REMOÇÕES, RETIRADAS E DEMOLIÇÕES</t>
  </si>
  <si>
    <t>1.1.3.1</t>
  </si>
  <si>
    <t>97622</t>
  </si>
  <si>
    <t>DEMOLIÇÃO DE ALVENARIA DE BLOCO FURADO, DE FORMA MANUAL, SEM REAPROVEITAMENTO. AF_09/2023</t>
  </si>
  <si>
    <t>M3</t>
  </si>
  <si>
    <t>1.1.3.2</t>
  </si>
  <si>
    <t>97634</t>
  </si>
  <si>
    <t>DEMOLIÇÃO DE REVESTIMENTO CERÂMICO, DE FORMA MECANIZADA COM MARTELETE, SEM REAPROVEITAMENTO. AF_09/2023</t>
  </si>
  <si>
    <t>1.1.3.3</t>
  </si>
  <si>
    <t>104791</t>
  </si>
  <si>
    <t>DEMOLIÇÃO DE ARGAMASSAS, DE FORMA DE FORMA MECANIZADA COM MARTELETE, SEM REAPROVEITAMENTO. AF_09/2023</t>
  </si>
  <si>
    <t>1.1.3.4</t>
  </si>
  <si>
    <t>97661</t>
  </si>
  <si>
    <t>REMOÇÃO DE CABOS ELÉTRICOS, COM SEÇÃO DE 10 MM², FORMA MANUAL, SEM REAPROVEITAMENTO. AF_09/2023</t>
  </si>
  <si>
    <t>1.1.3.5</t>
  </si>
  <si>
    <t>97665</t>
  </si>
  <si>
    <t>REMOÇÃO DE LUMINÁRIAS, DE FORMA MANUAL, SEM REAPROVEITAMENTO. AF_09/2023</t>
  </si>
  <si>
    <t>UN</t>
  </si>
  <si>
    <t>1.1.3.6</t>
  </si>
  <si>
    <t>97644</t>
  </si>
  <si>
    <t>REMOÇÃO DE PORTAS, DE FORMA MANUAL, SEM REAPROVEITAMENTO. AF_09/2023</t>
  </si>
  <si>
    <t>1.1.3.7</t>
  </si>
  <si>
    <t>97660</t>
  </si>
  <si>
    <t>REMOÇÃO DE INTERRUPTORES/TOMADAS ELÉTRICAS, DE FORMA MANUAL, SEM REAPROVEITAMENTO. AF_09/2023</t>
  </si>
  <si>
    <t>1.1.3.8</t>
  </si>
  <si>
    <t>97663</t>
  </si>
  <si>
    <t>REMOÇÃO DE LOUÇAS, DE FORMA MANUAL, SEM REAPROVEITAMENTO. AF_09/2023</t>
  </si>
  <si>
    <t>1.1.3.9</t>
  </si>
  <si>
    <t>REMOÇÃO DE TELHAS DE FIBROCIMENTO METÁLICA E CERÂMICA, DE FORMA MANUAL, SEM REAPROVEITAMENTO. AF_09/2023</t>
  </si>
  <si>
    <t>1.1.3.10</t>
  </si>
  <si>
    <t>REMOÇÃO DE TRAMA DE MADEIRA PARA COBERTURA, DE FORMA MANUAL, SEM REAPROVEITAMENTO. AF_09/2023</t>
  </si>
  <si>
    <t>1.1.3.11</t>
  </si>
  <si>
    <t>106122</t>
  </si>
  <si>
    <t>REMOÇÃO DE ENTULHO CLASSE A (ALVENARIA, CONCRETO, ARGAMASSAS E CERÂMICOS) POR DUTO DE ENTULHO E ACONDICIONAMENTO FINAL EM CAÇAMBA ESTACIONÁRIA. EXCLUSO FRETE. AF_09/2025</t>
  </si>
  <si>
    <t>1.1.3.12</t>
  </si>
  <si>
    <t>97645</t>
  </si>
  <si>
    <t>REMOÇÃO DE JANELAS, DE FORMA MANUAL, SEM REAPROVEITAMENTO. AF_09/2023</t>
  </si>
  <si>
    <t>1.1.4. TRATAMENTO DE FISSURAS, TRINCAS, TELHADO</t>
  </si>
  <si>
    <t>1.1.4.1.</t>
  </si>
  <si>
    <t>157</t>
  </si>
  <si>
    <t>SINAPI-I</t>
  </si>
  <si>
    <t>ADESIVO ESTRUTURAL A BASE DE RESINA EPOXI PARA INJECAO EM TRINCAS, BICOMPONENTE, BAIXA VISCOSIDADE</t>
  </si>
  <si>
    <t>KG</t>
  </si>
  <si>
    <t>1.1.4.2.</t>
  </si>
  <si>
    <t>99814</t>
  </si>
  <si>
    <t>LIMPEZA DE SUPERFÍCIE PISO OU PAREDE COM JATO DE ALTA PRESSÃO. AF_10/2025</t>
  </si>
  <si>
    <t>1.2. FUNDAÇÃO E ESTRUTURA</t>
  </si>
  <si>
    <t>1.2.1. SAPATAS</t>
  </si>
  <si>
    <t>1.2.1.1.</t>
  </si>
  <si>
    <t>104918</t>
  </si>
  <si>
    <t>ARMAÇÃO DE SAPATA ISOLADA, VIGA BALDRAME E SAPATA CORRIDA UTILIZANDO AÇO CA-50 DE 8 MM - MONTAGEM. AF_01/2024</t>
  </si>
  <si>
    <t>1.2.1.2.</t>
  </si>
  <si>
    <t>104919</t>
  </si>
  <si>
    <t>ARMAÇÃO DE SAPATA ISOLADA, VIGA BALDRAME E SAPATA CORRIDA UTILIZANDO AÇO CA-50 DE 10 MM - MONTAGEM. AF_01/2024</t>
  </si>
  <si>
    <t>1.2.1.3.</t>
  </si>
  <si>
    <t>104920</t>
  </si>
  <si>
    <t>ARMAÇÃO DE BLOCO, SAPATA ISOLADA, VIGA BALDRAME E SAPATA CORRIDA UTILIZANDO AÇO CA-50 DE 12,5 MM - MONTAGEM. AF_01/2024</t>
  </si>
  <si>
    <t>1.2.1.4.</t>
  </si>
  <si>
    <t>104921</t>
  </si>
  <si>
    <t>ARMAÇÃO DE BLOCO, SAPATA ISOLADA, VIGA BALDRAME E SAPATA CORRIDA UTILIZANDO AÇO CA-50 DE 16 MM - MONTAGEM. AF_01/2024</t>
  </si>
  <si>
    <t>1.2.1.5.</t>
  </si>
  <si>
    <t>104916</t>
  </si>
  <si>
    <t>ARMAÇÃO DE SAPATA ISOLADA, VIGA BALDRAME E SAPATA CORRIDA UTILIZANDO AÇO CA-60 DE 5 MM - MONTAGEM. AF_01/2024</t>
  </si>
  <si>
    <t>1.2.1.6.</t>
  </si>
  <si>
    <t>96523</t>
  </si>
  <si>
    <t>ESCAVAÇÃO MANUAL PARA BLOCO DE COROAMENTO OU SAPATA (INCLUINDO ESCAVAÇÃO PARA COLOCAÇÃO DE FÔRMAS). AF_01/2024</t>
  </si>
  <si>
    <t>1.2.1.7.</t>
  </si>
  <si>
    <t>96529</t>
  </si>
  <si>
    <t>FABRICAÇÃO, MONTAGEM E DESMONTAGEM DE FÔRMA PARA SAPATA, EM MADEIRA SERRADA, E=25 MM, 1 UTILIZAÇÃO. AF_01/2024</t>
  </si>
  <si>
    <t>1.2.1.8.</t>
  </si>
  <si>
    <t>96617</t>
  </si>
  <si>
    <t>LASTRO DE CONCRETO MAGRO, APLICADO EM BLOCOS DE COROAMENTO OU SAPATAS, ESPESSURA DE 3 CM. AF_01/2024</t>
  </si>
  <si>
    <t>1.2.1.9.</t>
  </si>
  <si>
    <t>96556</t>
  </si>
  <si>
    <t>CONCRETAGEM DE SAPATA, FCK 30 MPA, COM USO DE JERICA - LANÇAMENTO, ADENSAMENTO E ACABAMENTO. AF_01/2024</t>
  </si>
  <si>
    <t>1.2.2. BALDRAME</t>
  </si>
  <si>
    <t>1.2.2.1.</t>
  </si>
  <si>
    <t>104917</t>
  </si>
  <si>
    <t>ARMAÇÃO DE SAPATA ISOLADA, VIGA BALDRAME E SAPATA CORRIDA UTILIZANDO AÇO CA-50 DE 6,3 MM - MONTAGEM. AF_01/2024</t>
  </si>
  <si>
    <t>1.2.2.2.</t>
  </si>
  <si>
    <t>1.2.2.3.</t>
  </si>
  <si>
    <t>1.2.2.4.</t>
  </si>
  <si>
    <t>96527</t>
  </si>
  <si>
    <t>ESCAVAÇÃO MANUAL PARA VIGA BALDRAME OU SAPATA CORRIDA (INCLUINDO ESCAVAÇÃO PARA COLOCAÇÃO DE FÔRMAS). AF_01/2024</t>
  </si>
  <si>
    <t>1.2.2.5.</t>
  </si>
  <si>
    <t>96530</t>
  </si>
  <si>
    <t>FABRICAÇÃO, MONTAGEM E DESMONTAGEM DE FÔRMA PARA VIGA BALDRAME, EM MADEIRA SERRADA, E=25 MM, 1 UTILIZAÇÃO. AF_01/2024</t>
  </si>
  <si>
    <t>1.2.2.6.</t>
  </si>
  <si>
    <t>96555</t>
  </si>
  <si>
    <t>CONCRETAGEM DE BLOCO DE COROAMENTO OU VIGA BALDRAME, FCK 30 MPA, COM USO DE JERICA - LANÇAMENTO, ADENSAMENTO E ACABAMENTO. AF_01/2024</t>
  </si>
  <si>
    <t>1.2.3. SUPRAESTRUTURA</t>
  </si>
  <si>
    <t>1.2.3.1</t>
  </si>
  <si>
    <t>92760</t>
  </si>
  <si>
    <t>ARMAÇÃO DE PILAR OU VIGA DE ESTRUTURA CONVENCIONAL DE CONCRETO ARMADO UTILIZANDO AÇO CA-50 DE 6,3 MM - MONTAGEM. AF_06/2022</t>
  </si>
  <si>
    <t>1.2.3.2</t>
  </si>
  <si>
    <t>92761</t>
  </si>
  <si>
    <t>ARMAÇÃO DE PILAR OU VIGA DE ESTRUTURA CONVENCIONAL DE CONCRETO ARMADO UTILIZANDO AÇO CA-50 DE 8,0 MM - MONTAGEM. AF_06/2022</t>
  </si>
  <si>
    <t>1.2.3.3</t>
  </si>
  <si>
    <t>ARMAÇÃO DE PILAR OU VIGA DE ESTRUTURA CONVENCIONAL DE CONCRETO ARMADO UTILIZANDO AÇO CA-50 DE 10,0 MM - MONTAGEM. AF_06/2022</t>
  </si>
  <si>
    <t>1.2.3.4</t>
  </si>
  <si>
    <t>92759</t>
  </si>
  <si>
    <t>ARMAÇÃO DE PILAR OU VIGA DE ESTRUTURA CONVENCIONAL DE CONCRETO ARMADO UTILIZANDO AÇO CA-60 DE 5,0 MM - MONTAGEM. AF_06/2022</t>
  </si>
  <si>
    <t>1.2.3.5</t>
  </si>
  <si>
    <t>ARMAÇÃO DE PILAR OU VIGA DE ESTRUTURA CONVENCIONAL DE CONCRETO ARMADO UTILIZANDO AÇO CA-50 DE 12,5 MM - MONTAGEM. AF_06/2022</t>
  </si>
  <si>
    <t>1.2.3.6</t>
  </si>
  <si>
    <t>ARMAÇÃO DE PILAR OU VIGA DE ESTRUTURA CONVENCIONAL DE CONCRETO ARMADO UTILIZANDO AÇO CA-50 DE 16,0 MM - MONTAGEM. AF_06/2022</t>
  </si>
  <si>
    <t>1.2.3.7</t>
  </si>
  <si>
    <t>103682</t>
  </si>
  <si>
    <t>CONCRETAGEM DE VIGAS E LAJES, FCK=25 MPA, PARA QUALQUER TIPO DE LAJE COM BALDES EM EDIFICAÇÃO TÉRREA - LANÇAMENTO, ADENSAMENTO E ACABAMENTO. AF_02/2022</t>
  </si>
  <si>
    <t>1.2.3.8</t>
  </si>
  <si>
    <t>CONCRETAGEM DE PILARES, FCK = 25 MPA, COM USO DE BALDES - LANÇAMENTO, ADENSAMENTO E ACABAMENTO. AF_02/2022</t>
  </si>
  <si>
    <t>1.2.3.9</t>
  </si>
  <si>
    <t>92270</t>
  </si>
  <si>
    <t>FABRICAÇÃO DE FÔRMA PARA VIGAS, COM MADEIRA SERRADA, E = 25 MM. AF_09/2020</t>
  </si>
  <si>
    <t>1.2.3.10</t>
  </si>
  <si>
    <t>FABRICAÇÃO DE FÔRMA PARA PILARES E ESTRUTURAS SIMILARES, EM MADEIRA SERRADA, E=25 MM. AF_09/2020</t>
  </si>
  <si>
    <t>1.2.3.11</t>
  </si>
  <si>
    <t>92769</t>
  </si>
  <si>
    <t>ARMAÇÃO DE LAJE DE ESTRUTURA CONVENCIONAL DE CONCRETO ARMADO UTILIZANDO AÇO CA-50 DE 6,3 MM - MONTAGEM. AF_06/2022</t>
  </si>
  <si>
    <t>1.2.3.12</t>
  </si>
  <si>
    <t>92770</t>
  </si>
  <si>
    <t>ARMAÇÃO DE LAJE DE ESTRUTURA CONVENCIONAL DE CONCRETO ARMADO UTILIZANDO AÇO CA-50 DE 8,0 MM - MONTAGEM. AF_06/2022</t>
  </si>
  <si>
    <t>1.2.3.13</t>
  </si>
  <si>
    <t>2745</t>
  </si>
  <si>
    <t>PONTALETE ROLICO SEM TRATAMENTO, D = 8 A 11 CM, H = 3 M, EM EUCALIPTO OU EQUIVALENTE DA REGIAO - BRUTA (PARA ESCORAMENTO)</t>
  </si>
  <si>
    <t>1.2.3.14</t>
  </si>
  <si>
    <t>LAJE PRÉ-MOLDADA UNIDIRECIONAL, BIAPOIADA, PARA PISO, ENCHIMENTO EM EPS, VIGOTA TRELIÇADA, ALTURA TOTAL DA LAJE "LT" = 12 CM (ENCHIMENTO+CAPA) = (8+4). AF_08/2025</t>
  </si>
  <si>
    <t>1.2.4. ALVENARIA DE VEDAÇÃO</t>
  </si>
  <si>
    <t>1.2.4.1.</t>
  </si>
  <si>
    <t>103358</t>
  </si>
  <si>
    <t>ALVENARIA DE VEDAÇÃO DE BLOCOS CERÂMICOS FURADOS NA HORIZONTAL DE 11,5X19X29 CM (ESPESSURA 11,5 CM) E ARGAMASSA DE ASSENTAMENTO COM PREPARO EM BETONEIRA. AF_12/2021</t>
  </si>
  <si>
    <t>1.3. PORTAS</t>
  </si>
  <si>
    <t>1.3.0.1</t>
  </si>
  <si>
    <t>PORTA DE ABRIR COM MOLA HIDRÁULICA, EM VIDRO TEMPERADO, 120X210 CM, ESPESSURA 10 MM, INCLUSIVE ACESSÓRIOS. AF_11/2025</t>
  </si>
  <si>
    <t>1.3.0.2</t>
  </si>
  <si>
    <t>KIT DE PORTA-PRONTA DE MADEIRA EM ACABAMENTO MELAMÍNICO BRANCO, FOLHA LEVE OU MÉDIA, E BATENTE METÁLICO, 90X210CM, FIXAÇÃO COM ARGAMASSA - FORNECIMENTO E INSTALAÇÃO. AF_10/2025</t>
  </si>
  <si>
    <t>1.4. JANELAS</t>
  </si>
  <si>
    <t>1.4.0.1</t>
  </si>
  <si>
    <t>94569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</si>
  <si>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</si>
  <si>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1.4.0.2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</si>
  <si>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</si>
  <si>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</si>
  <si>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1.4.0.3</t>
  </si>
  <si>
    <t>CONTRAMARCO DE ALUMÍNIO, FIXAÇÃO COM ARGAMASSA - FORNECIMENTO E INSTALAÇÃO. AF_11/2024</t>
  </si>
  <si>
    <t>1.4.0.4</t>
  </si>
  <si>
    <t>SOLEIRA EM MÁRMORE, LARGURA 15 CM, ESPESSURA 2,0 CM. AF_02/2026</t>
  </si>
  <si>
    <t>1.5. TELHADO</t>
  </si>
  <si>
    <t>1.5.0.1</t>
  </si>
  <si>
    <t>TRAMA DE MADEIRA COMPOSTA POR RIPAS, CAIBROS E TERÇAS PARA TELHADOS DE MAIS QUE 2 ÁGUAS PARA TELHA CERÂMICA OU DE CONCRETO, INCLUSO TRANSPORTE VERTICAL. AF_10/2025</t>
  </si>
  <si>
    <t>1.5.0.2</t>
  </si>
  <si>
    <t>FABRICAÇÃO E INSTALAÇÃO DE TESOURA INTEIRA EM MADEIRA NÃO APARELHADA, VÃO DE 11 M, PARA TELHA CERÂMICA OU DE CONCRETO, INCLUSO IÇAMENTO. AF_10/2025</t>
  </si>
  <si>
    <t>1.5.0.3</t>
  </si>
  <si>
    <t>FABRICAÇÃO E INSTALAÇÃO DE MEIA TESOURA DE MADEIRA NÃO APARELHADA, COM VÃO DE 7 M, PARA TELHA CERÂMICA OU DE CONCRETO, INCLUSO IÇAMENTO. AF_10/2025</t>
  </si>
  <si>
    <t>1.5.0.4</t>
  </si>
  <si>
    <t>TELHAMENTO COM TELHA CERÂMICA DE ENCAIXE, TIPO PORTUGUESA, COM MAIS DE 2 ÁGUAS, INCLUSO TRANSPORTE VERTICAL. AF_07/2019</t>
  </si>
  <si>
    <t>1.5.0.5</t>
  </si>
  <si>
    <t>CUMEEIRA E ESPIGÃO PARA TELHA CERÂMICA EMBOÇADA COM ARGAMASSA TRAÇO 1:2:9 (CIMENTO, CAL E AREIA), PARA TELHADOS COM MAIS DE 2 ÁGUAS, INCLUSO TRANSPORTE VERTICAL. AF_07/2019</t>
  </si>
  <si>
    <t>1.6. REVESTIMENTO</t>
  </si>
  <si>
    <t>1.6.0.1.</t>
  </si>
  <si>
    <t>87878</t>
  </si>
  <si>
    <t>CHAPISCO APLICADO EM ALVENARIAS E ESTRUTURAS DE CONCRETO INTERNAS, COM COLHER DE PEDREIRO. ARGAMASSA TRAÇO 1:3 COM PREPARO MANUAL. AF_10/2022</t>
  </si>
  <si>
    <t>1.6.0.2.</t>
  </si>
  <si>
    <t>87529</t>
  </si>
  <si>
    <t>MASSA ÚNICA, EM ARGAMASSA TRAÇO 1:2:8, PREPARO MECÂNICO, APLICADA MANUALMENTE EM PAREDES INTERNAS DE AMBIENTES COM ÁREA ENTRE 5M² E 10M², E = 17,5MM, COM TALISCAS. AF_03/2024</t>
  </si>
  <si>
    <t>1.6.0.3.</t>
  </si>
  <si>
    <t>87269</t>
  </si>
  <si>
    <t>REVESTIMENTO CERÂMICO PARA PAREDES INTERNAS COM PLACAS TIPO ESMALTADA DE DIMENSÕES 25X35 CM APLICADAS NA ALTURA INTEIRA DAS PAREDES. AF_02/2023_PE</t>
  </si>
  <si>
    <t>1.6.0.4.</t>
  </si>
  <si>
    <t>96114</t>
  </si>
  <si>
    <t>FORRO EM DRYWALL, PARA AMBIENTES COMERCIAIS, INCLUSIVE ESTRUTURA BIRECIONAL DE FIXAÇÃO. AF_08/2023_PS</t>
  </si>
  <si>
    <t>1.7. PISO</t>
  </si>
  <si>
    <t>1.7.0.1</t>
  </si>
  <si>
    <t>103074</t>
  </si>
  <si>
    <t>EXECUÇÃO DE PISO DE CONCRETO, SEM ACABAMENTO SUPERFICIAL, ESPESSURA DE 15 CM, FCK = 30 MPA, COM USO DE FORMAS EM MADEIRA SERRADA. AF_09/2021</t>
  </si>
  <si>
    <t>1.7.0.2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</si>
  <si>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</si>
  <si>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</si>
  <si>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1.7.0.3</t>
  </si>
  <si>
    <t>REVESTIMENTO CERÂMICO PARA PISO COM PLACAS TIPO PORCELANATO DE DIMENSÕES 80X80 CM APLICADA EM AMBIENTES DE ÁREA MAIOR QUE 10 M². AF_02/2023_PE</t>
  </si>
  <si>
    <t>1.7.0.4</t>
  </si>
  <si>
    <t>87250</t>
  </si>
  <si>
    <t>REVESTIMENTO CERÂMICO PARA PISO COM PLACAS TIPO ESMALTADA DE DIMENSÕES 45X45 CM APLICADA EM AMBIENTES DE ÁREA ENTRE 5 M2 E 10 M2. AF_02/2023_PE</t>
  </si>
  <si>
    <t>1.7.0.5</t>
  </si>
  <si>
    <t>88649</t>
  </si>
  <si>
    <t>RODAPÉ CERÂMICO DE 7CM DE ALTURA COM PLACAS TIPO ESMALTADA DE DIMENSÕES 45X45CM. AF_02/2023</t>
  </si>
  <si>
    <t>1.7.0.6</t>
  </si>
  <si>
    <t>98689</t>
  </si>
  <si>
    <t>SOLEIRA EM GRANITO, LARGURA 15 CM, ESPESSURA 2,0 CM. AF_09/2020</t>
  </si>
  <si>
    <t>1.8. PINTURA</t>
  </si>
  <si>
    <t>1.8.0.1.</t>
  </si>
  <si>
    <t>88497</t>
  </si>
  <si>
    <t>EMASSAMENTO COM MASSA LÁTEX, APLICAÇÃO EM PAREDE, DUAS DEMÃOS, LIXAMENTO MANUAL. AF_04/2023</t>
  </si>
  <si>
    <t>1.8.0.2.</t>
  </si>
  <si>
    <t>88485</t>
  </si>
  <si>
    <t>FUNDO SELADOR ACRÍLICO, APLICAÇÃO MANUAL EM PAREDE, UMA DEMÃO. AF_04/2023</t>
  </si>
  <si>
    <t>1.8.0.3.</t>
  </si>
  <si>
    <t>88489</t>
  </si>
  <si>
    <t>PINTURA LÁTEX ACRÍLICA PREMIUM, APLICAÇÃO MANUAL EM PAREDES, DUAS DEMÃOS. AF_04/2023</t>
  </si>
  <si>
    <t>1.8.0.4.</t>
  </si>
  <si>
    <t>88488</t>
  </si>
  <si>
    <t>PINTURA LÁTEX ACRÍLICA PREMIUM, APLICAÇÃO MANUAL EM TETO, DUAS DEMÃOS. AF_04/2023</t>
  </si>
  <si>
    <t>1.9. INSTALAÇÕES ELÉTRICAS</t>
  </si>
  <si>
    <t>1.9.0.1.</t>
  </si>
  <si>
    <t>101875</t>
  </si>
  <si>
    <t>QUADRO DE DISTRIBUIÇÃO DE ENERGIA EM CHAPA DE AÇO GALVANIZADO, DE EMBUTIR, COM BARRAMENTO TRIFÁSICO, PARA 12 DISJUNTORES DIN 100A - FORNECIMENTO E INSTALAÇÃO. AF_07/2025</t>
  </si>
  <si>
    <t>1.9.0.2.</t>
  </si>
  <si>
    <t>93653</t>
  </si>
  <si>
    <t>DISJUNTOR MONOPOLAR TIPO DIN, CORRENTE NOMINAL DE 10A - FORNECIMENTO E INSTALAÇÃO. AF_07/2025</t>
  </si>
  <si>
    <t>1.9.0.3.</t>
  </si>
  <si>
    <t>103782</t>
  </si>
  <si>
    <t>LUMINÁRIA TIPO PLAFON CIRCULAR, DE SOBREPOR, COM LED DE 12/13 W - FORNECIMENTO E INSTALAÇÃO. AF_09/2024</t>
  </si>
  <si>
    <t>1.9.0.4.</t>
  </si>
  <si>
    <t>91939</t>
  </si>
  <si>
    <t>CAIXA RETANGULAR 4" X 2" ALTA (2,00 M DO PISO), PVC, INSTALADA EM PAREDE - FORNECIMENTO E INSTALAÇÃO. AF_03/2023</t>
  </si>
  <si>
    <t>1.9.0.5.</t>
  </si>
  <si>
    <t>91953</t>
  </si>
  <si>
    <t>INTERRUPTOR SIMPLES (1 MÓDULO), 10A/250V, INCLUINDO SUPORTE E PLACA - FORNECIMENTO E INSTALAÇÃO. AF_03/2023</t>
  </si>
  <si>
    <t>1.9.0.6.</t>
  </si>
  <si>
    <t>91993</t>
  </si>
  <si>
    <t>TOMADA ALTA DE EMBUTIR (1 MÓDULO), 2P+T 20 A, INCLUINDO SUPORTE E PLACA - FORNECIMENTO E INSTALAÇÃO. AF_03/2023</t>
  </si>
  <si>
    <t>1.9.0.7.</t>
  </si>
  <si>
    <t>91997</t>
  </si>
  <si>
    <t>TOMADA MÉDIA DE EMBUTIR (1 MÓDULO), 2P+T 20 A, INCLUINDO SUPORTE E PLACA - FORNECIMENTO E INSTALAÇÃO. AF_03/2023</t>
  </si>
  <si>
    <t>1.9.0.8.</t>
  </si>
  <si>
    <t>91854</t>
  </si>
  <si>
    <t>ELETRODUTO FLEXÍVEL CORRUGADO, PVC, DN 25 MM (3/4"), PARA CIRCUITOS TERMINAIS, INSTALADO EM PAREDE - FORNECIMENTO E INSTALAÇÃO. AF_03/2023</t>
  </si>
  <si>
    <t>1.9.0.9.</t>
  </si>
  <si>
    <t>91935</t>
  </si>
  <si>
    <t>CABO DE COBRE FLEXÍVEL ISOLADO, 16 MM², ANTI-CHAMA 0,6/1,0 KV, PARA CIRCUITOS TERMINAIS - FORNECIMENTO E INSTALAÇÃO. AF_03/2023</t>
  </si>
  <si>
    <t>1.9.0.10.</t>
  </si>
  <si>
    <t>91927</t>
  </si>
  <si>
    <t>CABO DE COBRE FLEXÍVEL ISOLADO, 2,5 MM², ANTI-CHAMA 0,6/1,0 KV, PARA CIRCUITOS TERMINAIS - FORNECIMENTO E INSTALAÇÃO. AF_03/2023</t>
  </si>
  <si>
    <t>1.9.0.11.</t>
  </si>
  <si>
    <t>91931</t>
  </si>
  <si>
    <t>CABO DE COBRE FLEXÍVEL ISOLADO, 6 MM², ANTI-CHAMA 0,6/1,0 KV, PARA CIRCUITOS TERMINAIS - FORNECIMENTO E INSTALAÇÃO. AF_03/2023</t>
  </si>
  <si>
    <t>1.10. INSTALAÇÕES DE ÁGUA FRIA</t>
  </si>
  <si>
    <t>1.10.0.1.</t>
  </si>
  <si>
    <t>89446</t>
  </si>
  <si>
    <t>TUBO, PVC, SOLDÁVEL, DE 25MM, INSTALADO EM PRUMADA DE ÁGUA - FORNECIMENTO E INSTALAÇÃO. AF_06/2022</t>
  </si>
  <si>
    <t>1.10.0.2.</t>
  </si>
  <si>
    <t>89402</t>
  </si>
  <si>
    <t>TUBO, PVC, SOLDÁVEL, DE 25MM, INSTALADO EM RAMAL DE DISTRIBUIÇÃO DE ÁGUA - FORNECIMENTO E INSTALAÇÃO. AF_06/2022</t>
  </si>
  <si>
    <t>1.10.0.3.</t>
  </si>
  <si>
    <t>89449</t>
  </si>
  <si>
    <t>TUBO, PVC, SOLDÁVEL, DE 50MM, INSTALADO EM PRUMADA DE ÁGUA - FORNECIMENTO E INSTALAÇÃO. AF_06/2022</t>
  </si>
  <si>
    <t>1.10.0.4.</t>
  </si>
  <si>
    <t>89366</t>
  </si>
  <si>
    <t>JOELHO 90 GRAUS COM BUCHA DE LATÃO, PVC, SOLDÁVEL, DN 25MM, X 3/4 INSTALADO EM RAMAL OU SUB-RAMAL DE ÁGUA - FORNECIMENTO E INSTALAÇÃO. AF_06/2022</t>
  </si>
  <si>
    <t>1.10.0.5.</t>
  </si>
  <si>
    <t>86914</t>
  </si>
  <si>
    <t>TORNEIRA CROMADA 1/2" OU 3/4" PARA TANQUE, PADRÃO MÉDIO - FORNECIMENTO E INSTALAÇÃO. AF_01/2020</t>
  </si>
  <si>
    <t>1.10.0.6.</t>
  </si>
  <si>
    <t>BACIA SANITÁRIA EM LOUÇA BRANCA PARA PCD SEM FURO FRONTAL, COM TUBO DE LIGAÇÃO CROMADO, SEM ASSENTO - FORNECIMENTO E INSTALAÇÃO. AF_02/2026_PS</t>
  </si>
  <si>
    <t>1.10.0.7.</t>
  </si>
  <si>
    <t>100849</t>
  </si>
  <si>
    <t>ASSENTO SANITÁRIO CONVENCIONAL - FORNECIMENTO E INSTALACAO. AF_01/2020</t>
  </si>
  <si>
    <t>1.10.0.8.</t>
  </si>
  <si>
    <t>LAVATÓRIO LOUÇA BRANCA COM COLUNA, *44 X 35* CM, PADRÃO POPULAR, INCLUSO SIFÃO FLEXÍVEL EM PVC, VÁLVULA E ENGATE FLEXÍVEL 30 CM EM PLÁSTICO E COM TORNEIRA CROMADA PADRÃO POPULAR - FORNECIMENTO E INSTALAÇÃO. AF_02/2026</t>
  </si>
  <si>
    <t>1.10.0.9.</t>
  </si>
  <si>
    <t>94495</t>
  </si>
  <si>
    <t>REGISTRO DE GAVETA BRUTO, LATÃO, ROSCÁVEL, 1" - FORNECIMENTO E INSTALAÇÃO. AF_08/2021</t>
  </si>
  <si>
    <t>1.10.0.10.</t>
  </si>
  <si>
    <t>89383</t>
  </si>
  <si>
    <t>ADAPTADOR CURTO COM BOLSA E ROSCA PARA REGISTRO, PVC, SOLDÁVEL, DN 25MM X 3/4, INSTALADO EM RAMAL OU SUB-RAMAL DE ÁGUA - FORNECIMENTO E INSTALAÇÃO. AF_06/2022</t>
  </si>
  <si>
    <t>1.10.0.11.</t>
  </si>
  <si>
    <t>89596</t>
  </si>
  <si>
    <t>ADAPTADOR CURTO COM BOLSA E ROSCA PARA REGISTRO, PVC, SOLDÁVEL, DN 50MM X 1.1/2, INSTALADO EM PRUMADA DE ÁGUA - FORNECIMENTO E INSTALAÇÃO. AF_06/2022</t>
  </si>
  <si>
    <t>1.10.0.12.</t>
  </si>
  <si>
    <t>89503</t>
  </si>
  <si>
    <t>CURVA 90 GRAUS, PVC, SOLDÁVEL, DN 50MM, INSTALADO EM PRUMADA DE ÁGUA - FORNECIMENTO E INSTALAÇÃO. AF_06/2022</t>
  </si>
  <si>
    <t>1.10.0.13.</t>
  </si>
  <si>
    <t>89485</t>
  </si>
  <si>
    <t>JOELHO 45 GRAUS, PVC, SOLDÁVEL, DN 25MM, INSTALADO EM PRUMADA DE ÁGUA - FORNECIMENTO E INSTALAÇÃO. AF_06/2022</t>
  </si>
  <si>
    <t>1.10.0.14.</t>
  </si>
  <si>
    <t>89395</t>
  </si>
  <si>
    <t>TE, PVC, SOLDÁVEL, DN 25MM, INSTALADO EM RAMAL OU SUB-RAMAL DE ÁGUA - FORNECIMENTO E INSTALAÇÃO. AF_06/2022</t>
  </si>
  <si>
    <t>1.10.0.15.</t>
  </si>
  <si>
    <t>89501</t>
  </si>
  <si>
    <t>JOELHO 90 GRAUS, PVC, SOLDÁVEL, DN 50MM, INSTALADO EM PRUMADA DE ÁGUA - FORNECIMENTO E INSTALAÇÃO. AF_06/2022</t>
  </si>
  <si>
    <t>1.10.0.16.</t>
  </si>
  <si>
    <t>89627</t>
  </si>
  <si>
    <t>TÊ DE REDUÇÃO, PVC, SOLDÁVEL, DN 50MM X 25MM, INSTALADO EM PRUMADA DE ÁGUA - FORNECIMENTO E INSTALAÇÃO. AF_06/2022</t>
  </si>
  <si>
    <t>1.10.0.17.</t>
  </si>
  <si>
    <t>89412</t>
  </si>
  <si>
    <t>JOELHO 90 GRAUS, PVC, SOLDÁVEL, DN 25MM, X 3/4 INSTALADO EM RAMAL DE DISTRIBUIÇÃO DE ÁGUA - FORNECIMENTO E INSTALAÇÃO. AF_06/2022</t>
  </si>
  <si>
    <t>1.11. INSTALAÇÕES SANITÁRIAS</t>
  </si>
  <si>
    <t>1.11.0.1.</t>
  </si>
  <si>
    <t>89482</t>
  </si>
  <si>
    <t>CAIXA SIFONADA, PVC, DN 100 X 100 X 50 MM, FORNECIDA E INSTALADA EM RAMAIS DE ENCAMINHAMENTO DE ÁGUA PLUVIAL. AF_06/2022</t>
  </si>
  <si>
    <t>1.11.0.2.</t>
  </si>
  <si>
    <t>89546</t>
  </si>
  <si>
    <t>BUCHA DE REDUÇÃO LONGA, PVC, SERIE R, ÁGUA PLUVIAL, DN 50 X 40 MM, JUNTA ELÁSTICA, FORNECIDO E INSTALADO EM RAMAL DE ENCAMINHAMENTO. AF_06/2022</t>
  </si>
  <si>
    <t>1.11.0.3.</t>
  </si>
  <si>
    <t>104063</t>
  </si>
  <si>
    <t>CURVA LONGA, 45 GRAUS, PVC OCRE, JUNTA ELÁSTICA, DN 100 MM, PARA COLETOR PREDIAL DE ESGOTO. AF_06/2022</t>
  </si>
  <si>
    <t>1.11.0.4.</t>
  </si>
  <si>
    <t>89728</t>
  </si>
  <si>
    <t>CURVA CURTA 90 GRAUS, PVC, SERIE NORMAL, ESGOTO PREDIAL, DN 40 MM, JUNTA SOLDÁVEL, FORNECIDO E INSTALADO EM RAMAL DE DESCARGA OU RAMAL DE ESGOTO SANITÁRIO. AF_08/2022</t>
  </si>
  <si>
    <t>1.11.0.5.</t>
  </si>
  <si>
    <t>89531</t>
  </si>
  <si>
    <t>JOELHO 45 GRAUS, PVC, SERIE R, ÁGUA PLUVIAL, DN 100 MM, JUNTA ELÁSTICA, FORNECIDO E INSTALADO EM RAMAL DE ENCAMINHAMENTO. AF_06/2022</t>
  </si>
  <si>
    <t>1.11.0.6.</t>
  </si>
  <si>
    <t>89520</t>
  </si>
  <si>
    <t>JOELHO 45 GRAUS, PVC, SERIE R, ÁGUA PLUVIAL, DN 50 MM, JUNTA ELÁSTICA, FORNECIDO E INSTALADO EM RAMAL DE ENCAMINHAMENTO. AF_06/2022</t>
  </si>
  <si>
    <t>1.11.0.7.</t>
  </si>
  <si>
    <t>89798</t>
  </si>
  <si>
    <t>TUBO PVC, SERIE NORMAL, ESGOTO PREDIAL, DN 50 MM, FORNECIDO E INSTALADO EM PRUMADA DE ESGOTO SANITÁRIO OU VENTILAÇÃO. AF_08/2022</t>
  </si>
  <si>
    <t>1.11.0.8.</t>
  </si>
  <si>
    <t>89800</t>
  </si>
  <si>
    <t>TUBO PVC, SERIE NORMAL, ESGOTO PREDIAL, DN 100 MM, FORNECIDO E INSTALADO EM PRUMADA DE ESGOTO SANITÁRIO OU VENTILAÇÃO. AF_08/2022</t>
  </si>
  <si>
    <t>1.11.0.9.</t>
  </si>
  <si>
    <t>89711</t>
  </si>
  <si>
    <t>TUBO PVC, SERIE NORMAL, ESGOTO PREDIAL, DN 40 MM, FORNECIDO E INSTALADO EM RAMAL DE DESCARGA OU RAMAL DE ESGOTO SANITÁRIO. AF_08/2022</t>
  </si>
  <si>
    <t>1.11.0.10.</t>
  </si>
  <si>
    <t>89803</t>
  </si>
  <si>
    <t>CURVA CURTA 90 GRAUS, PVC, SERIE NORMAL, ESGOTO PREDIAL, DN 50 MM, JUNTA ELÁSTICA, FORNECIDO E INSTALADO EM PRUMADA DE ESGOTO SANITÁRIO OU VENTILAÇÃO. AF_08/2022</t>
  </si>
  <si>
    <t>1.11.0.11.</t>
  </si>
  <si>
    <t>89731</t>
  </si>
  <si>
    <t>JOELHO 90 GRAUS, PVC, SERIE NORMAL, ESGOTO PREDIAL, DN 50 MM, JUNTA ELÁSTICA, FORNECIDO E INSTALADO EM RAMAL DE DESCARGA OU RAMAL DE ESGOTO SANITÁRIO. AF_08/2022</t>
  </si>
  <si>
    <t>1.11.0.12.</t>
  </si>
  <si>
    <t>89784</t>
  </si>
  <si>
    <t>TE, PVC, SERIE NORMAL, ESGOTO PREDIAL, DN 50 X 50 MM, JUNTA ELÁSTICA, FORNECIDO E INSTALADO EM RAMAL DE DESCARGA OU RAMAL DE ESGOTO SANITÁRIO. AF_08/2022</t>
  </si>
  <si>
    <t>1.11.0.13.</t>
  </si>
  <si>
    <t>11186</t>
  </si>
  <si>
    <t>ESPELHO CRISTAL E = 4 MM</t>
  </si>
  <si>
    <t>1.12. INSTALAÇÕES DE ÁGUAS PLUVIAIS</t>
  </si>
  <si>
    <t>1.12.0.1.</t>
  </si>
  <si>
    <t>94228</t>
  </si>
  <si>
    <t>CALHA EM CHAPA DE AÇO GALVANIZADO NÚMERO 24, DESENVOLVIMENTO DE 50 CM, INCLUSO TRANSPORTE VERTICAL. AF_07/2019</t>
  </si>
  <si>
    <t>1.12.0.2.</t>
  </si>
  <si>
    <t>89576</t>
  </si>
  <si>
    <t>TUBO PVC, SÉRIE R, ÁGUA PLUVIAL, DN 75 MM, FORNECIDO E INSTALADO EM CONDUTORES VERTICAIS DE ÁGUAS PLUVIAIS. AF_06/2022</t>
  </si>
  <si>
    <t>1.12.0.3.</t>
  </si>
  <si>
    <t>89580</t>
  </si>
  <si>
    <t>TUBO PVC, SÉRIE R, ÁGUA PLUVIAL, DN 150 MM, FORNECIDO E INSTALADO EM CONDUTORES VERTICAIS DE ÁGUAS PLUVIAIS. AF_06/2022</t>
  </si>
  <si>
    <t>1.12.0.4.</t>
  </si>
  <si>
    <t>97906</t>
  </si>
  <si>
    <t>CAIXA ENTERRADA HIDRÁULICA RETANGULAR, EM ALVENARIA COM BLOCOS DE CONCRETO, DIMENSÕES INTERNAS: 0,6X0,6X0,6 M PARA REDE DE ESGOTO. AF_12/2020</t>
  </si>
  <si>
    <t>1.13. PÂNICO E INCÊNDIO</t>
  </si>
  <si>
    <t>1.13.0.1.</t>
  </si>
  <si>
    <t>EXTINTOR DE INCÊNDIO PORTÁTIL COM CARGA DE CO2 DE 4 KG, CLASSE BC - FORNECIMENTO E INSTALAÇÃO. AF_01/2026</t>
  </si>
  <si>
    <t>1.13.0.2.</t>
  </si>
  <si>
    <t>10851</t>
  </si>
  <si>
    <t>PLACA DE ACRILICO TRANSPARENTE ADESIVADA PARA SINALIZACAO DE PORTAS, BORDA POLIDA, DE *25 X 8*, E = 6 MM (NAO INCLUI ACESSORIOS PARA FIXACAO)</t>
  </si>
  <si>
    <t>1.13.0.3.</t>
  </si>
  <si>
    <t>97599</t>
  </si>
  <si>
    <t>LUMINÁRIA DE EMERGÊNCIA, COM 30 LÂMPADAS LED DE 2 W, SEM REATOR - FORNECIMENTO E INSTALAÇÃO. AF_09/2024</t>
  </si>
  <si>
    <t>1.14. AR CONDICIONADO</t>
  </si>
  <si>
    <t>1.14.0.1.</t>
  </si>
  <si>
    <t>103244</t>
  </si>
  <si>
    <t>AR CONDICIONADO SPLIT INVERTER, HI-WALL (PAREDE), 9000 BTU/H, CICLO FRIO - FORNECIMENTO E INSTALAÇÃO. AF_11/2021_PE</t>
  </si>
  <si>
    <t>1.14.0.3.</t>
  </si>
  <si>
    <t>103253</t>
  </si>
  <si>
    <t>AR CONDICIONADO SPLIT INVERTER, HI-WALL (PAREDE), 24000 BTU/H, CICLO FRIO - FORNECIMENTO E INSTALAÇÃO. AF_11/2021_PE</t>
  </si>
  <si>
    <t>2. RECEPÇÃO DO HOSPITAL</t>
  </si>
  <si>
    <t>2.1. REMOÇÕES, RETIRADAS E DEMOLIÇÕES</t>
  </si>
  <si>
    <t>2.1.0.1</t>
  </si>
  <si>
    <t>2.1.0.2</t>
  </si>
  <si>
    <t>2.1.0.3</t>
  </si>
  <si>
    <t>2.1.0.4</t>
  </si>
  <si>
    <t>2.1.0.5</t>
  </si>
  <si>
    <t>2.1.0.6</t>
  </si>
  <si>
    <t>2.1.0.7</t>
  </si>
  <si>
    <t>2.1.0.8</t>
  </si>
  <si>
    <t>2.2. TRATAMENTO DE FISSURAS, TRINCAS, TELHADO</t>
  </si>
  <si>
    <t>2.2.0.1.</t>
  </si>
  <si>
    <t>2.2.0.2.</t>
  </si>
  <si>
    <t>2.3. ALVENARIA E FECHAMENTOS</t>
  </si>
  <si>
    <t>2.3.0.1.</t>
  </si>
  <si>
    <t>2.4. ESQUADRIAS (PORTAS E JANELAS)</t>
  </si>
  <si>
    <t>2.4.0.1</t>
  </si>
  <si>
    <t>2.4.0.2</t>
  </si>
  <si>
    <t>2.4.0.3</t>
  </si>
  <si>
    <t>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</t>
  </si>
  <si>
    <t>2.4.0.4</t>
  </si>
  <si>
    <t>INSTALAÇÃO DE VIDRO TEMPERADO, E = 6 MM, ENCAIXADO EM PERFIL U. AF_11/2025</t>
  </si>
  <si>
    <t>2.4.0.5</t>
  </si>
  <si>
    <t>CONTRAMARCO DE AÇO, FIXAÇÃO COM ARGAMASSA - FORNECIMENTO E INSTALAÇÃO. AF_11/2024</t>
  </si>
  <si>
    <t>2.4.0.6</t>
  </si>
  <si>
    <t>2.5. REVESTIMENTO</t>
  </si>
  <si>
    <t>2.5.0.1.</t>
  </si>
  <si>
    <t>2.5.0.2.</t>
  </si>
  <si>
    <t>2.5.0.3.</t>
  </si>
  <si>
    <t>2.5.0.4.</t>
  </si>
  <si>
    <t>2.6. PISO</t>
  </si>
  <si>
    <t>2.6.0.1</t>
  </si>
  <si>
    <t>2.6.0.2</t>
  </si>
  <si>
    <t>2.6.0.3</t>
  </si>
  <si>
    <t>2.6.0.4</t>
  </si>
  <si>
    <t>2.7. PINTURA</t>
  </si>
  <si>
    <t>2.7.0.1.</t>
  </si>
  <si>
    <t>2.7.0.2.</t>
  </si>
  <si>
    <t>2.7.0.3.</t>
  </si>
  <si>
    <t>2.7.0.4.</t>
  </si>
  <si>
    <t>88496</t>
  </si>
  <si>
    <t>EMASSAMENTO COM MASSA LÁTEX, APLICAÇÃO EM TETO, DUAS DEMÃOS, LIXAMENTO MANUAL. AF_04/2023</t>
  </si>
  <si>
    <t>2.7.0.5.</t>
  </si>
  <si>
    <t>2.8. INSTALAÇÕES ELÉTRICAS</t>
  </si>
  <si>
    <t>2.8.0.1.</t>
  </si>
  <si>
    <t>2.8.0.2.</t>
  </si>
  <si>
    <t>2.8.0.3.</t>
  </si>
  <si>
    <t>2.8.0.4.</t>
  </si>
  <si>
    <t>2.8.0.5.</t>
  </si>
  <si>
    <t>2.8.0.6.</t>
  </si>
  <si>
    <t>2.8.0.7.</t>
  </si>
  <si>
    <t>2.8.0.8.</t>
  </si>
  <si>
    <t>2.8.0.9.</t>
  </si>
  <si>
    <t>2.8.0.10.</t>
  </si>
  <si>
    <t>2.9. INSTALAÇÕES DE ÁGUA FRIA</t>
  </si>
  <si>
    <t>2.9.0.1</t>
  </si>
  <si>
    <t>2.9.0.2</t>
  </si>
  <si>
    <t>2.9.0.3</t>
  </si>
  <si>
    <t>2.9.0.4</t>
  </si>
  <si>
    <t>2.9.0.5</t>
  </si>
  <si>
    <t>2.9.0.6</t>
  </si>
  <si>
    <t>2.9.0.7</t>
  </si>
  <si>
    <t>2.9.0.9</t>
  </si>
  <si>
    <t>100874</t>
  </si>
  <si>
    <t>PUXADOR PARA PCD, FIXADO NA PORTA - FORNECIMENTO E INSTALAÇÃO. AF_01/2020</t>
  </si>
  <si>
    <t>2.9.0.12</t>
  </si>
  <si>
    <t>2.9.0.13</t>
  </si>
  <si>
    <t>2.9.0.14</t>
  </si>
  <si>
    <t>2.9.0.15</t>
  </si>
  <si>
    <t>2.9.0.16</t>
  </si>
  <si>
    <t>2.9.0.17</t>
  </si>
  <si>
    <t>2.9.0.18</t>
  </si>
  <si>
    <t>2.9.0.19</t>
  </si>
  <si>
    <t>2.9.0.20</t>
  </si>
  <si>
    <t>2.9.0.21</t>
  </si>
  <si>
    <t>2.10. INSTALAÇÕES SANITÁRIAS</t>
  </si>
  <si>
    <t>2.10.0.1.</t>
  </si>
  <si>
    <t>2.10.0.2.</t>
  </si>
  <si>
    <t>2.10.0.3.</t>
  </si>
  <si>
    <t>2.10.0.4.</t>
  </si>
  <si>
    <t>2.10.0.5.</t>
  </si>
  <si>
    <t>2.10.0.6.</t>
  </si>
  <si>
    <t>2.10.0.7.</t>
  </si>
  <si>
    <t>2.10.0.8.</t>
  </si>
  <si>
    <t>2.10.0.9.</t>
  </si>
  <si>
    <t>2.10.0.10.</t>
  </si>
  <si>
    <t>2.10.0.11.</t>
  </si>
  <si>
    <t>2.10.0.12.</t>
  </si>
  <si>
    <t>2.10.0.13.</t>
  </si>
  <si>
    <t>2.11. AR CONDICIONADO</t>
  </si>
  <si>
    <t>2.11.0.1</t>
  </si>
  <si>
    <t>AR CONDICIONADO SPLIT INVERTER, HI-WALL (PAREDE), 18000 BTU/H, CICLO FRIO - FORNECIMENTO E INSTALAÇÃO. AF_11/2021_PE</t>
  </si>
  <si>
    <t>3. SAMU E ADMINISTRAÇÃO</t>
  </si>
  <si>
    <t>3.1. REMOÇÕES, RETIRADAS, DEMOLIÇÕES E TRATAMENTO DE FISSURAS</t>
  </si>
  <si>
    <t>3.1.0.1</t>
  </si>
  <si>
    <t>3.1.0.2</t>
  </si>
  <si>
    <t>3.1.0.3</t>
  </si>
  <si>
    <t>3.1.0.4</t>
  </si>
  <si>
    <t>3.1.0.5</t>
  </si>
  <si>
    <t>3.1.0.6</t>
  </si>
  <si>
    <t>3.1.0.7</t>
  </si>
  <si>
    <t>3.1.0.8</t>
  </si>
  <si>
    <t>3.1.0.9</t>
  </si>
  <si>
    <t>3.1.0.10</t>
  </si>
  <si>
    <t>3.1.0.11</t>
  </si>
  <si>
    <t>3.2. ALVENARIA E FECHAMENTOS</t>
  </si>
  <si>
    <t>3.2.0.1.</t>
  </si>
  <si>
    <t>3.3. PORTAS</t>
  </si>
  <si>
    <t>3.3.0.1.</t>
  </si>
  <si>
    <t>PORTA DE CORRER DE ALUMÍNIO, COM DUAS FOLHAS PARA VIDRO, INCLUSO VIDRO LISO INCOLOR, FECHADURA E PUXADOR, SEM ALIZAR. AF_10/2025</t>
  </si>
  <si>
    <t>3.3.0.2.</t>
  </si>
  <si>
    <t>90796</t>
  </si>
  <si>
    <t>KIT DE PORTA-PRONTA DE MADEIRA EM ACABAMENTO MELAMÍNICO BRANCO, FOLHA LEVE OU MÉDIA, E BATENTE METÁLICO, 80X210CM, FIXAÇÃO COM ARGAMASSA - FORNECIMENTO E INSTALAÇÃO. AF_10/2025</t>
  </si>
  <si>
    <t>3.3.0.3.</t>
  </si>
  <si>
    <t>KIT DE PORTA-PRONTA DE MADEIRA EM ACABAMENTO MELAMÍNICO BRANCO, FOLHA LEVE OU MÉDIA, E BATENTE METÁLICO, 60X210CM, FIXAÇÃO COM ARGAMASSA - FORNECIMENTO E INSTALAÇÃO. AF_10/2025</t>
  </si>
  <si>
    <t>3.4. JARDIM</t>
  </si>
  <si>
    <t>3.4.0.1.</t>
  </si>
  <si>
    <t>DEMOLIÇÃO DE PISO DE CONCRETO SIMPLES, DE FORMA MECANIZADA COM MARTELETE, SEM REAPROVEITAMENTO. AF_09/2023</t>
  </si>
  <si>
    <t>3.4.0.3.</t>
  </si>
  <si>
    <t>EXECUÇÃO DE PAVIMENTO EM PISO INTERTRAVADO, COM BLOCO PISOGRAMA DE 35 X 15 CM, ESPESSURA 6 CM. AF_10/2022</t>
  </si>
  <si>
    <t>3.5. JANELAS</t>
  </si>
  <si>
    <t>3.5.0.1</t>
  </si>
  <si>
    <t>3.5.0.2</t>
  </si>
  <si>
    <t>3.5.0.3</t>
  </si>
  <si>
    <t>3.5.0.4</t>
  </si>
  <si>
    <t>3.5.0.5</t>
  </si>
  <si>
    <t>3.6. TELHADO</t>
  </si>
  <si>
    <t>3.6.1. REMOÇÃO DO TELHADO</t>
  </si>
  <si>
    <t>3.6.1.1.</t>
  </si>
  <si>
    <t>97647</t>
  </si>
  <si>
    <t>3.6.1.2.</t>
  </si>
  <si>
    <t>97640</t>
  </si>
  <si>
    <t>REMOÇÃO DE FORROS DE DRYWALL, PVC E FIBROMINERAL, DE FORMA</t>
  </si>
  <si>
    <t>3.6.1.3.</t>
  </si>
  <si>
    <t>97651</t>
  </si>
  <si>
    <t>REMOÇÃO DE TESOURAS DE MADEIRA, COM VÃO MENOR QUE 8M, DE FORMA MANUAL, SEM REAPROVEITAMENTO. AF_09/2023</t>
  </si>
  <si>
    <t>3.6.1.4.</t>
  </si>
  <si>
    <t>97650</t>
  </si>
  <si>
    <t>3.6.1.5.</t>
  </si>
  <si>
    <t>100984</t>
  </si>
  <si>
    <t>CARGA, MANOBRA E DESCARGA DE ENTULHO EM CAMINHÃO BASCULANTE 18 M³ - CARGA COM ESCAVADEIRA HIDRÁULICA (CAÇAMBA DE 0,80 M³ / 111 HP) E DESCARGA LIVRE (UNIDADE: M3). AF_07/2020</t>
  </si>
  <si>
    <t>3.6.2. TELHADO NOVO</t>
  </si>
  <si>
    <t>3.6.2.1</t>
  </si>
  <si>
    <t>3.6.2.2</t>
  </si>
  <si>
    <t>FABRICAÇÃO E INSTALAÇÃO DE TESOURA INTEIRA EM MADEIRA NÃO APARELHADA, VÃO DE 4 M, PARA TELHA CERÂMICA OU DE CONCRETO, INCLUSO IÇAMENTO. AF_10/2025</t>
  </si>
  <si>
    <t>3.6.2.3</t>
  </si>
  <si>
    <t>3.6.2.4</t>
  </si>
  <si>
    <t>94229</t>
  </si>
  <si>
    <t>CALHA EM CHAPA DE AÇO GALVANIZADO NÚMERO 24, DESENVOLVIMENTO DE 100 CM, INCLUSO TRANSPORTE VERTICAL. AF_07/2019</t>
  </si>
  <si>
    <t>3.6.2.5</t>
  </si>
  <si>
    <t>RUFO EM CHAPA DE AÇO GALVANIZADO NÚMERO 24, CORTE DE 25 CM, INCLUSO TRANSPORTE VERTICAL. AF_07/2019</t>
  </si>
  <si>
    <t>3.6.3. REPARO EM TELHADO</t>
  </si>
  <si>
    <t>3.6.3.1.</t>
  </si>
  <si>
    <t>RETIRADA E RECOLOCAÇÃO DE CAIBRO DE MADEIRA EM TELHADOS DE MAIS DE 2 ÁGUAS COM TELHA CERÂMICA OU DE CONCRETO DE ENCAIXE, INCLUSO TRANSPORTE VERTICAL. AF_10/2025</t>
  </si>
  <si>
    <t>3.6.3.2.</t>
  </si>
  <si>
    <t>RETIRADA E RECOLOCAÇÃO DE TELHA CERÂMICA DE ENCAIXE, COM MAIS DE DUAS ÁGUAS, INCLUSO IÇAMENTO. AF_07/2019</t>
  </si>
  <si>
    <t>3.6.3.3.</t>
  </si>
  <si>
    <t>RETIRADA E RECOLOCAÇÃO DE RIPA DE MADEIRA EM TELHADOS DE MAIS DE 2 ÁGUAS COM TELHA CERÂMICA OU DE CONCRETO DE ENCAIXE, INCLUSO TRANSPORTE VERTICAL. AF_10/2025</t>
  </si>
  <si>
    <t>3.7. REVESTIMENTO</t>
  </si>
  <si>
    <t>3.7.0.1.</t>
  </si>
  <si>
    <t>3.7.0.2.</t>
  </si>
  <si>
    <t>3.7.0.3.</t>
  </si>
  <si>
    <t>3.7.0.4.</t>
  </si>
  <si>
    <t>3.8. PISO</t>
  </si>
  <si>
    <t>3.8.0.1</t>
  </si>
  <si>
    <t>3.8.0.2</t>
  </si>
  <si>
    <t>3.8.0.3</t>
  </si>
  <si>
    <t>3.8.0.4</t>
  </si>
  <si>
    <t>3.8.0.5</t>
  </si>
  <si>
    <t>3.8.0.6</t>
  </si>
  <si>
    <t>EXECUÇÃO DE PASSEIO (CALÇADA) OU PISO DE CONCRETO COM CONCRETO MOLDADO IN LOCO, FEITO EM OBRA, ACABAMENTO CONVENCIONAL, ESPESSURA 8 CM, ARMADO. AF_08/2022</t>
  </si>
  <si>
    <t>3.9. PINTURA</t>
  </si>
  <si>
    <t>3.9.0.1.</t>
  </si>
  <si>
    <t>3.9.0.2.</t>
  </si>
  <si>
    <t>3.9.0.3.</t>
  </si>
  <si>
    <t>3.9.0.4.</t>
  </si>
  <si>
    <t>3.10. INSTALAÇÕES ELÉTRICAS</t>
  </si>
  <si>
    <t>3.10.0.1.</t>
  </si>
  <si>
    <t>3.10.0.2.</t>
  </si>
  <si>
    <t>3.10.0.3.</t>
  </si>
  <si>
    <t>3.10.0.4.</t>
  </si>
  <si>
    <t>3.10.0.5.</t>
  </si>
  <si>
    <t>3.10.0.6.</t>
  </si>
  <si>
    <t>3.10.0.7.</t>
  </si>
  <si>
    <t>3.10.0.8.</t>
  </si>
  <si>
    <t>3.10.0.9.</t>
  </si>
  <si>
    <t>3.10.0.10.</t>
  </si>
  <si>
    <t>3.10.0.11.</t>
  </si>
  <si>
    <t>3.11. INSTALAÇÕES DE ÁGUA FRIA</t>
  </si>
  <si>
    <t>3.11.0.1</t>
  </si>
  <si>
    <t>3.11.0.2</t>
  </si>
  <si>
    <t>3.11.0.3</t>
  </si>
  <si>
    <t>3.11.0.4</t>
  </si>
  <si>
    <t>3.11.0.5</t>
  </si>
  <si>
    <t>BANCADA DE GRANITO CINZA POLIDO, DE 1,50 X 0,60 M, PARA PIA DE COZINHA - FORNECIMENTO E INSTALAÇÃO. AF_02/2026</t>
  </si>
  <si>
    <t>3.11.0.6</t>
  </si>
  <si>
    <t>3.11.0.7</t>
  </si>
  <si>
    <t>BACIA SANITÁRIA COM CAIXA ACOPLADA LOUÇA BRANCA - PADRÃO MÉDIO, INCLUSO ENGATE FLEXÍVEL EM METAL CROMADO, 1/2" X 40 CM - FORNECIMENTO E INSTALAÇÃO. AF_02/2026</t>
  </si>
  <si>
    <t>3.11.0.8</t>
  </si>
  <si>
    <t>3.11.0.9</t>
  </si>
  <si>
    <t>3.11.0.10</t>
  </si>
  <si>
    <t>3.11.0.11</t>
  </si>
  <si>
    <t>3.11.0.12</t>
  </si>
  <si>
    <t>3.11.0.13</t>
  </si>
  <si>
    <t>3.11.0.14</t>
  </si>
  <si>
    <t>3.11.0.15</t>
  </si>
  <si>
    <t>3.11.0.16</t>
  </si>
  <si>
    <t>3.11.0.17</t>
  </si>
  <si>
    <t>3.11.0.18</t>
  </si>
  <si>
    <t>3.12. INSTALAÇÕES SANITÁRIAS</t>
  </si>
  <si>
    <t>3.12.0.1</t>
  </si>
  <si>
    <t>3.12.0.2</t>
  </si>
  <si>
    <t>3.12.0.3</t>
  </si>
  <si>
    <t>3.12.0.4</t>
  </si>
  <si>
    <t>3.12.0.5</t>
  </si>
  <si>
    <t>3.12.0.6</t>
  </si>
  <si>
    <t>3.12.0.7</t>
  </si>
  <si>
    <t>3.12.0.8</t>
  </si>
  <si>
    <t>3.12.0.9</t>
  </si>
  <si>
    <t>3.12.0.10</t>
  </si>
  <si>
    <t>3.12.0.11</t>
  </si>
  <si>
    <t>3.12.0.12</t>
  </si>
  <si>
    <t>3.12.0.13</t>
  </si>
  <si>
    <t>1367</t>
  </si>
  <si>
    <t>CHUVEIRO COMUM EM PLASTICO CROMADO, COM CANO, 4 TEMPERATURAS (110/220 V)</t>
  </si>
  <si>
    <t>3.12.0.14</t>
  </si>
  <si>
    <t>3.13. AR CONDICIONADO</t>
  </si>
  <si>
    <t>3.13.0.1.</t>
  </si>
  <si>
    <t>4. SERVIÇOS GERAIS</t>
  </si>
  <si>
    <t>4.1. LIMPEZA DA OBRA</t>
  </si>
  <si>
    <t>4.1.0.1.</t>
  </si>
  <si>
    <t>99803</t>
  </si>
  <si>
    <t>LIMPEZA DE PISO CERÂMICO OU PORCELANATO COM PANO ÚMIDO. AF_10/2025_PS</t>
  </si>
  <si>
    <t>4.1.0.2.</t>
  </si>
  <si>
    <t>99806</t>
  </si>
  <si>
    <t>LIMPEZA DE REVESTIMENTO CERÂMICO EM PAREDE COM PANO ÚMIDO. AF_10/2025_PS</t>
  </si>
  <si>
    <t>4.1.0.3.</t>
  </si>
  <si>
    <t>99818</t>
  </si>
  <si>
    <t>LIMPEZA DE BACIA SANITÁRIA, BIDÊ OU MICTÓRIO EM LOUÇA, INCLUSIVE METAIS CORRESPONDENTES. AF_10/2025_PS</t>
  </si>
  <si>
    <t>4.1.0.4.</t>
  </si>
  <si>
    <t>4.2. SEGURANÇA E ACESSOS</t>
  </si>
  <si>
    <t>4.2.0.1.</t>
  </si>
  <si>
    <t>4.2.0.2.</t>
  </si>
  <si>
    <t>37558</t>
  </si>
  <si>
    <t>PLACA DE SINALIZACAO DE SEGURANCA CONTRA INCENDIO, FOTOLUMINESCENTE, RETANGULAR, *20 X 40* CM, EM PVC *2* MM ANTI- CHAMAS (SIMBOLOS, CORES E PICTOGRAMAS CONFORME NBR 16820)</t>
  </si>
  <si>
    <t>4.2.0.3.</t>
  </si>
  <si>
    <t>4.2.0.4.</t>
  </si>
  <si>
    <t>COT_001</t>
  </si>
  <si>
    <t>Cotação</t>
  </si>
  <si>
    <t>PORTA FLEXÍVEL EM PVC / ABS VAI E VEM</t>
  </si>
  <si>
    <t>4.2.0.5.</t>
  </si>
  <si>
    <t>11451</t>
  </si>
  <si>
    <t>DOBRADICA TIPO VAI-E-VEM EM ACO/FERRO, TAMANHO 3", GALVANIZADO, COM PARAFUSOS</t>
  </si>
  <si>
    <t>4.3. ACESSÓRIOS BANHEIROS</t>
  </si>
  <si>
    <t>4.3.0.1.</t>
  </si>
  <si>
    <t>95544</t>
  </si>
  <si>
    <t>PAPELEIRA DE PAREDE EM METAL CROMADO SEM TAMPA, INCLUSO FIXAÇÃO. AF_01/2020</t>
  </si>
  <si>
    <t>4.3.0.2.</t>
  </si>
  <si>
    <t>37401</t>
  </si>
  <si>
    <t>TOALHEIRO PLASTICO TIPO DISPENSER PARA PAPEL TOALHA INTERFOLHADO</t>
  </si>
  <si>
    <t>4.4. REVISÃO GLOBAL TELHADO</t>
  </si>
  <si>
    <t>4.4.0.1.</t>
  </si>
  <si>
    <t>4.4.0.2.</t>
  </si>
  <si>
    <t>4.4.0.3.</t>
  </si>
  <si>
    <t>4.4.0.4.</t>
  </si>
  <si>
    <t>4.5. PAISAGISMO E REVITALIZAÇÕES</t>
  </si>
  <si>
    <t>4.5.0.1</t>
  </si>
  <si>
    <t>EXECUÇÃO DE PAVIMENTO EM PISO INTERTRAVADO, COM BLOCO RETANGULAR COR NATURAL DE 20 X 10 CM, ESPESSURA 6 CM. AF_10/2022</t>
  </si>
  <si>
    <t>4.5.0.2</t>
  </si>
  <si>
    <t>ASSENTAMENTO DE GUIA (MEIO-FIO) EM TRECHO RETO, CONFECCIONADA EM CONCRETO PRÉ-FABRICADO, DIMENSÕES 80X08X08X25 CM (COMPRIMENTO X BASE INFERIOR X BASE SUPERIOR X ALTURA). AF_01/2024</t>
  </si>
  <si>
    <t>4.5.0.3</t>
  </si>
  <si>
    <t>ORSE</t>
  </si>
  <si>
    <t>Refletor modular de Led linear para campo ou quadra, 200W, IP68 dúplo, módulos N2, corpo em alumínio, pintura eletrostática, proteção contra corrosão, 6500K, FP = &gt;0.95, IRC = Ra&gt;80. FL = 22.000 Luméns, VU = 50.000h, ângulo do feixe = 120º</t>
  </si>
  <si>
    <t>4.5.0.4</t>
  </si>
  <si>
    <t>POSTE DE AÇO CÔNICO CONTÍNUO RETO, ENGASTAMENTO SIMPLES COM 1 M DE SOLO, H=9M - FORNECIMENTO E INSTALAÇÃO. AF_04/2025</t>
  </si>
  <si>
    <t>4.5.0.5</t>
  </si>
  <si>
    <t>ALVENARIA DE VEDAÇÃO DE BLOCOS VAZADOS DE CONCRETO DE 14X19X39 CM (ESPESSURA 14 CM) E ARGAMASSA DE ASSENTAMENTO COM PREPARO EM BETONEIRA. AF_12/2021</t>
  </si>
  <si>
    <t>4.5.0.6</t>
  </si>
  <si>
    <t>TOTAL GERAL DA OBRA (c/ BDI, base 06/2026)</t>
  </si>
  <si>
    <t>CURVA ABC — ITENS SINAPI CONSOLIDADOS (código repetido em mais de uma seção somado em uma única linha)</t>
  </si>
  <si>
    <t>Ordem</t>
  </si>
  <si>
    <t>Item (Código SINAPI)</t>
  </si>
  <si>
    <t>Total c/ BDI (R$)</t>
  </si>
  <si>
    <t>% do Total</t>
  </si>
  <si>
    <t>% Acumulado</t>
  </si>
  <si>
    <t>Classe</t>
  </si>
  <si>
    <t>92397</t>
  </si>
  <si>
    <t>104598</t>
  </si>
  <si>
    <t>92540</t>
  </si>
  <si>
    <t>100329</t>
  </si>
  <si>
    <t>100390</t>
  </si>
  <si>
    <t>93208</t>
  </si>
  <si>
    <t>100391</t>
  </si>
  <si>
    <t>94198</t>
  </si>
  <si>
    <t>105955</t>
  </si>
  <si>
    <t>93212</t>
  </si>
  <si>
    <t>92546</t>
  </si>
  <si>
    <t>101951</t>
  </si>
  <si>
    <t>106320</t>
  </si>
  <si>
    <t>92553</t>
  </si>
  <si>
    <t>103250</t>
  </si>
  <si>
    <t>101906</t>
  </si>
  <si>
    <t>90797</t>
  </si>
  <si>
    <t>100361</t>
  </si>
  <si>
    <t>103318</t>
  </si>
  <si>
    <t>94994</t>
  </si>
  <si>
    <t>98458</t>
  </si>
  <si>
    <t>86939</t>
  </si>
  <si>
    <t>13537</t>
  </si>
  <si>
    <t>86932</t>
  </si>
  <si>
    <t>92269</t>
  </si>
  <si>
    <t>94277</t>
  </si>
  <si>
    <t>95471</t>
  </si>
  <si>
    <t>94559</t>
  </si>
  <si>
    <t>90794</t>
  </si>
  <si>
    <t>100702</t>
  </si>
  <si>
    <t>98695</t>
  </si>
  <si>
    <t>86889</t>
  </si>
  <si>
    <t>102179</t>
  </si>
  <si>
    <t>103669</t>
  </si>
  <si>
    <t>94587</t>
  </si>
  <si>
    <t>94219</t>
  </si>
  <si>
    <t>92763</t>
  </si>
  <si>
    <t>94589</t>
  </si>
  <si>
    <t>92762</t>
  </si>
  <si>
    <t>92391</t>
  </si>
  <si>
    <t>94231</t>
  </si>
  <si>
    <t>92764</t>
  </si>
  <si>
    <t>104790</t>
  </si>
  <si>
    <t>TOTAL</t>
  </si>
  <si>
    <t>Nota: este total deve fechar exatamente com o total da aba "Planilha Orçamentária" (a fórmula da seção 3.6.2, que na Revisão 2 estava incompleta, foi corrigida pelo Giovani nesta atualização).</t>
  </si>
  <si>
    <t>CRONOGRAMA FÍSICO-FINANCEIRO — REFORMA E AMPLIAÇÃO DO HOSPITAL MUNICIPAL - MORRETES/PR</t>
  </si>
  <si>
    <t>Início da obra: 10/2026. Valores (R$) recalculados a partir da Planilha Orçamentária atual (aba não alterada). Linha de cada Grande Item = soma das linhas de suas seções (fórmula), garantindo que os percentuais e valores fecham exatamente com o total da obra. Seções em amarelo tiveram percentual assumido por não terem equivalente no cronograma original — ver observação na última coluna.</t>
  </si>
  <si>
    <t>Descrição</t>
  </si>
  <si>
    <t>Valor (R$)
c/ BDI atual</t>
  </si>
  <si>
    <t>10/26</t>
  </si>
  <si>
    <t>11/26</t>
  </si>
  <si>
    <t>12/26</t>
  </si>
  <si>
    <t>01/27</t>
  </si>
  <si>
    <t>02/27</t>
  </si>
  <si>
    <t>03/27</t>
  </si>
  <si>
    <t>04/27</t>
  </si>
  <si>
    <t>05/27</t>
  </si>
  <si>
    <t>06/27</t>
  </si>
  <si>
    <t>07/27</t>
  </si>
  <si>
    <t>08/27</t>
  </si>
  <si>
    <t>09/27</t>
  </si>
  <si>
    <t>1.1.</t>
  </si>
  <si>
    <t>SERVIÇOS PRELIMINARES</t>
  </si>
  <si>
    <t xml:space="preserve">  R$ do período</t>
  </si>
  <si>
    <t>1.2.</t>
  </si>
  <si>
    <t>FUNDAÇÃO E ESTRUTURA</t>
  </si>
  <si>
    <t>1.3.</t>
  </si>
  <si>
    <t>PORTAS</t>
  </si>
  <si>
    <t>1.4.</t>
  </si>
  <si>
    <t>JANELAS</t>
  </si>
  <si>
    <t>1.5.</t>
  </si>
  <si>
    <t>TELHADO</t>
  </si>
  <si>
    <t>1.6.</t>
  </si>
  <si>
    <t>REVESTIMENTO</t>
  </si>
  <si>
    <t>1.7.</t>
  </si>
  <si>
    <t>PISO</t>
  </si>
  <si>
    <t>1.8.</t>
  </si>
  <si>
    <t>PINTURA</t>
  </si>
  <si>
    <t>1.9.</t>
  </si>
  <si>
    <t>INSTALAÇÕES ELÉTRICAS</t>
  </si>
  <si>
    <t>1.10.</t>
  </si>
  <si>
    <t>INSTALAÇÕES DE ÁGUA FRIA</t>
  </si>
  <si>
    <t>1.11.</t>
  </si>
  <si>
    <t>INSTALAÇÕES SANITÁRIAS</t>
  </si>
  <si>
    <t>1.12.</t>
  </si>
  <si>
    <t>INSTALAÇÕES DE ÁGUAS PLUVIAIS</t>
  </si>
  <si>
    <t>1.13.</t>
  </si>
  <si>
    <t>PÂNICO E INCÊNDIO</t>
  </si>
  <si>
    <t>1.14.</t>
  </si>
  <si>
    <t>AR CONDICIONADO</t>
  </si>
  <si>
    <t>2.1.</t>
  </si>
  <si>
    <t>REMOÇÕES, RETIRADAS E DEMOLIÇÕES</t>
  </si>
  <si>
    <t>2.2.</t>
  </si>
  <si>
    <t>TRATAMENTO DE FISSURAS, TRINCAS, TELHADO</t>
  </si>
  <si>
    <t>2.3.</t>
  </si>
  <si>
    <t>ALVENARIA E FECHAMENTOS</t>
  </si>
  <si>
    <t>2.4.</t>
  </si>
  <si>
    <t>ESQUADRIAS (PORTAS E JANELAS)</t>
  </si>
  <si>
    <t>2.5.</t>
  </si>
  <si>
    <t>2.6.</t>
  </si>
  <si>
    <t>2.7.</t>
  </si>
  <si>
    <t>2.8.</t>
  </si>
  <si>
    <t>2.9.</t>
  </si>
  <si>
    <t>2.10.</t>
  </si>
  <si>
    <t>2.11.</t>
  </si>
  <si>
    <t>3.1.</t>
  </si>
  <si>
    <t>REMOÇÕES, RETIRADAS, DEMOLIÇÕES E TRATAMENTO DE FISSURAS</t>
  </si>
  <si>
    <t>3.2.</t>
  </si>
  <si>
    <t>3.3.</t>
  </si>
  <si>
    <t>3.4.</t>
  </si>
  <si>
    <t>JARDIM</t>
  </si>
  <si>
    <t>3.5.</t>
  </si>
  <si>
    <t>3.6.</t>
  </si>
  <si>
    <t>3.7.</t>
  </si>
  <si>
    <t>3.8.</t>
  </si>
  <si>
    <t>3.9.</t>
  </si>
  <si>
    <t>3.10.</t>
  </si>
  <si>
    <t>3.11.</t>
  </si>
  <si>
    <t>3.12.</t>
  </si>
  <si>
    <t>3.13.</t>
  </si>
  <si>
    <t>4.1.</t>
  </si>
  <si>
    <t>LIMPEZA DA OBRA</t>
  </si>
  <si>
    <t>4.2.</t>
  </si>
  <si>
    <t>SEGURANÇA E ACESSOS</t>
  </si>
  <si>
    <t>4.3.</t>
  </si>
  <si>
    <t>ACESSÓRIOS BANHEIROS</t>
  </si>
  <si>
    <t>4.4.</t>
  </si>
  <si>
    <t>REVISÃO GLOBAL TELHADO</t>
  </si>
  <si>
    <t>4.5.</t>
  </si>
  <si>
    <t>PAISAGISMO E REVITALIZAÇÕES</t>
  </si>
  <si>
    <t>1.</t>
  </si>
  <si>
    <t>2.</t>
  </si>
  <si>
    <t>3.</t>
  </si>
  <si>
    <t>4.</t>
  </si>
  <si>
    <t>TOTAL POR PERÍODO (R$)</t>
  </si>
  <si>
    <t>TOTAL GERAL DA OBRA (R$)</t>
  </si>
  <si>
    <t>% ACUMULADO</t>
  </si>
  <si>
    <t>Base: Planilha Orçamentária atual. Itens com o mesmo código SINAPI usados em mais de uma seção da obra (ex.: mesmo revestimento usado na Fisioterapia e na Recepção) aparecem somados em uma única linha.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</si>
</sst>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3"/>
      <name val="Calibri"/>
      <family val="2"/>
    </font>
    <font>
      <b/>
      <sz val="11"/>
      <name val="Calibri"/>
      <family val="2"/>
    </font>
    <font>
      <i/>
      <sz val="9"/>
      <color rgb="FF555555"/>
      <name val="Calibri"/>
      <family val="2"/>
    </font>
    <font>
      <b/>
      <sz val="10"/>
      <color rgb="FFFFFFFF"/>
      <name val="Calibri"/>
      <family val="2"/>
    </font>
    <font>
      <b/>
      <sz val="11"/>
      <color rgb="FFFFFFFF"/>
      <name val="Calibri"/>
      <family val="2"/>
    </font>
    <font>
      <b/>
      <sz val="10"/>
      <color rgb="FF000000"/>
      <name val="Calibri"/>
      <family val="2"/>
    </font>
    <font>
      <b/>
      <i/>
      <sz val="9.5"/>
      <name val="Calibri"/>
      <family val="2"/>
    </font>
    <font>
      <sz val="9"/>
      <color rgb="FF9C5700"/>
      <name val="Calibri"/>
      <family val="2"/>
    </font>
    <font>
      <b/>
      <sz val="12"/>
      <name val="Calibri"/>
      <family val="2"/>
    </font>
    <font>
      <b/>
      <sz val="11"/>
      <color theme="1"/>
      <name val="Calibri"/>
      <family val="2"/>
      <scheme val="minor"/>
    </font>
    <font>
      <b/>
      <sz val="10"/>
      <name val="Calibri"/>
      <family val="2"/>
    </font>
    <font>
      <i/>
      <sz val="9"/>
      <color rgb="FF555555"/>
      <name val="Calibri"/>
    </font>
    <font>
      <b/>
      <sz val="13"/>
      <name val="Calibri"/>
    </font>
    <font>
      <i/>
      <sz val="9"/>
      <color rgb="FF555555"/>
      <name val="Calibri"/>
    </font>
    <font>
      <b/>
      <sz val="9"/>
      <color rgb="FFFFFFFF"/>
      <name val="Calibri"/>
    </font>
    <font>
      <b/>
      <sz val="11"/>
      <name val="Calibri"/>
    </font>
    <font>
      <i/>
      <sz val="8"/>
      <color rgb="FF777777"/>
      <name val="Calibri"/>
    </font>
    <font>
      <sz val="8"/>
      <color rgb="FF555555"/>
      <name val="Calibri"/>
    </font>
    <font>
      <b/>
      <sz val="10"/>
      <color rgb="FFFFFFFF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2E75B6"/>
      </patternFill>
    </fill>
    <fill>
      <patternFill patternType="solid">
        <fgColor rgb="FFD9E1F2"/>
      </patternFill>
    </fill>
    <fill>
      <patternFill patternType="solid">
        <fgColor rgb="FFF2F2F2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1F4E78"/>
      </patternFill>
    </fill>
    <fill>
      <patternFill patternType="solid">
        <fgColor rgb="FFD9E1F2"/>
      </patternFill>
    </fill>
    <fill>
      <patternFill patternType="solid">
        <fgColor rgb="FF2E75B6"/>
      </patternFill>
    </fill>
    <fill>
      <patternFill patternType="solid">
        <fgColor rgb="FFFFE5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10" fontId="0" fillId="0" borderId="0" xfId="0" applyNumberFormat="1"/>
    <xf numFmtId="0" fontId="4" fillId="2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4" fontId="0" fillId="0" borderId="4" xfId="0" applyNumberFormat="1" applyBorder="1" applyAlignment="1">
      <alignment vertical="center"/>
    </xf>
    <xf numFmtId="10" fontId="0" fillId="0" borderId="4" xfId="0" applyNumberForma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4" xfId="0" applyBorder="1" applyAlignment="1">
      <alignment vertical="center" wrapText="1"/>
    </xf>
    <xf numFmtId="10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10" fontId="2" fillId="6" borderId="4" xfId="0" applyNumberFormat="1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3" fillId="0" borderId="0" xfId="0" applyFont="1" applyAlignment="1">
      <alignment vertical="center"/>
    </xf>
    <xf numFmtId="0" fontId="0" fillId="3" borderId="1" xfId="0" applyFill="1" applyBorder="1" applyAlignment="1">
      <alignment vertical="center"/>
    </xf>
    <xf numFmtId="4" fontId="5" fillId="3" borderId="1" xfId="0" applyNumberFormat="1" applyFont="1" applyFill="1" applyBorder="1" applyAlignment="1">
      <alignment vertical="center"/>
    </xf>
    <xf numFmtId="4" fontId="0" fillId="4" borderId="1" xfId="0" applyNumberFormat="1" applyFill="1" applyBorder="1" applyAlignment="1">
      <alignment vertical="center"/>
    </xf>
    <xf numFmtId="4" fontId="0" fillId="5" borderId="1" xfId="0" applyNumberFormat="1" applyFill="1" applyBorder="1" applyAlignment="1">
      <alignment vertical="center"/>
    </xf>
    <xf numFmtId="10" fontId="0" fillId="0" borderId="1" xfId="0" applyNumberFormat="1" applyBorder="1" applyAlignment="1">
      <alignment vertical="center"/>
    </xf>
    <xf numFmtId="4" fontId="9" fillId="0" borderId="0" xfId="0" applyNumberFormat="1" applyFont="1" applyAlignment="1">
      <alignment vertical="center"/>
    </xf>
    <xf numFmtId="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2" fillId="6" borderId="4" xfId="0" applyFont="1" applyFill="1" applyBorder="1" applyAlignment="1">
      <alignment vertical="center"/>
    </xf>
    <xf numFmtId="4" fontId="2" fillId="6" borderId="4" xfId="0" applyNumberFormat="1" applyFont="1" applyFill="1" applyBorder="1" applyAlignment="1">
      <alignment vertical="center"/>
    </xf>
    <xf numFmtId="10" fontId="0" fillId="6" borderId="4" xfId="0" applyNumberFormat="1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4" fontId="0" fillId="0" borderId="3" xfId="0" applyNumberFormat="1" applyBorder="1" applyAlignment="1">
      <alignment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3" fillId="0" borderId="0" xfId="0" applyFont="1"/>
    <xf numFmtId="0" fontId="16" fillId="0" borderId="0" xfId="0" applyFont="1"/>
    <xf numFmtId="4" fontId="16" fillId="0" borderId="0" xfId="0" applyNumberFormat="1" applyFont="1"/>
    <xf numFmtId="0" fontId="15" fillId="7" borderId="0" xfId="0" applyFont="1" applyFill="1" applyAlignment="1">
      <alignment horizontal="center" vertical="center" wrapText="1"/>
    </xf>
    <xf numFmtId="0" fontId="0" fillId="8" borderId="0" xfId="0" applyFill="1"/>
    <xf numFmtId="4" fontId="0" fillId="8" borderId="0" xfId="0" applyNumberFormat="1" applyFill="1"/>
    <xf numFmtId="10" fontId="0" fillId="8" borderId="0" xfId="0" applyNumberFormat="1" applyFill="1"/>
    <xf numFmtId="0" fontId="17" fillId="0" borderId="0" xfId="0" applyFont="1"/>
    <xf numFmtId="4" fontId="18" fillId="0" borderId="0" xfId="0" applyNumberFormat="1" applyFont="1"/>
    <xf numFmtId="0" fontId="19" fillId="9" borderId="0" xfId="0" applyFont="1" applyFill="1"/>
    <xf numFmtId="4" fontId="19" fillId="9" borderId="0" xfId="0" applyNumberFormat="1" applyFont="1" applyFill="1"/>
    <xf numFmtId="10" fontId="0" fillId="9" borderId="0" xfId="0" applyNumberFormat="1" applyFill="1"/>
    <xf numFmtId="0" fontId="0" fillId="9" borderId="0" xfId="0" applyFill="1"/>
    <xf numFmtId="4" fontId="16" fillId="10" borderId="0" xfId="0" applyNumberFormat="1" applyFont="1" applyFill="1"/>
    <xf numFmtId="0" fontId="1" fillId="6" borderId="4" xfId="0" applyFont="1" applyFill="1" applyBorder="1" applyAlignment="1">
      <alignment horizontal="center"/>
    </xf>
    <xf numFmtId="0" fontId="0" fillId="0" borderId="6" xfId="0" applyBorder="1"/>
    <xf numFmtId="0" fontId="0" fillId="0" borderId="5" xfId="0" applyBorder="1"/>
    <xf numFmtId="0" fontId="0" fillId="0" borderId="4" xfId="0" applyBorder="1" applyAlignment="1">
      <alignment horizontal="center"/>
    </xf>
    <xf numFmtId="0" fontId="1" fillId="6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7" fillId="5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14" fillId="0" borderId="0" xfId="0" applyFont="1"/>
    <xf numFmtId="0" fontId="0" fillId="0" borderId="0" xfId="0"/>
    <xf numFmtId="0" fontId="14" fillId="0" borderId="0" xfId="0" applyFont="1" applyAlignment="1">
      <alignment vertical="top" wrapText="1"/>
    </xf>
    <xf numFmtId="0" fontId="13" fillId="0" borderId="0" xfId="0" applyFont="1" applyAlignment="1">
      <alignment horizontal="center" vertical="center"/>
    </xf>
    <xf numFmtId="4" fontId="16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4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5" fillId="7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"/>
  <sheetViews>
    <sheetView workbookViewId="0">
      <selection activeCell="B13" sqref="B13"/>
    </sheetView>
  </sheetViews>
  <sheetFormatPr defaultRowHeight="15" x14ac:dyDescent="0.25"/>
  <cols>
    <col min="1" max="1" width="32" customWidth="1"/>
    <col min="2" max="2" width="100" customWidth="1"/>
  </cols>
  <sheetData>
    <row r="1" spans="1:2" s="3" customFormat="1" ht="30" customHeight="1" x14ac:dyDescent="0.25">
      <c r="A1" s="69" t="s">
        <v>11</v>
      </c>
      <c r="B1" s="67"/>
    </row>
    <row r="2" spans="1:2" s="3" customFormat="1" ht="30" customHeight="1" x14ac:dyDescent="0.25">
      <c r="A2" s="8" t="s">
        <v>12</v>
      </c>
      <c r="B2" s="12" t="s">
        <v>13</v>
      </c>
    </row>
    <row r="3" spans="1:2" s="3" customFormat="1" ht="30" customHeight="1" x14ac:dyDescent="0.25">
      <c r="A3" s="8" t="s">
        <v>14</v>
      </c>
      <c r="B3" s="12" t="s">
        <v>15</v>
      </c>
    </row>
    <row r="4" spans="1:2" s="3" customFormat="1" ht="30" customHeight="1" x14ac:dyDescent="0.25">
      <c r="A4" s="8" t="s">
        <v>16</v>
      </c>
      <c r="B4" s="12" t="s">
        <v>17</v>
      </c>
    </row>
    <row r="5" spans="1:2" s="3" customFormat="1" ht="30" customHeight="1" x14ac:dyDescent="0.25">
      <c r="A5" s="8" t="s">
        <v>18</v>
      </c>
      <c r="B5" s="12" t="s">
        <v>19</v>
      </c>
    </row>
    <row r="6" spans="1:2" s="3" customFormat="1" ht="30" customHeight="1" x14ac:dyDescent="0.25">
      <c r="A6" s="8" t="s">
        <v>20</v>
      </c>
      <c r="B6" s="12" t="s">
        <v>21</v>
      </c>
    </row>
    <row r="7" spans="1:2" s="3" customFormat="1" ht="30" customHeight="1" x14ac:dyDescent="0.25">
      <c r="A7" s="8" t="s">
        <v>22</v>
      </c>
      <c r="B7" s="12" t="s">
        <v>23</v>
      </c>
    </row>
    <row r="8" spans="1:2" s="3" customFormat="1" ht="30" customHeight="1" x14ac:dyDescent="0.25">
      <c r="A8" s="8" t="s">
        <v>24</v>
      </c>
      <c r="B8" s="12" t="s">
        <v>25</v>
      </c>
    </row>
    <row r="9" spans="1:2" s="3" customFormat="1" ht="30" customHeight="1" x14ac:dyDescent="0.25">
      <c r="A9" s="8" t="s">
        <v>26</v>
      </c>
      <c r="B9" s="12" t="s">
        <v>27</v>
      </c>
    </row>
  </sheetData>
  <mergeCells count="1">
    <mergeCell ref="A1:B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9"/>
  <sheetViews>
    <sheetView workbookViewId="0">
      <selection activeCell="E13" sqref="E13"/>
    </sheetView>
  </sheetViews>
  <sheetFormatPr defaultRowHeight="15" x14ac:dyDescent="0.25"/>
  <cols>
    <col min="1" max="1" width="30.5703125" style="10" customWidth="1"/>
    <col min="2" max="2" width="20.5703125" style="10" customWidth="1"/>
    <col min="3" max="3" width="20.5703125" customWidth="1"/>
  </cols>
  <sheetData>
    <row r="1" spans="1:3" ht="20.100000000000001" customHeight="1" x14ac:dyDescent="0.25">
      <c r="A1" s="69" t="s">
        <v>28</v>
      </c>
      <c r="B1" s="66"/>
      <c r="C1" s="67"/>
    </row>
    <row r="2" spans="1:3" ht="20.100000000000001" customHeight="1" x14ac:dyDescent="0.25"/>
    <row r="3" spans="1:3" ht="20.100000000000001" customHeight="1" x14ac:dyDescent="0.25">
      <c r="A3" s="18" t="s">
        <v>29</v>
      </c>
      <c r="B3" s="70" t="s">
        <v>30</v>
      </c>
      <c r="C3" s="67"/>
    </row>
    <row r="4" spans="1:3" ht="20.100000000000001" customHeight="1" x14ac:dyDescent="0.25"/>
    <row r="5" spans="1:3" ht="20.100000000000001" customHeight="1" x14ac:dyDescent="0.25">
      <c r="A5" s="15" t="s">
        <v>31</v>
      </c>
      <c r="B5" s="15" t="s">
        <v>32</v>
      </c>
    </row>
    <row r="6" spans="1:3" ht="20.100000000000001" customHeight="1" x14ac:dyDescent="0.25">
      <c r="A6" s="4" t="s">
        <v>33</v>
      </c>
      <c r="B6" s="13">
        <v>0.03</v>
      </c>
    </row>
    <row r="7" spans="1:3" ht="20.100000000000001" customHeight="1" x14ac:dyDescent="0.25">
      <c r="A7" s="4" t="s">
        <v>34</v>
      </c>
      <c r="B7" s="13">
        <v>8.0000000000000002E-3</v>
      </c>
    </row>
    <row r="8" spans="1:3" ht="20.100000000000001" customHeight="1" x14ac:dyDescent="0.25">
      <c r="A8" s="4" t="s">
        <v>35</v>
      </c>
      <c r="B8" s="13">
        <v>9.7000000000000003E-3</v>
      </c>
    </row>
    <row r="9" spans="1:3" ht="20.100000000000001" customHeight="1" x14ac:dyDescent="0.25">
      <c r="A9" s="4" t="s">
        <v>36</v>
      </c>
      <c r="B9" s="13">
        <v>5.8999999999999999E-3</v>
      </c>
    </row>
    <row r="10" spans="1:3" ht="20.100000000000001" customHeight="1" x14ac:dyDescent="0.25">
      <c r="A10" s="4" t="s">
        <v>37</v>
      </c>
      <c r="B10" s="13">
        <v>6.1600000000000002E-2</v>
      </c>
    </row>
    <row r="11" spans="1:3" ht="30" customHeight="1" x14ac:dyDescent="0.25">
      <c r="A11" s="14" t="s">
        <v>38</v>
      </c>
      <c r="B11" s="13">
        <v>8.6499999999999994E-2</v>
      </c>
    </row>
    <row r="12" spans="1:3" ht="32.450000000000003" customHeight="1" x14ac:dyDescent="0.25">
      <c r="A12" s="15" t="s">
        <v>39</v>
      </c>
      <c r="B12" s="16">
        <f>((1+B6+B7+B8)*(1+B9)*(1+B10)/(1-B11))-1</f>
        <v>0.22474058685057496</v>
      </c>
    </row>
    <row r="13" spans="1:3" ht="20.100000000000001" customHeight="1" x14ac:dyDescent="0.25"/>
    <row r="14" spans="1:3" ht="20.100000000000001" customHeight="1" x14ac:dyDescent="0.25">
      <c r="A14" s="71" t="s">
        <v>40</v>
      </c>
      <c r="B14" s="67"/>
    </row>
    <row r="15" spans="1:3" ht="20.100000000000001" customHeight="1" x14ac:dyDescent="0.25">
      <c r="A15" s="4" t="s">
        <v>41</v>
      </c>
      <c r="B15" s="13">
        <v>0.2034</v>
      </c>
    </row>
    <row r="16" spans="1:3" ht="20.100000000000001" customHeight="1" x14ac:dyDescent="0.25">
      <c r="A16" s="4" t="s">
        <v>42</v>
      </c>
      <c r="B16" s="13">
        <v>0.22120000000000001</v>
      </c>
    </row>
    <row r="17" spans="1:2" ht="20.100000000000001" customHeight="1" x14ac:dyDescent="0.25">
      <c r="A17" s="4" t="s">
        <v>43</v>
      </c>
      <c r="B17" s="13">
        <v>0.25</v>
      </c>
    </row>
    <row r="18" spans="1:2" ht="20.100000000000001" customHeight="1" x14ac:dyDescent="0.25">
      <c r="A18" s="17" t="s">
        <v>44</v>
      </c>
      <c r="B18" s="17" t="s">
        <v>45</v>
      </c>
    </row>
    <row r="19" spans="1:2" ht="20.100000000000001" customHeight="1" x14ac:dyDescent="0.25"/>
  </sheetData>
  <mergeCells count="3">
    <mergeCell ref="A1:C1"/>
    <mergeCell ref="B3:C3"/>
    <mergeCell ref="A14:B14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9"/>
  <sheetViews>
    <sheetView tabSelected="1" workbookViewId="0">
      <selection activeCell="D19" sqref="D19"/>
    </sheetView>
  </sheetViews>
  <sheetFormatPr defaultRowHeight="15" x14ac:dyDescent="0.25"/>
  <cols>
    <col min="1" max="1" width="10.5703125" customWidth="1"/>
    <col min="2" max="2" width="50.5703125" customWidth="1"/>
    <col min="3" max="4" width="20.5703125" customWidth="1"/>
  </cols>
  <sheetData>
    <row r="1" spans="1:4" ht="17.25" customHeight="1" x14ac:dyDescent="0.3">
      <c r="A1" s="65" t="s">
        <v>0</v>
      </c>
      <c r="B1" s="66"/>
      <c r="C1" s="66"/>
      <c r="D1" s="67"/>
    </row>
    <row r="2" spans="1:4" x14ac:dyDescent="0.25">
      <c r="A2" s="68" t="s">
        <v>1</v>
      </c>
      <c r="B2" s="66"/>
      <c r="C2" s="66"/>
      <c r="D2" s="67"/>
    </row>
    <row r="4" spans="1:4" s="3" customFormat="1" ht="20.100000000000001" customHeight="1" x14ac:dyDescent="0.25">
      <c r="A4" s="19" t="s">
        <v>2</v>
      </c>
      <c r="B4" s="19" t="s">
        <v>3</v>
      </c>
      <c r="C4" s="19" t="s">
        <v>4</v>
      </c>
      <c r="D4" s="19" t="s">
        <v>5</v>
      </c>
    </row>
    <row r="5" spans="1:4" s="3" customFormat="1" ht="20.100000000000001" customHeight="1" x14ac:dyDescent="0.25">
      <c r="A5" s="4">
        <v>1</v>
      </c>
      <c r="B5" s="5" t="s">
        <v>6</v>
      </c>
      <c r="C5" s="6">
        <f>'Planilha Orçamentária'!J5</f>
        <v>362578.22023679933</v>
      </c>
      <c r="D5" s="7">
        <f>C5/$C$9</f>
        <v>0.37548048823911528</v>
      </c>
    </row>
    <row r="6" spans="1:4" s="3" customFormat="1" ht="20.100000000000001" customHeight="1" x14ac:dyDescent="0.25">
      <c r="A6" s="4">
        <v>2</v>
      </c>
      <c r="B6" s="5" t="s">
        <v>7</v>
      </c>
      <c r="C6" s="6">
        <f>'Planilha Orçamentária'!J153</f>
        <v>116963.8951815941</v>
      </c>
      <c r="D6" s="7">
        <f>C6/$C$9</f>
        <v>0.12112603024100867</v>
      </c>
    </row>
    <row r="7" spans="1:4" s="3" customFormat="1" ht="20.100000000000001" customHeight="1" x14ac:dyDescent="0.25">
      <c r="A7" s="4">
        <v>3</v>
      </c>
      <c r="B7" s="5" t="s">
        <v>8</v>
      </c>
      <c r="C7" s="6">
        <f>'Planilha Orçamentária'!J237</f>
        <v>292109.04393169377</v>
      </c>
      <c r="D7" s="7">
        <f>C7/$C$9</f>
        <v>0.30250368144810486</v>
      </c>
    </row>
    <row r="8" spans="1:4" s="3" customFormat="1" ht="20.100000000000001" customHeight="1" x14ac:dyDescent="0.25">
      <c r="A8" s="4">
        <v>4</v>
      </c>
      <c r="B8" s="5" t="s">
        <v>9</v>
      </c>
      <c r="C8" s="6">
        <f>'Planilha Orçamentária'!J347</f>
        <v>193986.82076753885</v>
      </c>
      <c r="D8" s="7">
        <f>C8/$C$9</f>
        <v>0.20088980007177118</v>
      </c>
    </row>
    <row r="9" spans="1:4" s="3" customFormat="1" ht="20.100000000000001" customHeight="1" x14ac:dyDescent="0.25">
      <c r="A9" s="39"/>
      <c r="B9" s="40" t="s">
        <v>10</v>
      </c>
      <c r="C9" s="41">
        <f>SUM(C5:C8)</f>
        <v>965637.98011762602</v>
      </c>
      <c r="D9" s="42">
        <f>C9/$C$9</f>
        <v>1</v>
      </c>
    </row>
  </sheetData>
  <mergeCells count="2">
    <mergeCell ref="A1:D1"/>
    <mergeCell ref="A2:D2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75"/>
  <sheetViews>
    <sheetView workbookViewId="0">
      <pane ySplit="4" topLeftCell="A5" activePane="bottomLeft" state="frozen"/>
      <selection pane="bottomLeft" activeCell="F10" sqref="F10"/>
    </sheetView>
  </sheetViews>
  <sheetFormatPr defaultRowHeight="15" x14ac:dyDescent="0.25"/>
  <cols>
    <col min="1" max="1" width="11" style="3" customWidth="1"/>
    <col min="2" max="3" width="9" style="10" customWidth="1"/>
    <col min="4" max="4" width="60.5703125" style="3" customWidth="1"/>
    <col min="5" max="5" width="6" style="10" customWidth="1"/>
    <col min="6" max="9" width="12.7109375" style="3" customWidth="1"/>
    <col min="10" max="10" width="15.5703125" style="3" customWidth="1"/>
    <col min="11" max="11" width="40.5703125" style="10" customWidth="1"/>
  </cols>
  <sheetData>
    <row r="1" spans="1:11" ht="24.95" customHeight="1" x14ac:dyDescent="0.25">
      <c r="A1" s="9" t="s">
        <v>46</v>
      </c>
    </row>
    <row r="2" spans="1:11" ht="24.95" customHeight="1" x14ac:dyDescent="0.25">
      <c r="A2" s="25" t="s">
        <v>47</v>
      </c>
    </row>
    <row r="4" spans="1:11" ht="42" customHeight="1" x14ac:dyDescent="0.25">
      <c r="A4" s="2" t="s">
        <v>2</v>
      </c>
      <c r="B4" s="2" t="s">
        <v>48</v>
      </c>
      <c r="C4" s="2" t="s">
        <v>49</v>
      </c>
      <c r="D4" s="2" t="s">
        <v>50</v>
      </c>
      <c r="E4" s="2" t="s">
        <v>51</v>
      </c>
      <c r="F4" s="2" t="s">
        <v>52</v>
      </c>
      <c r="G4" s="2" t="s">
        <v>53</v>
      </c>
      <c r="H4" s="2" t="s">
        <v>54</v>
      </c>
      <c r="I4" s="2" t="s">
        <v>55</v>
      </c>
      <c r="J4" s="2" t="s">
        <v>56</v>
      </c>
      <c r="K4" s="2" t="s">
        <v>57</v>
      </c>
    </row>
    <row r="5" spans="1:11" ht="15" customHeight="1" x14ac:dyDescent="0.25">
      <c r="A5" s="79" t="s">
        <v>58</v>
      </c>
      <c r="B5" s="73"/>
      <c r="C5" s="73"/>
      <c r="D5" s="73"/>
      <c r="E5" s="73"/>
      <c r="F5" s="74"/>
      <c r="G5" s="26"/>
      <c r="H5" s="26"/>
      <c r="I5" s="26"/>
      <c r="J5" s="27">
        <f>J6+J31+J66+J69+J74+J80+J85+J92+J97+J109+J127+J141+J146+J150</f>
        <v>362578.22023679933</v>
      </c>
      <c r="K5" s="34"/>
    </row>
    <row r="6" spans="1:11" ht="15" customHeight="1" x14ac:dyDescent="0.25">
      <c r="A6" s="72" t="s">
        <v>59</v>
      </c>
      <c r="B6" s="73"/>
      <c r="C6" s="73"/>
      <c r="D6" s="73"/>
      <c r="E6" s="73"/>
      <c r="F6" s="74"/>
      <c r="G6" s="20"/>
      <c r="H6" s="20"/>
      <c r="I6" s="20"/>
      <c r="J6" s="28">
        <f>J7+J9+J15+J28</f>
        <v>60054.689274794939</v>
      </c>
      <c r="K6" s="35"/>
    </row>
    <row r="7" spans="1:11" ht="15" customHeight="1" x14ac:dyDescent="0.25">
      <c r="A7" s="78" t="s">
        <v>60</v>
      </c>
      <c r="B7" s="73"/>
      <c r="C7" s="73"/>
      <c r="D7" s="73"/>
      <c r="E7" s="73"/>
      <c r="F7" s="74"/>
      <c r="G7" s="21"/>
      <c r="H7" s="21"/>
      <c r="I7" s="21"/>
      <c r="J7" s="29">
        <f>J8</f>
        <v>4982.6366242959311</v>
      </c>
      <c r="K7" s="36"/>
    </row>
    <row r="8" spans="1:11" ht="30" customHeight="1" x14ac:dyDescent="0.25">
      <c r="A8" s="22" t="s">
        <v>61</v>
      </c>
      <c r="B8" s="33" t="s">
        <v>62</v>
      </c>
      <c r="C8" s="33" t="s">
        <v>63</v>
      </c>
      <c r="D8" s="23" t="s">
        <v>64</v>
      </c>
      <c r="E8" s="33" t="s">
        <v>65</v>
      </c>
      <c r="F8" s="24">
        <v>8</v>
      </c>
      <c r="G8" s="24">
        <v>508.54</v>
      </c>
      <c r="H8" s="30">
        <f>BDI!$B$12</f>
        <v>0.22474058685057496</v>
      </c>
      <c r="I8" s="24">
        <f>G8*(1+H8)</f>
        <v>622.82957803699139</v>
      </c>
      <c r="J8" s="24">
        <f>I8*F8</f>
        <v>4982.6366242959311</v>
      </c>
      <c r="K8" s="37"/>
    </row>
    <row r="9" spans="1:11" x14ac:dyDescent="0.25">
      <c r="A9" s="78" t="s">
        <v>66</v>
      </c>
      <c r="B9" s="73"/>
      <c r="C9" s="73"/>
      <c r="D9" s="73"/>
      <c r="E9" s="73"/>
      <c r="F9" s="74"/>
      <c r="G9" s="21"/>
      <c r="H9" s="21"/>
      <c r="I9" s="21"/>
      <c r="J9" s="29">
        <f>SUM(J10:J14)</f>
        <v>45803.338363272538</v>
      </c>
      <c r="K9" s="36"/>
    </row>
    <row r="10" spans="1:11" ht="30" customHeight="1" x14ac:dyDescent="0.25">
      <c r="A10" s="22" t="s">
        <v>67</v>
      </c>
      <c r="B10" s="33">
        <v>98458</v>
      </c>
      <c r="C10" s="33" t="s">
        <v>63</v>
      </c>
      <c r="D10" s="23" t="s">
        <v>68</v>
      </c>
      <c r="E10" s="33" t="s">
        <v>65</v>
      </c>
      <c r="F10" s="24">
        <v>50</v>
      </c>
      <c r="G10" s="24">
        <v>104.73</v>
      </c>
      <c r="H10" s="30">
        <f>BDI!$B$12</f>
        <v>0.22474058685057496</v>
      </c>
      <c r="I10" s="24">
        <f>G10*(1+H10)</f>
        <v>128.26708166086073</v>
      </c>
      <c r="J10" s="24">
        <f>I10*F10</f>
        <v>6413.3540830430366</v>
      </c>
      <c r="K10" s="38"/>
    </row>
    <row r="11" spans="1:11" ht="30" customHeight="1" x14ac:dyDescent="0.25">
      <c r="A11" s="22" t="s">
        <v>69</v>
      </c>
      <c r="B11" s="33">
        <v>93208</v>
      </c>
      <c r="C11" s="33" t="s">
        <v>63</v>
      </c>
      <c r="D11" s="23" t="s">
        <v>70</v>
      </c>
      <c r="E11" s="33" t="s">
        <v>65</v>
      </c>
      <c r="F11" s="24">
        <v>15</v>
      </c>
      <c r="G11" s="24">
        <v>1146.3800000000001</v>
      </c>
      <c r="H11" s="30">
        <f>BDI!$B$12</f>
        <v>0.22474058685057496</v>
      </c>
      <c r="I11" s="24">
        <f>G11*(1+H11)</f>
        <v>1404.0181139537622</v>
      </c>
      <c r="J11" s="24">
        <f>I11*F11</f>
        <v>21060.271709306431</v>
      </c>
      <c r="K11" s="38"/>
    </row>
    <row r="12" spans="1:11" ht="45" customHeight="1" x14ac:dyDescent="0.25">
      <c r="A12" s="22" t="s">
        <v>71</v>
      </c>
      <c r="B12" s="33">
        <v>93212</v>
      </c>
      <c r="C12" s="33" t="s">
        <v>63</v>
      </c>
      <c r="D12" s="23" t="s">
        <v>72</v>
      </c>
      <c r="E12" s="33" t="s">
        <v>65</v>
      </c>
      <c r="F12" s="24">
        <v>10</v>
      </c>
      <c r="G12" s="24">
        <v>1243.07</v>
      </c>
      <c r="H12" s="30">
        <f>BDI!$B$12</f>
        <v>0.22474058685057496</v>
      </c>
      <c r="I12" s="24">
        <f>G12*(1+H12)</f>
        <v>1522.438281296344</v>
      </c>
      <c r="J12" s="24">
        <f>I12*F12</f>
        <v>15224.38281296344</v>
      </c>
      <c r="K12" s="38"/>
    </row>
    <row r="13" spans="1:11" ht="45" customHeight="1" x14ac:dyDescent="0.25">
      <c r="A13" s="22" t="s">
        <v>73</v>
      </c>
      <c r="B13" s="33" t="s">
        <v>74</v>
      </c>
      <c r="C13" s="33" t="s">
        <v>63</v>
      </c>
      <c r="D13" s="23" t="s">
        <v>75</v>
      </c>
      <c r="E13" s="33" t="s">
        <v>76</v>
      </c>
      <c r="F13" s="24">
        <v>25</v>
      </c>
      <c r="G13" s="24">
        <v>88.04</v>
      </c>
      <c r="H13" s="30">
        <f>BDI!$B$12</f>
        <v>0.22474058685057496</v>
      </c>
      <c r="I13" s="24">
        <f>G13*(1+H13)</f>
        <v>107.82616126632463</v>
      </c>
      <c r="J13" s="24">
        <f>I13*F13</f>
        <v>2695.6540316581159</v>
      </c>
      <c r="K13" s="37"/>
    </row>
    <row r="14" spans="1:11" ht="30" customHeight="1" x14ac:dyDescent="0.25">
      <c r="A14" s="22" t="s">
        <v>77</v>
      </c>
      <c r="B14" s="33" t="s">
        <v>78</v>
      </c>
      <c r="C14" s="33" t="s">
        <v>63</v>
      </c>
      <c r="D14" s="23" t="s">
        <v>79</v>
      </c>
      <c r="E14" s="33" t="s">
        <v>65</v>
      </c>
      <c r="F14" s="24">
        <v>50</v>
      </c>
      <c r="G14" s="24">
        <v>6.69</v>
      </c>
      <c r="H14" s="30">
        <f>BDI!$B$12</f>
        <v>0.22474058685057496</v>
      </c>
      <c r="I14" s="24">
        <f>G14*(1+H14)</f>
        <v>8.1935145260303468</v>
      </c>
      <c r="J14" s="24">
        <f>I14*F14</f>
        <v>409.67572630151733</v>
      </c>
      <c r="K14" s="37"/>
    </row>
    <row r="15" spans="1:11" x14ac:dyDescent="0.25">
      <c r="A15" s="78" t="s">
        <v>80</v>
      </c>
      <c r="B15" s="73"/>
      <c r="C15" s="73"/>
      <c r="D15" s="73"/>
      <c r="E15" s="73"/>
      <c r="F15" s="74"/>
      <c r="G15" s="21"/>
      <c r="H15" s="21"/>
      <c r="I15" s="21"/>
      <c r="J15" s="29">
        <f>SUM(J16:J27)</f>
        <v>5821.13077227144</v>
      </c>
      <c r="K15" s="36"/>
    </row>
    <row r="16" spans="1:11" ht="30" customHeight="1" x14ac:dyDescent="0.25">
      <c r="A16" s="22" t="s">
        <v>81</v>
      </c>
      <c r="B16" s="33" t="s">
        <v>82</v>
      </c>
      <c r="C16" s="33" t="s">
        <v>63</v>
      </c>
      <c r="D16" s="23" t="s">
        <v>83</v>
      </c>
      <c r="E16" s="33" t="s">
        <v>84</v>
      </c>
      <c r="F16" s="24">
        <v>8</v>
      </c>
      <c r="G16" s="24">
        <v>83.19</v>
      </c>
      <c r="H16" s="30">
        <f>BDI!$B$12</f>
        <v>0.22474058685057496</v>
      </c>
      <c r="I16" s="24">
        <f t="shared" ref="I16:I27" si="0">G16*(1+H16)</f>
        <v>101.88616942009934</v>
      </c>
      <c r="J16" s="24">
        <f t="shared" ref="J16:J27" si="1">I16*F16</f>
        <v>815.08935536079468</v>
      </c>
      <c r="K16" s="37"/>
    </row>
    <row r="17" spans="1:11" ht="45" customHeight="1" x14ac:dyDescent="0.25">
      <c r="A17" s="22" t="s">
        <v>85</v>
      </c>
      <c r="B17" s="33" t="s">
        <v>86</v>
      </c>
      <c r="C17" s="33" t="s">
        <v>63</v>
      </c>
      <c r="D17" s="23" t="s">
        <v>87</v>
      </c>
      <c r="E17" s="33" t="s">
        <v>65</v>
      </c>
      <c r="F17" s="24">
        <v>65</v>
      </c>
      <c r="G17" s="24">
        <v>9.8699999999999992</v>
      </c>
      <c r="H17" s="30">
        <f>BDI!$B$12</f>
        <v>0.22474058685057496</v>
      </c>
      <c r="I17" s="24">
        <f t="shared" si="0"/>
        <v>12.088189592215175</v>
      </c>
      <c r="J17" s="24">
        <f t="shared" si="1"/>
        <v>785.73232349398631</v>
      </c>
      <c r="K17" s="37"/>
    </row>
    <row r="18" spans="1:11" ht="45" customHeight="1" x14ac:dyDescent="0.25">
      <c r="A18" s="22" t="s">
        <v>88</v>
      </c>
      <c r="B18" s="33" t="s">
        <v>89</v>
      </c>
      <c r="C18" s="33" t="s">
        <v>63</v>
      </c>
      <c r="D18" s="23" t="s">
        <v>90</v>
      </c>
      <c r="E18" s="33" t="s">
        <v>65</v>
      </c>
      <c r="F18" s="24">
        <v>65</v>
      </c>
      <c r="G18" s="24">
        <v>8.7799999999999994</v>
      </c>
      <c r="H18" s="30">
        <f>BDI!$B$12</f>
        <v>0.22474058685057496</v>
      </c>
      <c r="I18" s="24">
        <f t="shared" si="0"/>
        <v>10.753222352548047</v>
      </c>
      <c r="J18" s="24">
        <f t="shared" si="1"/>
        <v>698.95945291562305</v>
      </c>
      <c r="K18" s="37"/>
    </row>
    <row r="19" spans="1:11" ht="30" customHeight="1" x14ac:dyDescent="0.25">
      <c r="A19" s="22" t="s">
        <v>91</v>
      </c>
      <c r="B19" s="33" t="s">
        <v>92</v>
      </c>
      <c r="C19" s="33" t="s">
        <v>63</v>
      </c>
      <c r="D19" s="23" t="s">
        <v>93</v>
      </c>
      <c r="E19" s="33" t="s">
        <v>76</v>
      </c>
      <c r="F19" s="24">
        <v>150</v>
      </c>
      <c r="G19" s="24">
        <v>1.04</v>
      </c>
      <c r="H19" s="30">
        <f>BDI!$B$12</f>
        <v>0.22474058685057496</v>
      </c>
      <c r="I19" s="24">
        <f t="shared" si="0"/>
        <v>1.273730210324598</v>
      </c>
      <c r="J19" s="24">
        <f t="shared" si="1"/>
        <v>191.05953154868971</v>
      </c>
      <c r="K19" s="37"/>
    </row>
    <row r="20" spans="1:11" ht="30" customHeight="1" x14ac:dyDescent="0.25">
      <c r="A20" s="22" t="s">
        <v>94</v>
      </c>
      <c r="B20" s="33" t="s">
        <v>95</v>
      </c>
      <c r="C20" s="33" t="s">
        <v>63</v>
      </c>
      <c r="D20" s="23" t="s">
        <v>96</v>
      </c>
      <c r="E20" s="33" t="s">
        <v>97</v>
      </c>
      <c r="F20" s="24">
        <v>5</v>
      </c>
      <c r="G20" s="24">
        <v>2.65</v>
      </c>
      <c r="H20" s="30">
        <f>BDI!$B$12</f>
        <v>0.22474058685057496</v>
      </c>
      <c r="I20" s="24">
        <f t="shared" si="0"/>
        <v>3.2455625551540237</v>
      </c>
      <c r="J20" s="24">
        <f t="shared" si="1"/>
        <v>16.227812775770118</v>
      </c>
      <c r="K20" s="37"/>
    </row>
    <row r="21" spans="1:11" ht="30" customHeight="1" x14ac:dyDescent="0.25">
      <c r="A21" s="22" t="s">
        <v>98</v>
      </c>
      <c r="B21" s="33" t="s">
        <v>99</v>
      </c>
      <c r="C21" s="33" t="s">
        <v>63</v>
      </c>
      <c r="D21" s="23" t="s">
        <v>100</v>
      </c>
      <c r="E21" s="33" t="s">
        <v>65</v>
      </c>
      <c r="F21" s="24">
        <v>6.8</v>
      </c>
      <c r="G21" s="24">
        <v>14.01</v>
      </c>
      <c r="H21" s="30">
        <f>BDI!$B$12</f>
        <v>0.22474058685057496</v>
      </c>
      <c r="I21" s="24">
        <f t="shared" si="0"/>
        <v>17.158615621776555</v>
      </c>
      <c r="J21" s="24">
        <f t="shared" si="1"/>
        <v>116.67858622808058</v>
      </c>
      <c r="K21" s="37"/>
    </row>
    <row r="22" spans="1:11" ht="30" customHeight="1" x14ac:dyDescent="0.25">
      <c r="A22" s="22" t="s">
        <v>101</v>
      </c>
      <c r="B22" s="33" t="s">
        <v>102</v>
      </c>
      <c r="C22" s="33" t="s">
        <v>63</v>
      </c>
      <c r="D22" s="23" t="s">
        <v>103</v>
      </c>
      <c r="E22" s="33" t="s">
        <v>97</v>
      </c>
      <c r="F22" s="24">
        <v>10</v>
      </c>
      <c r="G22" s="24">
        <v>0.97</v>
      </c>
      <c r="H22" s="30">
        <f>BDI!$B$12</f>
        <v>0.22474058685057496</v>
      </c>
      <c r="I22" s="24">
        <f t="shared" si="0"/>
        <v>1.1879983692450578</v>
      </c>
      <c r="J22" s="24">
        <f t="shared" si="1"/>
        <v>11.879983692450578</v>
      </c>
      <c r="K22" s="37"/>
    </row>
    <row r="23" spans="1:11" ht="30" customHeight="1" x14ac:dyDescent="0.25">
      <c r="A23" s="22" t="s">
        <v>104</v>
      </c>
      <c r="B23" s="33" t="s">
        <v>105</v>
      </c>
      <c r="C23" s="33" t="s">
        <v>63</v>
      </c>
      <c r="D23" s="23" t="s">
        <v>106</v>
      </c>
      <c r="E23" s="33" t="s">
        <v>97</v>
      </c>
      <c r="F23" s="24">
        <v>7</v>
      </c>
      <c r="G23" s="24">
        <v>18.59</v>
      </c>
      <c r="H23" s="30">
        <f>BDI!$B$12</f>
        <v>0.22474058685057496</v>
      </c>
      <c r="I23" s="24">
        <f t="shared" si="0"/>
        <v>22.767927509552187</v>
      </c>
      <c r="J23" s="24">
        <f t="shared" si="1"/>
        <v>159.37549256686532</v>
      </c>
      <c r="K23" s="37"/>
    </row>
    <row r="24" spans="1:11" ht="30" customHeight="1" x14ac:dyDescent="0.25">
      <c r="A24" s="22" t="s">
        <v>107</v>
      </c>
      <c r="B24" s="33">
        <v>97647</v>
      </c>
      <c r="C24" s="33" t="s">
        <v>63</v>
      </c>
      <c r="D24" s="23" t="s">
        <v>108</v>
      </c>
      <c r="E24" s="33" t="s">
        <v>65</v>
      </c>
      <c r="F24" s="24">
        <v>80</v>
      </c>
      <c r="G24" s="24">
        <v>5.21</v>
      </c>
      <c r="H24" s="30">
        <f>BDI!$B$12</f>
        <v>0.22474058685057496</v>
      </c>
      <c r="I24" s="24">
        <f t="shared" si="0"/>
        <v>6.3808984574914955</v>
      </c>
      <c r="J24" s="24">
        <f t="shared" si="1"/>
        <v>510.47187659931967</v>
      </c>
      <c r="K24" s="37"/>
    </row>
    <row r="25" spans="1:11" ht="30" customHeight="1" x14ac:dyDescent="0.25">
      <c r="A25" s="22" t="s">
        <v>109</v>
      </c>
      <c r="B25" s="33">
        <v>97650</v>
      </c>
      <c r="C25" s="33" t="s">
        <v>63</v>
      </c>
      <c r="D25" s="23" t="s">
        <v>110</v>
      </c>
      <c r="E25" s="33" t="s">
        <v>65</v>
      </c>
      <c r="F25" s="24">
        <v>80</v>
      </c>
      <c r="G25" s="24">
        <v>11.25</v>
      </c>
      <c r="H25" s="30">
        <f>BDI!$B$12</f>
        <v>0.22474058685057496</v>
      </c>
      <c r="I25" s="24">
        <f t="shared" si="0"/>
        <v>13.778331602068969</v>
      </c>
      <c r="J25" s="24">
        <f t="shared" si="1"/>
        <v>1102.2665281655175</v>
      </c>
      <c r="K25" s="37"/>
    </row>
    <row r="26" spans="1:11" ht="60" customHeight="1" x14ac:dyDescent="0.25">
      <c r="A26" s="22" t="s">
        <v>111</v>
      </c>
      <c r="B26" s="33" t="s">
        <v>112</v>
      </c>
      <c r="C26" s="33" t="s">
        <v>63</v>
      </c>
      <c r="D26" s="23" t="s">
        <v>113</v>
      </c>
      <c r="E26" s="33" t="s">
        <v>84</v>
      </c>
      <c r="F26" s="24">
        <v>8</v>
      </c>
      <c r="G26" s="24">
        <v>107.33</v>
      </c>
      <c r="H26" s="30">
        <f>BDI!$B$12</f>
        <v>0.22474058685057496</v>
      </c>
      <c r="I26" s="24">
        <f t="shared" si="0"/>
        <v>131.45140718667221</v>
      </c>
      <c r="J26" s="24">
        <f t="shared" si="1"/>
        <v>1051.6112574933777</v>
      </c>
      <c r="K26" s="37"/>
    </row>
    <row r="27" spans="1:11" ht="30" customHeight="1" x14ac:dyDescent="0.25">
      <c r="A27" s="22" t="s">
        <v>114</v>
      </c>
      <c r="B27" s="33" t="s">
        <v>115</v>
      </c>
      <c r="C27" s="33" t="s">
        <v>63</v>
      </c>
      <c r="D27" s="23" t="s">
        <v>116</v>
      </c>
      <c r="E27" s="33" t="s">
        <v>65</v>
      </c>
      <c r="F27" s="24">
        <v>8.16</v>
      </c>
      <c r="G27" s="24">
        <v>36.200000000000003</v>
      </c>
      <c r="H27" s="30">
        <f>BDI!$B$12</f>
        <v>0.22474058685057496</v>
      </c>
      <c r="I27" s="24">
        <f t="shared" si="0"/>
        <v>44.335609243990817</v>
      </c>
      <c r="J27" s="24">
        <f t="shared" si="1"/>
        <v>361.77857143096509</v>
      </c>
      <c r="K27" s="37"/>
    </row>
    <row r="28" spans="1:11" x14ac:dyDescent="0.25">
      <c r="A28" s="78" t="s">
        <v>117</v>
      </c>
      <c r="B28" s="73"/>
      <c r="C28" s="73"/>
      <c r="D28" s="73"/>
      <c r="E28" s="73"/>
      <c r="F28" s="74"/>
      <c r="G28" s="21"/>
      <c r="H28" s="21"/>
      <c r="I28" s="21"/>
      <c r="J28" s="29">
        <f>SUM(J29:J30)</f>
        <v>3447.5835149550262</v>
      </c>
      <c r="K28" s="36"/>
    </row>
    <row r="29" spans="1:11" ht="30" customHeight="1" x14ac:dyDescent="0.25">
      <c r="A29" s="22" t="s">
        <v>118</v>
      </c>
      <c r="B29" s="33" t="s">
        <v>119</v>
      </c>
      <c r="C29" s="33" t="s">
        <v>120</v>
      </c>
      <c r="D29" s="23" t="s">
        <v>121</v>
      </c>
      <c r="E29" s="33" t="s">
        <v>122</v>
      </c>
      <c r="F29" s="24">
        <v>15</v>
      </c>
      <c r="G29" s="24">
        <v>151.33000000000001</v>
      </c>
      <c r="H29" s="30">
        <f>BDI!$B$12</f>
        <v>0.22474058685057496</v>
      </c>
      <c r="I29" s="24">
        <f>G29*(1+H29)</f>
        <v>185.33999300809754</v>
      </c>
      <c r="J29" s="24">
        <f>I29*F29</f>
        <v>2780.0998951214629</v>
      </c>
      <c r="K29" s="38"/>
    </row>
    <row r="30" spans="1:11" ht="30" customHeight="1" x14ac:dyDescent="0.25">
      <c r="A30" s="22" t="s">
        <v>123</v>
      </c>
      <c r="B30" s="33" t="s">
        <v>124</v>
      </c>
      <c r="C30" s="33" t="s">
        <v>63</v>
      </c>
      <c r="D30" s="23" t="s">
        <v>125</v>
      </c>
      <c r="E30" s="33" t="s">
        <v>65</v>
      </c>
      <c r="F30" s="24">
        <v>250</v>
      </c>
      <c r="G30" s="24">
        <v>2.1800000000000002</v>
      </c>
      <c r="H30" s="30">
        <f>BDI!$B$12</f>
        <v>0.22474058685057496</v>
      </c>
      <c r="I30" s="24">
        <f>G30*(1+H30)</f>
        <v>2.6699344793342537</v>
      </c>
      <c r="J30" s="24">
        <f>I30*F30</f>
        <v>667.48361983356347</v>
      </c>
      <c r="K30" s="37"/>
    </row>
    <row r="31" spans="1:11" x14ac:dyDescent="0.25">
      <c r="A31" s="72" t="s">
        <v>126</v>
      </c>
      <c r="B31" s="73"/>
      <c r="C31" s="73"/>
      <c r="D31" s="73"/>
      <c r="E31" s="73"/>
      <c r="F31" s="74"/>
      <c r="G31" s="20"/>
      <c r="H31" s="20"/>
      <c r="I31" s="20"/>
      <c r="J31" s="28">
        <f>J32+J42+J49+J64</f>
        <v>73141.781943659676</v>
      </c>
      <c r="K31" s="35"/>
    </row>
    <row r="32" spans="1:11" x14ac:dyDescent="0.25">
      <c r="A32" s="78" t="s">
        <v>127</v>
      </c>
      <c r="B32" s="73"/>
      <c r="C32" s="73"/>
      <c r="D32" s="73"/>
      <c r="E32" s="73"/>
      <c r="F32" s="74"/>
      <c r="G32" s="21"/>
      <c r="H32" s="21"/>
      <c r="I32" s="21"/>
      <c r="J32" s="29">
        <f>J33+J34+J35+J36+J37+J38+J39+J40+J41</f>
        <v>13950.253092259414</v>
      </c>
      <c r="K32" s="36"/>
    </row>
    <row r="33" spans="1:11" ht="45" customHeight="1" x14ac:dyDescent="0.25">
      <c r="A33" s="22" t="s">
        <v>128</v>
      </c>
      <c r="B33" s="33" t="s">
        <v>129</v>
      </c>
      <c r="C33" s="33" t="s">
        <v>63</v>
      </c>
      <c r="D33" s="23" t="s">
        <v>130</v>
      </c>
      <c r="E33" s="33" t="s">
        <v>122</v>
      </c>
      <c r="F33" s="24">
        <v>53.8</v>
      </c>
      <c r="G33" s="24">
        <v>16.22</v>
      </c>
      <c r="H33" s="30">
        <f>BDI!$B$12</f>
        <v>0.22474058685057496</v>
      </c>
      <c r="I33" s="24">
        <f t="shared" ref="I33:I41" si="2">G33*(1+H33)</f>
        <v>19.865292318716325</v>
      </c>
      <c r="J33" s="24">
        <f t="shared" ref="J33:J41" si="3">I33*F33</f>
        <v>1068.7527267469382</v>
      </c>
      <c r="K33" s="37"/>
    </row>
    <row r="34" spans="1:11" ht="45" customHeight="1" x14ac:dyDescent="0.25">
      <c r="A34" s="22" t="s">
        <v>131</v>
      </c>
      <c r="B34" s="33" t="s">
        <v>132</v>
      </c>
      <c r="C34" s="33" t="s">
        <v>63</v>
      </c>
      <c r="D34" s="23" t="s">
        <v>133</v>
      </c>
      <c r="E34" s="33" t="s">
        <v>122</v>
      </c>
      <c r="F34" s="24">
        <v>62.5</v>
      </c>
      <c r="G34" s="24">
        <v>14.22</v>
      </c>
      <c r="H34" s="30">
        <f>BDI!$B$12</f>
        <v>0.22474058685057496</v>
      </c>
      <c r="I34" s="24">
        <f t="shared" si="2"/>
        <v>17.415811145015176</v>
      </c>
      <c r="J34" s="24">
        <f t="shared" si="3"/>
        <v>1088.4881965634486</v>
      </c>
      <c r="K34" s="37"/>
    </row>
    <row r="35" spans="1:11" ht="45" customHeight="1" x14ac:dyDescent="0.25">
      <c r="A35" s="22" t="s">
        <v>134</v>
      </c>
      <c r="B35" s="33" t="s">
        <v>135</v>
      </c>
      <c r="C35" s="33" t="s">
        <v>63</v>
      </c>
      <c r="D35" s="23" t="s">
        <v>136</v>
      </c>
      <c r="E35" s="33" t="s">
        <v>122</v>
      </c>
      <c r="F35" s="24">
        <v>45.87</v>
      </c>
      <c r="G35" s="24">
        <v>11.96</v>
      </c>
      <c r="H35" s="30">
        <f>BDI!$B$12</f>
        <v>0.22474058685057496</v>
      </c>
      <c r="I35" s="24">
        <f t="shared" si="2"/>
        <v>14.647897418732878</v>
      </c>
      <c r="J35" s="24">
        <f t="shared" si="3"/>
        <v>671.89905459727709</v>
      </c>
      <c r="K35" s="37"/>
    </row>
    <row r="36" spans="1:11" ht="45" customHeight="1" x14ac:dyDescent="0.25">
      <c r="A36" s="22" t="s">
        <v>137</v>
      </c>
      <c r="B36" s="33" t="s">
        <v>138</v>
      </c>
      <c r="C36" s="33" t="s">
        <v>63</v>
      </c>
      <c r="D36" s="23" t="s">
        <v>139</v>
      </c>
      <c r="E36" s="33" t="s">
        <v>122</v>
      </c>
      <c r="F36" s="24">
        <v>19.7</v>
      </c>
      <c r="G36" s="24">
        <v>11.03</v>
      </c>
      <c r="H36" s="30">
        <f>BDI!$B$12</f>
        <v>0.22474058685057496</v>
      </c>
      <c r="I36" s="24">
        <f t="shared" si="2"/>
        <v>13.508888672961842</v>
      </c>
      <c r="J36" s="24">
        <f t="shared" si="3"/>
        <v>266.12510685734827</v>
      </c>
      <c r="K36" s="37"/>
    </row>
    <row r="37" spans="1:11" ht="45" customHeight="1" x14ac:dyDescent="0.25">
      <c r="A37" s="22" t="s">
        <v>140</v>
      </c>
      <c r="B37" s="33" t="s">
        <v>141</v>
      </c>
      <c r="C37" s="33" t="s">
        <v>63</v>
      </c>
      <c r="D37" s="23" t="s">
        <v>142</v>
      </c>
      <c r="E37" s="33" t="s">
        <v>122</v>
      </c>
      <c r="F37" s="24">
        <v>15</v>
      </c>
      <c r="G37" s="24">
        <v>20.260000000000002</v>
      </c>
      <c r="H37" s="30">
        <f>BDI!$B$12</f>
        <v>0.22474058685057496</v>
      </c>
      <c r="I37" s="24">
        <f t="shared" si="2"/>
        <v>24.813244289592649</v>
      </c>
      <c r="J37" s="24">
        <f t="shared" si="3"/>
        <v>372.19866434388973</v>
      </c>
      <c r="K37" s="37"/>
    </row>
    <row r="38" spans="1:11" ht="45" customHeight="1" x14ac:dyDescent="0.25">
      <c r="A38" s="22" t="s">
        <v>143</v>
      </c>
      <c r="B38" s="33" t="s">
        <v>144</v>
      </c>
      <c r="C38" s="33" t="s">
        <v>63</v>
      </c>
      <c r="D38" s="23" t="s">
        <v>145</v>
      </c>
      <c r="E38" s="33" t="s">
        <v>84</v>
      </c>
      <c r="F38" s="24">
        <v>4.3</v>
      </c>
      <c r="G38" s="24">
        <v>137</v>
      </c>
      <c r="H38" s="30">
        <f>BDI!$B$12</f>
        <v>0.22474058685057496</v>
      </c>
      <c r="I38" s="24">
        <f t="shared" si="2"/>
        <v>167.78946039852877</v>
      </c>
      <c r="J38" s="24">
        <f t="shared" si="3"/>
        <v>721.49467971367369</v>
      </c>
      <c r="K38" s="37"/>
    </row>
    <row r="39" spans="1:11" ht="45" customHeight="1" x14ac:dyDescent="0.25">
      <c r="A39" s="22" t="s">
        <v>146</v>
      </c>
      <c r="B39" s="33" t="s">
        <v>147</v>
      </c>
      <c r="C39" s="33" t="s">
        <v>63</v>
      </c>
      <c r="D39" s="23" t="s">
        <v>148</v>
      </c>
      <c r="E39" s="33" t="s">
        <v>65</v>
      </c>
      <c r="F39" s="24">
        <v>14.52</v>
      </c>
      <c r="G39" s="24">
        <v>303.43</v>
      </c>
      <c r="H39" s="30">
        <f>BDI!$B$12</f>
        <v>0.22474058685057496</v>
      </c>
      <c r="I39" s="24">
        <f t="shared" si="2"/>
        <v>371.62303626807</v>
      </c>
      <c r="J39" s="24">
        <f t="shared" si="3"/>
        <v>5395.9664866123758</v>
      </c>
      <c r="K39" s="37"/>
    </row>
    <row r="40" spans="1:11" ht="30" customHeight="1" x14ac:dyDescent="0.25">
      <c r="A40" s="22" t="s">
        <v>149</v>
      </c>
      <c r="B40" s="33" t="s">
        <v>150</v>
      </c>
      <c r="C40" s="33" t="s">
        <v>63</v>
      </c>
      <c r="D40" s="23" t="s">
        <v>151</v>
      </c>
      <c r="E40" s="33" t="s">
        <v>65</v>
      </c>
      <c r="F40" s="24">
        <v>9</v>
      </c>
      <c r="G40" s="24">
        <v>24.59</v>
      </c>
      <c r="H40" s="30">
        <f>BDI!$B$12</f>
        <v>0.22474058685057496</v>
      </c>
      <c r="I40" s="24">
        <f t="shared" si="2"/>
        <v>30.116371030655639</v>
      </c>
      <c r="J40" s="24">
        <f t="shared" si="3"/>
        <v>271.04733927590075</v>
      </c>
      <c r="K40" s="37"/>
    </row>
    <row r="41" spans="1:11" ht="30" customHeight="1" x14ac:dyDescent="0.25">
      <c r="A41" s="22" t="s">
        <v>152</v>
      </c>
      <c r="B41" s="33" t="s">
        <v>153</v>
      </c>
      <c r="C41" s="33" t="s">
        <v>63</v>
      </c>
      <c r="D41" s="23" t="s">
        <v>154</v>
      </c>
      <c r="E41" s="33" t="s">
        <v>84</v>
      </c>
      <c r="F41" s="24">
        <v>3.1</v>
      </c>
      <c r="G41" s="24">
        <v>1078.3800000000001</v>
      </c>
      <c r="H41" s="30">
        <f>BDI!$B$12</f>
        <v>0.22474058685057496</v>
      </c>
      <c r="I41" s="24">
        <f t="shared" si="2"/>
        <v>1320.7357540479231</v>
      </c>
      <c r="J41" s="24">
        <f t="shared" si="3"/>
        <v>4094.280837548562</v>
      </c>
      <c r="K41" s="37"/>
    </row>
    <row r="42" spans="1:11" x14ac:dyDescent="0.25">
      <c r="A42" s="78" t="s">
        <v>155</v>
      </c>
      <c r="B42" s="73"/>
      <c r="C42" s="73"/>
      <c r="D42" s="73"/>
      <c r="E42" s="73"/>
      <c r="F42" s="74"/>
      <c r="G42" s="21"/>
      <c r="H42" s="21"/>
      <c r="I42" s="21"/>
      <c r="J42" s="29">
        <f>J43+J44+J45+J46+J47+J48</f>
        <v>10239.001545012379</v>
      </c>
      <c r="K42" s="36"/>
    </row>
    <row r="43" spans="1:11" ht="45" customHeight="1" x14ac:dyDescent="0.25">
      <c r="A43" s="22" t="s">
        <v>156</v>
      </c>
      <c r="B43" s="33" t="s">
        <v>157</v>
      </c>
      <c r="C43" s="33" t="s">
        <v>63</v>
      </c>
      <c r="D43" s="23" t="s">
        <v>158</v>
      </c>
      <c r="E43" s="33" t="s">
        <v>122</v>
      </c>
      <c r="F43" s="24">
        <v>5</v>
      </c>
      <c r="G43" s="24">
        <v>18.05</v>
      </c>
      <c r="H43" s="30">
        <f>BDI!$B$12</f>
        <v>0.22474058685057496</v>
      </c>
      <c r="I43" s="24">
        <f t="shared" ref="I43:I48" si="4">G43*(1+H43)</f>
        <v>22.10656759265288</v>
      </c>
      <c r="J43" s="24">
        <f t="shared" ref="J43:J48" si="5">I43*F43</f>
        <v>110.5328379632644</v>
      </c>
      <c r="K43" s="37"/>
    </row>
    <row r="44" spans="1:11" ht="45" customHeight="1" x14ac:dyDescent="0.25">
      <c r="A44" s="22" t="s">
        <v>159</v>
      </c>
      <c r="B44" s="33" t="s">
        <v>129</v>
      </c>
      <c r="C44" s="33" t="s">
        <v>63</v>
      </c>
      <c r="D44" s="23" t="s">
        <v>130</v>
      </c>
      <c r="E44" s="33" t="s">
        <v>122</v>
      </c>
      <c r="F44" s="24">
        <v>58.6</v>
      </c>
      <c r="G44" s="24">
        <v>16.22</v>
      </c>
      <c r="H44" s="30">
        <f>BDI!$B$12</f>
        <v>0.22474058685057496</v>
      </c>
      <c r="I44" s="24">
        <f t="shared" si="4"/>
        <v>19.865292318716325</v>
      </c>
      <c r="J44" s="24">
        <f t="shared" si="5"/>
        <v>1164.1061298767765</v>
      </c>
      <c r="K44" s="37"/>
    </row>
    <row r="45" spans="1:11" ht="45" customHeight="1" x14ac:dyDescent="0.25">
      <c r="A45" s="22" t="s">
        <v>160</v>
      </c>
      <c r="B45" s="33" t="s">
        <v>141</v>
      </c>
      <c r="C45" s="33" t="s">
        <v>63</v>
      </c>
      <c r="D45" s="23" t="s">
        <v>142</v>
      </c>
      <c r="E45" s="33" t="s">
        <v>122</v>
      </c>
      <c r="F45" s="24">
        <v>23.9</v>
      </c>
      <c r="G45" s="24">
        <v>20.260000000000002</v>
      </c>
      <c r="H45" s="30">
        <f>BDI!$B$12</f>
        <v>0.22474058685057496</v>
      </c>
      <c r="I45" s="24">
        <f t="shared" si="4"/>
        <v>24.813244289592649</v>
      </c>
      <c r="J45" s="24">
        <f t="shared" si="5"/>
        <v>593.03653852126433</v>
      </c>
      <c r="K45" s="37"/>
    </row>
    <row r="46" spans="1:11" ht="45" customHeight="1" x14ac:dyDescent="0.25">
      <c r="A46" s="22" t="s">
        <v>161</v>
      </c>
      <c r="B46" s="33" t="s">
        <v>162</v>
      </c>
      <c r="C46" s="33" t="s">
        <v>63</v>
      </c>
      <c r="D46" s="23" t="s">
        <v>163</v>
      </c>
      <c r="E46" s="33" t="s">
        <v>84</v>
      </c>
      <c r="F46" s="24">
        <v>2</v>
      </c>
      <c r="G46" s="24">
        <v>150.75</v>
      </c>
      <c r="H46" s="30">
        <f>BDI!$B$12</f>
        <v>0.22474058685057496</v>
      </c>
      <c r="I46" s="24">
        <f t="shared" si="4"/>
        <v>184.62964346772418</v>
      </c>
      <c r="J46" s="24">
        <f t="shared" si="5"/>
        <v>369.25928693544836</v>
      </c>
      <c r="K46" s="37"/>
    </row>
    <row r="47" spans="1:11" ht="45" customHeight="1" x14ac:dyDescent="0.25">
      <c r="A47" s="22" t="s">
        <v>164</v>
      </c>
      <c r="B47" s="33" t="s">
        <v>165</v>
      </c>
      <c r="C47" s="33" t="s">
        <v>63</v>
      </c>
      <c r="D47" s="23" t="s">
        <v>166</v>
      </c>
      <c r="E47" s="33" t="s">
        <v>65</v>
      </c>
      <c r="F47" s="24">
        <v>31.1</v>
      </c>
      <c r="G47" s="24">
        <v>154.53</v>
      </c>
      <c r="H47" s="30">
        <f>BDI!$B$12</f>
        <v>0.22474058685057496</v>
      </c>
      <c r="I47" s="24">
        <f t="shared" si="4"/>
        <v>189.25916288601934</v>
      </c>
      <c r="J47" s="24">
        <f t="shared" si="5"/>
        <v>5885.9599657552017</v>
      </c>
      <c r="K47" s="37"/>
    </row>
    <row r="48" spans="1:11" ht="45" customHeight="1" x14ac:dyDescent="0.25">
      <c r="A48" s="22" t="s">
        <v>167</v>
      </c>
      <c r="B48" s="33" t="s">
        <v>168</v>
      </c>
      <c r="C48" s="33" t="s">
        <v>63</v>
      </c>
      <c r="D48" s="23" t="s">
        <v>169</v>
      </c>
      <c r="E48" s="33" t="s">
        <v>84</v>
      </c>
      <c r="F48" s="24">
        <v>2</v>
      </c>
      <c r="G48" s="24">
        <v>863.9</v>
      </c>
      <c r="H48" s="30">
        <f>BDI!$B$12</f>
        <v>0.22474058685057496</v>
      </c>
      <c r="I48" s="24">
        <f t="shared" si="4"/>
        <v>1058.0533929802116</v>
      </c>
      <c r="J48" s="24">
        <f t="shared" si="5"/>
        <v>2116.1067859604232</v>
      </c>
      <c r="K48" s="37"/>
    </row>
    <row r="49" spans="1:11" x14ac:dyDescent="0.25">
      <c r="A49" s="78" t="s">
        <v>170</v>
      </c>
      <c r="B49" s="73"/>
      <c r="C49" s="73"/>
      <c r="D49" s="73"/>
      <c r="E49" s="73"/>
      <c r="F49" s="74"/>
      <c r="G49" s="21"/>
      <c r="H49" s="21"/>
      <c r="I49" s="21"/>
      <c r="J49" s="29">
        <f>SUM(J50:J63)</f>
        <v>38685.624946066462</v>
      </c>
      <c r="K49" s="36"/>
    </row>
    <row r="50" spans="1:11" ht="45" customHeight="1" x14ac:dyDescent="0.25">
      <c r="A50" s="22" t="s">
        <v>171</v>
      </c>
      <c r="B50" s="33" t="s">
        <v>172</v>
      </c>
      <c r="C50" s="33" t="s">
        <v>63</v>
      </c>
      <c r="D50" s="23" t="s">
        <v>173</v>
      </c>
      <c r="E50" s="33" t="s">
        <v>122</v>
      </c>
      <c r="F50" s="24">
        <v>6.1</v>
      </c>
      <c r="G50" s="24">
        <v>14.82</v>
      </c>
      <c r="H50" s="30">
        <f>BDI!$B$12</f>
        <v>0.22474058685057496</v>
      </c>
      <c r="I50" s="24">
        <f t="shared" ref="I50:I63" si="6">G50*(1+H50)</f>
        <v>18.15065549712552</v>
      </c>
      <c r="J50" s="24">
        <f t="shared" ref="J50:J63" si="7">I50*F50</f>
        <v>110.71899853246566</v>
      </c>
      <c r="K50" s="37"/>
    </row>
    <row r="51" spans="1:11" ht="45" customHeight="1" x14ac:dyDescent="0.25">
      <c r="A51" s="22" t="s">
        <v>174</v>
      </c>
      <c r="B51" s="33" t="s">
        <v>175</v>
      </c>
      <c r="C51" s="33" t="s">
        <v>63</v>
      </c>
      <c r="D51" s="23" t="s">
        <v>176</v>
      </c>
      <c r="E51" s="33" t="s">
        <v>122</v>
      </c>
      <c r="F51" s="24">
        <v>64.099999999999994</v>
      </c>
      <c r="G51" s="24">
        <v>13.45</v>
      </c>
      <c r="H51" s="30">
        <f>BDI!$B$12</f>
        <v>0.22474058685057496</v>
      </c>
      <c r="I51" s="24">
        <f t="shared" si="6"/>
        <v>16.472760893140233</v>
      </c>
      <c r="J51" s="24">
        <f t="shared" si="7"/>
        <v>1055.9039732502888</v>
      </c>
      <c r="K51" s="37"/>
    </row>
    <row r="52" spans="1:11" ht="45" customHeight="1" x14ac:dyDescent="0.25">
      <c r="A52" s="22" t="s">
        <v>177</v>
      </c>
      <c r="B52" s="33">
        <v>92762</v>
      </c>
      <c r="C52" s="33" t="s">
        <v>63</v>
      </c>
      <c r="D52" s="23" t="s">
        <v>178</v>
      </c>
      <c r="E52" s="33" t="s">
        <v>122</v>
      </c>
      <c r="F52" s="24">
        <v>77.5</v>
      </c>
      <c r="G52" s="24">
        <v>11.77</v>
      </c>
      <c r="H52" s="30">
        <f>BDI!$B$12</f>
        <v>0.22474058685057496</v>
      </c>
      <c r="I52" s="24">
        <f t="shared" si="6"/>
        <v>14.415196707231267</v>
      </c>
      <c r="J52" s="24">
        <f t="shared" si="7"/>
        <v>1117.1777448104233</v>
      </c>
      <c r="K52" s="37"/>
    </row>
    <row r="53" spans="1:11" ht="45" customHeight="1" x14ac:dyDescent="0.25">
      <c r="A53" s="22" t="s">
        <v>179</v>
      </c>
      <c r="B53" s="33" t="s">
        <v>180</v>
      </c>
      <c r="C53" s="33" t="s">
        <v>63</v>
      </c>
      <c r="D53" s="23" t="s">
        <v>181</v>
      </c>
      <c r="E53" s="33" t="s">
        <v>122</v>
      </c>
      <c r="F53" s="24">
        <v>71.400000000000006</v>
      </c>
      <c r="G53" s="24">
        <v>16.440000000000001</v>
      </c>
      <c r="H53" s="30">
        <f>BDI!$B$12</f>
        <v>0.22474058685057496</v>
      </c>
      <c r="I53" s="24">
        <f t="shared" si="6"/>
        <v>20.134735247823453</v>
      </c>
      <c r="J53" s="24">
        <f t="shared" si="7"/>
        <v>1437.6200966945946</v>
      </c>
      <c r="K53" s="37"/>
    </row>
    <row r="54" spans="1:11" ht="45" customHeight="1" x14ac:dyDescent="0.25">
      <c r="A54" s="22" t="s">
        <v>182</v>
      </c>
      <c r="B54" s="33">
        <v>92763</v>
      </c>
      <c r="C54" s="33" t="s">
        <v>63</v>
      </c>
      <c r="D54" s="23" t="s">
        <v>183</v>
      </c>
      <c r="E54" s="33" t="s">
        <v>122</v>
      </c>
      <c r="F54" s="24">
        <v>110.6</v>
      </c>
      <c r="G54" s="24">
        <v>9.76</v>
      </c>
      <c r="H54" s="30">
        <f>BDI!$B$12</f>
        <v>0.22474058685057496</v>
      </c>
      <c r="I54" s="24">
        <f t="shared" si="6"/>
        <v>11.953468127661612</v>
      </c>
      <c r="J54" s="24">
        <f t="shared" si="7"/>
        <v>1322.0535749193741</v>
      </c>
      <c r="K54" s="37"/>
    </row>
    <row r="55" spans="1:11" ht="45" customHeight="1" x14ac:dyDescent="0.25">
      <c r="A55" s="22" t="s">
        <v>184</v>
      </c>
      <c r="B55" s="33">
        <v>92764</v>
      </c>
      <c r="C55" s="33" t="s">
        <v>63</v>
      </c>
      <c r="D55" s="23" t="s">
        <v>185</v>
      </c>
      <c r="E55" s="33" t="s">
        <v>122</v>
      </c>
      <c r="F55" s="24">
        <v>34.1</v>
      </c>
      <c r="G55" s="24">
        <v>9.32</v>
      </c>
      <c r="H55" s="30">
        <f>BDI!$B$12</f>
        <v>0.22474058685057496</v>
      </c>
      <c r="I55" s="24">
        <f t="shared" si="6"/>
        <v>11.41458226944736</v>
      </c>
      <c r="J55" s="24">
        <f t="shared" si="7"/>
        <v>389.23725538815501</v>
      </c>
      <c r="K55" s="37"/>
    </row>
    <row r="56" spans="1:11" ht="45" customHeight="1" x14ac:dyDescent="0.25">
      <c r="A56" s="22" t="s">
        <v>186</v>
      </c>
      <c r="B56" s="33" t="s">
        <v>187</v>
      </c>
      <c r="C56" s="33" t="s">
        <v>63</v>
      </c>
      <c r="D56" s="23" t="s">
        <v>188</v>
      </c>
      <c r="E56" s="33" t="s">
        <v>84</v>
      </c>
      <c r="F56" s="24">
        <v>2.7</v>
      </c>
      <c r="G56" s="24">
        <v>1037.95</v>
      </c>
      <c r="H56" s="30">
        <f>BDI!$B$12</f>
        <v>0.22474058685057496</v>
      </c>
      <c r="I56" s="24">
        <f t="shared" si="6"/>
        <v>1271.2194921215544</v>
      </c>
      <c r="J56" s="24">
        <f t="shared" si="7"/>
        <v>3432.2926287281971</v>
      </c>
      <c r="K56" s="37"/>
    </row>
    <row r="57" spans="1:11" ht="30" customHeight="1" x14ac:dyDescent="0.25">
      <c r="A57" s="22" t="s">
        <v>189</v>
      </c>
      <c r="B57" s="33">
        <v>103669</v>
      </c>
      <c r="C57" s="33" t="s">
        <v>63</v>
      </c>
      <c r="D57" s="23" t="s">
        <v>190</v>
      </c>
      <c r="E57" s="33" t="s">
        <v>84</v>
      </c>
      <c r="F57" s="24">
        <v>1.5</v>
      </c>
      <c r="G57" s="24">
        <v>1011.77</v>
      </c>
      <c r="H57" s="30">
        <f>BDI!$B$12</f>
        <v>0.22474058685057496</v>
      </c>
      <c r="I57" s="24">
        <f t="shared" si="6"/>
        <v>1239.1557835578062</v>
      </c>
      <c r="J57" s="24">
        <f t="shared" si="7"/>
        <v>1858.7336753367094</v>
      </c>
      <c r="K57" s="37"/>
    </row>
    <row r="58" spans="1:11" ht="30" customHeight="1" x14ac:dyDescent="0.25">
      <c r="A58" s="22" t="s">
        <v>191</v>
      </c>
      <c r="B58" s="33" t="s">
        <v>192</v>
      </c>
      <c r="C58" s="33" t="s">
        <v>63</v>
      </c>
      <c r="D58" s="23" t="s">
        <v>193</v>
      </c>
      <c r="E58" s="33" t="s">
        <v>65</v>
      </c>
      <c r="F58" s="24">
        <v>33.799999999999997</v>
      </c>
      <c r="G58" s="24">
        <v>251.38</v>
      </c>
      <c r="H58" s="30">
        <f>BDI!$B$12</f>
        <v>0.22474058685057496</v>
      </c>
      <c r="I58" s="24">
        <f t="shared" si="6"/>
        <v>307.87528872249754</v>
      </c>
      <c r="J58" s="24">
        <f t="shared" si="7"/>
        <v>10406.184758820416</v>
      </c>
      <c r="K58" s="37"/>
    </row>
    <row r="59" spans="1:11" ht="30" customHeight="1" x14ac:dyDescent="0.25">
      <c r="A59" s="22" t="s">
        <v>194</v>
      </c>
      <c r="B59" s="33">
        <v>92269</v>
      </c>
      <c r="C59" s="33" t="s">
        <v>63</v>
      </c>
      <c r="D59" s="23" t="s">
        <v>195</v>
      </c>
      <c r="E59" s="33" t="s">
        <v>65</v>
      </c>
      <c r="F59" s="24">
        <v>26.2</v>
      </c>
      <c r="G59" s="24">
        <v>127.82</v>
      </c>
      <c r="H59" s="30">
        <f>BDI!$B$12</f>
        <v>0.22474058685057496</v>
      </c>
      <c r="I59" s="24">
        <f t="shared" si="6"/>
        <v>156.5463418112405</v>
      </c>
      <c r="J59" s="24">
        <f t="shared" si="7"/>
        <v>4101.5141554545007</v>
      </c>
      <c r="K59" s="37"/>
    </row>
    <row r="60" spans="1:11" ht="45" customHeight="1" x14ac:dyDescent="0.25">
      <c r="A60" s="22" t="s">
        <v>196</v>
      </c>
      <c r="B60" s="33" t="s">
        <v>197</v>
      </c>
      <c r="C60" s="33" t="s">
        <v>63</v>
      </c>
      <c r="D60" s="23" t="s">
        <v>198</v>
      </c>
      <c r="E60" s="33" t="s">
        <v>122</v>
      </c>
      <c r="F60" s="24">
        <v>2</v>
      </c>
      <c r="G60" s="24">
        <v>14.03</v>
      </c>
      <c r="H60" s="30">
        <f>BDI!$B$12</f>
        <v>0.22474058685057496</v>
      </c>
      <c r="I60" s="24">
        <f t="shared" si="6"/>
        <v>17.183110433513566</v>
      </c>
      <c r="J60" s="24">
        <f t="shared" si="7"/>
        <v>34.366220867027131</v>
      </c>
      <c r="K60" s="37"/>
    </row>
    <row r="61" spans="1:11" ht="45" customHeight="1" x14ac:dyDescent="0.25">
      <c r="A61" s="22" t="s">
        <v>199</v>
      </c>
      <c r="B61" s="33" t="s">
        <v>200</v>
      </c>
      <c r="C61" s="33" t="s">
        <v>63</v>
      </c>
      <c r="D61" s="23" t="s">
        <v>201</v>
      </c>
      <c r="E61" s="33" t="s">
        <v>122</v>
      </c>
      <c r="F61" s="24">
        <v>4.9000000000000004</v>
      </c>
      <c r="G61" s="24">
        <v>12.73</v>
      </c>
      <c r="H61" s="30">
        <f>BDI!$B$12</f>
        <v>0.22474058685057496</v>
      </c>
      <c r="I61" s="24">
        <f t="shared" si="6"/>
        <v>15.59094767060782</v>
      </c>
      <c r="J61" s="24">
        <f t="shared" si="7"/>
        <v>76.39564358597832</v>
      </c>
      <c r="K61" s="37"/>
    </row>
    <row r="62" spans="1:11" ht="45" customHeight="1" x14ac:dyDescent="0.25">
      <c r="A62" s="22" t="s">
        <v>202</v>
      </c>
      <c r="B62" s="33" t="s">
        <v>203</v>
      </c>
      <c r="C62" s="33" t="s">
        <v>120</v>
      </c>
      <c r="D62" s="23" t="s">
        <v>204</v>
      </c>
      <c r="E62" s="33" t="s">
        <v>76</v>
      </c>
      <c r="F62" s="24">
        <v>105</v>
      </c>
      <c r="G62" s="24">
        <v>5.68</v>
      </c>
      <c r="H62" s="30">
        <f>BDI!$B$12</f>
        <v>0.22474058685057496</v>
      </c>
      <c r="I62" s="24">
        <f t="shared" si="6"/>
        <v>6.9565265333112656</v>
      </c>
      <c r="J62" s="24">
        <f t="shared" si="7"/>
        <v>730.43528599768285</v>
      </c>
      <c r="K62" s="38"/>
    </row>
    <row r="63" spans="1:11" ht="45" customHeight="1" x14ac:dyDescent="0.25">
      <c r="A63" s="22" t="s">
        <v>205</v>
      </c>
      <c r="B63" s="33">
        <v>101951</v>
      </c>
      <c r="C63" s="33" t="s">
        <v>63</v>
      </c>
      <c r="D63" s="23" t="s">
        <v>206</v>
      </c>
      <c r="E63" s="33" t="s">
        <v>65</v>
      </c>
      <c r="F63" s="24">
        <v>47.9</v>
      </c>
      <c r="G63" s="24">
        <v>215</v>
      </c>
      <c r="H63" s="30">
        <f>BDI!$B$12</f>
        <v>0.22474058685057496</v>
      </c>
      <c r="I63" s="24">
        <f t="shared" si="6"/>
        <v>263.31922617287364</v>
      </c>
      <c r="J63" s="24">
        <f t="shared" si="7"/>
        <v>12612.990933680647</v>
      </c>
      <c r="K63" s="38"/>
    </row>
    <row r="64" spans="1:11" x14ac:dyDescent="0.25">
      <c r="A64" s="78" t="s">
        <v>207</v>
      </c>
      <c r="B64" s="73"/>
      <c r="C64" s="73"/>
      <c r="D64" s="73"/>
      <c r="E64" s="73"/>
      <c r="F64" s="74"/>
      <c r="G64" s="21"/>
      <c r="H64" s="21"/>
      <c r="I64" s="21"/>
      <c r="J64" s="29">
        <f>J65</f>
        <v>10266.902360321423</v>
      </c>
      <c r="K64" s="36"/>
    </row>
    <row r="65" spans="1:11" ht="60" customHeight="1" x14ac:dyDescent="0.25">
      <c r="A65" s="22" t="s">
        <v>208</v>
      </c>
      <c r="B65" s="33" t="s">
        <v>209</v>
      </c>
      <c r="C65" s="33" t="s">
        <v>63</v>
      </c>
      <c r="D65" s="23" t="s">
        <v>210</v>
      </c>
      <c r="E65" s="33" t="s">
        <v>65</v>
      </c>
      <c r="F65" s="24">
        <v>98</v>
      </c>
      <c r="G65" s="24">
        <v>85.54</v>
      </c>
      <c r="H65" s="30">
        <f>BDI!$B$12</f>
        <v>0.22474058685057496</v>
      </c>
      <c r="I65" s="24">
        <f>G65*(1+H65)</f>
        <v>104.76430979919819</v>
      </c>
      <c r="J65" s="24">
        <f>I65*F65</f>
        <v>10266.902360321423</v>
      </c>
      <c r="K65" s="37"/>
    </row>
    <row r="66" spans="1:11" x14ac:dyDescent="0.25">
      <c r="A66" s="72" t="s">
        <v>211</v>
      </c>
      <c r="B66" s="73"/>
      <c r="C66" s="73"/>
      <c r="D66" s="73"/>
      <c r="E66" s="73"/>
      <c r="F66" s="74"/>
      <c r="G66" s="20"/>
      <c r="H66" s="20"/>
      <c r="I66" s="20"/>
      <c r="J66" s="28">
        <f>SUM(J67:J68)</f>
        <v>7494.1509087210616</v>
      </c>
      <c r="K66" s="35"/>
    </row>
    <row r="67" spans="1:11" ht="45" customHeight="1" x14ac:dyDescent="0.25">
      <c r="A67" s="22" t="s">
        <v>212</v>
      </c>
      <c r="B67" s="33">
        <v>106320</v>
      </c>
      <c r="C67" s="33" t="s">
        <v>63</v>
      </c>
      <c r="D67" s="23" t="s">
        <v>213</v>
      </c>
      <c r="E67" s="33" t="s">
        <v>97</v>
      </c>
      <c r="F67" s="24">
        <v>1</v>
      </c>
      <c r="G67" s="24">
        <v>2570.37</v>
      </c>
      <c r="H67" s="30">
        <f>BDI!$B$12</f>
        <v>0.22474058685057496</v>
      </c>
      <c r="I67" s="24">
        <f>G67*(1+H67)</f>
        <v>3148.0364622231123</v>
      </c>
      <c r="J67" s="24">
        <f>I67*F67</f>
        <v>3148.0364622231123</v>
      </c>
      <c r="K67" s="37"/>
    </row>
    <row r="68" spans="1:11" ht="60" customHeight="1" x14ac:dyDescent="0.25">
      <c r="A68" s="22" t="s">
        <v>214</v>
      </c>
      <c r="B68" s="33">
        <v>90797</v>
      </c>
      <c r="C68" s="33" t="s">
        <v>63</v>
      </c>
      <c r="D68" s="23" t="s">
        <v>215</v>
      </c>
      <c r="E68" s="33" t="s">
        <v>97</v>
      </c>
      <c r="F68" s="24">
        <v>4</v>
      </c>
      <c r="G68" s="24">
        <v>887.15</v>
      </c>
      <c r="H68" s="30">
        <f>BDI!$B$12</f>
        <v>0.22474058685057496</v>
      </c>
      <c r="I68" s="24">
        <f>G68*(1+H68)</f>
        <v>1086.5286116244874</v>
      </c>
      <c r="J68" s="24">
        <f>I68*F68</f>
        <v>4346.1144464979498</v>
      </c>
      <c r="K68" s="37"/>
    </row>
    <row r="69" spans="1:11" x14ac:dyDescent="0.25">
      <c r="A69" s="72" t="s">
        <v>216</v>
      </c>
      <c r="B69" s="73"/>
      <c r="C69" s="73"/>
      <c r="D69" s="73"/>
      <c r="E69" s="73"/>
      <c r="F69" s="74"/>
      <c r="G69" s="20"/>
      <c r="H69" s="20"/>
      <c r="I69" s="20"/>
      <c r="J69" s="28">
        <f>SUM(J70:J73)</f>
        <v>10899.834823459343</v>
      </c>
      <c r="K69" s="35"/>
    </row>
    <row r="70" spans="1:11" ht="75" customHeight="1" x14ac:dyDescent="0.25">
      <c r="A70" s="22" t="s">
        <v>217</v>
      </c>
      <c r="B70" s="33" t="s">
        <v>218</v>
      </c>
      <c r="C70" s="33" t="s">
        <v>63</v>
      </c>
      <c r="D70" s="23" t="s">
        <v>219</v>
      </c>
      <c r="E70" s="33" t="s">
        <v>65</v>
      </c>
      <c r="F70" s="24">
        <v>0.36</v>
      </c>
      <c r="G70" s="24">
        <v>1263.2</v>
      </c>
      <c r="H70" s="30">
        <f>BDI!$B$12</f>
        <v>0.22474058685057496</v>
      </c>
      <c r="I70" s="24">
        <f>G70*(1+H70)</f>
        <v>1547.0923093096465</v>
      </c>
      <c r="J70" s="24">
        <f>I70*F70</f>
        <v>556.95323135147271</v>
      </c>
      <c r="K70" s="37"/>
    </row>
    <row r="71" spans="1:11" ht="90" customHeight="1" x14ac:dyDescent="0.25">
      <c r="A71" s="22" t="s">
        <v>220</v>
      </c>
      <c r="B71" s="33" t="s">
        <v>221</v>
      </c>
      <c r="C71" s="33" t="s">
        <v>63</v>
      </c>
      <c r="D71" s="23" t="s">
        <v>222</v>
      </c>
      <c r="E71" s="33" t="s">
        <v>65</v>
      </c>
      <c r="F71" s="24">
        <v>9.3000000000000007</v>
      </c>
      <c r="G71" s="24">
        <v>673.09</v>
      </c>
      <c r="H71" s="30">
        <f>BDI!$B$12</f>
        <v>0.22474058685057496</v>
      </c>
      <c r="I71" s="24">
        <f>G71*(1+H71)</f>
        <v>824.3606416032535</v>
      </c>
      <c r="J71" s="24">
        <f>I71*F71</f>
        <v>7666.5539669102582</v>
      </c>
      <c r="K71" s="37"/>
    </row>
    <row r="72" spans="1:11" ht="30" customHeight="1" x14ac:dyDescent="0.25">
      <c r="A72" s="22" t="s">
        <v>223</v>
      </c>
      <c r="B72" s="33">
        <v>94589</v>
      </c>
      <c r="C72" s="33" t="s">
        <v>63</v>
      </c>
      <c r="D72" s="23" t="s">
        <v>224</v>
      </c>
      <c r="E72" s="33" t="s">
        <v>76</v>
      </c>
      <c r="F72" s="24">
        <v>30.5</v>
      </c>
      <c r="G72" s="24">
        <v>33.1</v>
      </c>
      <c r="H72" s="30">
        <f>BDI!$B$12</f>
        <v>0.22474058685057496</v>
      </c>
      <c r="I72" s="24">
        <f>G72*(1+H72)</f>
        <v>40.538913424754035</v>
      </c>
      <c r="J72" s="24">
        <f>I72*F72</f>
        <v>1236.4368594549981</v>
      </c>
      <c r="K72" s="37"/>
    </row>
    <row r="73" spans="1:11" ht="30" customHeight="1" x14ac:dyDescent="0.25">
      <c r="A73" s="22" t="s">
        <v>225</v>
      </c>
      <c r="B73" s="33">
        <v>98695</v>
      </c>
      <c r="C73" s="33" t="s">
        <v>63</v>
      </c>
      <c r="D73" s="23" t="s">
        <v>226</v>
      </c>
      <c r="E73" s="33" t="s">
        <v>76</v>
      </c>
      <c r="F73" s="24">
        <v>9</v>
      </c>
      <c r="G73" s="24">
        <v>130.63</v>
      </c>
      <c r="H73" s="30">
        <f>BDI!$B$12</f>
        <v>0.22474058685057496</v>
      </c>
      <c r="I73" s="24">
        <f>G73*(1+H73)</f>
        <v>159.98786286029059</v>
      </c>
      <c r="J73" s="24">
        <f>I73*F73</f>
        <v>1439.8907657426153</v>
      </c>
      <c r="K73" s="38"/>
    </row>
    <row r="74" spans="1:11" x14ac:dyDescent="0.25">
      <c r="A74" s="72" t="s">
        <v>227</v>
      </c>
      <c r="B74" s="73"/>
      <c r="C74" s="73"/>
      <c r="D74" s="73"/>
      <c r="E74" s="73"/>
      <c r="F74" s="74"/>
      <c r="G74" s="20"/>
      <c r="H74" s="20"/>
      <c r="I74" s="20"/>
      <c r="J74" s="28">
        <f>SUM(J75:J79)</f>
        <v>58730.891669279888</v>
      </c>
      <c r="K74" s="35"/>
    </row>
    <row r="75" spans="1:11" ht="45" customHeight="1" x14ac:dyDescent="0.25">
      <c r="A75" s="22" t="s">
        <v>228</v>
      </c>
      <c r="B75" s="33">
        <v>92540</v>
      </c>
      <c r="C75" s="33" t="s">
        <v>63</v>
      </c>
      <c r="D75" s="23" t="s">
        <v>229</v>
      </c>
      <c r="E75" s="33" t="s">
        <v>65</v>
      </c>
      <c r="F75" s="24">
        <v>150</v>
      </c>
      <c r="G75" s="24">
        <v>144.1</v>
      </c>
      <c r="H75" s="30">
        <f>BDI!$B$12</f>
        <v>0.22474058685057496</v>
      </c>
      <c r="I75" s="24">
        <f>G75*(1+H75)</f>
        <v>176.48511856516785</v>
      </c>
      <c r="J75" s="24">
        <f>I75*F75</f>
        <v>26472.767784775177</v>
      </c>
      <c r="K75" s="37"/>
    </row>
    <row r="76" spans="1:11" ht="45" customHeight="1" x14ac:dyDescent="0.25">
      <c r="A76" s="22" t="s">
        <v>230</v>
      </c>
      <c r="B76" s="33">
        <v>92553</v>
      </c>
      <c r="C76" s="33" t="s">
        <v>63</v>
      </c>
      <c r="D76" s="23" t="s">
        <v>231</v>
      </c>
      <c r="E76" s="33" t="s">
        <v>97</v>
      </c>
      <c r="F76" s="24">
        <v>2</v>
      </c>
      <c r="G76" s="24">
        <v>4431.71</v>
      </c>
      <c r="H76" s="30">
        <f>BDI!$B$12</f>
        <v>0.22474058685057496</v>
      </c>
      <c r="I76" s="24">
        <f>G76*(1+H76)</f>
        <v>5427.695106151562</v>
      </c>
      <c r="J76" s="24">
        <f>I76*F76</f>
        <v>10855.390212303124</v>
      </c>
      <c r="K76" s="37"/>
    </row>
    <row r="77" spans="1:11" ht="45" customHeight="1" x14ac:dyDescent="0.25">
      <c r="A77" s="22" t="s">
        <v>232</v>
      </c>
      <c r="B77" s="33">
        <v>100361</v>
      </c>
      <c r="C77" s="33" t="s">
        <v>63</v>
      </c>
      <c r="D77" s="23" t="s">
        <v>233</v>
      </c>
      <c r="E77" s="33" t="s">
        <v>97</v>
      </c>
      <c r="F77" s="24">
        <v>2</v>
      </c>
      <c r="G77" s="24">
        <v>3220.21</v>
      </c>
      <c r="H77" s="30">
        <f>BDI!$B$12</f>
        <v>0.22474058685057496</v>
      </c>
      <c r="I77" s="24">
        <f>G77*(1+H77)</f>
        <v>3943.9218851820901</v>
      </c>
      <c r="J77" s="24">
        <f>I77*F77</f>
        <v>7887.8437703641803</v>
      </c>
      <c r="K77" s="37"/>
    </row>
    <row r="78" spans="1:11" ht="45" customHeight="1" x14ac:dyDescent="0.25">
      <c r="A78" s="22" t="s">
        <v>234</v>
      </c>
      <c r="B78" s="33">
        <v>94198</v>
      </c>
      <c r="C78" s="33" t="s">
        <v>63</v>
      </c>
      <c r="D78" s="23" t="s">
        <v>235</v>
      </c>
      <c r="E78" s="33" t="s">
        <v>65</v>
      </c>
      <c r="F78" s="24">
        <v>150</v>
      </c>
      <c r="G78" s="24">
        <v>64.87</v>
      </c>
      <c r="H78" s="30">
        <f>BDI!$B$12</f>
        <v>0.22474058685057496</v>
      </c>
      <c r="I78" s="24">
        <f>G78*(1+H78)</f>
        <v>79.448921868996806</v>
      </c>
      <c r="J78" s="24">
        <f>I78*F78</f>
        <v>11917.338280349521</v>
      </c>
      <c r="K78" s="37"/>
    </row>
    <row r="79" spans="1:11" ht="60" customHeight="1" x14ac:dyDescent="0.25">
      <c r="A79" s="22" t="s">
        <v>236</v>
      </c>
      <c r="B79" s="33">
        <v>94219</v>
      </c>
      <c r="C79" s="33" t="s">
        <v>63</v>
      </c>
      <c r="D79" s="23" t="s">
        <v>237</v>
      </c>
      <c r="E79" s="33" t="s">
        <v>76</v>
      </c>
      <c r="F79" s="24">
        <v>30</v>
      </c>
      <c r="G79" s="24">
        <v>43.48</v>
      </c>
      <c r="H79" s="30">
        <f>BDI!$B$12</f>
        <v>0.22474058685057496</v>
      </c>
      <c r="I79" s="24">
        <f>G79*(1+H79)</f>
        <v>53.251720716262994</v>
      </c>
      <c r="J79" s="24">
        <f>I79*F79</f>
        <v>1597.5516214878899</v>
      </c>
      <c r="K79" s="37"/>
    </row>
    <row r="80" spans="1:11" x14ac:dyDescent="0.25">
      <c r="A80" s="72" t="s">
        <v>238</v>
      </c>
      <c r="B80" s="73"/>
      <c r="C80" s="73"/>
      <c r="D80" s="73"/>
      <c r="E80" s="73"/>
      <c r="F80" s="74"/>
      <c r="G80" s="20"/>
      <c r="H80" s="20"/>
      <c r="I80" s="20"/>
      <c r="J80" s="28">
        <f>SUM(J81:J84)</f>
        <v>31012.294489489163</v>
      </c>
      <c r="K80" s="35"/>
    </row>
    <row r="81" spans="1:11" ht="45" customHeight="1" x14ac:dyDescent="0.25">
      <c r="A81" s="22" t="s">
        <v>239</v>
      </c>
      <c r="B81" s="33" t="s">
        <v>240</v>
      </c>
      <c r="C81" s="33" t="s">
        <v>63</v>
      </c>
      <c r="D81" s="23" t="s">
        <v>241</v>
      </c>
      <c r="E81" s="33" t="s">
        <v>65</v>
      </c>
      <c r="F81" s="24">
        <v>221.1</v>
      </c>
      <c r="G81" s="24">
        <v>6.58</v>
      </c>
      <c r="H81" s="30">
        <f>BDI!$B$12</f>
        <v>0.22474058685057496</v>
      </c>
      <c r="I81" s="24">
        <f>G81*(1+H81)</f>
        <v>8.0587930614767842</v>
      </c>
      <c r="J81" s="24">
        <f>I81*F81</f>
        <v>1781.7991458925169</v>
      </c>
      <c r="K81" s="37"/>
    </row>
    <row r="82" spans="1:11" ht="60" customHeight="1" x14ac:dyDescent="0.25">
      <c r="A82" s="22" t="s">
        <v>242</v>
      </c>
      <c r="B82" s="33" t="s">
        <v>243</v>
      </c>
      <c r="C82" s="33" t="s">
        <v>63</v>
      </c>
      <c r="D82" s="23" t="s">
        <v>244</v>
      </c>
      <c r="E82" s="33" t="s">
        <v>65</v>
      </c>
      <c r="F82" s="24">
        <v>221.1</v>
      </c>
      <c r="G82" s="24">
        <v>45.53</v>
      </c>
      <c r="H82" s="30">
        <f>BDI!$B$12</f>
        <v>0.22474058685057496</v>
      </c>
      <c r="I82" s="24">
        <f>G82*(1+H82)</f>
        <v>55.762438919306682</v>
      </c>
      <c r="J82" s="24">
        <f>I82*F82</f>
        <v>12329.075245058708</v>
      </c>
      <c r="K82" s="37"/>
    </row>
    <row r="83" spans="1:11" ht="45" customHeight="1" x14ac:dyDescent="0.25">
      <c r="A83" s="22" t="s">
        <v>245</v>
      </c>
      <c r="B83" s="33" t="s">
        <v>246</v>
      </c>
      <c r="C83" s="33" t="s">
        <v>63</v>
      </c>
      <c r="D83" s="23" t="s">
        <v>247</v>
      </c>
      <c r="E83" s="33" t="s">
        <v>65</v>
      </c>
      <c r="F83" s="24">
        <v>45</v>
      </c>
      <c r="G83" s="24">
        <v>69.88</v>
      </c>
      <c r="H83" s="30">
        <f>BDI!$B$12</f>
        <v>0.22474058685057496</v>
      </c>
      <c r="I83" s="24">
        <f>G83*(1+H83)</f>
        <v>85.584872209118174</v>
      </c>
      <c r="J83" s="24">
        <f>I83*F83</f>
        <v>3851.3192494103178</v>
      </c>
      <c r="K83" s="37"/>
    </row>
    <row r="84" spans="1:11" ht="30" customHeight="1" x14ac:dyDescent="0.25">
      <c r="A84" s="22" t="s">
        <v>248</v>
      </c>
      <c r="B84" s="33" t="s">
        <v>249</v>
      </c>
      <c r="C84" s="33" t="s">
        <v>63</v>
      </c>
      <c r="D84" s="23" t="s">
        <v>250</v>
      </c>
      <c r="E84" s="33" t="s">
        <v>65</v>
      </c>
      <c r="F84" s="24">
        <v>118</v>
      </c>
      <c r="G84" s="24">
        <v>90.3</v>
      </c>
      <c r="H84" s="30">
        <f>BDI!$B$12</f>
        <v>0.22474058685057496</v>
      </c>
      <c r="I84" s="24">
        <f>G84*(1+H84)</f>
        <v>110.59407499260692</v>
      </c>
      <c r="J84" s="24">
        <f>I84*F84</f>
        <v>13050.100849127617</v>
      </c>
      <c r="K84" s="37"/>
    </row>
    <row r="85" spans="1:11" x14ac:dyDescent="0.25">
      <c r="A85" s="72" t="s">
        <v>251</v>
      </c>
      <c r="B85" s="73"/>
      <c r="C85" s="73"/>
      <c r="D85" s="73"/>
      <c r="E85" s="73"/>
      <c r="F85" s="74"/>
      <c r="G85" s="20"/>
      <c r="H85" s="20"/>
      <c r="I85" s="20"/>
      <c r="J85" s="28">
        <f>SUM(J86:J91)</f>
        <v>34132.171716139404</v>
      </c>
      <c r="K85" s="35"/>
    </row>
    <row r="86" spans="1:11" ht="45" customHeight="1" x14ac:dyDescent="0.25">
      <c r="A86" s="22" t="s">
        <v>252</v>
      </c>
      <c r="B86" s="33" t="s">
        <v>253</v>
      </c>
      <c r="C86" s="33" t="s">
        <v>63</v>
      </c>
      <c r="D86" s="23" t="s">
        <v>254</v>
      </c>
      <c r="E86" s="33" t="s">
        <v>65</v>
      </c>
      <c r="F86" s="24">
        <v>53.3</v>
      </c>
      <c r="G86" s="24">
        <v>169.54</v>
      </c>
      <c r="H86" s="30">
        <f>BDI!$B$12</f>
        <v>0.22474058685057496</v>
      </c>
      <c r="I86" s="24">
        <f t="shared" ref="I86:I91" si="8">G86*(1+H86)</f>
        <v>207.64251909464647</v>
      </c>
      <c r="J86" s="24">
        <f t="shared" ref="J86:J91" si="9">I86*F86</f>
        <v>11067.346267744657</v>
      </c>
      <c r="K86" s="37"/>
    </row>
    <row r="87" spans="1:11" ht="60" customHeight="1" x14ac:dyDescent="0.25">
      <c r="A87" s="22" t="s">
        <v>255</v>
      </c>
      <c r="B87" s="33" t="s">
        <v>256</v>
      </c>
      <c r="C87" s="33" t="s">
        <v>63</v>
      </c>
      <c r="D87" s="23" t="s">
        <v>257</v>
      </c>
      <c r="E87" s="33" t="s">
        <v>65</v>
      </c>
      <c r="F87" s="24">
        <v>53.3</v>
      </c>
      <c r="G87" s="24">
        <v>65.39</v>
      </c>
      <c r="H87" s="30">
        <f>BDI!$B$12</f>
        <v>0.22474058685057496</v>
      </c>
      <c r="I87" s="24">
        <f t="shared" si="8"/>
        <v>80.085786974159092</v>
      </c>
      <c r="J87" s="24">
        <f t="shared" si="9"/>
        <v>4268.5724457226797</v>
      </c>
      <c r="K87" s="37"/>
    </row>
    <row r="88" spans="1:11" ht="45" customHeight="1" x14ac:dyDescent="0.25">
      <c r="A88" s="22" t="s">
        <v>258</v>
      </c>
      <c r="B88" s="33">
        <v>104598</v>
      </c>
      <c r="C88" s="33" t="s">
        <v>63</v>
      </c>
      <c r="D88" s="23" t="s">
        <v>259</v>
      </c>
      <c r="E88" s="33" t="s">
        <v>65</v>
      </c>
      <c r="F88" s="24">
        <v>114.9</v>
      </c>
      <c r="G88" s="24">
        <v>115.04</v>
      </c>
      <c r="H88" s="30">
        <f>BDI!$B$12</f>
        <v>0.22474058685057496</v>
      </c>
      <c r="I88" s="24">
        <f t="shared" si="8"/>
        <v>140.89415711129016</v>
      </c>
      <c r="J88" s="24">
        <f t="shared" si="9"/>
        <v>16188.738652087241</v>
      </c>
      <c r="K88" s="37"/>
    </row>
    <row r="89" spans="1:11" ht="45" customHeight="1" x14ac:dyDescent="0.25">
      <c r="A89" s="22" t="s">
        <v>260</v>
      </c>
      <c r="B89" s="33" t="s">
        <v>261</v>
      </c>
      <c r="C89" s="33" t="s">
        <v>63</v>
      </c>
      <c r="D89" s="23" t="s">
        <v>262</v>
      </c>
      <c r="E89" s="33" t="s">
        <v>65</v>
      </c>
      <c r="F89" s="24">
        <v>8.3000000000000007</v>
      </c>
      <c r="G89" s="24">
        <v>65.489999999999995</v>
      </c>
      <c r="H89" s="30">
        <f>BDI!$B$12</f>
        <v>0.22474058685057496</v>
      </c>
      <c r="I89" s="24">
        <f t="shared" si="8"/>
        <v>80.208261032844149</v>
      </c>
      <c r="J89" s="24">
        <f t="shared" si="9"/>
        <v>665.7285665726065</v>
      </c>
      <c r="K89" s="37"/>
    </row>
    <row r="90" spans="1:11" ht="30" customHeight="1" x14ac:dyDescent="0.25">
      <c r="A90" s="22" t="s">
        <v>263</v>
      </c>
      <c r="B90" s="33" t="s">
        <v>264</v>
      </c>
      <c r="C90" s="33" t="s">
        <v>63</v>
      </c>
      <c r="D90" s="23" t="s">
        <v>265</v>
      </c>
      <c r="E90" s="33" t="s">
        <v>76</v>
      </c>
      <c r="F90" s="24">
        <v>104.3</v>
      </c>
      <c r="G90" s="24">
        <v>9.2899999999999991</v>
      </c>
      <c r="H90" s="30">
        <f>BDI!$B$12</f>
        <v>0.22474058685057496</v>
      </c>
      <c r="I90" s="24">
        <f t="shared" si="8"/>
        <v>11.37784005184184</v>
      </c>
      <c r="J90" s="24">
        <f t="shared" si="9"/>
        <v>1186.7087174071039</v>
      </c>
      <c r="K90" s="37"/>
    </row>
    <row r="91" spans="1:11" ht="30" customHeight="1" x14ac:dyDescent="0.25">
      <c r="A91" s="22" t="s">
        <v>266</v>
      </c>
      <c r="B91" s="33" t="s">
        <v>267</v>
      </c>
      <c r="C91" s="33" t="s">
        <v>63</v>
      </c>
      <c r="D91" s="23" t="s">
        <v>268</v>
      </c>
      <c r="E91" s="33" t="s">
        <v>76</v>
      </c>
      <c r="F91" s="24">
        <v>4</v>
      </c>
      <c r="G91" s="24">
        <v>154.13</v>
      </c>
      <c r="H91" s="30">
        <f>BDI!$B$12</f>
        <v>0.22474058685057496</v>
      </c>
      <c r="I91" s="24">
        <f t="shared" si="8"/>
        <v>188.76926665127911</v>
      </c>
      <c r="J91" s="24">
        <f t="shared" si="9"/>
        <v>755.07706660511644</v>
      </c>
      <c r="K91" s="37"/>
    </row>
    <row r="92" spans="1:11" x14ac:dyDescent="0.25">
      <c r="A92" s="72" t="s">
        <v>269</v>
      </c>
      <c r="B92" s="73"/>
      <c r="C92" s="73"/>
      <c r="D92" s="73"/>
      <c r="E92" s="73"/>
      <c r="F92" s="74"/>
      <c r="G92" s="20"/>
      <c r="H92" s="20"/>
      <c r="I92" s="20"/>
      <c r="J92" s="28">
        <f>SUM(J93:J96)</f>
        <v>22440.921772863087</v>
      </c>
      <c r="K92" s="35"/>
    </row>
    <row r="93" spans="1:11" ht="30" customHeight="1" x14ac:dyDescent="0.25">
      <c r="A93" s="22" t="s">
        <v>270</v>
      </c>
      <c r="B93" s="33" t="s">
        <v>271</v>
      </c>
      <c r="C93" s="33" t="s">
        <v>63</v>
      </c>
      <c r="D93" s="23" t="s">
        <v>272</v>
      </c>
      <c r="E93" s="33" t="s">
        <v>65</v>
      </c>
      <c r="F93" s="24">
        <v>350</v>
      </c>
      <c r="G93" s="24">
        <v>25.58</v>
      </c>
      <c r="H93" s="30">
        <f>BDI!$B$12</f>
        <v>0.22474058685057496</v>
      </c>
      <c r="I93" s="24">
        <f>G93*(1+H93)</f>
        <v>31.328864211637704</v>
      </c>
      <c r="J93" s="24">
        <f>I93*F93</f>
        <v>10965.102474073197</v>
      </c>
      <c r="K93" s="37"/>
    </row>
    <row r="94" spans="1:11" ht="30" customHeight="1" x14ac:dyDescent="0.25">
      <c r="A94" s="22" t="s">
        <v>273</v>
      </c>
      <c r="B94" s="33" t="s">
        <v>274</v>
      </c>
      <c r="C94" s="33" t="s">
        <v>63</v>
      </c>
      <c r="D94" s="23" t="s">
        <v>275</v>
      </c>
      <c r="E94" s="33" t="s">
        <v>65</v>
      </c>
      <c r="F94" s="24">
        <v>350</v>
      </c>
      <c r="G94" s="24">
        <v>5.03</v>
      </c>
      <c r="H94" s="30">
        <f>BDI!$B$12</f>
        <v>0.22474058685057496</v>
      </c>
      <c r="I94" s="24">
        <f>G94*(1+H94)</f>
        <v>6.1604451518583927</v>
      </c>
      <c r="J94" s="24">
        <f>I94*F94</f>
        <v>2156.1558031504374</v>
      </c>
      <c r="K94" s="37"/>
    </row>
    <row r="95" spans="1:11" ht="30" customHeight="1" x14ac:dyDescent="0.25">
      <c r="A95" s="22" t="s">
        <v>276</v>
      </c>
      <c r="B95" s="33" t="s">
        <v>277</v>
      </c>
      <c r="C95" s="33" t="s">
        <v>63</v>
      </c>
      <c r="D95" s="23" t="s">
        <v>278</v>
      </c>
      <c r="E95" s="33" t="s">
        <v>65</v>
      </c>
      <c r="F95" s="24">
        <v>350</v>
      </c>
      <c r="G95" s="24">
        <v>15.42</v>
      </c>
      <c r="H95" s="30">
        <f>BDI!$B$12</f>
        <v>0.22474058685057496</v>
      </c>
      <c r="I95" s="24">
        <f>G95*(1+H95)</f>
        <v>18.885499849235867</v>
      </c>
      <c r="J95" s="24">
        <f>I95*F95</f>
        <v>6609.9249472325537</v>
      </c>
      <c r="K95" s="37"/>
    </row>
    <row r="96" spans="1:11" ht="30" customHeight="1" x14ac:dyDescent="0.25">
      <c r="A96" s="22" t="s">
        <v>279</v>
      </c>
      <c r="B96" s="33" t="s">
        <v>280</v>
      </c>
      <c r="C96" s="33" t="s">
        <v>63</v>
      </c>
      <c r="D96" s="23" t="s">
        <v>281</v>
      </c>
      <c r="E96" s="33" t="s">
        <v>65</v>
      </c>
      <c r="F96" s="24">
        <v>118</v>
      </c>
      <c r="G96" s="24">
        <v>18.75</v>
      </c>
      <c r="H96" s="30">
        <f>BDI!$B$12</f>
        <v>0.22474058685057496</v>
      </c>
      <c r="I96" s="24">
        <f>G96*(1+H96)</f>
        <v>22.96388600344828</v>
      </c>
      <c r="J96" s="24">
        <f>I96*F96</f>
        <v>2709.7385484068973</v>
      </c>
      <c r="K96" s="37"/>
    </row>
    <row r="97" spans="1:11" x14ac:dyDescent="0.25">
      <c r="A97" s="72" t="s">
        <v>282</v>
      </c>
      <c r="B97" s="73"/>
      <c r="C97" s="73"/>
      <c r="D97" s="73"/>
      <c r="E97" s="73"/>
      <c r="F97" s="74"/>
      <c r="G97" s="20"/>
      <c r="H97" s="20"/>
      <c r="I97" s="20"/>
      <c r="J97" s="28">
        <f>SUM(J98:J108)</f>
        <v>19873.877750230153</v>
      </c>
      <c r="K97" s="35"/>
    </row>
    <row r="98" spans="1:11" ht="60" customHeight="1" x14ac:dyDescent="0.25">
      <c r="A98" s="22" t="s">
        <v>283</v>
      </c>
      <c r="B98" s="33" t="s">
        <v>284</v>
      </c>
      <c r="C98" s="33" t="s">
        <v>63</v>
      </c>
      <c r="D98" s="23" t="s">
        <v>285</v>
      </c>
      <c r="E98" s="33" t="s">
        <v>97</v>
      </c>
      <c r="F98" s="24">
        <v>1</v>
      </c>
      <c r="G98" s="24">
        <v>431.21</v>
      </c>
      <c r="H98" s="30">
        <f>BDI!$B$12</f>
        <v>0.22474058685057496</v>
      </c>
      <c r="I98" s="24">
        <f t="shared" ref="I98:I108" si="10">G98*(1+H98)</f>
        <v>528.12038845583641</v>
      </c>
      <c r="J98" s="24">
        <f t="shared" ref="J98:J108" si="11">I98*F98</f>
        <v>528.12038845583641</v>
      </c>
      <c r="K98" s="37"/>
    </row>
    <row r="99" spans="1:11" ht="30" customHeight="1" x14ac:dyDescent="0.25">
      <c r="A99" s="22" t="s">
        <v>286</v>
      </c>
      <c r="B99" s="33" t="s">
        <v>287</v>
      </c>
      <c r="C99" s="33" t="s">
        <v>63</v>
      </c>
      <c r="D99" s="23" t="s">
        <v>288</v>
      </c>
      <c r="E99" s="33" t="s">
        <v>97</v>
      </c>
      <c r="F99" s="24">
        <v>10</v>
      </c>
      <c r="G99" s="24">
        <v>14.48</v>
      </c>
      <c r="H99" s="30">
        <f>BDI!$B$12</f>
        <v>0.22474058685057496</v>
      </c>
      <c r="I99" s="24">
        <f t="shared" si="10"/>
        <v>17.734243697596327</v>
      </c>
      <c r="J99" s="24">
        <f t="shared" si="11"/>
        <v>177.34243697596327</v>
      </c>
      <c r="K99" s="37"/>
    </row>
    <row r="100" spans="1:11" ht="30" customHeight="1" x14ac:dyDescent="0.25">
      <c r="A100" s="22" t="s">
        <v>289</v>
      </c>
      <c r="B100" s="33" t="s">
        <v>290</v>
      </c>
      <c r="C100" s="33" t="s">
        <v>63</v>
      </c>
      <c r="D100" s="23" t="s">
        <v>291</v>
      </c>
      <c r="E100" s="33" t="s">
        <v>97</v>
      </c>
      <c r="F100" s="24">
        <v>30</v>
      </c>
      <c r="G100" s="24">
        <v>37.799999999999997</v>
      </c>
      <c r="H100" s="30">
        <f>BDI!$B$12</f>
        <v>0.22474058685057496</v>
      </c>
      <c r="I100" s="24">
        <f t="shared" si="10"/>
        <v>46.295194182951732</v>
      </c>
      <c r="J100" s="24">
        <f t="shared" si="11"/>
        <v>1388.855825488552</v>
      </c>
      <c r="K100" s="37"/>
    </row>
    <row r="101" spans="1:11" ht="30" customHeight="1" x14ac:dyDescent="0.25">
      <c r="A101" s="22" t="s">
        <v>292</v>
      </c>
      <c r="B101" s="33" t="s">
        <v>293</v>
      </c>
      <c r="C101" s="33" t="s">
        <v>63</v>
      </c>
      <c r="D101" s="23" t="s">
        <v>294</v>
      </c>
      <c r="E101" s="33" t="s">
        <v>97</v>
      </c>
      <c r="F101" s="24">
        <v>5</v>
      </c>
      <c r="G101" s="24">
        <v>46.04</v>
      </c>
      <c r="H101" s="30">
        <f>BDI!$B$12</f>
        <v>0.22474058685057496</v>
      </c>
      <c r="I101" s="24">
        <f t="shared" si="10"/>
        <v>56.387056618600468</v>
      </c>
      <c r="J101" s="24">
        <f t="shared" si="11"/>
        <v>281.93528309300234</v>
      </c>
      <c r="K101" s="37"/>
    </row>
    <row r="102" spans="1:11" ht="30" customHeight="1" x14ac:dyDescent="0.25">
      <c r="A102" s="22" t="s">
        <v>295</v>
      </c>
      <c r="B102" s="33" t="s">
        <v>296</v>
      </c>
      <c r="C102" s="33" t="s">
        <v>63</v>
      </c>
      <c r="D102" s="23" t="s">
        <v>297</v>
      </c>
      <c r="E102" s="33" t="s">
        <v>97</v>
      </c>
      <c r="F102" s="24">
        <v>10</v>
      </c>
      <c r="G102" s="24">
        <v>37.89</v>
      </c>
      <c r="H102" s="30">
        <f>BDI!$B$12</f>
        <v>0.22474058685057496</v>
      </c>
      <c r="I102" s="24">
        <f t="shared" si="10"/>
        <v>46.40542083576829</v>
      </c>
      <c r="J102" s="24">
        <f t="shared" si="11"/>
        <v>464.05420835768291</v>
      </c>
      <c r="K102" s="37"/>
    </row>
    <row r="103" spans="1:11" ht="30" customHeight="1" x14ac:dyDescent="0.25">
      <c r="A103" s="22" t="s">
        <v>298</v>
      </c>
      <c r="B103" s="33" t="s">
        <v>299</v>
      </c>
      <c r="C103" s="33" t="s">
        <v>63</v>
      </c>
      <c r="D103" s="23" t="s">
        <v>300</v>
      </c>
      <c r="E103" s="33" t="s">
        <v>97</v>
      </c>
      <c r="F103" s="24">
        <v>5</v>
      </c>
      <c r="G103" s="24">
        <v>61.71</v>
      </c>
      <c r="H103" s="30">
        <f>BDI!$B$12</f>
        <v>0.22474058685057496</v>
      </c>
      <c r="I103" s="24">
        <f t="shared" si="10"/>
        <v>75.578741614548989</v>
      </c>
      <c r="J103" s="24">
        <f t="shared" si="11"/>
        <v>377.89370807274497</v>
      </c>
      <c r="K103" s="37"/>
    </row>
    <row r="104" spans="1:11" ht="30" customHeight="1" x14ac:dyDescent="0.25">
      <c r="A104" s="22" t="s">
        <v>301</v>
      </c>
      <c r="B104" s="33" t="s">
        <v>302</v>
      </c>
      <c r="C104" s="33" t="s">
        <v>63</v>
      </c>
      <c r="D104" s="23" t="s">
        <v>303</v>
      </c>
      <c r="E104" s="33" t="s">
        <v>97</v>
      </c>
      <c r="F104" s="24">
        <v>15</v>
      </c>
      <c r="G104" s="24">
        <v>47.3</v>
      </c>
      <c r="H104" s="30">
        <f>BDI!$B$12</f>
        <v>0.22474058685057496</v>
      </c>
      <c r="I104" s="24">
        <f t="shared" si="10"/>
        <v>57.930229758032191</v>
      </c>
      <c r="J104" s="24">
        <f t="shared" si="11"/>
        <v>868.95344637048288</v>
      </c>
      <c r="K104" s="37"/>
    </row>
    <row r="105" spans="1:11" ht="45" customHeight="1" x14ac:dyDescent="0.25">
      <c r="A105" s="22" t="s">
        <v>304</v>
      </c>
      <c r="B105" s="33" t="s">
        <v>305</v>
      </c>
      <c r="C105" s="33" t="s">
        <v>63</v>
      </c>
      <c r="D105" s="23" t="s">
        <v>306</v>
      </c>
      <c r="E105" s="33" t="s">
        <v>76</v>
      </c>
      <c r="F105" s="24">
        <v>330</v>
      </c>
      <c r="G105" s="24">
        <v>13.56</v>
      </c>
      <c r="H105" s="30">
        <f>BDI!$B$12</f>
        <v>0.22474058685057496</v>
      </c>
      <c r="I105" s="24">
        <f t="shared" si="10"/>
        <v>16.607482357693797</v>
      </c>
      <c r="J105" s="24">
        <f t="shared" si="11"/>
        <v>5480.469178038953</v>
      </c>
      <c r="K105" s="37"/>
    </row>
    <row r="106" spans="1:11" ht="45" customHeight="1" x14ac:dyDescent="0.25">
      <c r="A106" s="22" t="s">
        <v>307</v>
      </c>
      <c r="B106" s="33" t="s">
        <v>308</v>
      </c>
      <c r="C106" s="33" t="s">
        <v>63</v>
      </c>
      <c r="D106" s="23" t="s">
        <v>309</v>
      </c>
      <c r="E106" s="33" t="s">
        <v>76</v>
      </c>
      <c r="F106" s="24">
        <v>165</v>
      </c>
      <c r="G106" s="24">
        <v>32.53</v>
      </c>
      <c r="H106" s="30">
        <f>BDI!$B$12</f>
        <v>0.22474058685057496</v>
      </c>
      <c r="I106" s="24">
        <f t="shared" si="10"/>
        <v>39.840811290249206</v>
      </c>
      <c r="J106" s="24">
        <f t="shared" si="11"/>
        <v>6573.7338628911193</v>
      </c>
      <c r="K106" s="37"/>
    </row>
    <row r="107" spans="1:11" ht="45" customHeight="1" x14ac:dyDescent="0.25">
      <c r="A107" s="22" t="s">
        <v>310</v>
      </c>
      <c r="B107" s="33" t="s">
        <v>311</v>
      </c>
      <c r="C107" s="33" t="s">
        <v>63</v>
      </c>
      <c r="D107" s="23" t="s">
        <v>312</v>
      </c>
      <c r="E107" s="33" t="s">
        <v>76</v>
      </c>
      <c r="F107" s="24">
        <v>410</v>
      </c>
      <c r="G107" s="24">
        <v>6.32</v>
      </c>
      <c r="H107" s="30">
        <f>BDI!$B$12</f>
        <v>0.22474058685057496</v>
      </c>
      <c r="I107" s="24">
        <f t="shared" si="10"/>
        <v>7.740360508895634</v>
      </c>
      <c r="J107" s="24">
        <f t="shared" si="11"/>
        <v>3173.5478086472099</v>
      </c>
      <c r="K107" s="37"/>
    </row>
    <row r="108" spans="1:11" ht="45" customHeight="1" x14ac:dyDescent="0.25">
      <c r="A108" s="22" t="s">
        <v>313</v>
      </c>
      <c r="B108" s="33" t="s">
        <v>314</v>
      </c>
      <c r="C108" s="33" t="s">
        <v>63</v>
      </c>
      <c r="D108" s="23" t="s">
        <v>315</v>
      </c>
      <c r="E108" s="33" t="s">
        <v>76</v>
      </c>
      <c r="F108" s="24">
        <v>35</v>
      </c>
      <c r="G108" s="24">
        <v>13.04</v>
      </c>
      <c r="H108" s="30">
        <f>BDI!$B$12</f>
        <v>0.22474058685057496</v>
      </c>
      <c r="I108" s="24">
        <f t="shared" si="10"/>
        <v>15.970617252531497</v>
      </c>
      <c r="J108" s="24">
        <f t="shared" si="11"/>
        <v>558.97160383860239</v>
      </c>
      <c r="K108" s="37"/>
    </row>
    <row r="109" spans="1:11" x14ac:dyDescent="0.25">
      <c r="A109" s="72" t="s">
        <v>316</v>
      </c>
      <c r="B109" s="73"/>
      <c r="C109" s="73"/>
      <c r="D109" s="73"/>
      <c r="E109" s="73"/>
      <c r="F109" s="74"/>
      <c r="G109" s="20"/>
      <c r="H109" s="20"/>
      <c r="I109" s="20"/>
      <c r="J109" s="28">
        <f>SUM(J110:J126)</f>
        <v>9127.3669760980429</v>
      </c>
      <c r="K109" s="35"/>
    </row>
    <row r="110" spans="1:11" ht="30" customHeight="1" x14ac:dyDescent="0.25">
      <c r="A110" s="22" t="s">
        <v>317</v>
      </c>
      <c r="B110" s="33" t="s">
        <v>318</v>
      </c>
      <c r="C110" s="33" t="s">
        <v>63</v>
      </c>
      <c r="D110" s="23" t="s">
        <v>319</v>
      </c>
      <c r="E110" s="33" t="s">
        <v>76</v>
      </c>
      <c r="F110" s="24">
        <v>30</v>
      </c>
      <c r="G110" s="24">
        <v>5.69</v>
      </c>
      <c r="H110" s="30">
        <f>BDI!$B$12</f>
        <v>0.22474058685057496</v>
      </c>
      <c r="I110" s="24">
        <f t="shared" ref="I110:I126" si="12">G110*(1+H110)</f>
        <v>6.9687739391797718</v>
      </c>
      <c r="J110" s="24">
        <f t="shared" ref="J110:J126" si="13">I110*F110</f>
        <v>209.06321817539316</v>
      </c>
      <c r="K110" s="37"/>
    </row>
    <row r="111" spans="1:11" ht="45" customHeight="1" x14ac:dyDescent="0.25">
      <c r="A111" s="22" t="s">
        <v>320</v>
      </c>
      <c r="B111" s="33" t="s">
        <v>321</v>
      </c>
      <c r="C111" s="33" t="s">
        <v>63</v>
      </c>
      <c r="D111" s="23" t="s">
        <v>322</v>
      </c>
      <c r="E111" s="33" t="s">
        <v>76</v>
      </c>
      <c r="F111" s="24">
        <v>90</v>
      </c>
      <c r="G111" s="24">
        <v>15.83</v>
      </c>
      <c r="H111" s="30">
        <f>BDI!$B$12</f>
        <v>0.22474058685057496</v>
      </c>
      <c r="I111" s="24">
        <f t="shared" si="12"/>
        <v>19.387643489844603</v>
      </c>
      <c r="J111" s="24">
        <f t="shared" si="13"/>
        <v>1744.8879140860142</v>
      </c>
      <c r="K111" s="37"/>
    </row>
    <row r="112" spans="1:11" ht="30" customHeight="1" x14ac:dyDescent="0.25">
      <c r="A112" s="22" t="s">
        <v>323</v>
      </c>
      <c r="B112" s="33" t="s">
        <v>324</v>
      </c>
      <c r="C112" s="33" t="s">
        <v>63</v>
      </c>
      <c r="D112" s="23" t="s">
        <v>325</v>
      </c>
      <c r="E112" s="33" t="s">
        <v>76</v>
      </c>
      <c r="F112" s="24">
        <v>20</v>
      </c>
      <c r="G112" s="24">
        <v>18.41</v>
      </c>
      <c r="H112" s="30">
        <f>BDI!$B$12</f>
        <v>0.22474058685057496</v>
      </c>
      <c r="I112" s="24">
        <f t="shared" si="12"/>
        <v>22.547474203919084</v>
      </c>
      <c r="J112" s="24">
        <f t="shared" si="13"/>
        <v>450.94948407838166</v>
      </c>
      <c r="K112" s="37"/>
    </row>
    <row r="113" spans="1:11" ht="45" customHeight="1" x14ac:dyDescent="0.25">
      <c r="A113" s="22" t="s">
        <v>326</v>
      </c>
      <c r="B113" s="33" t="s">
        <v>327</v>
      </c>
      <c r="C113" s="33" t="s">
        <v>63</v>
      </c>
      <c r="D113" s="23" t="s">
        <v>328</v>
      </c>
      <c r="E113" s="33" t="s">
        <v>97</v>
      </c>
      <c r="F113" s="24">
        <v>15</v>
      </c>
      <c r="G113" s="24">
        <v>19.329999999999998</v>
      </c>
      <c r="H113" s="30">
        <f>BDI!$B$12</f>
        <v>0.22474058685057496</v>
      </c>
      <c r="I113" s="24">
        <f t="shared" si="12"/>
        <v>23.674235543821613</v>
      </c>
      <c r="J113" s="24">
        <f t="shared" si="13"/>
        <v>355.11353315732418</v>
      </c>
      <c r="K113" s="37"/>
    </row>
    <row r="114" spans="1:11" ht="30" customHeight="1" x14ac:dyDescent="0.25">
      <c r="A114" s="22" t="s">
        <v>329</v>
      </c>
      <c r="B114" s="33" t="s">
        <v>330</v>
      </c>
      <c r="C114" s="33" t="s">
        <v>63</v>
      </c>
      <c r="D114" s="23" t="s">
        <v>331</v>
      </c>
      <c r="E114" s="33" t="s">
        <v>97</v>
      </c>
      <c r="F114" s="24">
        <v>5</v>
      </c>
      <c r="G114" s="24">
        <v>91.89</v>
      </c>
      <c r="H114" s="30">
        <f>BDI!$B$12</f>
        <v>0.22474058685057496</v>
      </c>
      <c r="I114" s="24">
        <f t="shared" si="12"/>
        <v>112.54141252569933</v>
      </c>
      <c r="J114" s="24">
        <f t="shared" si="13"/>
        <v>562.7070626284966</v>
      </c>
      <c r="K114" s="37"/>
    </row>
    <row r="115" spans="1:11" ht="45" customHeight="1" x14ac:dyDescent="0.25">
      <c r="A115" s="22" t="s">
        <v>332</v>
      </c>
      <c r="B115" s="33">
        <v>95471</v>
      </c>
      <c r="C115" s="33" t="s">
        <v>63</v>
      </c>
      <c r="D115" s="23" t="s">
        <v>333</v>
      </c>
      <c r="E115" s="33" t="s">
        <v>97</v>
      </c>
      <c r="F115" s="24">
        <v>1</v>
      </c>
      <c r="G115" s="24">
        <v>1058.57</v>
      </c>
      <c r="H115" s="30">
        <f>BDI!$B$12</f>
        <v>0.22474058685057496</v>
      </c>
      <c r="I115" s="24">
        <f t="shared" si="12"/>
        <v>1296.4736430224132</v>
      </c>
      <c r="J115" s="24">
        <f t="shared" si="13"/>
        <v>1296.4736430224132</v>
      </c>
      <c r="K115" s="38"/>
    </row>
    <row r="116" spans="1:11" ht="30" customHeight="1" x14ac:dyDescent="0.25">
      <c r="A116" s="22" t="s">
        <v>334</v>
      </c>
      <c r="B116" s="33" t="s">
        <v>335</v>
      </c>
      <c r="C116" s="33" t="s">
        <v>63</v>
      </c>
      <c r="D116" s="23" t="s">
        <v>336</v>
      </c>
      <c r="E116" s="33" t="s">
        <v>97</v>
      </c>
      <c r="F116" s="24">
        <v>1</v>
      </c>
      <c r="G116" s="24">
        <v>45.86</v>
      </c>
      <c r="H116" s="30">
        <f>BDI!$B$12</f>
        <v>0.22474058685057496</v>
      </c>
      <c r="I116" s="24">
        <f t="shared" si="12"/>
        <v>56.166603312967368</v>
      </c>
      <c r="J116" s="24">
        <f t="shared" si="13"/>
        <v>56.166603312967368</v>
      </c>
      <c r="K116" s="37"/>
    </row>
    <row r="117" spans="1:11" ht="65.25" customHeight="1" x14ac:dyDescent="0.25">
      <c r="A117" s="22" t="s">
        <v>337</v>
      </c>
      <c r="B117" s="33">
        <v>86939</v>
      </c>
      <c r="C117" s="33" t="s">
        <v>63</v>
      </c>
      <c r="D117" s="23" t="s">
        <v>338</v>
      </c>
      <c r="E117" s="33" t="s">
        <v>97</v>
      </c>
      <c r="F117" s="24">
        <v>5</v>
      </c>
      <c r="G117" s="24">
        <v>463.76</v>
      </c>
      <c r="H117" s="30">
        <f>BDI!$B$12</f>
        <v>0.22474058685057496</v>
      </c>
      <c r="I117" s="24">
        <f t="shared" si="12"/>
        <v>567.98569455782263</v>
      </c>
      <c r="J117" s="24">
        <f t="shared" si="13"/>
        <v>2839.9284727891131</v>
      </c>
      <c r="K117" s="38"/>
    </row>
    <row r="118" spans="1:11" ht="30" customHeight="1" x14ac:dyDescent="0.25">
      <c r="A118" s="22" t="s">
        <v>339</v>
      </c>
      <c r="B118" s="33" t="s">
        <v>340</v>
      </c>
      <c r="C118" s="33" t="s">
        <v>63</v>
      </c>
      <c r="D118" s="23" t="s">
        <v>341</v>
      </c>
      <c r="E118" s="33" t="s">
        <v>97</v>
      </c>
      <c r="F118" s="24">
        <v>6</v>
      </c>
      <c r="G118" s="24">
        <v>69.19</v>
      </c>
      <c r="H118" s="30">
        <f>BDI!$B$12</f>
        <v>0.22474058685057496</v>
      </c>
      <c r="I118" s="24">
        <f t="shared" si="12"/>
        <v>84.739801204191281</v>
      </c>
      <c r="J118" s="24">
        <f t="shared" si="13"/>
        <v>508.43880722514768</v>
      </c>
      <c r="K118" s="37"/>
    </row>
    <row r="119" spans="1:11" ht="30" customHeight="1" x14ac:dyDescent="0.25">
      <c r="A119" s="22" t="s">
        <v>342</v>
      </c>
      <c r="B119" s="33" t="s">
        <v>343</v>
      </c>
      <c r="C119" s="33" t="s">
        <v>63</v>
      </c>
      <c r="D119" s="23" t="s">
        <v>344</v>
      </c>
      <c r="E119" s="33" t="s">
        <v>97</v>
      </c>
      <c r="F119" s="24">
        <v>10</v>
      </c>
      <c r="G119" s="24">
        <v>8.84</v>
      </c>
      <c r="H119" s="30">
        <f>BDI!$B$12</f>
        <v>0.22474058685057496</v>
      </c>
      <c r="I119" s="24">
        <f t="shared" si="12"/>
        <v>10.826706787759083</v>
      </c>
      <c r="J119" s="24">
        <f t="shared" si="13"/>
        <v>108.26706787759082</v>
      </c>
      <c r="K119" s="37"/>
    </row>
    <row r="120" spans="1:11" ht="30" customHeight="1" x14ac:dyDescent="0.25">
      <c r="A120" s="22" t="s">
        <v>345</v>
      </c>
      <c r="B120" s="33" t="s">
        <v>346</v>
      </c>
      <c r="C120" s="33" t="s">
        <v>63</v>
      </c>
      <c r="D120" s="23" t="s">
        <v>347</v>
      </c>
      <c r="E120" s="33" t="s">
        <v>97</v>
      </c>
      <c r="F120" s="24">
        <v>10</v>
      </c>
      <c r="G120" s="24">
        <v>12.21</v>
      </c>
      <c r="H120" s="30">
        <f>BDI!$B$12</f>
        <v>0.22474058685057496</v>
      </c>
      <c r="I120" s="24">
        <f t="shared" si="12"/>
        <v>14.954082565445521</v>
      </c>
      <c r="J120" s="24">
        <f t="shared" si="13"/>
        <v>149.5408256544552</v>
      </c>
      <c r="K120" s="37"/>
    </row>
    <row r="121" spans="1:11" ht="30" customHeight="1" x14ac:dyDescent="0.25">
      <c r="A121" s="22" t="s">
        <v>348</v>
      </c>
      <c r="B121" s="33" t="s">
        <v>349</v>
      </c>
      <c r="C121" s="33" t="s">
        <v>63</v>
      </c>
      <c r="D121" s="23" t="s">
        <v>350</v>
      </c>
      <c r="E121" s="33" t="s">
        <v>97</v>
      </c>
      <c r="F121" s="24">
        <v>8</v>
      </c>
      <c r="G121" s="24">
        <v>25.33</v>
      </c>
      <c r="H121" s="30">
        <f>BDI!$B$12</f>
        <v>0.22474058685057496</v>
      </c>
      <c r="I121" s="24">
        <f t="shared" si="12"/>
        <v>31.022679064925061</v>
      </c>
      <c r="J121" s="24">
        <f t="shared" si="13"/>
        <v>248.18143251940049</v>
      </c>
      <c r="K121" s="37"/>
    </row>
    <row r="122" spans="1:11" ht="30" customHeight="1" x14ac:dyDescent="0.25">
      <c r="A122" s="22" t="s">
        <v>351</v>
      </c>
      <c r="B122" s="33" t="s">
        <v>352</v>
      </c>
      <c r="C122" s="33" t="s">
        <v>63</v>
      </c>
      <c r="D122" s="23" t="s">
        <v>353</v>
      </c>
      <c r="E122" s="33" t="s">
        <v>97</v>
      </c>
      <c r="F122" s="24">
        <v>9</v>
      </c>
      <c r="G122" s="24">
        <v>7.85</v>
      </c>
      <c r="H122" s="30">
        <f>BDI!$B$12</f>
        <v>0.22474058685057496</v>
      </c>
      <c r="I122" s="24">
        <f t="shared" si="12"/>
        <v>9.6142136067770139</v>
      </c>
      <c r="J122" s="24">
        <f t="shared" si="13"/>
        <v>86.527922460993125</v>
      </c>
      <c r="K122" s="37"/>
    </row>
    <row r="123" spans="1:11" ht="30" customHeight="1" x14ac:dyDescent="0.25">
      <c r="A123" s="22" t="s">
        <v>354</v>
      </c>
      <c r="B123" s="33" t="s">
        <v>355</v>
      </c>
      <c r="C123" s="33" t="s">
        <v>63</v>
      </c>
      <c r="D123" s="23" t="s">
        <v>356</v>
      </c>
      <c r="E123" s="33" t="s">
        <v>97</v>
      </c>
      <c r="F123" s="24">
        <v>6</v>
      </c>
      <c r="G123" s="24">
        <v>17.829999999999998</v>
      </c>
      <c r="H123" s="30">
        <f>BDI!$B$12</f>
        <v>0.22474058685057496</v>
      </c>
      <c r="I123" s="24">
        <f t="shared" si="12"/>
        <v>21.837124663545751</v>
      </c>
      <c r="J123" s="24">
        <f t="shared" si="13"/>
        <v>131.02274798127451</v>
      </c>
      <c r="K123" s="37"/>
    </row>
    <row r="124" spans="1:11" ht="30" customHeight="1" x14ac:dyDescent="0.25">
      <c r="A124" s="22" t="s">
        <v>357</v>
      </c>
      <c r="B124" s="33" t="s">
        <v>358</v>
      </c>
      <c r="C124" s="33" t="s">
        <v>63</v>
      </c>
      <c r="D124" s="23" t="s">
        <v>359</v>
      </c>
      <c r="E124" s="33" t="s">
        <v>97</v>
      </c>
      <c r="F124" s="24">
        <v>6</v>
      </c>
      <c r="G124" s="24">
        <v>17.399999999999999</v>
      </c>
      <c r="H124" s="30">
        <f>BDI!$B$12</f>
        <v>0.22474058685057496</v>
      </c>
      <c r="I124" s="24">
        <f t="shared" si="12"/>
        <v>21.310486211200004</v>
      </c>
      <c r="J124" s="24">
        <f t="shared" si="13"/>
        <v>127.86291726720003</v>
      </c>
      <c r="K124" s="37"/>
    </row>
    <row r="125" spans="1:11" ht="30" customHeight="1" x14ac:dyDescent="0.25">
      <c r="A125" s="22" t="s">
        <v>360</v>
      </c>
      <c r="B125" s="33" t="s">
        <v>361</v>
      </c>
      <c r="C125" s="33" t="s">
        <v>63</v>
      </c>
      <c r="D125" s="23" t="s">
        <v>362</v>
      </c>
      <c r="E125" s="33" t="s">
        <v>97</v>
      </c>
      <c r="F125" s="24">
        <v>4</v>
      </c>
      <c r="G125" s="24">
        <v>22.98</v>
      </c>
      <c r="H125" s="30">
        <f>BDI!$B$12</f>
        <v>0.22474058685057496</v>
      </c>
      <c r="I125" s="24">
        <f t="shared" si="12"/>
        <v>28.144538685826213</v>
      </c>
      <c r="J125" s="24">
        <f t="shared" si="13"/>
        <v>112.57815474330485</v>
      </c>
      <c r="K125" s="37"/>
    </row>
    <row r="126" spans="1:11" ht="30" customHeight="1" x14ac:dyDescent="0.25">
      <c r="A126" s="22" t="s">
        <v>363</v>
      </c>
      <c r="B126" s="33" t="s">
        <v>364</v>
      </c>
      <c r="C126" s="33" t="s">
        <v>63</v>
      </c>
      <c r="D126" s="23" t="s">
        <v>365</v>
      </c>
      <c r="E126" s="33" t="s">
        <v>97</v>
      </c>
      <c r="F126" s="24">
        <v>9</v>
      </c>
      <c r="G126" s="24">
        <v>12.67</v>
      </c>
      <c r="H126" s="30">
        <f>BDI!$B$12</f>
        <v>0.22474058685057496</v>
      </c>
      <c r="I126" s="24">
        <f t="shared" si="12"/>
        <v>15.517463235396784</v>
      </c>
      <c r="J126" s="24">
        <f t="shared" si="13"/>
        <v>139.65716911857106</v>
      </c>
      <c r="K126" s="37"/>
    </row>
    <row r="127" spans="1:11" x14ac:dyDescent="0.25">
      <c r="A127" s="72" t="s">
        <v>366</v>
      </c>
      <c r="B127" s="73"/>
      <c r="C127" s="73"/>
      <c r="D127" s="73"/>
      <c r="E127" s="73"/>
      <c r="F127" s="74"/>
      <c r="G127" s="20"/>
      <c r="H127" s="20"/>
      <c r="I127" s="20"/>
      <c r="J127" s="28">
        <f>J128+J129+J130+J131+J132+J133+J134+J135+J136+J137+J138+J139+J140</f>
        <v>5803.5190026325281</v>
      </c>
      <c r="K127" s="35"/>
    </row>
    <row r="128" spans="1:11" ht="30" customHeight="1" x14ac:dyDescent="0.25">
      <c r="A128" s="22" t="s">
        <v>367</v>
      </c>
      <c r="B128" s="33" t="s">
        <v>368</v>
      </c>
      <c r="C128" s="33" t="s">
        <v>63</v>
      </c>
      <c r="D128" s="23" t="s">
        <v>369</v>
      </c>
      <c r="E128" s="33" t="s">
        <v>97</v>
      </c>
      <c r="F128" s="24">
        <v>3</v>
      </c>
      <c r="G128" s="24">
        <v>46.16</v>
      </c>
      <c r="H128" s="30">
        <f>BDI!$B$12</f>
        <v>0.22474058685057496</v>
      </c>
      <c r="I128" s="24">
        <f t="shared" ref="I128:I140" si="14">G128*(1+H128)</f>
        <v>56.53402548902254</v>
      </c>
      <c r="J128" s="24">
        <f t="shared" ref="J128:J140" si="15">I128*F128</f>
        <v>169.6020764670676</v>
      </c>
      <c r="K128" s="37"/>
    </row>
    <row r="129" spans="1:11" ht="30" customHeight="1" x14ac:dyDescent="0.25">
      <c r="A129" s="22" t="s">
        <v>370</v>
      </c>
      <c r="B129" s="33" t="s">
        <v>371</v>
      </c>
      <c r="C129" s="33" t="s">
        <v>63</v>
      </c>
      <c r="D129" s="23" t="s">
        <v>372</v>
      </c>
      <c r="E129" s="33" t="s">
        <v>97</v>
      </c>
      <c r="F129" s="24">
        <v>8</v>
      </c>
      <c r="G129" s="24">
        <v>12.42</v>
      </c>
      <c r="H129" s="30">
        <f>BDI!$B$12</f>
        <v>0.22474058685057496</v>
      </c>
      <c r="I129" s="24">
        <f t="shared" si="14"/>
        <v>15.211278088684141</v>
      </c>
      <c r="J129" s="24">
        <f t="shared" si="15"/>
        <v>121.69022470947313</v>
      </c>
      <c r="K129" s="37"/>
    </row>
    <row r="130" spans="1:11" ht="30" customHeight="1" x14ac:dyDescent="0.25">
      <c r="A130" s="22" t="s">
        <v>373</v>
      </c>
      <c r="B130" s="33" t="s">
        <v>374</v>
      </c>
      <c r="C130" s="33" t="s">
        <v>63</v>
      </c>
      <c r="D130" s="23" t="s">
        <v>375</v>
      </c>
      <c r="E130" s="33" t="s">
        <v>97</v>
      </c>
      <c r="F130" s="24">
        <v>8</v>
      </c>
      <c r="G130" s="24">
        <v>73.08</v>
      </c>
      <c r="H130" s="30">
        <f>BDI!$B$12</f>
        <v>0.22474058685057496</v>
      </c>
      <c r="I130" s="24">
        <f t="shared" si="14"/>
        <v>89.50404208704002</v>
      </c>
      <c r="J130" s="24">
        <f t="shared" si="15"/>
        <v>716.03233669632016</v>
      </c>
      <c r="K130" s="37"/>
    </row>
    <row r="131" spans="1:11" ht="30" customHeight="1" x14ac:dyDescent="0.25">
      <c r="A131" s="22" t="s">
        <v>376</v>
      </c>
      <c r="B131" s="33" t="s">
        <v>377</v>
      </c>
      <c r="C131" s="33" t="s">
        <v>63</v>
      </c>
      <c r="D131" s="23" t="s">
        <v>378</v>
      </c>
      <c r="E131" s="33" t="s">
        <v>97</v>
      </c>
      <c r="F131" s="24">
        <v>4</v>
      </c>
      <c r="G131" s="24">
        <v>16.7</v>
      </c>
      <c r="H131" s="30">
        <f>BDI!$B$12</f>
        <v>0.22474058685057496</v>
      </c>
      <c r="I131" s="24">
        <f t="shared" si="14"/>
        <v>20.4531678004046</v>
      </c>
      <c r="J131" s="24">
        <f t="shared" si="15"/>
        <v>81.8126712016184</v>
      </c>
      <c r="K131" s="37"/>
    </row>
    <row r="132" spans="1:11" ht="30" customHeight="1" x14ac:dyDescent="0.25">
      <c r="A132" s="22" t="s">
        <v>379</v>
      </c>
      <c r="B132" s="33" t="s">
        <v>380</v>
      </c>
      <c r="C132" s="33" t="s">
        <v>63</v>
      </c>
      <c r="D132" s="23" t="s">
        <v>381</v>
      </c>
      <c r="E132" s="33" t="s">
        <v>97</v>
      </c>
      <c r="F132" s="24">
        <v>4</v>
      </c>
      <c r="G132" s="24">
        <v>42.05</v>
      </c>
      <c r="H132" s="30">
        <f>BDI!$B$12</f>
        <v>0.22474058685057496</v>
      </c>
      <c r="I132" s="24">
        <f t="shared" si="14"/>
        <v>51.500341677066672</v>
      </c>
      <c r="J132" s="24">
        <f t="shared" si="15"/>
        <v>206.00136670826669</v>
      </c>
      <c r="K132" s="37"/>
    </row>
    <row r="133" spans="1:11" ht="30" customHeight="1" x14ac:dyDescent="0.25">
      <c r="A133" s="22" t="s">
        <v>382</v>
      </c>
      <c r="B133" s="33" t="s">
        <v>383</v>
      </c>
      <c r="C133" s="33" t="s">
        <v>63</v>
      </c>
      <c r="D133" s="23" t="s">
        <v>384</v>
      </c>
      <c r="E133" s="33" t="s">
        <v>97</v>
      </c>
      <c r="F133" s="24">
        <v>6</v>
      </c>
      <c r="G133" s="24">
        <v>17.68</v>
      </c>
      <c r="H133" s="30">
        <f>BDI!$B$12</f>
        <v>0.22474058685057496</v>
      </c>
      <c r="I133" s="24">
        <f t="shared" si="14"/>
        <v>21.653413575518165</v>
      </c>
      <c r="J133" s="24">
        <f t="shared" si="15"/>
        <v>129.92048145310901</v>
      </c>
      <c r="K133" s="37"/>
    </row>
    <row r="134" spans="1:11" ht="30" customHeight="1" x14ac:dyDescent="0.25">
      <c r="A134" s="22" t="s">
        <v>385</v>
      </c>
      <c r="B134" s="33" t="s">
        <v>386</v>
      </c>
      <c r="C134" s="33" t="s">
        <v>63</v>
      </c>
      <c r="D134" s="23" t="s">
        <v>387</v>
      </c>
      <c r="E134" s="33" t="s">
        <v>76</v>
      </c>
      <c r="F134" s="24">
        <v>40</v>
      </c>
      <c r="G134" s="24">
        <v>15.21</v>
      </c>
      <c r="H134" s="30">
        <f>BDI!$B$12</f>
        <v>0.22474058685057496</v>
      </c>
      <c r="I134" s="24">
        <f t="shared" si="14"/>
        <v>18.628304325997245</v>
      </c>
      <c r="J134" s="24">
        <f t="shared" si="15"/>
        <v>745.13217303988984</v>
      </c>
      <c r="K134" s="37"/>
    </row>
    <row r="135" spans="1:11" ht="30" customHeight="1" x14ac:dyDescent="0.25">
      <c r="A135" s="22" t="s">
        <v>388</v>
      </c>
      <c r="B135" s="33" t="s">
        <v>389</v>
      </c>
      <c r="C135" s="33" t="s">
        <v>63</v>
      </c>
      <c r="D135" s="23" t="s">
        <v>390</v>
      </c>
      <c r="E135" s="33" t="s">
        <v>76</v>
      </c>
      <c r="F135" s="24">
        <v>40</v>
      </c>
      <c r="G135" s="24">
        <v>35.909999999999997</v>
      </c>
      <c r="H135" s="30">
        <f>BDI!$B$12</f>
        <v>0.22474058685057496</v>
      </c>
      <c r="I135" s="24">
        <f t="shared" si="14"/>
        <v>43.980434473804145</v>
      </c>
      <c r="J135" s="24">
        <f t="shared" si="15"/>
        <v>1759.2173789521657</v>
      </c>
      <c r="K135" s="37"/>
    </row>
    <row r="136" spans="1:11" ht="30" customHeight="1" x14ac:dyDescent="0.25">
      <c r="A136" s="22" t="s">
        <v>391</v>
      </c>
      <c r="B136" s="33" t="s">
        <v>392</v>
      </c>
      <c r="C136" s="33" t="s">
        <v>63</v>
      </c>
      <c r="D136" s="23" t="s">
        <v>393</v>
      </c>
      <c r="E136" s="33" t="s">
        <v>76</v>
      </c>
      <c r="F136" s="24">
        <v>30</v>
      </c>
      <c r="G136" s="24">
        <v>28.57</v>
      </c>
      <c r="H136" s="30">
        <f>BDI!$B$12</f>
        <v>0.22474058685057496</v>
      </c>
      <c r="I136" s="24">
        <f t="shared" si="14"/>
        <v>34.990838566320924</v>
      </c>
      <c r="J136" s="24">
        <f t="shared" si="15"/>
        <v>1049.7251569896277</v>
      </c>
      <c r="K136" s="37"/>
    </row>
    <row r="137" spans="1:11" ht="30" customHeight="1" x14ac:dyDescent="0.25">
      <c r="A137" s="22" t="s">
        <v>394</v>
      </c>
      <c r="B137" s="33" t="s">
        <v>395</v>
      </c>
      <c r="C137" s="33" t="s">
        <v>63</v>
      </c>
      <c r="D137" s="23" t="s">
        <v>396</v>
      </c>
      <c r="E137" s="33" t="s">
        <v>97</v>
      </c>
      <c r="F137" s="24">
        <v>7</v>
      </c>
      <c r="G137" s="24">
        <v>19.829999999999998</v>
      </c>
      <c r="H137" s="30">
        <f>BDI!$B$12</f>
        <v>0.22474058685057496</v>
      </c>
      <c r="I137" s="24">
        <f t="shared" si="14"/>
        <v>24.286605837246899</v>
      </c>
      <c r="J137" s="24">
        <f t="shared" si="15"/>
        <v>170.0062408607283</v>
      </c>
      <c r="K137" s="37"/>
    </row>
    <row r="138" spans="1:11" ht="30" customHeight="1" x14ac:dyDescent="0.25">
      <c r="A138" s="22" t="s">
        <v>397</v>
      </c>
      <c r="B138" s="33" t="s">
        <v>398</v>
      </c>
      <c r="C138" s="33" t="s">
        <v>63</v>
      </c>
      <c r="D138" s="23" t="s">
        <v>399</v>
      </c>
      <c r="E138" s="33" t="s">
        <v>97</v>
      </c>
      <c r="F138" s="24">
        <v>7</v>
      </c>
      <c r="G138" s="24">
        <v>18.260000000000002</v>
      </c>
      <c r="H138" s="30">
        <f>BDI!$B$12</f>
        <v>0.22474058685057496</v>
      </c>
      <c r="I138" s="24">
        <f t="shared" si="14"/>
        <v>22.363763115891501</v>
      </c>
      <c r="J138" s="24">
        <f t="shared" si="15"/>
        <v>156.5463418112405</v>
      </c>
      <c r="K138" s="37"/>
    </row>
    <row r="139" spans="1:11" ht="30" customHeight="1" x14ac:dyDescent="0.25">
      <c r="A139" s="22" t="s">
        <v>400</v>
      </c>
      <c r="B139" s="33" t="s">
        <v>401</v>
      </c>
      <c r="C139" s="33" t="s">
        <v>63</v>
      </c>
      <c r="D139" s="23" t="s">
        <v>402</v>
      </c>
      <c r="E139" s="33" t="s">
        <v>97</v>
      </c>
      <c r="F139" s="24">
        <v>7</v>
      </c>
      <c r="G139" s="24">
        <v>28.89</v>
      </c>
      <c r="H139" s="30">
        <f>BDI!$B$12</f>
        <v>0.22474058685057496</v>
      </c>
      <c r="I139" s="24">
        <f t="shared" si="14"/>
        <v>35.38275555411311</v>
      </c>
      <c r="J139" s="24">
        <f t="shared" si="15"/>
        <v>247.67928887879177</v>
      </c>
      <c r="K139" s="37"/>
    </row>
    <row r="140" spans="1:11" x14ac:dyDescent="0.25">
      <c r="A140" s="22" t="s">
        <v>403</v>
      </c>
      <c r="B140" s="33" t="s">
        <v>404</v>
      </c>
      <c r="C140" s="33" t="s">
        <v>120</v>
      </c>
      <c r="D140" s="23" t="s">
        <v>405</v>
      </c>
      <c r="E140" s="33" t="s">
        <v>65</v>
      </c>
      <c r="F140" s="24">
        <v>0.5</v>
      </c>
      <c r="G140" s="24">
        <v>408.5</v>
      </c>
      <c r="H140" s="30">
        <f>BDI!$B$12</f>
        <v>0.22474058685057496</v>
      </c>
      <c r="I140" s="24">
        <f t="shared" si="14"/>
        <v>500.30652972845985</v>
      </c>
      <c r="J140" s="24">
        <f t="shared" si="15"/>
        <v>250.15326486422993</v>
      </c>
      <c r="K140" s="38"/>
    </row>
    <row r="141" spans="1:11" x14ac:dyDescent="0.25">
      <c r="A141" s="72" t="s">
        <v>406</v>
      </c>
      <c r="B141" s="73"/>
      <c r="C141" s="73"/>
      <c r="D141" s="73"/>
      <c r="E141" s="73"/>
      <c r="F141" s="74"/>
      <c r="G141" s="20"/>
      <c r="H141" s="20"/>
      <c r="I141" s="20"/>
      <c r="J141" s="28">
        <f>J142+J143+J144+J145</f>
        <v>12099.395968584857</v>
      </c>
      <c r="K141" s="35"/>
    </row>
    <row r="142" spans="1:11" ht="30" customHeight="1" x14ac:dyDescent="0.25">
      <c r="A142" s="22" t="s">
        <v>407</v>
      </c>
      <c r="B142" s="33" t="s">
        <v>408</v>
      </c>
      <c r="C142" s="33" t="s">
        <v>63</v>
      </c>
      <c r="D142" s="23" t="s">
        <v>409</v>
      </c>
      <c r="E142" s="33" t="s">
        <v>76</v>
      </c>
      <c r="F142" s="24">
        <v>35</v>
      </c>
      <c r="G142" s="24">
        <v>92.95</v>
      </c>
      <c r="H142" s="30">
        <f>BDI!$B$12</f>
        <v>0.22474058685057496</v>
      </c>
      <c r="I142" s="24">
        <f>G142*(1+H142)</f>
        <v>113.83963754776094</v>
      </c>
      <c r="J142" s="24">
        <f>I142*F142</f>
        <v>3984.3873141716331</v>
      </c>
      <c r="K142" s="37"/>
    </row>
    <row r="143" spans="1:11" ht="30" customHeight="1" x14ac:dyDescent="0.25">
      <c r="A143" s="22" t="s">
        <v>410</v>
      </c>
      <c r="B143" s="33" t="s">
        <v>411</v>
      </c>
      <c r="C143" s="33" t="s">
        <v>63</v>
      </c>
      <c r="D143" s="23" t="s">
        <v>412</v>
      </c>
      <c r="E143" s="33" t="s">
        <v>76</v>
      </c>
      <c r="F143" s="24">
        <v>20</v>
      </c>
      <c r="G143" s="24">
        <v>29.34</v>
      </c>
      <c r="H143" s="30">
        <f>BDI!$B$12</f>
        <v>0.22474058685057496</v>
      </c>
      <c r="I143" s="24">
        <f>G143*(1+H143)</f>
        <v>35.933888818195868</v>
      </c>
      <c r="J143" s="24">
        <f>I143*F143</f>
        <v>718.67777636391736</v>
      </c>
      <c r="K143" s="37"/>
    </row>
    <row r="144" spans="1:11" ht="30" customHeight="1" x14ac:dyDescent="0.25">
      <c r="A144" s="22" t="s">
        <v>413</v>
      </c>
      <c r="B144" s="33" t="s">
        <v>414</v>
      </c>
      <c r="C144" s="33" t="s">
        <v>63</v>
      </c>
      <c r="D144" s="23" t="s">
        <v>415</v>
      </c>
      <c r="E144" s="33" t="s">
        <v>76</v>
      </c>
      <c r="F144" s="24">
        <v>50</v>
      </c>
      <c r="G144" s="24">
        <v>75.47</v>
      </c>
      <c r="H144" s="30">
        <f>BDI!$B$12</f>
        <v>0.22474058685057496</v>
      </c>
      <c r="I144" s="24">
        <f>G144*(1+H144)</f>
        <v>92.431172089612886</v>
      </c>
      <c r="J144" s="24">
        <f>I144*F144</f>
        <v>4621.5586044806441</v>
      </c>
      <c r="K144" s="37"/>
    </row>
    <row r="145" spans="1:11" ht="30" customHeight="1" x14ac:dyDescent="0.25">
      <c r="A145" s="22" t="s">
        <v>416</v>
      </c>
      <c r="B145" s="33" t="s">
        <v>417</v>
      </c>
      <c r="C145" s="33" t="s">
        <v>63</v>
      </c>
      <c r="D145" s="23" t="s">
        <v>418</v>
      </c>
      <c r="E145" s="33" t="s">
        <v>97</v>
      </c>
      <c r="F145" s="24">
        <v>4</v>
      </c>
      <c r="G145" s="24">
        <v>566.4</v>
      </c>
      <c r="H145" s="30">
        <f>BDI!$B$12</f>
        <v>0.22474058685057496</v>
      </c>
      <c r="I145" s="24">
        <f>G145*(1+H145)</f>
        <v>693.69306839216563</v>
      </c>
      <c r="J145" s="24">
        <f>I145*F145</f>
        <v>2774.7722735686625</v>
      </c>
      <c r="K145" s="37"/>
    </row>
    <row r="146" spans="1:11" x14ac:dyDescent="0.25">
      <c r="A146" s="72" t="s">
        <v>419</v>
      </c>
      <c r="B146" s="73"/>
      <c r="C146" s="73"/>
      <c r="D146" s="73"/>
      <c r="E146" s="73"/>
      <c r="F146" s="74"/>
      <c r="G146" s="20"/>
      <c r="H146" s="20"/>
      <c r="I146" s="20"/>
      <c r="J146" s="28">
        <f>J147+J148+J149</f>
        <v>1525.0714735580727</v>
      </c>
      <c r="K146" s="35"/>
    </row>
    <row r="147" spans="1:11" ht="30" customHeight="1" x14ac:dyDescent="0.25">
      <c r="A147" s="22" t="s">
        <v>420</v>
      </c>
      <c r="B147" s="33">
        <v>101906</v>
      </c>
      <c r="C147" s="33" t="s">
        <v>63</v>
      </c>
      <c r="D147" s="23" t="s">
        <v>421</v>
      </c>
      <c r="E147" s="33" t="s">
        <v>97</v>
      </c>
      <c r="F147" s="24">
        <v>1</v>
      </c>
      <c r="G147" s="24">
        <v>658.06</v>
      </c>
      <c r="H147" s="30">
        <f>BDI!$B$12</f>
        <v>0.22474058685057496</v>
      </c>
      <c r="I147" s="24">
        <f>G147*(1+H147)</f>
        <v>805.95279058288929</v>
      </c>
      <c r="J147" s="24">
        <f>I147*F147</f>
        <v>805.95279058288929</v>
      </c>
      <c r="K147" s="38"/>
    </row>
    <row r="148" spans="1:11" ht="45" customHeight="1" x14ac:dyDescent="0.25">
      <c r="A148" s="22" t="s">
        <v>422</v>
      </c>
      <c r="B148" s="33" t="s">
        <v>423</v>
      </c>
      <c r="C148" s="33" t="s">
        <v>120</v>
      </c>
      <c r="D148" s="23" t="s">
        <v>424</v>
      </c>
      <c r="E148" s="33" t="s">
        <v>97</v>
      </c>
      <c r="F148" s="24">
        <v>6</v>
      </c>
      <c r="G148" s="24">
        <v>78.41</v>
      </c>
      <c r="H148" s="30">
        <f>BDI!$B$12</f>
        <v>0.22474058685057496</v>
      </c>
      <c r="I148" s="24">
        <f>G148*(1+H148)</f>
        <v>96.031909414953574</v>
      </c>
      <c r="J148" s="24">
        <f>I148*F148</f>
        <v>576.19145648972142</v>
      </c>
      <c r="K148" s="38"/>
    </row>
    <row r="149" spans="1:11" ht="30" customHeight="1" x14ac:dyDescent="0.25">
      <c r="A149" s="22" t="s">
        <v>425</v>
      </c>
      <c r="B149" s="33" t="s">
        <v>426</v>
      </c>
      <c r="C149" s="33" t="s">
        <v>63</v>
      </c>
      <c r="D149" s="23" t="s">
        <v>427</v>
      </c>
      <c r="E149" s="33" t="s">
        <v>97</v>
      </c>
      <c r="F149" s="24">
        <v>5</v>
      </c>
      <c r="G149" s="24">
        <v>23.34</v>
      </c>
      <c r="H149" s="30">
        <f>BDI!$B$12</f>
        <v>0.22474058685057496</v>
      </c>
      <c r="I149" s="24">
        <f>G149*(1+H149)</f>
        <v>28.58544529709242</v>
      </c>
      <c r="J149" s="24">
        <f>I149*F149</f>
        <v>142.92722648546209</v>
      </c>
      <c r="K149" s="37"/>
    </row>
    <row r="150" spans="1:11" x14ac:dyDescent="0.25">
      <c r="A150" s="72" t="s">
        <v>428</v>
      </c>
      <c r="B150" s="73"/>
      <c r="C150" s="73"/>
      <c r="D150" s="73"/>
      <c r="E150" s="73"/>
      <c r="F150" s="74"/>
      <c r="G150" s="20"/>
      <c r="H150" s="20"/>
      <c r="I150" s="20"/>
      <c r="J150" s="28">
        <f>SUM(J151:J152)</f>
        <v>16242.252467289087</v>
      </c>
      <c r="K150" s="35"/>
    </row>
    <row r="151" spans="1:11" ht="30" customHeight="1" x14ac:dyDescent="0.25">
      <c r="A151" s="22" t="s">
        <v>429</v>
      </c>
      <c r="B151" s="33" t="s">
        <v>430</v>
      </c>
      <c r="C151" s="33" t="s">
        <v>63</v>
      </c>
      <c r="D151" s="23" t="s">
        <v>431</v>
      </c>
      <c r="E151" s="33" t="s">
        <v>97</v>
      </c>
      <c r="F151" s="24">
        <v>3</v>
      </c>
      <c r="G151" s="24">
        <v>2564.83</v>
      </c>
      <c r="H151" s="30">
        <f>BDI!$B$12</f>
        <v>0.22474058685057496</v>
      </c>
      <c r="I151" s="24">
        <f>G151*(1+H151)</f>
        <v>3141.2513993719599</v>
      </c>
      <c r="J151" s="24">
        <f>I151*F151</f>
        <v>9423.7541981158793</v>
      </c>
      <c r="K151" s="37"/>
    </row>
    <row r="152" spans="1:11" ht="30" customHeight="1" x14ac:dyDescent="0.25">
      <c r="A152" s="22" t="s">
        <v>432</v>
      </c>
      <c r="B152" s="33" t="s">
        <v>433</v>
      </c>
      <c r="C152" s="33" t="s">
        <v>63</v>
      </c>
      <c r="D152" s="23" t="s">
        <v>434</v>
      </c>
      <c r="E152" s="33" t="s">
        <v>97</v>
      </c>
      <c r="F152" s="24">
        <v>1</v>
      </c>
      <c r="G152" s="24">
        <v>5567.3</v>
      </c>
      <c r="H152" s="30">
        <f>BDI!$B$12</f>
        <v>0.22474058685057496</v>
      </c>
      <c r="I152" s="24">
        <f>G152*(1+H152)</f>
        <v>6818.4982691732066</v>
      </c>
      <c r="J152" s="24">
        <f>I152*F152</f>
        <v>6818.4982691732066</v>
      </c>
      <c r="K152" s="37"/>
    </row>
    <row r="153" spans="1:11" x14ac:dyDescent="0.25">
      <c r="A153" s="79" t="s">
        <v>435</v>
      </c>
      <c r="B153" s="73"/>
      <c r="C153" s="73"/>
      <c r="D153" s="73"/>
      <c r="E153" s="73"/>
      <c r="F153" s="74"/>
      <c r="G153" s="26"/>
      <c r="H153" s="26"/>
      <c r="I153" s="26"/>
      <c r="J153" s="27">
        <f>J154+J163+J166+J168+J175+J180+J185+J191+J202+J221+J235</f>
        <v>116963.8951815941</v>
      </c>
      <c r="K153" s="34"/>
    </row>
    <row r="154" spans="1:11" x14ac:dyDescent="0.25">
      <c r="A154" s="72" t="s">
        <v>436</v>
      </c>
      <c r="B154" s="73"/>
      <c r="C154" s="73"/>
      <c r="D154" s="73"/>
      <c r="E154" s="73"/>
      <c r="F154" s="74"/>
      <c r="G154" s="20"/>
      <c r="H154" s="20"/>
      <c r="I154" s="20"/>
      <c r="J154" s="28">
        <f>SUM(J155:J162)</f>
        <v>3988.66557798962</v>
      </c>
      <c r="K154" s="35"/>
    </row>
    <row r="155" spans="1:11" ht="30" customHeight="1" x14ac:dyDescent="0.25">
      <c r="A155" s="22" t="s">
        <v>437</v>
      </c>
      <c r="B155" s="33" t="s">
        <v>82</v>
      </c>
      <c r="C155" s="33" t="s">
        <v>63</v>
      </c>
      <c r="D155" s="23" t="s">
        <v>83</v>
      </c>
      <c r="E155" s="33" t="s">
        <v>84</v>
      </c>
      <c r="F155" s="24">
        <v>13.96</v>
      </c>
      <c r="G155" s="24">
        <v>83.19</v>
      </c>
      <c r="H155" s="30">
        <f>BDI!$B$12</f>
        <v>0.22474058685057496</v>
      </c>
      <c r="I155" s="24">
        <f t="shared" ref="I155:I162" si="16">G155*(1+H155)</f>
        <v>101.88616942009934</v>
      </c>
      <c r="J155" s="24">
        <f t="shared" ref="J155:J162" si="17">I155*F155</f>
        <v>1422.3309251045869</v>
      </c>
      <c r="K155" s="37"/>
    </row>
    <row r="156" spans="1:11" ht="45" customHeight="1" x14ac:dyDescent="0.25">
      <c r="A156" s="22" t="s">
        <v>438</v>
      </c>
      <c r="B156" s="33" t="s">
        <v>86</v>
      </c>
      <c r="C156" s="33" t="s">
        <v>63</v>
      </c>
      <c r="D156" s="23" t="s">
        <v>87</v>
      </c>
      <c r="E156" s="33" t="s">
        <v>65</v>
      </c>
      <c r="F156" s="24">
        <v>27</v>
      </c>
      <c r="G156" s="24">
        <v>9.8699999999999992</v>
      </c>
      <c r="H156" s="30">
        <f>BDI!$B$12</f>
        <v>0.22474058685057496</v>
      </c>
      <c r="I156" s="24">
        <f t="shared" si="16"/>
        <v>12.088189592215175</v>
      </c>
      <c r="J156" s="24">
        <f t="shared" si="17"/>
        <v>326.38111898980969</v>
      </c>
      <c r="K156" s="37"/>
    </row>
    <row r="157" spans="1:11" ht="30" customHeight="1" x14ac:dyDescent="0.25">
      <c r="A157" s="22" t="s">
        <v>439</v>
      </c>
      <c r="B157" s="33" t="s">
        <v>92</v>
      </c>
      <c r="C157" s="33" t="s">
        <v>63</v>
      </c>
      <c r="D157" s="23" t="s">
        <v>93</v>
      </c>
      <c r="E157" s="33" t="s">
        <v>76</v>
      </c>
      <c r="F157" s="24">
        <v>90</v>
      </c>
      <c r="G157" s="24">
        <v>1.04</v>
      </c>
      <c r="H157" s="30">
        <f>BDI!$B$12</f>
        <v>0.22474058685057496</v>
      </c>
      <c r="I157" s="24">
        <f t="shared" si="16"/>
        <v>1.273730210324598</v>
      </c>
      <c r="J157" s="24">
        <f t="shared" si="17"/>
        <v>114.63571892921382</v>
      </c>
      <c r="K157" s="37"/>
    </row>
    <row r="158" spans="1:11" ht="30" customHeight="1" x14ac:dyDescent="0.25">
      <c r="A158" s="22" t="s">
        <v>440</v>
      </c>
      <c r="B158" s="33" t="s">
        <v>95</v>
      </c>
      <c r="C158" s="33" t="s">
        <v>63</v>
      </c>
      <c r="D158" s="23" t="s">
        <v>96</v>
      </c>
      <c r="E158" s="33" t="s">
        <v>97</v>
      </c>
      <c r="F158" s="24">
        <v>15</v>
      </c>
      <c r="G158" s="24">
        <v>2.65</v>
      </c>
      <c r="H158" s="30">
        <f>BDI!$B$12</f>
        <v>0.22474058685057496</v>
      </c>
      <c r="I158" s="24">
        <f t="shared" si="16"/>
        <v>3.2455625551540237</v>
      </c>
      <c r="J158" s="24">
        <f t="shared" si="17"/>
        <v>48.683438327310355</v>
      </c>
      <c r="K158" s="37"/>
    </row>
    <row r="159" spans="1:11" ht="30" customHeight="1" x14ac:dyDescent="0.25">
      <c r="A159" s="22" t="s">
        <v>441</v>
      </c>
      <c r="B159" s="33" t="s">
        <v>99</v>
      </c>
      <c r="C159" s="33" t="s">
        <v>63</v>
      </c>
      <c r="D159" s="23" t="s">
        <v>100</v>
      </c>
      <c r="E159" s="33" t="s">
        <v>65</v>
      </c>
      <c r="F159" s="24">
        <v>10.08</v>
      </c>
      <c r="G159" s="24">
        <v>14.01</v>
      </c>
      <c r="H159" s="30">
        <f>BDI!$B$12</f>
        <v>0.22474058685057496</v>
      </c>
      <c r="I159" s="24">
        <f t="shared" si="16"/>
        <v>17.158615621776555</v>
      </c>
      <c r="J159" s="24">
        <f t="shared" si="17"/>
        <v>172.95884546750767</v>
      </c>
      <c r="K159" s="37"/>
    </row>
    <row r="160" spans="1:11" ht="30" customHeight="1" x14ac:dyDescent="0.25">
      <c r="A160" s="22" t="s">
        <v>442</v>
      </c>
      <c r="B160" s="33" t="s">
        <v>102</v>
      </c>
      <c r="C160" s="33" t="s">
        <v>63</v>
      </c>
      <c r="D160" s="23" t="s">
        <v>103</v>
      </c>
      <c r="E160" s="33" t="s">
        <v>97</v>
      </c>
      <c r="F160" s="24">
        <v>15</v>
      </c>
      <c r="G160" s="24">
        <v>0.97</v>
      </c>
      <c r="H160" s="30">
        <f>BDI!$B$12</f>
        <v>0.22474058685057496</v>
      </c>
      <c r="I160" s="24">
        <f t="shared" si="16"/>
        <v>1.1879983692450578</v>
      </c>
      <c r="J160" s="24">
        <f t="shared" si="17"/>
        <v>17.819975538675866</v>
      </c>
      <c r="K160" s="37"/>
    </row>
    <row r="161" spans="1:11" ht="30" customHeight="1" x14ac:dyDescent="0.25">
      <c r="A161" s="22" t="s">
        <v>443</v>
      </c>
      <c r="B161" s="33" t="s">
        <v>105</v>
      </c>
      <c r="C161" s="33" t="s">
        <v>63</v>
      </c>
      <c r="D161" s="23" t="s">
        <v>106</v>
      </c>
      <c r="E161" s="33" t="s">
        <v>97</v>
      </c>
      <c r="F161" s="24">
        <v>2</v>
      </c>
      <c r="G161" s="24">
        <v>18.59</v>
      </c>
      <c r="H161" s="30">
        <f>BDI!$B$12</f>
        <v>0.22474058685057496</v>
      </c>
      <c r="I161" s="24">
        <f t="shared" si="16"/>
        <v>22.767927509552187</v>
      </c>
      <c r="J161" s="24">
        <f t="shared" si="17"/>
        <v>45.535855019104375</v>
      </c>
      <c r="K161" s="37"/>
    </row>
    <row r="162" spans="1:11" ht="60" customHeight="1" x14ac:dyDescent="0.25">
      <c r="A162" s="22" t="s">
        <v>444</v>
      </c>
      <c r="B162" s="33" t="s">
        <v>112</v>
      </c>
      <c r="C162" s="33" t="s">
        <v>63</v>
      </c>
      <c r="D162" s="23" t="s">
        <v>113</v>
      </c>
      <c r="E162" s="33" t="s">
        <v>84</v>
      </c>
      <c r="F162" s="24">
        <v>14</v>
      </c>
      <c r="G162" s="24">
        <v>107.33</v>
      </c>
      <c r="H162" s="30">
        <f>BDI!$B$12</f>
        <v>0.22474058685057496</v>
      </c>
      <c r="I162" s="24">
        <f t="shared" si="16"/>
        <v>131.45140718667221</v>
      </c>
      <c r="J162" s="24">
        <f t="shared" si="17"/>
        <v>1840.319700613411</v>
      </c>
      <c r="K162" s="37"/>
    </row>
    <row r="163" spans="1:11" x14ac:dyDescent="0.25">
      <c r="A163" s="72" t="s">
        <v>445</v>
      </c>
      <c r="B163" s="73"/>
      <c r="C163" s="73"/>
      <c r="D163" s="73"/>
      <c r="E163" s="73"/>
      <c r="F163" s="74"/>
      <c r="G163" s="20"/>
      <c r="H163" s="20"/>
      <c r="I163" s="20"/>
      <c r="J163" s="28">
        <f>SUM(J164:J165)</f>
        <v>2387.3868259478259</v>
      </c>
      <c r="K163" s="35"/>
    </row>
    <row r="164" spans="1:11" ht="30" customHeight="1" x14ac:dyDescent="0.25">
      <c r="A164" s="22" t="s">
        <v>446</v>
      </c>
      <c r="B164" s="33" t="s">
        <v>119</v>
      </c>
      <c r="C164" s="33" t="s">
        <v>120</v>
      </c>
      <c r="D164" s="23" t="s">
        <v>121</v>
      </c>
      <c r="E164" s="33" t="s">
        <v>122</v>
      </c>
      <c r="F164" s="24">
        <v>10</v>
      </c>
      <c r="G164" s="24">
        <v>151.33000000000001</v>
      </c>
      <c r="H164" s="30">
        <f>BDI!$B$12</f>
        <v>0.22474058685057496</v>
      </c>
      <c r="I164" s="24">
        <f>G164*(1+H164)</f>
        <v>185.33999300809754</v>
      </c>
      <c r="J164" s="24">
        <f>I164*F164</f>
        <v>1853.3999300809753</v>
      </c>
      <c r="K164" s="38"/>
    </row>
    <row r="165" spans="1:11" ht="30" customHeight="1" x14ac:dyDescent="0.25">
      <c r="A165" s="22" t="s">
        <v>447</v>
      </c>
      <c r="B165" s="33" t="s">
        <v>124</v>
      </c>
      <c r="C165" s="33" t="s">
        <v>63</v>
      </c>
      <c r="D165" s="23" t="s">
        <v>125</v>
      </c>
      <c r="E165" s="33" t="s">
        <v>65</v>
      </c>
      <c r="F165" s="24">
        <v>200</v>
      </c>
      <c r="G165" s="24">
        <v>2.1800000000000002</v>
      </c>
      <c r="H165" s="30">
        <f>BDI!$B$12</f>
        <v>0.22474058685057496</v>
      </c>
      <c r="I165" s="24">
        <f>G165*(1+H165)</f>
        <v>2.6699344793342537</v>
      </c>
      <c r="J165" s="24">
        <f>I165*F165</f>
        <v>533.98689586685077</v>
      </c>
      <c r="K165" s="37"/>
    </row>
    <row r="166" spans="1:11" x14ac:dyDescent="0.25">
      <c r="A166" s="72" t="s">
        <v>448</v>
      </c>
      <c r="B166" s="73"/>
      <c r="C166" s="73"/>
      <c r="D166" s="73"/>
      <c r="E166" s="73"/>
      <c r="F166" s="74"/>
      <c r="G166" s="20"/>
      <c r="H166" s="20"/>
      <c r="I166" s="20"/>
      <c r="J166" s="28">
        <f>J167</f>
        <v>6294.2397327358267</v>
      </c>
      <c r="K166" s="35"/>
    </row>
    <row r="167" spans="1:11" ht="60" customHeight="1" x14ac:dyDescent="0.25">
      <c r="A167" s="22" t="s">
        <v>449</v>
      </c>
      <c r="B167" s="33" t="s">
        <v>209</v>
      </c>
      <c r="C167" s="33" t="s">
        <v>63</v>
      </c>
      <c r="D167" s="23" t="s">
        <v>210</v>
      </c>
      <c r="E167" s="33" t="s">
        <v>65</v>
      </c>
      <c r="F167" s="24">
        <v>60.08</v>
      </c>
      <c r="G167" s="24">
        <v>85.54</v>
      </c>
      <c r="H167" s="30">
        <f>BDI!$B$12</f>
        <v>0.22474058685057496</v>
      </c>
      <c r="I167" s="24">
        <f>G167*(1+H167)</f>
        <v>104.76430979919819</v>
      </c>
      <c r="J167" s="24">
        <f>I167*F167</f>
        <v>6294.2397327358267</v>
      </c>
      <c r="K167" s="37"/>
    </row>
    <row r="168" spans="1:11" x14ac:dyDescent="0.25">
      <c r="A168" s="72" t="s">
        <v>450</v>
      </c>
      <c r="B168" s="73"/>
      <c r="C168" s="73"/>
      <c r="D168" s="73"/>
      <c r="E168" s="73"/>
      <c r="F168" s="74"/>
      <c r="G168" s="20"/>
      <c r="H168" s="20"/>
      <c r="I168" s="20"/>
      <c r="J168" s="28">
        <f>SUM(J169:J174)</f>
        <v>19592.502173585337</v>
      </c>
      <c r="K168" s="35"/>
    </row>
    <row r="169" spans="1:11" ht="45" customHeight="1" x14ac:dyDescent="0.25">
      <c r="A169" s="22" t="s">
        <v>451</v>
      </c>
      <c r="B169" s="43">
        <v>106320</v>
      </c>
      <c r="C169" s="43" t="s">
        <v>63</v>
      </c>
      <c r="D169" s="44" t="s">
        <v>213</v>
      </c>
      <c r="E169" s="43" t="s">
        <v>97</v>
      </c>
      <c r="F169" s="45">
        <v>3</v>
      </c>
      <c r="G169" s="24">
        <v>2570.37</v>
      </c>
      <c r="H169" s="30">
        <f>BDI!$B$12</f>
        <v>0.22474058685057496</v>
      </c>
      <c r="I169" s="24">
        <f t="shared" ref="I169:I174" si="18">G169*(1+H169)</f>
        <v>3148.0364622231123</v>
      </c>
      <c r="J169" s="24">
        <f t="shared" ref="J169:J174" si="19">I169*F169</f>
        <v>9444.1093866693373</v>
      </c>
      <c r="K169" s="37"/>
    </row>
    <row r="170" spans="1:11" ht="60" customHeight="1" x14ac:dyDescent="0.25">
      <c r="A170" s="22" t="s">
        <v>452</v>
      </c>
      <c r="B170" s="33">
        <v>90797</v>
      </c>
      <c r="C170" s="33" t="s">
        <v>63</v>
      </c>
      <c r="D170" s="23" t="s">
        <v>215</v>
      </c>
      <c r="E170" s="33" t="s">
        <v>97</v>
      </c>
      <c r="F170" s="24">
        <v>4</v>
      </c>
      <c r="G170" s="24">
        <v>887.15</v>
      </c>
      <c r="H170" s="30">
        <f>BDI!$B$12</f>
        <v>0.22474058685057496</v>
      </c>
      <c r="I170" s="24">
        <f t="shared" si="18"/>
        <v>1086.5286116244874</v>
      </c>
      <c r="J170" s="24">
        <f t="shared" si="19"/>
        <v>4346.1144464979498</v>
      </c>
      <c r="K170" s="37"/>
    </row>
    <row r="171" spans="1:11" ht="90" customHeight="1" x14ac:dyDescent="0.25">
      <c r="A171" s="22" t="s">
        <v>453</v>
      </c>
      <c r="B171" s="43">
        <v>94559</v>
      </c>
      <c r="C171" s="33" t="s">
        <v>63</v>
      </c>
      <c r="D171" s="44" t="s">
        <v>454</v>
      </c>
      <c r="E171" s="43" t="s">
        <v>65</v>
      </c>
      <c r="F171" s="45">
        <v>2.7</v>
      </c>
      <c r="G171" s="24">
        <v>729.01</v>
      </c>
      <c r="H171" s="30">
        <f>BDI!$B$12</f>
        <v>0.22474058685057496</v>
      </c>
      <c r="I171" s="24">
        <f t="shared" si="18"/>
        <v>892.8481352199376</v>
      </c>
      <c r="J171" s="24">
        <f t="shared" si="19"/>
        <v>2410.6899650938317</v>
      </c>
      <c r="K171" s="37"/>
    </row>
    <row r="172" spans="1:11" ht="30" customHeight="1" x14ac:dyDescent="0.25">
      <c r="A172" s="22" t="s">
        <v>455</v>
      </c>
      <c r="B172" s="43">
        <v>102179</v>
      </c>
      <c r="C172" s="33" t="s">
        <v>63</v>
      </c>
      <c r="D172" s="44" t="s">
        <v>456</v>
      </c>
      <c r="E172" s="43" t="s">
        <v>65</v>
      </c>
      <c r="F172" s="45">
        <v>2.7</v>
      </c>
      <c r="G172" s="24">
        <v>425.38</v>
      </c>
      <c r="H172" s="30">
        <f>BDI!$B$12</f>
        <v>0.22474058685057496</v>
      </c>
      <c r="I172" s="24">
        <f t="shared" si="18"/>
        <v>520.98015083449752</v>
      </c>
      <c r="J172" s="24">
        <f t="shared" si="19"/>
        <v>1406.6464072531435</v>
      </c>
      <c r="K172" s="37"/>
    </row>
    <row r="173" spans="1:11" ht="30" customHeight="1" x14ac:dyDescent="0.25">
      <c r="A173" s="22" t="s">
        <v>457</v>
      </c>
      <c r="B173" s="33">
        <v>94587</v>
      </c>
      <c r="C173" s="33" t="s">
        <v>63</v>
      </c>
      <c r="D173" s="23" t="s">
        <v>458</v>
      </c>
      <c r="E173" s="33" t="s">
        <v>76</v>
      </c>
      <c r="F173" s="24">
        <v>12.6</v>
      </c>
      <c r="G173" s="24">
        <v>76.790000000000006</v>
      </c>
      <c r="H173" s="30">
        <f>BDI!$B$12</f>
        <v>0.22474058685057496</v>
      </c>
      <c r="I173" s="24">
        <f t="shared" si="18"/>
        <v>94.047829664255659</v>
      </c>
      <c r="J173" s="24">
        <f t="shared" si="19"/>
        <v>1185.0026537696212</v>
      </c>
      <c r="K173" s="37"/>
    </row>
    <row r="174" spans="1:11" ht="30" customHeight="1" x14ac:dyDescent="0.25">
      <c r="A174" s="22" t="s">
        <v>459</v>
      </c>
      <c r="B174" s="33">
        <v>98695</v>
      </c>
      <c r="C174" s="33" t="s">
        <v>63</v>
      </c>
      <c r="D174" s="23" t="s">
        <v>226</v>
      </c>
      <c r="E174" s="33" t="s">
        <v>76</v>
      </c>
      <c r="F174" s="24">
        <v>5</v>
      </c>
      <c r="G174" s="24">
        <v>130.63</v>
      </c>
      <c r="H174" s="30">
        <f>BDI!$B$12</f>
        <v>0.22474058685057496</v>
      </c>
      <c r="I174" s="24">
        <f t="shared" si="18"/>
        <v>159.98786286029059</v>
      </c>
      <c r="J174" s="24">
        <f t="shared" si="19"/>
        <v>799.9393143014529</v>
      </c>
      <c r="K174" s="37"/>
    </row>
    <row r="175" spans="1:11" x14ac:dyDescent="0.25">
      <c r="A175" s="72" t="s">
        <v>460</v>
      </c>
      <c r="B175" s="73"/>
      <c r="C175" s="73"/>
      <c r="D175" s="73"/>
      <c r="E175" s="73"/>
      <c r="F175" s="74"/>
      <c r="G175" s="20"/>
      <c r="H175" s="20"/>
      <c r="I175" s="20"/>
      <c r="J175" s="28">
        <f>SUM(J176:J179)</f>
        <v>24711.791065970003</v>
      </c>
      <c r="K175" s="35"/>
    </row>
    <row r="176" spans="1:11" ht="45" customHeight="1" x14ac:dyDescent="0.25">
      <c r="A176" s="22" t="s">
        <v>461</v>
      </c>
      <c r="B176" s="33" t="s">
        <v>240</v>
      </c>
      <c r="C176" s="33" t="s">
        <v>63</v>
      </c>
      <c r="D176" s="23" t="s">
        <v>241</v>
      </c>
      <c r="E176" s="33" t="s">
        <v>65</v>
      </c>
      <c r="F176" s="24">
        <v>120.15</v>
      </c>
      <c r="G176" s="24">
        <v>6.58</v>
      </c>
      <c r="H176" s="30">
        <f>BDI!$B$12</f>
        <v>0.22474058685057496</v>
      </c>
      <c r="I176" s="24">
        <f>G176*(1+H176)</f>
        <v>8.0587930614767842</v>
      </c>
      <c r="J176" s="24">
        <f>I176*F176</f>
        <v>968.26398633643566</v>
      </c>
      <c r="K176" s="37"/>
    </row>
    <row r="177" spans="1:11" ht="60" customHeight="1" x14ac:dyDescent="0.25">
      <c r="A177" s="22" t="s">
        <v>462</v>
      </c>
      <c r="B177" s="33" t="s">
        <v>243</v>
      </c>
      <c r="C177" s="33" t="s">
        <v>63</v>
      </c>
      <c r="D177" s="23" t="s">
        <v>244</v>
      </c>
      <c r="E177" s="33" t="s">
        <v>65</v>
      </c>
      <c r="F177" s="24">
        <v>120.15</v>
      </c>
      <c r="G177" s="24">
        <v>45.53</v>
      </c>
      <c r="H177" s="30">
        <f>BDI!$B$12</f>
        <v>0.22474058685057496</v>
      </c>
      <c r="I177" s="24">
        <f>G177*(1+H177)</f>
        <v>55.762438919306682</v>
      </c>
      <c r="J177" s="24">
        <f>I177*F177</f>
        <v>6699.8570361546981</v>
      </c>
      <c r="K177" s="37"/>
    </row>
    <row r="178" spans="1:11" ht="45" customHeight="1" x14ac:dyDescent="0.25">
      <c r="A178" s="22" t="s">
        <v>463</v>
      </c>
      <c r="B178" s="33" t="s">
        <v>246</v>
      </c>
      <c r="C178" s="33" t="s">
        <v>63</v>
      </c>
      <c r="D178" s="23" t="s">
        <v>247</v>
      </c>
      <c r="E178" s="33" t="s">
        <v>65</v>
      </c>
      <c r="F178" s="24">
        <v>78.05</v>
      </c>
      <c r="G178" s="24">
        <v>69.88</v>
      </c>
      <c r="H178" s="30">
        <f>BDI!$B$12</f>
        <v>0.22474058685057496</v>
      </c>
      <c r="I178" s="24">
        <f>G178*(1+H178)</f>
        <v>85.584872209118174</v>
      </c>
      <c r="J178" s="24">
        <f>I178*F178</f>
        <v>6679.8992759216735</v>
      </c>
      <c r="K178" s="37"/>
    </row>
    <row r="179" spans="1:11" ht="30" customHeight="1" x14ac:dyDescent="0.25">
      <c r="A179" s="22" t="s">
        <v>464</v>
      </c>
      <c r="B179" s="33" t="s">
        <v>249</v>
      </c>
      <c r="C179" s="33" t="s">
        <v>63</v>
      </c>
      <c r="D179" s="23" t="s">
        <v>250</v>
      </c>
      <c r="E179" s="33" t="s">
        <v>65</v>
      </c>
      <c r="F179" s="24">
        <v>93.71</v>
      </c>
      <c r="G179" s="24">
        <v>90.3</v>
      </c>
      <c r="H179" s="30">
        <f>BDI!$B$12</f>
        <v>0.22474058685057496</v>
      </c>
      <c r="I179" s="24">
        <f>G179*(1+H179)</f>
        <v>110.59407499260692</v>
      </c>
      <c r="J179" s="24">
        <f>I179*F179</f>
        <v>10363.770767557195</v>
      </c>
      <c r="K179" s="37"/>
    </row>
    <row r="180" spans="1:11" x14ac:dyDescent="0.25">
      <c r="A180" s="72" t="s">
        <v>465</v>
      </c>
      <c r="B180" s="73"/>
      <c r="C180" s="73"/>
      <c r="D180" s="73"/>
      <c r="E180" s="73"/>
      <c r="F180" s="74"/>
      <c r="G180" s="20"/>
      <c r="H180" s="20"/>
      <c r="I180" s="20"/>
      <c r="J180" s="28">
        <f>SUM(J181:J184)</f>
        <v>13897.089307917289</v>
      </c>
      <c r="K180" s="35"/>
    </row>
    <row r="181" spans="1:11" ht="30" customHeight="1" x14ac:dyDescent="0.25">
      <c r="A181" s="22" t="s">
        <v>466</v>
      </c>
      <c r="B181" s="33" t="s">
        <v>264</v>
      </c>
      <c r="C181" s="33" t="s">
        <v>63</v>
      </c>
      <c r="D181" s="23" t="s">
        <v>265</v>
      </c>
      <c r="E181" s="33" t="s">
        <v>76</v>
      </c>
      <c r="F181" s="24">
        <v>69.400000000000006</v>
      </c>
      <c r="G181" s="24">
        <v>9.2899999999999991</v>
      </c>
      <c r="H181" s="30">
        <f>BDI!$B$12</f>
        <v>0.22474058685057496</v>
      </c>
      <c r="I181" s="24">
        <f>G181*(1+H181)</f>
        <v>11.37784005184184</v>
      </c>
      <c r="J181" s="24">
        <f>I181*F181</f>
        <v>789.62209959782376</v>
      </c>
      <c r="K181" s="37"/>
    </row>
    <row r="182" spans="1:11" ht="30" customHeight="1" x14ac:dyDescent="0.25">
      <c r="A182" s="22" t="s">
        <v>467</v>
      </c>
      <c r="B182" s="33" t="s">
        <v>267</v>
      </c>
      <c r="C182" s="33" t="s">
        <v>63</v>
      </c>
      <c r="D182" s="23" t="s">
        <v>268</v>
      </c>
      <c r="E182" s="33" t="s">
        <v>76</v>
      </c>
      <c r="F182" s="24">
        <v>5</v>
      </c>
      <c r="G182" s="24">
        <v>154.13</v>
      </c>
      <c r="H182" s="30">
        <f>BDI!$B$12</f>
        <v>0.22474058685057496</v>
      </c>
      <c r="I182" s="24">
        <f>G182*(1+H182)</f>
        <v>188.76926665127911</v>
      </c>
      <c r="J182" s="24">
        <f>I182*F182</f>
        <v>943.84633325639561</v>
      </c>
      <c r="K182" s="37"/>
    </row>
    <row r="183" spans="1:11" ht="45" customHeight="1" x14ac:dyDescent="0.25">
      <c r="A183" s="22" t="s">
        <v>468</v>
      </c>
      <c r="B183" s="33" t="s">
        <v>261</v>
      </c>
      <c r="C183" s="33" t="s">
        <v>63</v>
      </c>
      <c r="D183" s="23" t="s">
        <v>262</v>
      </c>
      <c r="E183" s="33" t="s">
        <v>65</v>
      </c>
      <c r="F183" s="24">
        <v>17.2</v>
      </c>
      <c r="G183" s="24">
        <v>65.489999999999995</v>
      </c>
      <c r="H183" s="30">
        <f>BDI!$B$12</f>
        <v>0.22474058685057496</v>
      </c>
      <c r="I183" s="24">
        <f>G183*(1+H183)</f>
        <v>80.208261032844149</v>
      </c>
      <c r="J183" s="24">
        <f>I183*F183</f>
        <v>1379.5820897649194</v>
      </c>
      <c r="K183" s="37"/>
    </row>
    <row r="184" spans="1:11" ht="45" customHeight="1" x14ac:dyDescent="0.25">
      <c r="A184" s="22" t="s">
        <v>469</v>
      </c>
      <c r="B184" s="33">
        <v>104598</v>
      </c>
      <c r="C184" s="33" t="s">
        <v>63</v>
      </c>
      <c r="D184" s="23" t="s">
        <v>259</v>
      </c>
      <c r="E184" s="33" t="s">
        <v>65</v>
      </c>
      <c r="F184" s="24">
        <v>76.540000000000006</v>
      </c>
      <c r="G184" s="24">
        <v>115.04</v>
      </c>
      <c r="H184" s="30">
        <f>BDI!$B$12</f>
        <v>0.22474058685057496</v>
      </c>
      <c r="I184" s="24">
        <f>G184*(1+H184)</f>
        <v>140.89415711129016</v>
      </c>
      <c r="J184" s="24">
        <f>I184*F184</f>
        <v>10784.038785298149</v>
      </c>
      <c r="K184" s="37"/>
    </row>
    <row r="185" spans="1:11" x14ac:dyDescent="0.25">
      <c r="A185" s="72" t="s">
        <v>470</v>
      </c>
      <c r="B185" s="73"/>
      <c r="C185" s="73"/>
      <c r="D185" s="73"/>
      <c r="E185" s="73"/>
      <c r="F185" s="74"/>
      <c r="G185" s="20"/>
      <c r="H185" s="20"/>
      <c r="I185" s="20"/>
      <c r="J185" s="28">
        <f>SUM(J186:J190)</f>
        <v>13771.04696753244</v>
      </c>
      <c r="K185" s="35"/>
    </row>
    <row r="186" spans="1:11" ht="30" customHeight="1" x14ac:dyDescent="0.25">
      <c r="A186" s="22" t="s">
        <v>471</v>
      </c>
      <c r="B186" s="33" t="s">
        <v>271</v>
      </c>
      <c r="C186" s="33" t="s">
        <v>63</v>
      </c>
      <c r="D186" s="23" t="s">
        <v>272</v>
      </c>
      <c r="E186" s="33" t="s">
        <v>65</v>
      </c>
      <c r="F186" s="24">
        <v>63.52</v>
      </c>
      <c r="G186" s="24">
        <v>25.58</v>
      </c>
      <c r="H186" s="30">
        <f>BDI!$B$12</f>
        <v>0.22474058685057496</v>
      </c>
      <c r="I186" s="24">
        <f>G186*(1+H186)</f>
        <v>31.328864211637704</v>
      </c>
      <c r="J186" s="24">
        <f>I186*F186</f>
        <v>1990.009454723227</v>
      </c>
      <c r="K186" s="37"/>
    </row>
    <row r="187" spans="1:11" ht="30" customHeight="1" x14ac:dyDescent="0.25">
      <c r="A187" s="22" t="s">
        <v>472</v>
      </c>
      <c r="B187" s="33" t="s">
        <v>274</v>
      </c>
      <c r="C187" s="33" t="s">
        <v>63</v>
      </c>
      <c r="D187" s="23" t="s">
        <v>275</v>
      </c>
      <c r="E187" s="33" t="s">
        <v>65</v>
      </c>
      <c r="F187" s="24">
        <v>63.52</v>
      </c>
      <c r="G187" s="24">
        <v>5.03</v>
      </c>
      <c r="H187" s="30">
        <f>BDI!$B$12</f>
        <v>0.22474058685057496</v>
      </c>
      <c r="I187" s="24">
        <f>G187*(1+H187)</f>
        <v>6.1604451518583927</v>
      </c>
      <c r="J187" s="24">
        <f>I187*F187</f>
        <v>391.31147604604513</v>
      </c>
      <c r="K187" s="37"/>
    </row>
    <row r="188" spans="1:11" ht="30" customHeight="1" x14ac:dyDescent="0.25">
      <c r="A188" s="22" t="s">
        <v>473</v>
      </c>
      <c r="B188" s="33" t="s">
        <v>277</v>
      </c>
      <c r="C188" s="33" t="s">
        <v>63</v>
      </c>
      <c r="D188" s="23" t="s">
        <v>278</v>
      </c>
      <c r="E188" s="33" t="s">
        <v>65</v>
      </c>
      <c r="F188" s="24">
        <v>213</v>
      </c>
      <c r="G188" s="24">
        <v>15.42</v>
      </c>
      <c r="H188" s="30">
        <f>BDI!$B$12</f>
        <v>0.22474058685057496</v>
      </c>
      <c r="I188" s="24">
        <f>G188*(1+H188)</f>
        <v>18.885499849235867</v>
      </c>
      <c r="J188" s="24">
        <f>I188*F188</f>
        <v>4022.6114678872395</v>
      </c>
      <c r="K188" s="37"/>
    </row>
    <row r="189" spans="1:11" ht="30" customHeight="1" x14ac:dyDescent="0.25">
      <c r="A189" s="22" t="s">
        <v>474</v>
      </c>
      <c r="B189" s="33" t="s">
        <v>475</v>
      </c>
      <c r="C189" s="33" t="s">
        <v>63</v>
      </c>
      <c r="D189" s="23" t="s">
        <v>476</v>
      </c>
      <c r="E189" s="33" t="s">
        <v>65</v>
      </c>
      <c r="F189" s="24">
        <v>93.71</v>
      </c>
      <c r="G189" s="24">
        <v>45.44</v>
      </c>
      <c r="H189" s="30">
        <f>BDI!$B$12</f>
        <v>0.22474058685057496</v>
      </c>
      <c r="I189" s="24">
        <f>G189*(1+H189)</f>
        <v>55.652212266490125</v>
      </c>
      <c r="J189" s="24">
        <f>I189*F189</f>
        <v>5215.1688114927892</v>
      </c>
      <c r="K189" s="37"/>
    </row>
    <row r="190" spans="1:11" ht="30" customHeight="1" x14ac:dyDescent="0.25">
      <c r="A190" s="22" t="s">
        <v>477</v>
      </c>
      <c r="B190" s="33" t="s">
        <v>280</v>
      </c>
      <c r="C190" s="33" t="s">
        <v>63</v>
      </c>
      <c r="D190" s="23" t="s">
        <v>281</v>
      </c>
      <c r="E190" s="33" t="s">
        <v>65</v>
      </c>
      <c r="F190" s="24">
        <v>93.71</v>
      </c>
      <c r="G190" s="24">
        <v>18.75</v>
      </c>
      <c r="H190" s="30">
        <f>BDI!$B$12</f>
        <v>0.22474058685057496</v>
      </c>
      <c r="I190" s="24">
        <f>G190*(1+H190)</f>
        <v>22.96388600344828</v>
      </c>
      <c r="J190" s="24">
        <f>I190*F190</f>
        <v>2151.9457573831382</v>
      </c>
      <c r="K190" s="37"/>
    </row>
    <row r="191" spans="1:11" x14ac:dyDescent="0.25">
      <c r="A191" s="72" t="s">
        <v>478</v>
      </c>
      <c r="B191" s="73"/>
      <c r="C191" s="73"/>
      <c r="D191" s="73"/>
      <c r="E191" s="73"/>
      <c r="F191" s="74"/>
      <c r="G191" s="20"/>
      <c r="H191" s="20"/>
      <c r="I191" s="20"/>
      <c r="J191" s="28">
        <f>SUM(J192:J201)</f>
        <v>12858.735132432215</v>
      </c>
      <c r="K191" s="35"/>
    </row>
    <row r="192" spans="1:11" ht="30" customHeight="1" x14ac:dyDescent="0.25">
      <c r="A192" s="22" t="s">
        <v>479</v>
      </c>
      <c r="B192" s="33" t="s">
        <v>284</v>
      </c>
      <c r="C192" s="33" t="s">
        <v>63</v>
      </c>
      <c r="D192" s="23" t="s">
        <v>285</v>
      </c>
      <c r="E192" s="33" t="s">
        <v>97</v>
      </c>
      <c r="F192" s="24">
        <v>1</v>
      </c>
      <c r="G192" s="24">
        <v>431.21</v>
      </c>
      <c r="H192" s="30">
        <f>BDI!$B$12</f>
        <v>0.22474058685057496</v>
      </c>
      <c r="I192" s="24">
        <f t="shared" ref="I192:I201" si="20">G192*(1+H192)</f>
        <v>528.12038845583641</v>
      </c>
      <c r="J192" s="24">
        <f t="shared" ref="J192:J201" si="21">I192*F192</f>
        <v>528.12038845583641</v>
      </c>
      <c r="K192" s="37"/>
    </row>
    <row r="193" spans="1:11" ht="30" customHeight="1" x14ac:dyDescent="0.25">
      <c r="A193" s="22" t="s">
        <v>480</v>
      </c>
      <c r="B193" s="33" t="s">
        <v>287</v>
      </c>
      <c r="C193" s="33" t="s">
        <v>63</v>
      </c>
      <c r="D193" s="23" t="s">
        <v>288</v>
      </c>
      <c r="E193" s="33" t="s">
        <v>97</v>
      </c>
      <c r="F193" s="24">
        <v>6</v>
      </c>
      <c r="G193" s="24">
        <v>14.48</v>
      </c>
      <c r="H193" s="30">
        <f>BDI!$B$12</f>
        <v>0.22474058685057496</v>
      </c>
      <c r="I193" s="24">
        <f t="shared" si="20"/>
        <v>17.734243697596327</v>
      </c>
      <c r="J193" s="24">
        <f t="shared" si="21"/>
        <v>106.40546218557796</v>
      </c>
      <c r="K193" s="37"/>
    </row>
    <row r="194" spans="1:11" ht="30" customHeight="1" x14ac:dyDescent="0.25">
      <c r="A194" s="22" t="s">
        <v>481</v>
      </c>
      <c r="B194" s="33" t="s">
        <v>290</v>
      </c>
      <c r="C194" s="33" t="s">
        <v>63</v>
      </c>
      <c r="D194" s="23" t="s">
        <v>291</v>
      </c>
      <c r="E194" s="33" t="s">
        <v>97</v>
      </c>
      <c r="F194" s="24">
        <v>35</v>
      </c>
      <c r="G194" s="24">
        <v>37.799999999999997</v>
      </c>
      <c r="H194" s="30">
        <f>BDI!$B$12</f>
        <v>0.22474058685057496</v>
      </c>
      <c r="I194" s="24">
        <f t="shared" si="20"/>
        <v>46.295194182951732</v>
      </c>
      <c r="J194" s="24">
        <f t="shared" si="21"/>
        <v>1620.3317964033106</v>
      </c>
      <c r="K194" s="37"/>
    </row>
    <row r="195" spans="1:11" ht="30" customHeight="1" x14ac:dyDescent="0.25">
      <c r="A195" s="22" t="s">
        <v>482</v>
      </c>
      <c r="B195" s="33" t="s">
        <v>293</v>
      </c>
      <c r="C195" s="33" t="s">
        <v>63</v>
      </c>
      <c r="D195" s="23" t="s">
        <v>294</v>
      </c>
      <c r="E195" s="33" t="s">
        <v>97</v>
      </c>
      <c r="F195" s="24">
        <v>1</v>
      </c>
      <c r="G195" s="24">
        <v>46.04</v>
      </c>
      <c r="H195" s="30">
        <f>BDI!$B$12</f>
        <v>0.22474058685057496</v>
      </c>
      <c r="I195" s="24">
        <f t="shared" si="20"/>
        <v>56.387056618600468</v>
      </c>
      <c r="J195" s="24">
        <f t="shared" si="21"/>
        <v>56.387056618600468</v>
      </c>
      <c r="K195" s="37"/>
    </row>
    <row r="196" spans="1:11" ht="30" customHeight="1" x14ac:dyDescent="0.25">
      <c r="A196" s="22" t="s">
        <v>483</v>
      </c>
      <c r="B196" s="33" t="s">
        <v>296</v>
      </c>
      <c r="C196" s="33" t="s">
        <v>63</v>
      </c>
      <c r="D196" s="23" t="s">
        <v>297</v>
      </c>
      <c r="E196" s="33" t="s">
        <v>97</v>
      </c>
      <c r="F196" s="24">
        <v>10</v>
      </c>
      <c r="G196" s="24">
        <v>37.89</v>
      </c>
      <c r="H196" s="30">
        <f>BDI!$B$12</f>
        <v>0.22474058685057496</v>
      </c>
      <c r="I196" s="24">
        <f t="shared" si="20"/>
        <v>46.40542083576829</v>
      </c>
      <c r="J196" s="24">
        <f t="shared" si="21"/>
        <v>464.05420835768291</v>
      </c>
      <c r="K196" s="37"/>
    </row>
    <row r="197" spans="1:11" ht="30" customHeight="1" x14ac:dyDescent="0.25">
      <c r="A197" s="22" t="s">
        <v>484</v>
      </c>
      <c r="B197" s="33" t="s">
        <v>299</v>
      </c>
      <c r="C197" s="33" t="s">
        <v>63</v>
      </c>
      <c r="D197" s="23" t="s">
        <v>300</v>
      </c>
      <c r="E197" s="33" t="s">
        <v>97</v>
      </c>
      <c r="F197" s="24">
        <v>2</v>
      </c>
      <c r="G197" s="24">
        <v>61.71</v>
      </c>
      <c r="H197" s="30">
        <f>BDI!$B$12</f>
        <v>0.22474058685057496</v>
      </c>
      <c r="I197" s="24">
        <f t="shared" si="20"/>
        <v>75.578741614548989</v>
      </c>
      <c r="J197" s="24">
        <f t="shared" si="21"/>
        <v>151.15748322909798</v>
      </c>
      <c r="K197" s="37"/>
    </row>
    <row r="198" spans="1:11" ht="30" customHeight="1" x14ac:dyDescent="0.25">
      <c r="A198" s="22" t="s">
        <v>485</v>
      </c>
      <c r="B198" s="33" t="s">
        <v>302</v>
      </c>
      <c r="C198" s="33" t="s">
        <v>63</v>
      </c>
      <c r="D198" s="23" t="s">
        <v>303</v>
      </c>
      <c r="E198" s="33" t="s">
        <v>97</v>
      </c>
      <c r="F198" s="24">
        <v>5</v>
      </c>
      <c r="G198" s="24">
        <v>47.3</v>
      </c>
      <c r="H198" s="30">
        <f>BDI!$B$12</f>
        <v>0.22474058685057496</v>
      </c>
      <c r="I198" s="24">
        <f t="shared" si="20"/>
        <v>57.930229758032191</v>
      </c>
      <c r="J198" s="24">
        <f t="shared" si="21"/>
        <v>289.65114879016096</v>
      </c>
      <c r="K198" s="37"/>
    </row>
    <row r="199" spans="1:11" ht="30" customHeight="1" x14ac:dyDescent="0.25">
      <c r="A199" s="22" t="s">
        <v>486</v>
      </c>
      <c r="B199" s="33" t="s">
        <v>305</v>
      </c>
      <c r="C199" s="33" t="s">
        <v>63</v>
      </c>
      <c r="D199" s="23" t="s">
        <v>306</v>
      </c>
      <c r="E199" s="33" t="s">
        <v>76</v>
      </c>
      <c r="F199" s="24">
        <v>200</v>
      </c>
      <c r="G199" s="24">
        <v>13.56</v>
      </c>
      <c r="H199" s="30">
        <f>BDI!$B$12</f>
        <v>0.22474058685057496</v>
      </c>
      <c r="I199" s="24">
        <f t="shared" si="20"/>
        <v>16.607482357693797</v>
      </c>
      <c r="J199" s="24">
        <f t="shared" si="21"/>
        <v>3321.4964715387596</v>
      </c>
      <c r="K199" s="37"/>
    </row>
    <row r="200" spans="1:11" ht="30" customHeight="1" x14ac:dyDescent="0.25">
      <c r="A200" s="22" t="s">
        <v>487</v>
      </c>
      <c r="B200" s="33" t="s">
        <v>311</v>
      </c>
      <c r="C200" s="33" t="s">
        <v>63</v>
      </c>
      <c r="D200" s="23" t="s">
        <v>312</v>
      </c>
      <c r="E200" s="33" t="s">
        <v>76</v>
      </c>
      <c r="F200" s="24">
        <v>600</v>
      </c>
      <c r="G200" s="24">
        <v>6.32</v>
      </c>
      <c r="H200" s="30">
        <f>BDI!$B$12</f>
        <v>0.22474058685057496</v>
      </c>
      <c r="I200" s="24">
        <f t="shared" si="20"/>
        <v>7.740360508895634</v>
      </c>
      <c r="J200" s="24">
        <f t="shared" si="21"/>
        <v>4644.2163053373806</v>
      </c>
      <c r="K200" s="37"/>
    </row>
    <row r="201" spans="1:11" ht="30" customHeight="1" x14ac:dyDescent="0.25">
      <c r="A201" s="22" t="s">
        <v>488</v>
      </c>
      <c r="B201" s="33" t="s">
        <v>314</v>
      </c>
      <c r="C201" s="33" t="s">
        <v>63</v>
      </c>
      <c r="D201" s="23" t="s">
        <v>315</v>
      </c>
      <c r="E201" s="33" t="s">
        <v>76</v>
      </c>
      <c r="F201" s="24">
        <v>105</v>
      </c>
      <c r="G201" s="24">
        <v>13.04</v>
      </c>
      <c r="H201" s="30">
        <f>BDI!$B$12</f>
        <v>0.22474058685057496</v>
      </c>
      <c r="I201" s="24">
        <f t="shared" si="20"/>
        <v>15.970617252531497</v>
      </c>
      <c r="J201" s="24">
        <f t="shared" si="21"/>
        <v>1676.9148115158073</v>
      </c>
      <c r="K201" s="37"/>
    </row>
    <row r="202" spans="1:11" x14ac:dyDescent="0.25">
      <c r="A202" s="72" t="s">
        <v>489</v>
      </c>
      <c r="B202" s="73"/>
      <c r="C202" s="73"/>
      <c r="D202" s="73"/>
      <c r="E202" s="73"/>
      <c r="F202" s="74"/>
      <c r="G202" s="20"/>
      <c r="H202" s="20"/>
      <c r="I202" s="20"/>
      <c r="J202" s="28">
        <f>SUM(J203:J220)</f>
        <v>6318.4121927503793</v>
      </c>
      <c r="K202" s="35"/>
    </row>
    <row r="203" spans="1:11" ht="30" customHeight="1" x14ac:dyDescent="0.25">
      <c r="A203" s="22" t="s">
        <v>490</v>
      </c>
      <c r="B203" s="33" t="s">
        <v>318</v>
      </c>
      <c r="C203" s="33" t="s">
        <v>63</v>
      </c>
      <c r="D203" s="23" t="s">
        <v>319</v>
      </c>
      <c r="E203" s="33" t="s">
        <v>76</v>
      </c>
      <c r="F203" s="24">
        <v>30</v>
      </c>
      <c r="G203" s="24">
        <v>5.69</v>
      </c>
      <c r="H203" s="30">
        <f>BDI!$B$12</f>
        <v>0.22474058685057496</v>
      </c>
      <c r="I203" s="24">
        <f t="shared" ref="I203:I220" si="22">G203*(1+H203)</f>
        <v>6.9687739391797718</v>
      </c>
      <c r="J203" s="24">
        <f t="shared" ref="J203:J220" si="23">I203*F203</f>
        <v>209.06321817539316</v>
      </c>
      <c r="K203" s="37"/>
    </row>
    <row r="204" spans="1:11" ht="30" customHeight="1" x14ac:dyDescent="0.25">
      <c r="A204" s="22" t="s">
        <v>491</v>
      </c>
      <c r="B204" s="33" t="s">
        <v>321</v>
      </c>
      <c r="C204" s="33" t="s">
        <v>63</v>
      </c>
      <c r="D204" s="23" t="s">
        <v>322</v>
      </c>
      <c r="E204" s="33" t="s">
        <v>76</v>
      </c>
      <c r="F204" s="24">
        <v>20</v>
      </c>
      <c r="G204" s="24">
        <v>15.83</v>
      </c>
      <c r="H204" s="30">
        <f>BDI!$B$12</f>
        <v>0.22474058685057496</v>
      </c>
      <c r="I204" s="24">
        <f t="shared" si="22"/>
        <v>19.387643489844603</v>
      </c>
      <c r="J204" s="24">
        <f t="shared" si="23"/>
        <v>387.75286979689207</v>
      </c>
      <c r="K204" s="37"/>
    </row>
    <row r="205" spans="1:11" ht="30" customHeight="1" x14ac:dyDescent="0.25">
      <c r="A205" s="22" t="s">
        <v>492</v>
      </c>
      <c r="B205" s="33" t="s">
        <v>324</v>
      </c>
      <c r="C205" s="33" t="s">
        <v>63</v>
      </c>
      <c r="D205" s="23" t="s">
        <v>325</v>
      </c>
      <c r="E205" s="33" t="s">
        <v>76</v>
      </c>
      <c r="F205" s="24">
        <v>8</v>
      </c>
      <c r="G205" s="24">
        <v>18.41</v>
      </c>
      <c r="H205" s="30">
        <f>BDI!$B$12</f>
        <v>0.22474058685057496</v>
      </c>
      <c r="I205" s="24">
        <f t="shared" si="22"/>
        <v>22.547474203919084</v>
      </c>
      <c r="J205" s="24">
        <f t="shared" si="23"/>
        <v>180.37979363135267</v>
      </c>
      <c r="K205" s="37"/>
    </row>
    <row r="206" spans="1:11" ht="30" customHeight="1" x14ac:dyDescent="0.25">
      <c r="A206" s="22" t="s">
        <v>493</v>
      </c>
      <c r="B206" s="33" t="s">
        <v>327</v>
      </c>
      <c r="C206" s="33" t="s">
        <v>63</v>
      </c>
      <c r="D206" s="23" t="s">
        <v>328</v>
      </c>
      <c r="E206" s="33" t="s">
        <v>97</v>
      </c>
      <c r="F206" s="24">
        <v>10</v>
      </c>
      <c r="G206" s="24">
        <v>19.329999999999998</v>
      </c>
      <c r="H206" s="30">
        <f>BDI!$B$12</f>
        <v>0.22474058685057496</v>
      </c>
      <c r="I206" s="24">
        <f t="shared" si="22"/>
        <v>23.674235543821613</v>
      </c>
      <c r="J206" s="24">
        <f t="shared" si="23"/>
        <v>236.74235543821612</v>
      </c>
      <c r="K206" s="37"/>
    </row>
    <row r="207" spans="1:11" ht="30" customHeight="1" x14ac:dyDescent="0.25">
      <c r="A207" s="22" t="s">
        <v>494</v>
      </c>
      <c r="B207" s="33" t="s">
        <v>330</v>
      </c>
      <c r="C207" s="33" t="s">
        <v>63</v>
      </c>
      <c r="D207" s="23" t="s">
        <v>331</v>
      </c>
      <c r="E207" s="33" t="s">
        <v>97</v>
      </c>
      <c r="F207" s="24">
        <v>2</v>
      </c>
      <c r="G207" s="24">
        <v>91.89</v>
      </c>
      <c r="H207" s="30">
        <f>BDI!$B$12</f>
        <v>0.22474058685057496</v>
      </c>
      <c r="I207" s="24">
        <f t="shared" si="22"/>
        <v>112.54141252569933</v>
      </c>
      <c r="J207" s="24">
        <f t="shared" si="23"/>
        <v>225.08282505139866</v>
      </c>
      <c r="K207" s="37"/>
    </row>
    <row r="208" spans="1:11" ht="30" customHeight="1" x14ac:dyDescent="0.25">
      <c r="A208" s="22" t="s">
        <v>495</v>
      </c>
      <c r="B208" s="33" t="s">
        <v>335</v>
      </c>
      <c r="C208" s="33" t="s">
        <v>63</v>
      </c>
      <c r="D208" s="23" t="s">
        <v>336</v>
      </c>
      <c r="E208" s="33" t="s">
        <v>97</v>
      </c>
      <c r="F208" s="24">
        <v>2</v>
      </c>
      <c r="G208" s="24">
        <v>45.86</v>
      </c>
      <c r="H208" s="30">
        <f>BDI!$B$12</f>
        <v>0.22474058685057496</v>
      </c>
      <c r="I208" s="24">
        <f t="shared" si="22"/>
        <v>56.166603312967368</v>
      </c>
      <c r="J208" s="24">
        <f t="shared" si="23"/>
        <v>112.33320662593474</v>
      </c>
      <c r="K208" s="37"/>
    </row>
    <row r="209" spans="1:11" ht="45" customHeight="1" x14ac:dyDescent="0.25">
      <c r="A209" s="22" t="s">
        <v>496</v>
      </c>
      <c r="B209" s="33">
        <v>95471</v>
      </c>
      <c r="C209" s="33" t="s">
        <v>63</v>
      </c>
      <c r="D209" s="23" t="s">
        <v>333</v>
      </c>
      <c r="E209" s="33" t="s">
        <v>97</v>
      </c>
      <c r="F209" s="24">
        <v>2</v>
      </c>
      <c r="G209" s="24">
        <v>1058.57</v>
      </c>
      <c r="H209" s="30">
        <f>BDI!$B$12</f>
        <v>0.22474058685057496</v>
      </c>
      <c r="I209" s="24">
        <f t="shared" si="22"/>
        <v>1296.4736430224132</v>
      </c>
      <c r="J209" s="24">
        <f t="shared" si="23"/>
        <v>2592.9472860448263</v>
      </c>
      <c r="K209" s="38"/>
    </row>
    <row r="210" spans="1:11" ht="30" customHeight="1" x14ac:dyDescent="0.25">
      <c r="A210" s="22" t="s">
        <v>497</v>
      </c>
      <c r="B210" s="33" t="s">
        <v>498</v>
      </c>
      <c r="C210" s="33" t="s">
        <v>63</v>
      </c>
      <c r="D210" s="23" t="s">
        <v>499</v>
      </c>
      <c r="E210" s="33" t="s">
        <v>97</v>
      </c>
      <c r="F210" s="24">
        <v>2</v>
      </c>
      <c r="G210" s="24">
        <v>238.49</v>
      </c>
      <c r="H210" s="30">
        <f>BDI!$B$12</f>
        <v>0.22474058685057496</v>
      </c>
      <c r="I210" s="24">
        <f t="shared" si="22"/>
        <v>292.08838255799361</v>
      </c>
      <c r="J210" s="24">
        <f t="shared" si="23"/>
        <v>584.17676511598722</v>
      </c>
      <c r="K210" s="37"/>
    </row>
    <row r="211" spans="1:11" ht="66.75" customHeight="1" x14ac:dyDescent="0.25">
      <c r="A211" s="22" t="s">
        <v>500</v>
      </c>
      <c r="B211" s="33">
        <v>86939</v>
      </c>
      <c r="C211" s="33" t="s">
        <v>63</v>
      </c>
      <c r="D211" s="23" t="s">
        <v>338</v>
      </c>
      <c r="E211" s="33" t="s">
        <v>97</v>
      </c>
      <c r="F211" s="24">
        <v>2</v>
      </c>
      <c r="G211" s="24">
        <v>463.76</v>
      </c>
      <c r="H211" s="30">
        <f>BDI!$B$12</f>
        <v>0.22474058685057496</v>
      </c>
      <c r="I211" s="24">
        <f t="shared" si="22"/>
        <v>567.98569455782263</v>
      </c>
      <c r="J211" s="24">
        <f t="shared" si="23"/>
        <v>1135.9713891156453</v>
      </c>
      <c r="K211" s="38"/>
    </row>
    <row r="212" spans="1:11" ht="30" customHeight="1" x14ac:dyDescent="0.25">
      <c r="A212" s="22" t="s">
        <v>501</v>
      </c>
      <c r="B212" s="33" t="s">
        <v>340</v>
      </c>
      <c r="C212" s="33" t="s">
        <v>63</v>
      </c>
      <c r="D212" s="23" t="s">
        <v>341</v>
      </c>
      <c r="E212" s="33" t="s">
        <v>97</v>
      </c>
      <c r="F212" s="24">
        <v>3</v>
      </c>
      <c r="G212" s="24">
        <v>69.19</v>
      </c>
      <c r="H212" s="30">
        <f>BDI!$B$12</f>
        <v>0.22474058685057496</v>
      </c>
      <c r="I212" s="24">
        <f t="shared" si="22"/>
        <v>84.739801204191281</v>
      </c>
      <c r="J212" s="24">
        <f t="shared" si="23"/>
        <v>254.21940361257384</v>
      </c>
      <c r="K212" s="37"/>
    </row>
    <row r="213" spans="1:11" ht="30" customHeight="1" x14ac:dyDescent="0.25">
      <c r="A213" s="22" t="s">
        <v>502</v>
      </c>
      <c r="B213" s="33" t="s">
        <v>343</v>
      </c>
      <c r="C213" s="33" t="s">
        <v>63</v>
      </c>
      <c r="D213" s="23" t="s">
        <v>344</v>
      </c>
      <c r="E213" s="33" t="s">
        <v>97</v>
      </c>
      <c r="F213" s="24">
        <v>1</v>
      </c>
      <c r="G213" s="24">
        <v>8.84</v>
      </c>
      <c r="H213" s="30">
        <f>BDI!$B$12</f>
        <v>0.22474058685057496</v>
      </c>
      <c r="I213" s="24">
        <f t="shared" si="22"/>
        <v>10.826706787759083</v>
      </c>
      <c r="J213" s="24">
        <f t="shared" si="23"/>
        <v>10.826706787759083</v>
      </c>
      <c r="K213" s="37"/>
    </row>
    <row r="214" spans="1:11" ht="30" customHeight="1" x14ac:dyDescent="0.25">
      <c r="A214" s="22" t="s">
        <v>503</v>
      </c>
      <c r="B214" s="33" t="s">
        <v>346</v>
      </c>
      <c r="C214" s="33" t="s">
        <v>63</v>
      </c>
      <c r="D214" s="23" t="s">
        <v>347</v>
      </c>
      <c r="E214" s="33" t="s">
        <v>97</v>
      </c>
      <c r="F214" s="24">
        <v>1</v>
      </c>
      <c r="G214" s="24">
        <v>12.21</v>
      </c>
      <c r="H214" s="30">
        <f>BDI!$B$12</f>
        <v>0.22474058685057496</v>
      </c>
      <c r="I214" s="24">
        <f t="shared" si="22"/>
        <v>14.954082565445521</v>
      </c>
      <c r="J214" s="24">
        <f t="shared" si="23"/>
        <v>14.954082565445521</v>
      </c>
      <c r="K214" s="37"/>
    </row>
    <row r="215" spans="1:11" ht="30" customHeight="1" x14ac:dyDescent="0.25">
      <c r="A215" s="22" t="s">
        <v>504</v>
      </c>
      <c r="B215" s="33" t="s">
        <v>349</v>
      </c>
      <c r="C215" s="33" t="s">
        <v>63</v>
      </c>
      <c r="D215" s="23" t="s">
        <v>350</v>
      </c>
      <c r="E215" s="33" t="s">
        <v>97</v>
      </c>
      <c r="F215" s="24">
        <v>2</v>
      </c>
      <c r="G215" s="24">
        <v>25.33</v>
      </c>
      <c r="H215" s="30">
        <f>BDI!$B$12</f>
        <v>0.22474058685057496</v>
      </c>
      <c r="I215" s="24">
        <f t="shared" si="22"/>
        <v>31.022679064925061</v>
      </c>
      <c r="J215" s="24">
        <f t="shared" si="23"/>
        <v>62.045358129850122</v>
      </c>
      <c r="K215" s="37"/>
    </row>
    <row r="216" spans="1:11" ht="30" customHeight="1" x14ac:dyDescent="0.25">
      <c r="A216" s="22" t="s">
        <v>505</v>
      </c>
      <c r="B216" s="33" t="s">
        <v>352</v>
      </c>
      <c r="C216" s="33" t="s">
        <v>63</v>
      </c>
      <c r="D216" s="23" t="s">
        <v>353</v>
      </c>
      <c r="E216" s="33" t="s">
        <v>97</v>
      </c>
      <c r="F216" s="24">
        <v>5</v>
      </c>
      <c r="G216" s="24">
        <v>7.85</v>
      </c>
      <c r="H216" s="30">
        <f>BDI!$B$12</f>
        <v>0.22474058685057496</v>
      </c>
      <c r="I216" s="24">
        <f t="shared" si="22"/>
        <v>9.6142136067770139</v>
      </c>
      <c r="J216" s="24">
        <f t="shared" si="23"/>
        <v>48.071068033885069</v>
      </c>
      <c r="K216" s="37"/>
    </row>
    <row r="217" spans="1:11" ht="30" customHeight="1" x14ac:dyDescent="0.25">
      <c r="A217" s="22" t="s">
        <v>506</v>
      </c>
      <c r="B217" s="33" t="s">
        <v>355</v>
      </c>
      <c r="C217" s="33" t="s">
        <v>63</v>
      </c>
      <c r="D217" s="23" t="s">
        <v>356</v>
      </c>
      <c r="E217" s="33" t="s">
        <v>97</v>
      </c>
      <c r="F217" s="24">
        <v>4</v>
      </c>
      <c r="G217" s="24">
        <v>17.829999999999998</v>
      </c>
      <c r="H217" s="30">
        <f>BDI!$B$12</f>
        <v>0.22474058685057496</v>
      </c>
      <c r="I217" s="24">
        <f t="shared" si="22"/>
        <v>21.837124663545751</v>
      </c>
      <c r="J217" s="24">
        <f t="shared" si="23"/>
        <v>87.348498654183004</v>
      </c>
      <c r="K217" s="37"/>
    </row>
    <row r="218" spans="1:11" ht="30" customHeight="1" x14ac:dyDescent="0.25">
      <c r="A218" s="22" t="s">
        <v>507</v>
      </c>
      <c r="B218" s="33" t="s">
        <v>358</v>
      </c>
      <c r="C218" s="33" t="s">
        <v>63</v>
      </c>
      <c r="D218" s="23" t="s">
        <v>359</v>
      </c>
      <c r="E218" s="33" t="s">
        <v>97</v>
      </c>
      <c r="F218" s="24">
        <v>2</v>
      </c>
      <c r="G218" s="24">
        <v>17.399999999999999</v>
      </c>
      <c r="H218" s="30">
        <f>BDI!$B$12</f>
        <v>0.22474058685057496</v>
      </c>
      <c r="I218" s="24">
        <f t="shared" si="22"/>
        <v>21.310486211200004</v>
      </c>
      <c r="J218" s="24">
        <f t="shared" si="23"/>
        <v>42.620972422400008</v>
      </c>
      <c r="K218" s="37"/>
    </row>
    <row r="219" spans="1:11" ht="30" customHeight="1" x14ac:dyDescent="0.25">
      <c r="A219" s="22" t="s">
        <v>508</v>
      </c>
      <c r="B219" s="33" t="s">
        <v>361</v>
      </c>
      <c r="C219" s="33" t="s">
        <v>63</v>
      </c>
      <c r="D219" s="23" t="s">
        <v>362</v>
      </c>
      <c r="E219" s="33" t="s">
        <v>97</v>
      </c>
      <c r="F219" s="24">
        <v>2</v>
      </c>
      <c r="G219" s="24">
        <v>22.98</v>
      </c>
      <c r="H219" s="30">
        <f>BDI!$B$12</f>
        <v>0.22474058685057496</v>
      </c>
      <c r="I219" s="24">
        <f t="shared" si="22"/>
        <v>28.144538685826213</v>
      </c>
      <c r="J219" s="24">
        <f t="shared" si="23"/>
        <v>56.289077371652425</v>
      </c>
      <c r="K219" s="37"/>
    </row>
    <row r="220" spans="1:11" ht="30" customHeight="1" x14ac:dyDescent="0.25">
      <c r="A220" s="22" t="s">
        <v>509</v>
      </c>
      <c r="B220" s="33" t="s">
        <v>364</v>
      </c>
      <c r="C220" s="33" t="s">
        <v>63</v>
      </c>
      <c r="D220" s="23" t="s">
        <v>365</v>
      </c>
      <c r="E220" s="33" t="s">
        <v>97</v>
      </c>
      <c r="F220" s="24">
        <v>5</v>
      </c>
      <c r="G220" s="24">
        <v>12.67</v>
      </c>
      <c r="H220" s="30">
        <f>BDI!$B$12</f>
        <v>0.22474058685057496</v>
      </c>
      <c r="I220" s="24">
        <f t="shared" si="22"/>
        <v>15.517463235396784</v>
      </c>
      <c r="J220" s="24">
        <f t="shared" si="23"/>
        <v>77.587316176983919</v>
      </c>
      <c r="K220" s="37"/>
    </row>
    <row r="221" spans="1:11" x14ac:dyDescent="0.25">
      <c r="A221" s="72" t="s">
        <v>510</v>
      </c>
      <c r="B221" s="73"/>
      <c r="C221" s="73"/>
      <c r="D221" s="73"/>
      <c r="E221" s="73"/>
      <c r="F221" s="74"/>
      <c r="G221" s="20"/>
      <c r="H221" s="20"/>
      <c r="I221" s="20"/>
      <c r="J221" s="28">
        <f>SUM(J222:J234)</f>
        <v>3100.1246104655179</v>
      </c>
      <c r="K221" s="35"/>
    </row>
    <row r="222" spans="1:11" ht="30" customHeight="1" x14ac:dyDescent="0.25">
      <c r="A222" s="22" t="s">
        <v>511</v>
      </c>
      <c r="B222" s="33" t="s">
        <v>368</v>
      </c>
      <c r="C222" s="33" t="s">
        <v>63</v>
      </c>
      <c r="D222" s="23" t="s">
        <v>369</v>
      </c>
      <c r="E222" s="33" t="s">
        <v>97</v>
      </c>
      <c r="F222" s="24">
        <v>2</v>
      </c>
      <c r="G222" s="24">
        <v>46.16</v>
      </c>
      <c r="H222" s="30">
        <f>BDI!$B$12</f>
        <v>0.22474058685057496</v>
      </c>
      <c r="I222" s="24">
        <f t="shared" ref="I222:I234" si="24">G222*(1+H222)</f>
        <v>56.53402548902254</v>
      </c>
      <c r="J222" s="24">
        <f t="shared" ref="J222:J234" si="25">I222*F222</f>
        <v>113.06805097804508</v>
      </c>
      <c r="K222" s="37"/>
    </row>
    <row r="223" spans="1:11" ht="30" customHeight="1" x14ac:dyDescent="0.25">
      <c r="A223" s="22" t="s">
        <v>512</v>
      </c>
      <c r="B223" s="33" t="s">
        <v>371</v>
      </c>
      <c r="C223" s="33" t="s">
        <v>63</v>
      </c>
      <c r="D223" s="23" t="s">
        <v>372</v>
      </c>
      <c r="E223" s="33" t="s">
        <v>97</v>
      </c>
      <c r="F223" s="24">
        <v>3</v>
      </c>
      <c r="G223" s="24">
        <v>12.42</v>
      </c>
      <c r="H223" s="30">
        <f>BDI!$B$12</f>
        <v>0.22474058685057496</v>
      </c>
      <c r="I223" s="24">
        <f t="shared" si="24"/>
        <v>15.211278088684141</v>
      </c>
      <c r="J223" s="24">
        <f t="shared" si="25"/>
        <v>45.633834266052425</v>
      </c>
      <c r="K223" s="37"/>
    </row>
    <row r="224" spans="1:11" ht="30" customHeight="1" x14ac:dyDescent="0.25">
      <c r="A224" s="22" t="s">
        <v>513</v>
      </c>
      <c r="B224" s="33" t="s">
        <v>374</v>
      </c>
      <c r="C224" s="33" t="s">
        <v>63</v>
      </c>
      <c r="D224" s="23" t="s">
        <v>375</v>
      </c>
      <c r="E224" s="33" t="s">
        <v>97</v>
      </c>
      <c r="F224" s="24">
        <v>2</v>
      </c>
      <c r="G224" s="24">
        <v>73.08</v>
      </c>
      <c r="H224" s="30">
        <f>BDI!$B$12</f>
        <v>0.22474058685057496</v>
      </c>
      <c r="I224" s="24">
        <f t="shared" si="24"/>
        <v>89.50404208704002</v>
      </c>
      <c r="J224" s="24">
        <f t="shared" si="25"/>
        <v>179.00808417408004</v>
      </c>
      <c r="K224" s="37"/>
    </row>
    <row r="225" spans="1:11" ht="30" customHeight="1" x14ac:dyDescent="0.25">
      <c r="A225" s="22" t="s">
        <v>514</v>
      </c>
      <c r="B225" s="33" t="s">
        <v>377</v>
      </c>
      <c r="C225" s="33" t="s">
        <v>63</v>
      </c>
      <c r="D225" s="23" t="s">
        <v>378</v>
      </c>
      <c r="E225" s="33" t="s">
        <v>97</v>
      </c>
      <c r="F225" s="24">
        <v>2</v>
      </c>
      <c r="G225" s="24">
        <v>16.7</v>
      </c>
      <c r="H225" s="30">
        <f>BDI!$B$12</f>
        <v>0.22474058685057496</v>
      </c>
      <c r="I225" s="24">
        <f t="shared" si="24"/>
        <v>20.4531678004046</v>
      </c>
      <c r="J225" s="24">
        <f t="shared" si="25"/>
        <v>40.9063356008092</v>
      </c>
      <c r="K225" s="37"/>
    </row>
    <row r="226" spans="1:11" ht="30" customHeight="1" x14ac:dyDescent="0.25">
      <c r="A226" s="22" t="s">
        <v>515</v>
      </c>
      <c r="B226" s="33" t="s">
        <v>380</v>
      </c>
      <c r="C226" s="33" t="s">
        <v>63</v>
      </c>
      <c r="D226" s="23" t="s">
        <v>381</v>
      </c>
      <c r="E226" s="33" t="s">
        <v>97</v>
      </c>
      <c r="F226" s="24">
        <v>4</v>
      </c>
      <c r="G226" s="24">
        <v>42.05</v>
      </c>
      <c r="H226" s="30">
        <f>BDI!$B$12</f>
        <v>0.22474058685057496</v>
      </c>
      <c r="I226" s="24">
        <f t="shared" si="24"/>
        <v>51.500341677066672</v>
      </c>
      <c r="J226" s="24">
        <f t="shared" si="25"/>
        <v>206.00136670826669</v>
      </c>
      <c r="K226" s="37"/>
    </row>
    <row r="227" spans="1:11" ht="30" customHeight="1" x14ac:dyDescent="0.25">
      <c r="A227" s="22" t="s">
        <v>516</v>
      </c>
      <c r="B227" s="33" t="s">
        <v>383</v>
      </c>
      <c r="C227" s="33" t="s">
        <v>63</v>
      </c>
      <c r="D227" s="23" t="s">
        <v>384</v>
      </c>
      <c r="E227" s="33" t="s">
        <v>97</v>
      </c>
      <c r="F227" s="24">
        <v>6</v>
      </c>
      <c r="G227" s="24">
        <v>17.68</v>
      </c>
      <c r="H227" s="30">
        <f>BDI!$B$12</f>
        <v>0.22474058685057496</v>
      </c>
      <c r="I227" s="24">
        <f t="shared" si="24"/>
        <v>21.653413575518165</v>
      </c>
      <c r="J227" s="24">
        <f t="shared" si="25"/>
        <v>129.92048145310901</v>
      </c>
      <c r="K227" s="37"/>
    </row>
    <row r="228" spans="1:11" ht="30" customHeight="1" x14ac:dyDescent="0.25">
      <c r="A228" s="22" t="s">
        <v>517</v>
      </c>
      <c r="B228" s="33" t="s">
        <v>386</v>
      </c>
      <c r="C228" s="33" t="s">
        <v>63</v>
      </c>
      <c r="D228" s="23" t="s">
        <v>387</v>
      </c>
      <c r="E228" s="33" t="s">
        <v>76</v>
      </c>
      <c r="F228" s="24">
        <v>25</v>
      </c>
      <c r="G228" s="24">
        <v>15.21</v>
      </c>
      <c r="H228" s="30">
        <f>BDI!$B$12</f>
        <v>0.22474058685057496</v>
      </c>
      <c r="I228" s="24">
        <f t="shared" si="24"/>
        <v>18.628304325997245</v>
      </c>
      <c r="J228" s="24">
        <f t="shared" si="25"/>
        <v>465.7076081499311</v>
      </c>
      <c r="K228" s="37"/>
    </row>
    <row r="229" spans="1:11" ht="30" customHeight="1" x14ac:dyDescent="0.25">
      <c r="A229" s="22" t="s">
        <v>518</v>
      </c>
      <c r="B229" s="33" t="s">
        <v>389</v>
      </c>
      <c r="C229" s="33" t="s">
        <v>63</v>
      </c>
      <c r="D229" s="23" t="s">
        <v>390</v>
      </c>
      <c r="E229" s="33" t="s">
        <v>76</v>
      </c>
      <c r="F229" s="24">
        <v>15</v>
      </c>
      <c r="G229" s="24">
        <v>35.909999999999997</v>
      </c>
      <c r="H229" s="30">
        <f>BDI!$B$12</f>
        <v>0.22474058685057496</v>
      </c>
      <c r="I229" s="24">
        <f t="shared" si="24"/>
        <v>43.980434473804145</v>
      </c>
      <c r="J229" s="24">
        <f t="shared" si="25"/>
        <v>659.70651710706215</v>
      </c>
      <c r="K229" s="37"/>
    </row>
    <row r="230" spans="1:11" ht="30" customHeight="1" x14ac:dyDescent="0.25">
      <c r="A230" s="22" t="s">
        <v>519</v>
      </c>
      <c r="B230" s="33" t="s">
        <v>392</v>
      </c>
      <c r="C230" s="33" t="s">
        <v>63</v>
      </c>
      <c r="D230" s="23" t="s">
        <v>393</v>
      </c>
      <c r="E230" s="33" t="s">
        <v>76</v>
      </c>
      <c r="F230" s="24">
        <v>15</v>
      </c>
      <c r="G230" s="24">
        <v>28.57</v>
      </c>
      <c r="H230" s="30">
        <f>BDI!$B$12</f>
        <v>0.22474058685057496</v>
      </c>
      <c r="I230" s="24">
        <f t="shared" si="24"/>
        <v>34.990838566320924</v>
      </c>
      <c r="J230" s="24">
        <f t="shared" si="25"/>
        <v>524.86257849481387</v>
      </c>
      <c r="K230" s="37"/>
    </row>
    <row r="231" spans="1:11" ht="30" customHeight="1" x14ac:dyDescent="0.25">
      <c r="A231" s="22" t="s">
        <v>520</v>
      </c>
      <c r="B231" s="33" t="s">
        <v>395</v>
      </c>
      <c r="C231" s="33" t="s">
        <v>63</v>
      </c>
      <c r="D231" s="23" t="s">
        <v>396</v>
      </c>
      <c r="E231" s="33" t="s">
        <v>97</v>
      </c>
      <c r="F231" s="24">
        <v>4</v>
      </c>
      <c r="G231" s="24">
        <v>19.829999999999998</v>
      </c>
      <c r="H231" s="30">
        <f>BDI!$B$12</f>
        <v>0.22474058685057496</v>
      </c>
      <c r="I231" s="24">
        <f t="shared" si="24"/>
        <v>24.286605837246899</v>
      </c>
      <c r="J231" s="24">
        <f t="shared" si="25"/>
        <v>97.146423348987597</v>
      </c>
      <c r="K231" s="37"/>
    </row>
    <row r="232" spans="1:11" ht="30" customHeight="1" x14ac:dyDescent="0.25">
      <c r="A232" s="22" t="s">
        <v>521</v>
      </c>
      <c r="B232" s="33" t="s">
        <v>398</v>
      </c>
      <c r="C232" s="33" t="s">
        <v>63</v>
      </c>
      <c r="D232" s="23" t="s">
        <v>399</v>
      </c>
      <c r="E232" s="33" t="s">
        <v>97</v>
      </c>
      <c r="F232" s="24">
        <v>3</v>
      </c>
      <c r="G232" s="24">
        <v>18.260000000000002</v>
      </c>
      <c r="H232" s="30">
        <f>BDI!$B$12</f>
        <v>0.22474058685057496</v>
      </c>
      <c r="I232" s="24">
        <f t="shared" si="24"/>
        <v>22.363763115891501</v>
      </c>
      <c r="J232" s="24">
        <f t="shared" si="25"/>
        <v>67.091289347674504</v>
      </c>
      <c r="K232" s="37"/>
    </row>
    <row r="233" spans="1:11" ht="30" customHeight="1" x14ac:dyDescent="0.25">
      <c r="A233" s="22" t="s">
        <v>522</v>
      </c>
      <c r="B233" s="33" t="s">
        <v>401</v>
      </c>
      <c r="C233" s="33" t="s">
        <v>63</v>
      </c>
      <c r="D233" s="23" t="s">
        <v>402</v>
      </c>
      <c r="E233" s="33" t="s">
        <v>97</v>
      </c>
      <c r="F233" s="24">
        <v>2</v>
      </c>
      <c r="G233" s="24">
        <v>28.89</v>
      </c>
      <c r="H233" s="30">
        <f>BDI!$B$12</f>
        <v>0.22474058685057496</v>
      </c>
      <c r="I233" s="24">
        <f t="shared" si="24"/>
        <v>35.38275555411311</v>
      </c>
      <c r="J233" s="24">
        <f t="shared" si="25"/>
        <v>70.765511108226221</v>
      </c>
      <c r="K233" s="37"/>
    </row>
    <row r="234" spans="1:11" ht="18" customHeight="1" x14ac:dyDescent="0.25">
      <c r="A234" s="22" t="s">
        <v>523</v>
      </c>
      <c r="B234" s="33" t="s">
        <v>404</v>
      </c>
      <c r="C234" s="33" t="s">
        <v>120</v>
      </c>
      <c r="D234" s="23" t="s">
        <v>405</v>
      </c>
      <c r="E234" s="33" t="s">
        <v>65</v>
      </c>
      <c r="F234" s="24">
        <v>1</v>
      </c>
      <c r="G234" s="24">
        <v>408.5</v>
      </c>
      <c r="H234" s="30">
        <f>BDI!$B$12</f>
        <v>0.22474058685057496</v>
      </c>
      <c r="I234" s="24">
        <f t="shared" si="24"/>
        <v>500.30652972845985</v>
      </c>
      <c r="J234" s="24">
        <f t="shared" si="25"/>
        <v>500.30652972845985</v>
      </c>
      <c r="K234" s="38"/>
    </row>
    <row r="235" spans="1:11" x14ac:dyDescent="0.25">
      <c r="A235" s="72" t="s">
        <v>524</v>
      </c>
      <c r="B235" s="73"/>
      <c r="C235" s="73"/>
      <c r="D235" s="73"/>
      <c r="E235" s="73"/>
      <c r="F235" s="74"/>
      <c r="G235" s="20"/>
      <c r="H235" s="20"/>
      <c r="I235" s="20"/>
      <c r="J235" s="28">
        <f>SUM(J236:J236)</f>
        <v>10043.901594267669</v>
      </c>
      <c r="K235" s="35"/>
    </row>
    <row r="236" spans="1:11" ht="45" customHeight="1" x14ac:dyDescent="0.25">
      <c r="A236" s="22" t="s">
        <v>525</v>
      </c>
      <c r="B236" s="33">
        <v>103250</v>
      </c>
      <c r="C236" s="33" t="s">
        <v>63</v>
      </c>
      <c r="D236" s="23" t="s">
        <v>526</v>
      </c>
      <c r="E236" s="33" t="s">
        <v>97</v>
      </c>
      <c r="F236" s="24">
        <v>2</v>
      </c>
      <c r="G236" s="24">
        <v>4100.42</v>
      </c>
      <c r="H236" s="30">
        <f>BDI!$B$12</f>
        <v>0.22474058685057496</v>
      </c>
      <c r="I236" s="24">
        <f>G236*(1+H236)</f>
        <v>5021.9507971338344</v>
      </c>
      <c r="J236" s="24">
        <f>I236*F236</f>
        <v>10043.901594267669</v>
      </c>
      <c r="K236" s="37"/>
    </row>
    <row r="237" spans="1:11" x14ac:dyDescent="0.25">
      <c r="A237" s="79" t="s">
        <v>527</v>
      </c>
      <c r="B237" s="73"/>
      <c r="C237" s="73"/>
      <c r="D237" s="73"/>
      <c r="E237" s="73"/>
      <c r="F237" s="74"/>
      <c r="G237" s="26"/>
      <c r="H237" s="26"/>
      <c r="I237" s="26"/>
      <c r="J237" s="27">
        <f>J238+J250+J252+J256+J259+J265+J282+J287+J294+J299+J311+J330+J345</f>
        <v>292109.04393169377</v>
      </c>
      <c r="K237" s="34"/>
    </row>
    <row r="238" spans="1:11" x14ac:dyDescent="0.25">
      <c r="A238" s="72" t="s">
        <v>528</v>
      </c>
      <c r="B238" s="73"/>
      <c r="C238" s="73"/>
      <c r="D238" s="73"/>
      <c r="E238" s="73"/>
      <c r="F238" s="74"/>
      <c r="G238" s="20"/>
      <c r="H238" s="20"/>
      <c r="I238" s="20"/>
      <c r="J238" s="28">
        <f>SUM(J239:J249)</f>
        <v>10959.925740560697</v>
      </c>
      <c r="K238" s="35"/>
    </row>
    <row r="239" spans="1:11" ht="30" customHeight="1" x14ac:dyDescent="0.25">
      <c r="A239" s="22" t="s">
        <v>529</v>
      </c>
      <c r="B239" s="33" t="s">
        <v>82</v>
      </c>
      <c r="C239" s="33" t="s">
        <v>63</v>
      </c>
      <c r="D239" s="23" t="s">
        <v>83</v>
      </c>
      <c r="E239" s="33" t="s">
        <v>84</v>
      </c>
      <c r="F239" s="24">
        <v>6.84</v>
      </c>
      <c r="G239" s="24">
        <v>83.19</v>
      </c>
      <c r="H239" s="30">
        <f>BDI!$B$12</f>
        <v>0.22474058685057496</v>
      </c>
      <c r="I239" s="24">
        <f t="shared" ref="I239:I249" si="26">G239*(1+H239)</f>
        <v>101.88616942009934</v>
      </c>
      <c r="J239" s="24">
        <f t="shared" ref="J239:J249" si="27">I239*F239</f>
        <v>696.90139883347945</v>
      </c>
      <c r="K239" s="37"/>
    </row>
    <row r="240" spans="1:11" ht="30" customHeight="1" x14ac:dyDescent="0.25">
      <c r="A240" s="22" t="s">
        <v>530</v>
      </c>
      <c r="B240" s="33" t="s">
        <v>86</v>
      </c>
      <c r="C240" s="33" t="s">
        <v>63</v>
      </c>
      <c r="D240" s="23" t="s">
        <v>87</v>
      </c>
      <c r="E240" s="33" t="s">
        <v>65</v>
      </c>
      <c r="F240" s="24">
        <v>260.52</v>
      </c>
      <c r="G240" s="24">
        <v>9.8699999999999992</v>
      </c>
      <c r="H240" s="30">
        <f>BDI!$B$12</f>
        <v>0.22474058685057496</v>
      </c>
      <c r="I240" s="24">
        <f t="shared" si="26"/>
        <v>12.088189592215175</v>
      </c>
      <c r="J240" s="24">
        <f t="shared" si="27"/>
        <v>3149.2151525638969</v>
      </c>
      <c r="K240" s="37"/>
    </row>
    <row r="241" spans="1:11" ht="30" customHeight="1" x14ac:dyDescent="0.25">
      <c r="A241" s="22" t="s">
        <v>531</v>
      </c>
      <c r="B241" s="33" t="s">
        <v>89</v>
      </c>
      <c r="C241" s="33" t="s">
        <v>63</v>
      </c>
      <c r="D241" s="23" t="s">
        <v>90</v>
      </c>
      <c r="E241" s="33" t="s">
        <v>65</v>
      </c>
      <c r="F241" s="24">
        <v>260.62</v>
      </c>
      <c r="G241" s="24">
        <v>8.7799999999999994</v>
      </c>
      <c r="H241" s="30">
        <f>BDI!$B$12</f>
        <v>0.22474058685057496</v>
      </c>
      <c r="I241" s="24">
        <f t="shared" si="26"/>
        <v>10.753222352548047</v>
      </c>
      <c r="J241" s="24">
        <f t="shared" si="27"/>
        <v>2802.5048095210718</v>
      </c>
      <c r="K241" s="37"/>
    </row>
    <row r="242" spans="1:11" ht="30" customHeight="1" x14ac:dyDescent="0.25">
      <c r="A242" s="22" t="s">
        <v>532</v>
      </c>
      <c r="B242" s="33" t="s">
        <v>92</v>
      </c>
      <c r="C242" s="33" t="s">
        <v>63</v>
      </c>
      <c r="D242" s="23" t="s">
        <v>93</v>
      </c>
      <c r="E242" s="33" t="s">
        <v>76</v>
      </c>
      <c r="F242" s="24">
        <v>185</v>
      </c>
      <c r="G242" s="24">
        <v>1.04</v>
      </c>
      <c r="H242" s="30">
        <f>BDI!$B$12</f>
        <v>0.22474058685057496</v>
      </c>
      <c r="I242" s="24">
        <f t="shared" si="26"/>
        <v>1.273730210324598</v>
      </c>
      <c r="J242" s="24">
        <f t="shared" si="27"/>
        <v>235.64008891005062</v>
      </c>
      <c r="K242" s="37"/>
    </row>
    <row r="243" spans="1:11" ht="30" customHeight="1" x14ac:dyDescent="0.25">
      <c r="A243" s="22" t="s">
        <v>533</v>
      </c>
      <c r="B243" s="33" t="s">
        <v>95</v>
      </c>
      <c r="C243" s="33" t="s">
        <v>63</v>
      </c>
      <c r="D243" s="23" t="s">
        <v>96</v>
      </c>
      <c r="E243" s="33" t="s">
        <v>97</v>
      </c>
      <c r="F243" s="24">
        <v>10</v>
      </c>
      <c r="G243" s="24">
        <v>2.65</v>
      </c>
      <c r="H243" s="30">
        <f>BDI!$B$12</f>
        <v>0.22474058685057496</v>
      </c>
      <c r="I243" s="24">
        <f t="shared" si="26"/>
        <v>3.2455625551540237</v>
      </c>
      <c r="J243" s="24">
        <f t="shared" si="27"/>
        <v>32.455625551540237</v>
      </c>
      <c r="K243" s="37"/>
    </row>
    <row r="244" spans="1:11" ht="30" customHeight="1" x14ac:dyDescent="0.25">
      <c r="A244" s="22" t="s">
        <v>534</v>
      </c>
      <c r="B244" s="33" t="s">
        <v>99</v>
      </c>
      <c r="C244" s="33" t="s">
        <v>63</v>
      </c>
      <c r="D244" s="23" t="s">
        <v>100</v>
      </c>
      <c r="E244" s="33" t="s">
        <v>65</v>
      </c>
      <c r="F244" s="24">
        <v>14.8</v>
      </c>
      <c r="G244" s="24">
        <v>14.01</v>
      </c>
      <c r="H244" s="30">
        <f>BDI!$B$12</f>
        <v>0.22474058685057496</v>
      </c>
      <c r="I244" s="24">
        <f t="shared" si="26"/>
        <v>17.158615621776555</v>
      </c>
      <c r="J244" s="24">
        <f t="shared" si="27"/>
        <v>253.94751120229301</v>
      </c>
      <c r="K244" s="37"/>
    </row>
    <row r="245" spans="1:11" ht="30" customHeight="1" x14ac:dyDescent="0.25">
      <c r="A245" s="22" t="s">
        <v>535</v>
      </c>
      <c r="B245" s="33" t="s">
        <v>102</v>
      </c>
      <c r="C245" s="33" t="s">
        <v>63</v>
      </c>
      <c r="D245" s="23" t="s">
        <v>103</v>
      </c>
      <c r="E245" s="33" t="s">
        <v>97</v>
      </c>
      <c r="F245" s="24">
        <v>15</v>
      </c>
      <c r="G245" s="24">
        <v>0.97</v>
      </c>
      <c r="H245" s="30">
        <f>BDI!$B$12</f>
        <v>0.22474058685057496</v>
      </c>
      <c r="I245" s="24">
        <f t="shared" si="26"/>
        <v>1.1879983692450578</v>
      </c>
      <c r="J245" s="24">
        <f t="shared" si="27"/>
        <v>17.819975538675866</v>
      </c>
      <c r="K245" s="37"/>
    </row>
    <row r="246" spans="1:11" ht="30" customHeight="1" x14ac:dyDescent="0.25">
      <c r="A246" s="22" t="s">
        <v>536</v>
      </c>
      <c r="B246" s="33" t="s">
        <v>105</v>
      </c>
      <c r="C246" s="33" t="s">
        <v>63</v>
      </c>
      <c r="D246" s="23" t="s">
        <v>106</v>
      </c>
      <c r="E246" s="33" t="s">
        <v>97</v>
      </c>
      <c r="F246" s="24">
        <v>9</v>
      </c>
      <c r="G246" s="24">
        <v>18.59</v>
      </c>
      <c r="H246" s="30">
        <f>BDI!$B$12</f>
        <v>0.22474058685057496</v>
      </c>
      <c r="I246" s="24">
        <f t="shared" si="26"/>
        <v>22.767927509552187</v>
      </c>
      <c r="J246" s="24">
        <f t="shared" si="27"/>
        <v>204.91134758596968</v>
      </c>
      <c r="K246" s="37"/>
    </row>
    <row r="247" spans="1:11" ht="60" customHeight="1" x14ac:dyDescent="0.25">
      <c r="A247" s="22" t="s">
        <v>537</v>
      </c>
      <c r="B247" s="33" t="s">
        <v>112</v>
      </c>
      <c r="C247" s="33" t="s">
        <v>63</v>
      </c>
      <c r="D247" s="23" t="s">
        <v>113</v>
      </c>
      <c r="E247" s="33" t="s">
        <v>84</v>
      </c>
      <c r="F247" s="24">
        <v>10</v>
      </c>
      <c r="G247" s="24">
        <v>107.33</v>
      </c>
      <c r="H247" s="30">
        <f>BDI!$B$12</f>
        <v>0.22474058685057496</v>
      </c>
      <c r="I247" s="24">
        <f t="shared" si="26"/>
        <v>131.45140718667221</v>
      </c>
      <c r="J247" s="24">
        <f t="shared" si="27"/>
        <v>1314.5140718667221</v>
      </c>
      <c r="K247" s="37"/>
    </row>
    <row r="248" spans="1:11" ht="30" customHeight="1" x14ac:dyDescent="0.25">
      <c r="A248" s="22" t="s">
        <v>538</v>
      </c>
      <c r="B248" s="33" t="s">
        <v>119</v>
      </c>
      <c r="C248" s="33" t="s">
        <v>120</v>
      </c>
      <c r="D248" s="23" t="s">
        <v>121</v>
      </c>
      <c r="E248" s="33" t="s">
        <v>122</v>
      </c>
      <c r="F248" s="24">
        <v>3</v>
      </c>
      <c r="G248" s="24">
        <v>151.33000000000001</v>
      </c>
      <c r="H248" s="30">
        <f>BDI!$B$12</f>
        <v>0.22474058685057496</v>
      </c>
      <c r="I248" s="24">
        <f t="shared" si="26"/>
        <v>185.33999300809754</v>
      </c>
      <c r="J248" s="24">
        <f t="shared" si="27"/>
        <v>556.01997902429264</v>
      </c>
      <c r="K248" s="38"/>
    </row>
    <row r="249" spans="1:11" ht="30" customHeight="1" x14ac:dyDescent="0.25">
      <c r="A249" s="22" t="s">
        <v>539</v>
      </c>
      <c r="B249" s="33" t="s">
        <v>124</v>
      </c>
      <c r="C249" s="33" t="s">
        <v>63</v>
      </c>
      <c r="D249" s="23" t="s">
        <v>125</v>
      </c>
      <c r="E249" s="33" t="s">
        <v>65</v>
      </c>
      <c r="F249" s="24">
        <v>635.22</v>
      </c>
      <c r="G249" s="24">
        <v>2.1800000000000002</v>
      </c>
      <c r="H249" s="30">
        <f>BDI!$B$12</f>
        <v>0.22474058685057496</v>
      </c>
      <c r="I249" s="24">
        <f t="shared" si="26"/>
        <v>2.6699344793342537</v>
      </c>
      <c r="J249" s="24">
        <f t="shared" si="27"/>
        <v>1695.9957799627048</v>
      </c>
      <c r="K249" s="37"/>
    </row>
    <row r="250" spans="1:11" x14ac:dyDescent="0.25">
      <c r="A250" s="72" t="s">
        <v>540</v>
      </c>
      <c r="B250" s="73"/>
      <c r="C250" s="73"/>
      <c r="D250" s="73"/>
      <c r="E250" s="73"/>
      <c r="F250" s="74"/>
      <c r="G250" s="20"/>
      <c r="H250" s="20"/>
      <c r="I250" s="20"/>
      <c r="J250" s="28">
        <f>SUM(J251:J251)</f>
        <v>11188.828286554366</v>
      </c>
      <c r="K250" s="35"/>
    </row>
    <row r="251" spans="1:11" ht="60" customHeight="1" x14ac:dyDescent="0.25">
      <c r="A251" s="22" t="s">
        <v>541</v>
      </c>
      <c r="B251" s="33" t="s">
        <v>209</v>
      </c>
      <c r="C251" s="33" t="s">
        <v>63</v>
      </c>
      <c r="D251" s="23" t="s">
        <v>210</v>
      </c>
      <c r="E251" s="33" t="s">
        <v>65</v>
      </c>
      <c r="F251" s="24">
        <v>106.8</v>
      </c>
      <c r="G251" s="24">
        <v>85.54</v>
      </c>
      <c r="H251" s="30">
        <f>BDI!$B$12</f>
        <v>0.22474058685057496</v>
      </c>
      <c r="I251" s="24">
        <f>G251*(1+H251)</f>
        <v>104.76430979919819</v>
      </c>
      <c r="J251" s="24">
        <f>I251*F251</f>
        <v>11188.828286554366</v>
      </c>
      <c r="K251" s="37"/>
    </row>
    <row r="252" spans="1:11" x14ac:dyDescent="0.25">
      <c r="A252" s="72" t="s">
        <v>542</v>
      </c>
      <c r="B252" s="73"/>
      <c r="C252" s="73"/>
      <c r="D252" s="73"/>
      <c r="E252" s="73"/>
      <c r="F252" s="74"/>
      <c r="G252" s="20"/>
      <c r="H252" s="20"/>
      <c r="I252" s="20"/>
      <c r="J252" s="28">
        <f>SUM(J253:J255)</f>
        <v>21325.859889890504</v>
      </c>
      <c r="K252" s="35"/>
    </row>
    <row r="253" spans="1:11" ht="45" customHeight="1" x14ac:dyDescent="0.25">
      <c r="A253" s="22" t="s">
        <v>543</v>
      </c>
      <c r="B253" s="33">
        <v>100702</v>
      </c>
      <c r="C253" s="33" t="s">
        <v>63</v>
      </c>
      <c r="D253" s="23" t="s">
        <v>544</v>
      </c>
      <c r="E253" s="33" t="s">
        <v>65</v>
      </c>
      <c r="F253" s="24">
        <v>2.94</v>
      </c>
      <c r="G253" s="24">
        <v>849.29</v>
      </c>
      <c r="H253" s="30">
        <f>BDI!$B$12</f>
        <v>0.22474058685057496</v>
      </c>
      <c r="I253" s="24">
        <f>G253*(1+H253)</f>
        <v>1040.1599330063248</v>
      </c>
      <c r="J253" s="24">
        <f>I253*F253</f>
        <v>3058.0702030385946</v>
      </c>
      <c r="K253" s="37"/>
    </row>
    <row r="254" spans="1:11" ht="60" customHeight="1" x14ac:dyDescent="0.25">
      <c r="A254" s="22" t="s">
        <v>545</v>
      </c>
      <c r="B254" s="33" t="s">
        <v>546</v>
      </c>
      <c r="C254" s="33" t="s">
        <v>63</v>
      </c>
      <c r="D254" s="23" t="s">
        <v>547</v>
      </c>
      <c r="E254" s="33" t="s">
        <v>97</v>
      </c>
      <c r="F254" s="24">
        <v>14</v>
      </c>
      <c r="G254" s="24">
        <v>879.93</v>
      </c>
      <c r="H254" s="30">
        <f>BDI!$B$12</f>
        <v>0.22474058685057496</v>
      </c>
      <c r="I254" s="24">
        <f>G254*(1+H254)</f>
        <v>1077.6859845874264</v>
      </c>
      <c r="J254" s="24">
        <f>I254*F254</f>
        <v>15087.603784223971</v>
      </c>
      <c r="K254" s="37"/>
    </row>
    <row r="255" spans="1:11" ht="60" customHeight="1" x14ac:dyDescent="0.25">
      <c r="A255" s="22" t="s">
        <v>548</v>
      </c>
      <c r="B255" s="33">
        <v>90794</v>
      </c>
      <c r="C255" s="33" t="s">
        <v>63</v>
      </c>
      <c r="D255" s="23" t="s">
        <v>549</v>
      </c>
      <c r="E255" s="33" t="s">
        <v>97</v>
      </c>
      <c r="F255" s="24">
        <v>3</v>
      </c>
      <c r="G255" s="24">
        <v>865.54</v>
      </c>
      <c r="H255" s="30">
        <f>BDI!$B$12</f>
        <v>0.22474058685057496</v>
      </c>
      <c r="I255" s="24">
        <f>G255*(1+H255)</f>
        <v>1060.0619675426467</v>
      </c>
      <c r="J255" s="24">
        <f>I255*F255</f>
        <v>3180.1859026279399</v>
      </c>
      <c r="K255" s="38"/>
    </row>
    <row r="256" spans="1:11" x14ac:dyDescent="0.25">
      <c r="A256" s="72" t="s">
        <v>550</v>
      </c>
      <c r="B256" s="73"/>
      <c r="C256" s="73"/>
      <c r="D256" s="73"/>
      <c r="E256" s="73"/>
      <c r="F256" s="74"/>
      <c r="G256" s="20"/>
      <c r="H256" s="20"/>
      <c r="I256" s="20"/>
      <c r="J256" s="28">
        <f>SUM(J257:J258)</f>
        <v>892.86920075803141</v>
      </c>
      <c r="K256" s="35"/>
    </row>
    <row r="257" spans="1:11" ht="45" customHeight="1" x14ac:dyDescent="0.25">
      <c r="A257" s="22" t="s">
        <v>551</v>
      </c>
      <c r="B257" s="33">
        <v>104790</v>
      </c>
      <c r="C257" s="33" t="s">
        <v>63</v>
      </c>
      <c r="D257" s="23" t="s">
        <v>552</v>
      </c>
      <c r="E257" s="33" t="s">
        <v>84</v>
      </c>
      <c r="F257" s="24">
        <v>1.49</v>
      </c>
      <c r="G257" s="24">
        <v>135.22999999999999</v>
      </c>
      <c r="H257" s="30">
        <f>BDI!$B$12</f>
        <v>0.22474058685057496</v>
      </c>
      <c r="I257" s="24">
        <f>G257*(1+H257)</f>
        <v>165.62166955980325</v>
      </c>
      <c r="J257" s="24">
        <f>I257*F257</f>
        <v>246.77628764410684</v>
      </c>
      <c r="K257" s="37"/>
    </row>
    <row r="258" spans="1:11" ht="30" customHeight="1" x14ac:dyDescent="0.25">
      <c r="A258" s="22" t="s">
        <v>553</v>
      </c>
      <c r="B258" s="33">
        <v>92391</v>
      </c>
      <c r="C258" s="33" t="s">
        <v>63</v>
      </c>
      <c r="D258" s="23" t="s">
        <v>554</v>
      </c>
      <c r="E258" s="33" t="s">
        <v>65</v>
      </c>
      <c r="F258" s="24">
        <v>7.45</v>
      </c>
      <c r="G258" s="24">
        <v>70.81</v>
      </c>
      <c r="H258" s="30">
        <f>BDI!$B$12</f>
        <v>0.22474058685057496</v>
      </c>
      <c r="I258" s="24">
        <f>G258*(1+H258)</f>
        <v>86.723880954889211</v>
      </c>
      <c r="J258" s="24">
        <f>I258*F258</f>
        <v>646.09291311392462</v>
      </c>
      <c r="K258" s="38"/>
    </row>
    <row r="259" spans="1:11" x14ac:dyDescent="0.25">
      <c r="A259" s="72" t="s">
        <v>555</v>
      </c>
      <c r="B259" s="73"/>
      <c r="C259" s="73"/>
      <c r="D259" s="73"/>
      <c r="E259" s="73"/>
      <c r="F259" s="74"/>
      <c r="G259" s="20"/>
      <c r="H259" s="20"/>
      <c r="I259" s="20"/>
      <c r="J259" s="28">
        <f>SUM(J260:J264)</f>
        <v>5197.3961109407664</v>
      </c>
      <c r="K259" s="35"/>
    </row>
    <row r="260" spans="1:11" ht="75" customHeight="1" x14ac:dyDescent="0.25">
      <c r="A260" s="22" t="s">
        <v>556</v>
      </c>
      <c r="B260" s="33" t="s">
        <v>218</v>
      </c>
      <c r="C260" s="33" t="s">
        <v>63</v>
      </c>
      <c r="D260" s="23" t="s">
        <v>219</v>
      </c>
      <c r="E260" s="33" t="s">
        <v>65</v>
      </c>
      <c r="F260" s="24">
        <v>1.44</v>
      </c>
      <c r="G260" s="24">
        <v>1263.2</v>
      </c>
      <c r="H260" s="30">
        <f>BDI!$B$12</f>
        <v>0.22474058685057496</v>
      </c>
      <c r="I260" s="24">
        <f>G260*(1+H260)</f>
        <v>1547.0923093096465</v>
      </c>
      <c r="J260" s="24">
        <f>I260*F260</f>
        <v>2227.8129254058908</v>
      </c>
      <c r="K260" s="37"/>
    </row>
    <row r="261" spans="1:11" ht="90" customHeight="1" x14ac:dyDescent="0.25">
      <c r="A261" s="22" t="s">
        <v>557</v>
      </c>
      <c r="B261" s="43">
        <v>94559</v>
      </c>
      <c r="C261" s="33" t="s">
        <v>63</v>
      </c>
      <c r="D261" s="44" t="s">
        <v>454</v>
      </c>
      <c r="E261" s="43" t="s">
        <v>65</v>
      </c>
      <c r="F261" s="45">
        <v>1.2</v>
      </c>
      <c r="G261" s="24">
        <v>729.01</v>
      </c>
      <c r="H261" s="30">
        <f>BDI!$B$12</f>
        <v>0.22474058685057496</v>
      </c>
      <c r="I261" s="24">
        <f>G261*(1+H261)</f>
        <v>892.8481352199376</v>
      </c>
      <c r="J261" s="24">
        <f>I261*F261</f>
        <v>1071.4177622639252</v>
      </c>
      <c r="K261" s="37"/>
    </row>
    <row r="262" spans="1:11" ht="30" customHeight="1" x14ac:dyDescent="0.25">
      <c r="A262" s="22" t="s">
        <v>558</v>
      </c>
      <c r="B262" s="43">
        <v>102179</v>
      </c>
      <c r="C262" s="33" t="s">
        <v>63</v>
      </c>
      <c r="D262" s="44" t="s">
        <v>456</v>
      </c>
      <c r="E262" s="43" t="s">
        <v>65</v>
      </c>
      <c r="F262" s="45">
        <v>1.2</v>
      </c>
      <c r="G262" s="24">
        <v>425.38</v>
      </c>
      <c r="H262" s="30">
        <f>BDI!$B$12</f>
        <v>0.22474058685057496</v>
      </c>
      <c r="I262" s="24">
        <f>G262*(1+H262)</f>
        <v>520.98015083449752</v>
      </c>
      <c r="J262" s="24">
        <f>I262*F262</f>
        <v>625.17618100139703</v>
      </c>
      <c r="K262" s="37"/>
    </row>
    <row r="263" spans="1:11" ht="30" customHeight="1" x14ac:dyDescent="0.25">
      <c r="A263" s="22" t="s">
        <v>559</v>
      </c>
      <c r="B263" s="33">
        <v>94587</v>
      </c>
      <c r="C263" s="33" t="s">
        <v>63</v>
      </c>
      <c r="D263" s="23" t="s">
        <v>458</v>
      </c>
      <c r="E263" s="33" t="s">
        <v>76</v>
      </c>
      <c r="F263" s="24">
        <v>5.2</v>
      </c>
      <c r="G263" s="24">
        <v>76.790000000000006</v>
      </c>
      <c r="H263" s="30">
        <f>BDI!$B$12</f>
        <v>0.22474058685057496</v>
      </c>
      <c r="I263" s="24">
        <f>G263*(1+H263)</f>
        <v>94.047829664255659</v>
      </c>
      <c r="J263" s="24">
        <f>I263*F263</f>
        <v>489.04871425412944</v>
      </c>
      <c r="K263" s="37"/>
    </row>
    <row r="264" spans="1:11" ht="30" customHeight="1" x14ac:dyDescent="0.25">
      <c r="A264" s="22" t="s">
        <v>560</v>
      </c>
      <c r="B264" s="33">
        <v>98695</v>
      </c>
      <c r="C264" s="33" t="s">
        <v>63</v>
      </c>
      <c r="D264" s="23" t="s">
        <v>226</v>
      </c>
      <c r="E264" s="33" t="s">
        <v>76</v>
      </c>
      <c r="F264" s="24">
        <v>4.9000000000000004</v>
      </c>
      <c r="G264" s="24">
        <v>130.63</v>
      </c>
      <c r="H264" s="30">
        <f>BDI!$B$12</f>
        <v>0.22474058685057496</v>
      </c>
      <c r="I264" s="24">
        <f>G264*(1+H264)</f>
        <v>159.98786286029059</v>
      </c>
      <c r="J264" s="24">
        <f>I264*F264</f>
        <v>783.94052801542398</v>
      </c>
      <c r="K264" s="38"/>
    </row>
    <row r="265" spans="1:11" x14ac:dyDescent="0.25">
      <c r="A265" s="72" t="s">
        <v>561</v>
      </c>
      <c r="B265" s="73"/>
      <c r="C265" s="73"/>
      <c r="D265" s="73"/>
      <c r="E265" s="73"/>
      <c r="F265" s="74"/>
      <c r="G265" s="20"/>
      <c r="H265" s="20"/>
      <c r="I265" s="20"/>
      <c r="J265" s="28">
        <f>J266+J272+J278</f>
        <v>60903.231194544976</v>
      </c>
      <c r="K265" s="35"/>
    </row>
    <row r="266" spans="1:11" x14ac:dyDescent="0.25">
      <c r="A266" s="78" t="s">
        <v>562</v>
      </c>
      <c r="B266" s="73"/>
      <c r="C266" s="73"/>
      <c r="D266" s="73"/>
      <c r="E266" s="73"/>
      <c r="F266" s="74"/>
      <c r="G266" s="21"/>
      <c r="H266" s="21"/>
      <c r="I266" s="21"/>
      <c r="J266" s="29">
        <f>SUM(J267:J271)</f>
        <v>2729.0649548673991</v>
      </c>
      <c r="K266" s="36"/>
    </row>
    <row r="267" spans="1:11" ht="30" customHeight="1" x14ac:dyDescent="0.25">
      <c r="A267" s="22" t="s">
        <v>563</v>
      </c>
      <c r="B267" s="33" t="s">
        <v>564</v>
      </c>
      <c r="C267" s="33" t="s">
        <v>63</v>
      </c>
      <c r="D267" s="23" t="s">
        <v>108</v>
      </c>
      <c r="E267" s="33" t="s">
        <v>65</v>
      </c>
      <c r="F267" s="24">
        <v>80</v>
      </c>
      <c r="G267" s="24">
        <v>5.21</v>
      </c>
      <c r="H267" s="30">
        <f>BDI!$B$12</f>
        <v>0.22474058685057496</v>
      </c>
      <c r="I267" s="24">
        <f>G267*(1+H267)</f>
        <v>6.3808984574914955</v>
      </c>
      <c r="J267" s="24">
        <f>I267*F267</f>
        <v>510.47187659931967</v>
      </c>
      <c r="K267" s="37"/>
    </row>
    <row r="268" spans="1:11" ht="30" customHeight="1" x14ac:dyDescent="0.25">
      <c r="A268" s="22" t="s">
        <v>565</v>
      </c>
      <c r="B268" s="33" t="s">
        <v>566</v>
      </c>
      <c r="C268" s="33" t="s">
        <v>63</v>
      </c>
      <c r="D268" s="23" t="s">
        <v>567</v>
      </c>
      <c r="E268" s="33" t="s">
        <v>65</v>
      </c>
      <c r="F268" s="24">
        <v>80</v>
      </c>
      <c r="G268" s="24">
        <v>2.83</v>
      </c>
      <c r="H268" s="30">
        <f>BDI!$B$12</f>
        <v>0.22474058685057496</v>
      </c>
      <c r="I268" s="24">
        <f>G268*(1+H268)</f>
        <v>3.4660158607871274</v>
      </c>
      <c r="J268" s="24">
        <f>I268*F268</f>
        <v>277.28126886297019</v>
      </c>
      <c r="K268" s="37"/>
    </row>
    <row r="269" spans="1:11" ht="30" customHeight="1" x14ac:dyDescent="0.25">
      <c r="A269" s="22" t="s">
        <v>568</v>
      </c>
      <c r="B269" s="33" t="s">
        <v>569</v>
      </c>
      <c r="C269" s="33" t="s">
        <v>63</v>
      </c>
      <c r="D269" s="23" t="s">
        <v>570</v>
      </c>
      <c r="E269" s="33" t="s">
        <v>97</v>
      </c>
      <c r="F269" s="24">
        <v>2</v>
      </c>
      <c r="G269" s="24">
        <v>122.49</v>
      </c>
      <c r="H269" s="30">
        <f>BDI!$B$12</f>
        <v>0.22474058685057496</v>
      </c>
      <c r="I269" s="24">
        <f>G269*(1+H269)</f>
        <v>150.01847448332691</v>
      </c>
      <c r="J269" s="24">
        <f>I269*F269</f>
        <v>300.03694896665382</v>
      </c>
      <c r="K269" s="37"/>
    </row>
    <row r="270" spans="1:11" ht="30" customHeight="1" x14ac:dyDescent="0.25">
      <c r="A270" s="22" t="s">
        <v>571</v>
      </c>
      <c r="B270" s="33" t="s">
        <v>572</v>
      </c>
      <c r="C270" s="33" t="s">
        <v>63</v>
      </c>
      <c r="D270" s="23" t="s">
        <v>110</v>
      </c>
      <c r="E270" s="33" t="s">
        <v>65</v>
      </c>
      <c r="F270" s="24">
        <v>80</v>
      </c>
      <c r="G270" s="24">
        <v>11.25</v>
      </c>
      <c r="H270" s="30">
        <f>BDI!$B$12</f>
        <v>0.22474058685057496</v>
      </c>
      <c r="I270" s="24">
        <f>G270*(1+H270)</f>
        <v>13.778331602068969</v>
      </c>
      <c r="J270" s="24">
        <f>I270*F270</f>
        <v>1102.2665281655175</v>
      </c>
      <c r="K270" s="37"/>
    </row>
    <row r="271" spans="1:11" ht="60" customHeight="1" x14ac:dyDescent="0.25">
      <c r="A271" s="22" t="s">
        <v>573</v>
      </c>
      <c r="B271" s="33" t="s">
        <v>574</v>
      </c>
      <c r="C271" s="33" t="s">
        <v>63</v>
      </c>
      <c r="D271" s="23" t="s">
        <v>575</v>
      </c>
      <c r="E271" s="33" t="s">
        <v>84</v>
      </c>
      <c r="F271" s="24">
        <v>45</v>
      </c>
      <c r="G271" s="24">
        <v>9.7799999999999994</v>
      </c>
      <c r="H271" s="30">
        <f>BDI!$B$12</f>
        <v>0.22474058685057496</v>
      </c>
      <c r="I271" s="24">
        <f>G271*(1+H271)</f>
        <v>11.977962939398623</v>
      </c>
      <c r="J271" s="24">
        <f>I271*F271</f>
        <v>539.00833227293799</v>
      </c>
      <c r="K271" s="37"/>
    </row>
    <row r="272" spans="1:11" x14ac:dyDescent="0.25">
      <c r="A272" s="78" t="s">
        <v>576</v>
      </c>
      <c r="B272" s="73"/>
      <c r="C272" s="73"/>
      <c r="D272" s="73"/>
      <c r="E272" s="73"/>
      <c r="F272" s="74"/>
      <c r="G272" s="21"/>
      <c r="H272" s="21"/>
      <c r="I272" s="21"/>
      <c r="J272" s="29">
        <f>SUM(J273:J277)</f>
        <v>40087.809623361711</v>
      </c>
      <c r="K272" s="36"/>
    </row>
    <row r="273" spans="1:11" ht="45" customHeight="1" x14ac:dyDescent="0.25">
      <c r="A273" s="22" t="s">
        <v>577</v>
      </c>
      <c r="B273" s="33">
        <v>92540</v>
      </c>
      <c r="C273" s="33" t="s">
        <v>63</v>
      </c>
      <c r="D273" s="23" t="s">
        <v>229</v>
      </c>
      <c r="E273" s="33" t="s">
        <v>65</v>
      </c>
      <c r="F273" s="24">
        <v>75</v>
      </c>
      <c r="G273" s="24">
        <v>144.1</v>
      </c>
      <c r="H273" s="30">
        <f>BDI!$B$12</f>
        <v>0.22474058685057496</v>
      </c>
      <c r="I273" s="24">
        <f>G273*(1+H273)</f>
        <v>176.48511856516785</v>
      </c>
      <c r="J273" s="24">
        <f>I273*F273</f>
        <v>13236.383892387588</v>
      </c>
      <c r="K273" s="37"/>
    </row>
    <row r="274" spans="1:11" ht="45" customHeight="1" x14ac:dyDescent="0.25">
      <c r="A274" s="22" t="s">
        <v>578</v>
      </c>
      <c r="B274" s="33">
        <v>92546</v>
      </c>
      <c r="C274" s="33" t="s">
        <v>63</v>
      </c>
      <c r="D274" s="23" t="s">
        <v>579</v>
      </c>
      <c r="E274" s="33" t="s">
        <v>97</v>
      </c>
      <c r="F274" s="24">
        <v>6</v>
      </c>
      <c r="G274" s="24">
        <v>1878.28</v>
      </c>
      <c r="H274" s="30">
        <f>BDI!$B$12</f>
        <v>0.22474058685057496</v>
      </c>
      <c r="I274" s="24">
        <f>G274*(1+H274)</f>
        <v>2300.4057494696981</v>
      </c>
      <c r="J274" s="24">
        <f>I274*F274</f>
        <v>13802.434496818189</v>
      </c>
      <c r="K274" s="37"/>
    </row>
    <row r="275" spans="1:11" ht="45" customHeight="1" x14ac:dyDescent="0.25">
      <c r="A275" s="22" t="s">
        <v>580</v>
      </c>
      <c r="B275" s="33">
        <v>94198</v>
      </c>
      <c r="C275" s="33" t="s">
        <v>63</v>
      </c>
      <c r="D275" s="23" t="s">
        <v>235</v>
      </c>
      <c r="E275" s="33" t="s">
        <v>65</v>
      </c>
      <c r="F275" s="24">
        <v>75</v>
      </c>
      <c r="G275" s="24">
        <v>64.87</v>
      </c>
      <c r="H275" s="30">
        <f>BDI!$B$12</f>
        <v>0.22474058685057496</v>
      </c>
      <c r="I275" s="24">
        <f>G275*(1+H275)</f>
        <v>79.448921868996806</v>
      </c>
      <c r="J275" s="24">
        <f>I275*F275</f>
        <v>5958.6691401747603</v>
      </c>
      <c r="K275" s="37"/>
    </row>
    <row r="276" spans="1:11" ht="45" customHeight="1" x14ac:dyDescent="0.25">
      <c r="A276" s="22" t="s">
        <v>581</v>
      </c>
      <c r="B276" s="33" t="s">
        <v>582</v>
      </c>
      <c r="C276" s="33" t="s">
        <v>63</v>
      </c>
      <c r="D276" s="23" t="s">
        <v>583</v>
      </c>
      <c r="E276" s="33" t="s">
        <v>76</v>
      </c>
      <c r="F276" s="24">
        <v>31.5</v>
      </c>
      <c r="G276" s="24">
        <v>168.07</v>
      </c>
      <c r="H276" s="30">
        <f>BDI!$B$12</f>
        <v>0.22474058685057496</v>
      </c>
      <c r="I276" s="24">
        <f>G276*(1+H276)</f>
        <v>205.84215043197614</v>
      </c>
      <c r="J276" s="24">
        <f>I276*F276</f>
        <v>6484.0277386072485</v>
      </c>
      <c r="K276" s="37"/>
    </row>
    <row r="277" spans="1:11" ht="30" customHeight="1" x14ac:dyDescent="0.25">
      <c r="A277" s="22" t="s">
        <v>584</v>
      </c>
      <c r="B277" s="43">
        <v>94231</v>
      </c>
      <c r="C277" s="33" t="s">
        <v>63</v>
      </c>
      <c r="D277" s="44" t="s">
        <v>585</v>
      </c>
      <c r="E277" s="43" t="s">
        <v>76</v>
      </c>
      <c r="F277" s="45">
        <v>9.3000000000000007</v>
      </c>
      <c r="G277" s="24">
        <v>53.23</v>
      </c>
      <c r="H277" s="30">
        <f>BDI!$B$12</f>
        <v>0.22474058685057496</v>
      </c>
      <c r="I277" s="24">
        <f>G277*(1+H277)</f>
        <v>65.192941438056096</v>
      </c>
      <c r="J277" s="24">
        <f>I277*F277</f>
        <v>606.29435537392169</v>
      </c>
      <c r="K277" s="37"/>
    </row>
    <row r="278" spans="1:11" x14ac:dyDescent="0.25">
      <c r="A278" s="78" t="s">
        <v>586</v>
      </c>
      <c r="B278" s="73"/>
      <c r="C278" s="73"/>
      <c r="D278" s="73"/>
      <c r="E278" s="73"/>
      <c r="F278" s="74"/>
      <c r="G278" s="21"/>
      <c r="H278" s="21"/>
      <c r="I278" s="21"/>
      <c r="J278" s="29">
        <f>J279+J280+J281</f>
        <v>18086.356616315865</v>
      </c>
      <c r="K278" s="36"/>
    </row>
    <row r="279" spans="1:11" ht="45" customHeight="1" x14ac:dyDescent="0.25">
      <c r="A279" s="22" t="s">
        <v>587</v>
      </c>
      <c r="B279" s="33">
        <v>100391</v>
      </c>
      <c r="C279" s="33" t="s">
        <v>63</v>
      </c>
      <c r="D279" s="23" t="s">
        <v>588</v>
      </c>
      <c r="E279" s="33" t="s">
        <v>65</v>
      </c>
      <c r="F279" s="24">
        <v>150</v>
      </c>
      <c r="G279" s="24">
        <v>26.72</v>
      </c>
      <c r="H279" s="30">
        <f>BDI!$B$12</f>
        <v>0.22474058685057496</v>
      </c>
      <c r="I279" s="24">
        <f>G279*(1+H279)</f>
        <v>32.725068480647359</v>
      </c>
      <c r="J279" s="24">
        <f>I279*F279</f>
        <v>4908.7602720971036</v>
      </c>
      <c r="K279" s="37"/>
    </row>
    <row r="280" spans="1:11" ht="30" customHeight="1" x14ac:dyDescent="0.25">
      <c r="A280" s="22" t="s">
        <v>589</v>
      </c>
      <c r="B280" s="33">
        <v>100329</v>
      </c>
      <c r="C280" s="33" t="s">
        <v>63</v>
      </c>
      <c r="D280" s="23" t="s">
        <v>590</v>
      </c>
      <c r="E280" s="33" t="s">
        <v>65</v>
      </c>
      <c r="F280" s="24">
        <v>150</v>
      </c>
      <c r="G280" s="24">
        <v>35.92</v>
      </c>
      <c r="H280" s="30">
        <f>BDI!$B$12</f>
        <v>0.22474058685057496</v>
      </c>
      <c r="I280" s="24">
        <f>G280*(1+H280)</f>
        <v>43.992681879672652</v>
      </c>
      <c r="J280" s="24">
        <f>I280*F280</f>
        <v>6598.9022819508982</v>
      </c>
      <c r="K280" s="37"/>
    </row>
    <row r="281" spans="1:11" ht="45" customHeight="1" x14ac:dyDescent="0.25">
      <c r="A281" s="22" t="s">
        <v>591</v>
      </c>
      <c r="B281" s="33">
        <v>100390</v>
      </c>
      <c r="C281" s="33" t="s">
        <v>63</v>
      </c>
      <c r="D281" s="23" t="s">
        <v>592</v>
      </c>
      <c r="E281" s="33" t="s">
        <v>65</v>
      </c>
      <c r="F281" s="24">
        <v>150</v>
      </c>
      <c r="G281" s="24">
        <v>35.81</v>
      </c>
      <c r="H281" s="30">
        <f>BDI!$B$12</f>
        <v>0.22474058685057496</v>
      </c>
      <c r="I281" s="24">
        <f>G281*(1+H281)</f>
        <v>43.857960415119095</v>
      </c>
      <c r="J281" s="24">
        <f>I281*F281</f>
        <v>6578.694062267864</v>
      </c>
      <c r="K281" s="37"/>
    </row>
    <row r="282" spans="1:11" x14ac:dyDescent="0.25">
      <c r="A282" s="72" t="s">
        <v>593</v>
      </c>
      <c r="B282" s="73"/>
      <c r="C282" s="73"/>
      <c r="D282" s="73"/>
      <c r="E282" s="73"/>
      <c r="F282" s="74"/>
      <c r="G282" s="20"/>
      <c r="H282" s="20"/>
      <c r="I282" s="20"/>
      <c r="J282" s="28">
        <f>SUM(J283:J286)</f>
        <v>48937.913089335285</v>
      </c>
      <c r="K282" s="35"/>
    </row>
    <row r="283" spans="1:11" ht="30" customHeight="1" x14ac:dyDescent="0.25">
      <c r="A283" s="22" t="s">
        <v>594</v>
      </c>
      <c r="B283" s="33" t="s">
        <v>240</v>
      </c>
      <c r="C283" s="33" t="s">
        <v>63</v>
      </c>
      <c r="D283" s="23" t="s">
        <v>241</v>
      </c>
      <c r="E283" s="33" t="s">
        <v>65</v>
      </c>
      <c r="F283" s="24">
        <v>213.51</v>
      </c>
      <c r="G283" s="24">
        <v>6.58</v>
      </c>
      <c r="H283" s="30">
        <f>BDI!$B$12</f>
        <v>0.22474058685057496</v>
      </c>
      <c r="I283" s="24">
        <f>G283*(1+H283)</f>
        <v>8.0587930614767842</v>
      </c>
      <c r="J283" s="24">
        <f>I283*F283</f>
        <v>1720.6329065559082</v>
      </c>
      <c r="K283" s="37"/>
    </row>
    <row r="284" spans="1:11" ht="30" customHeight="1" x14ac:dyDescent="0.25">
      <c r="A284" s="22" t="s">
        <v>595</v>
      </c>
      <c r="B284" s="33" t="s">
        <v>243</v>
      </c>
      <c r="C284" s="33" t="s">
        <v>63</v>
      </c>
      <c r="D284" s="23" t="s">
        <v>244</v>
      </c>
      <c r="E284" s="33" t="s">
        <v>65</v>
      </c>
      <c r="F284" s="24">
        <v>213.51</v>
      </c>
      <c r="G284" s="24">
        <v>45.53</v>
      </c>
      <c r="H284" s="30">
        <f>BDI!$B$12</f>
        <v>0.22474058685057496</v>
      </c>
      <c r="I284" s="24">
        <f>G284*(1+H284)</f>
        <v>55.762438919306682</v>
      </c>
      <c r="J284" s="24">
        <f>I284*F284</f>
        <v>11905.83833366117</v>
      </c>
      <c r="K284" s="37"/>
    </row>
    <row r="285" spans="1:11" ht="30" customHeight="1" x14ac:dyDescent="0.25">
      <c r="A285" s="22" t="s">
        <v>596</v>
      </c>
      <c r="B285" s="33" t="s">
        <v>246</v>
      </c>
      <c r="C285" s="33" t="s">
        <v>63</v>
      </c>
      <c r="D285" s="23" t="s">
        <v>247</v>
      </c>
      <c r="E285" s="33" t="s">
        <v>65</v>
      </c>
      <c r="F285" s="24">
        <v>183.48</v>
      </c>
      <c r="G285" s="24">
        <v>69.88</v>
      </c>
      <c r="H285" s="30">
        <f>BDI!$B$12</f>
        <v>0.22474058685057496</v>
      </c>
      <c r="I285" s="24">
        <f>G285*(1+H285)</f>
        <v>85.584872209118174</v>
      </c>
      <c r="J285" s="24">
        <f>I285*F285</f>
        <v>15703.112352929002</v>
      </c>
      <c r="K285" s="37"/>
    </row>
    <row r="286" spans="1:11" ht="30" customHeight="1" x14ac:dyDescent="0.25">
      <c r="A286" s="22" t="s">
        <v>597</v>
      </c>
      <c r="B286" s="33" t="s">
        <v>249</v>
      </c>
      <c r="C286" s="33" t="s">
        <v>63</v>
      </c>
      <c r="D286" s="23" t="s">
        <v>250</v>
      </c>
      <c r="E286" s="33" t="s">
        <v>65</v>
      </c>
      <c r="F286" s="24">
        <v>177.3</v>
      </c>
      <c r="G286" s="24">
        <v>90.3</v>
      </c>
      <c r="H286" s="30">
        <f>BDI!$B$12</f>
        <v>0.22474058685057496</v>
      </c>
      <c r="I286" s="24">
        <f>G286*(1+H286)</f>
        <v>110.59407499260692</v>
      </c>
      <c r="J286" s="24">
        <f>I286*F286</f>
        <v>19608.32949618921</v>
      </c>
      <c r="K286" s="37"/>
    </row>
    <row r="287" spans="1:11" x14ac:dyDescent="0.25">
      <c r="A287" s="72" t="s">
        <v>598</v>
      </c>
      <c r="B287" s="73"/>
      <c r="C287" s="73"/>
      <c r="D287" s="73"/>
      <c r="E287" s="73"/>
      <c r="F287" s="74"/>
      <c r="G287" s="20"/>
      <c r="H287" s="20"/>
      <c r="I287" s="20"/>
      <c r="J287" s="28">
        <f>SUM(J288:J293)</f>
        <v>35365.92149474685</v>
      </c>
      <c r="K287" s="35"/>
    </row>
    <row r="288" spans="1:11" ht="60" customHeight="1" x14ac:dyDescent="0.25">
      <c r="A288" s="22" t="s">
        <v>599</v>
      </c>
      <c r="B288" s="33" t="s">
        <v>256</v>
      </c>
      <c r="C288" s="33" t="s">
        <v>63</v>
      </c>
      <c r="D288" s="23" t="s">
        <v>257</v>
      </c>
      <c r="E288" s="33" t="s">
        <v>65</v>
      </c>
      <c r="F288" s="24">
        <v>30</v>
      </c>
      <c r="G288" s="24">
        <v>65.39</v>
      </c>
      <c r="H288" s="30">
        <f>BDI!$B$12</f>
        <v>0.22474058685057496</v>
      </c>
      <c r="I288" s="24">
        <f t="shared" ref="I288:I293" si="28">G288*(1+H288)</f>
        <v>80.085786974159092</v>
      </c>
      <c r="J288" s="24">
        <f t="shared" ref="J288:J293" si="29">I288*F288</f>
        <v>2402.5736092247726</v>
      </c>
      <c r="K288" s="37"/>
    </row>
    <row r="289" spans="1:11" ht="30" customHeight="1" x14ac:dyDescent="0.25">
      <c r="A289" s="22" t="s">
        <v>600</v>
      </c>
      <c r="B289" s="33" t="s">
        <v>264</v>
      </c>
      <c r="C289" s="33" t="s">
        <v>63</v>
      </c>
      <c r="D289" s="23" t="s">
        <v>265</v>
      </c>
      <c r="E289" s="33" t="s">
        <v>76</v>
      </c>
      <c r="F289" s="24">
        <v>186.2</v>
      </c>
      <c r="G289" s="24">
        <v>9.2899999999999991</v>
      </c>
      <c r="H289" s="30">
        <f>BDI!$B$12</f>
        <v>0.22474058685057496</v>
      </c>
      <c r="I289" s="24">
        <f t="shared" si="28"/>
        <v>11.37784005184184</v>
      </c>
      <c r="J289" s="24">
        <f t="shared" si="29"/>
        <v>2118.5538176529503</v>
      </c>
      <c r="K289" s="37"/>
    </row>
    <row r="290" spans="1:11" ht="30" customHeight="1" x14ac:dyDescent="0.25">
      <c r="A290" s="22" t="s">
        <v>601</v>
      </c>
      <c r="B290" s="33" t="s">
        <v>267</v>
      </c>
      <c r="C290" s="33" t="s">
        <v>63</v>
      </c>
      <c r="D290" s="23" t="s">
        <v>268</v>
      </c>
      <c r="E290" s="33" t="s">
        <v>76</v>
      </c>
      <c r="F290" s="24">
        <v>6.5</v>
      </c>
      <c r="G290" s="24">
        <v>154.13</v>
      </c>
      <c r="H290" s="30">
        <f>BDI!$B$12</f>
        <v>0.22474058685057496</v>
      </c>
      <c r="I290" s="24">
        <f t="shared" si="28"/>
        <v>188.76926665127911</v>
      </c>
      <c r="J290" s="24">
        <f t="shared" si="29"/>
        <v>1227.0002332333142</v>
      </c>
      <c r="K290" s="37"/>
    </row>
    <row r="291" spans="1:11" ht="45" customHeight="1" x14ac:dyDescent="0.25">
      <c r="A291" s="22" t="s">
        <v>602</v>
      </c>
      <c r="B291" s="33" t="s">
        <v>261</v>
      </c>
      <c r="C291" s="33" t="s">
        <v>63</v>
      </c>
      <c r="D291" s="23" t="s">
        <v>262</v>
      </c>
      <c r="E291" s="33" t="s">
        <v>65</v>
      </c>
      <c r="F291" s="24">
        <v>29.6</v>
      </c>
      <c r="G291" s="24">
        <v>65.489999999999995</v>
      </c>
      <c r="H291" s="30">
        <f>BDI!$B$12</f>
        <v>0.22474058685057496</v>
      </c>
      <c r="I291" s="24">
        <f t="shared" si="28"/>
        <v>80.208261032844149</v>
      </c>
      <c r="J291" s="24">
        <f t="shared" si="29"/>
        <v>2374.1645265721868</v>
      </c>
      <c r="K291" s="37"/>
    </row>
    <row r="292" spans="1:11" ht="45" customHeight="1" x14ac:dyDescent="0.25">
      <c r="A292" s="22" t="s">
        <v>603</v>
      </c>
      <c r="B292" s="33">
        <v>104598</v>
      </c>
      <c r="C292" s="33" t="s">
        <v>63</v>
      </c>
      <c r="D292" s="23" t="s">
        <v>259</v>
      </c>
      <c r="E292" s="33" t="s">
        <v>65</v>
      </c>
      <c r="F292" s="24">
        <v>147.69999999999999</v>
      </c>
      <c r="G292" s="24">
        <v>115.04</v>
      </c>
      <c r="H292" s="30">
        <f>BDI!$B$12</f>
        <v>0.22474058685057496</v>
      </c>
      <c r="I292" s="24">
        <f t="shared" si="28"/>
        <v>140.89415711129016</v>
      </c>
      <c r="J292" s="24">
        <f t="shared" si="29"/>
        <v>20810.067005337554</v>
      </c>
      <c r="K292" s="37"/>
    </row>
    <row r="293" spans="1:11" ht="45" customHeight="1" x14ac:dyDescent="0.25">
      <c r="A293" s="22" t="s">
        <v>604</v>
      </c>
      <c r="B293" s="43">
        <v>94994</v>
      </c>
      <c r="C293" s="33" t="s">
        <v>63</v>
      </c>
      <c r="D293" s="44" t="s">
        <v>605</v>
      </c>
      <c r="E293" s="43" t="s">
        <v>65</v>
      </c>
      <c r="F293" s="45">
        <v>50</v>
      </c>
      <c r="G293" s="24">
        <v>105.06</v>
      </c>
      <c r="H293" s="30">
        <f>BDI!$B$12</f>
        <v>0.22474058685057496</v>
      </c>
      <c r="I293" s="24">
        <f t="shared" si="28"/>
        <v>128.67124605452142</v>
      </c>
      <c r="J293" s="24">
        <f t="shared" si="29"/>
        <v>6433.5623027260708</v>
      </c>
      <c r="K293" s="37"/>
    </row>
    <row r="294" spans="1:11" x14ac:dyDescent="0.25">
      <c r="A294" s="72" t="s">
        <v>606</v>
      </c>
      <c r="B294" s="73"/>
      <c r="C294" s="73"/>
      <c r="D294" s="73"/>
      <c r="E294" s="73"/>
      <c r="F294" s="74"/>
      <c r="G294" s="20"/>
      <c r="H294" s="20"/>
      <c r="I294" s="20"/>
      <c r="J294" s="28">
        <f>J295+J296+J297+J298</f>
        <v>20171.987569883393</v>
      </c>
      <c r="K294" s="35"/>
    </row>
    <row r="295" spans="1:11" ht="30" customHeight="1" x14ac:dyDescent="0.25">
      <c r="A295" s="22" t="s">
        <v>607</v>
      </c>
      <c r="B295" s="33" t="s">
        <v>271</v>
      </c>
      <c r="C295" s="33" t="s">
        <v>63</v>
      </c>
      <c r="D295" s="23" t="s">
        <v>272</v>
      </c>
      <c r="E295" s="33" t="s">
        <v>65</v>
      </c>
      <c r="F295" s="24">
        <v>166</v>
      </c>
      <c r="G295" s="24">
        <v>25.58</v>
      </c>
      <c r="H295" s="30">
        <f>BDI!$B$12</f>
        <v>0.22474058685057496</v>
      </c>
      <c r="I295" s="24">
        <f>G295*(1+H295)</f>
        <v>31.328864211637704</v>
      </c>
      <c r="J295" s="24">
        <f>I295*F295</f>
        <v>5200.5914591318588</v>
      </c>
      <c r="K295" s="37"/>
    </row>
    <row r="296" spans="1:11" ht="30" customHeight="1" x14ac:dyDescent="0.25">
      <c r="A296" s="22" t="s">
        <v>608</v>
      </c>
      <c r="B296" s="33" t="s">
        <v>274</v>
      </c>
      <c r="C296" s="33" t="s">
        <v>63</v>
      </c>
      <c r="D296" s="23" t="s">
        <v>275</v>
      </c>
      <c r="E296" s="33" t="s">
        <v>65</v>
      </c>
      <c r="F296" s="24">
        <v>166</v>
      </c>
      <c r="G296" s="24">
        <v>5.03</v>
      </c>
      <c r="H296" s="30">
        <f>BDI!$B$12</f>
        <v>0.22474058685057496</v>
      </c>
      <c r="I296" s="24">
        <f>G296*(1+H296)</f>
        <v>6.1604451518583927</v>
      </c>
      <c r="J296" s="24">
        <f>I296*F296</f>
        <v>1022.6338952084932</v>
      </c>
      <c r="K296" s="37"/>
    </row>
    <row r="297" spans="1:11" ht="30" customHeight="1" x14ac:dyDescent="0.25">
      <c r="A297" s="22" t="s">
        <v>609</v>
      </c>
      <c r="B297" s="33" t="s">
        <v>277</v>
      </c>
      <c r="C297" s="33" t="s">
        <v>63</v>
      </c>
      <c r="D297" s="23" t="s">
        <v>278</v>
      </c>
      <c r="E297" s="33" t="s">
        <v>65</v>
      </c>
      <c r="F297" s="24">
        <v>528.20000000000005</v>
      </c>
      <c r="G297" s="24">
        <v>15.42</v>
      </c>
      <c r="H297" s="30">
        <f>BDI!$B$12</f>
        <v>0.22474058685057496</v>
      </c>
      <c r="I297" s="24">
        <f>G297*(1+H297)</f>
        <v>18.885499849235867</v>
      </c>
      <c r="J297" s="24">
        <f>I297*F297</f>
        <v>9975.3210203663857</v>
      </c>
      <c r="K297" s="37"/>
    </row>
    <row r="298" spans="1:11" ht="30" customHeight="1" x14ac:dyDescent="0.25">
      <c r="A298" s="22" t="s">
        <v>610</v>
      </c>
      <c r="B298" s="33" t="s">
        <v>280</v>
      </c>
      <c r="C298" s="33" t="s">
        <v>63</v>
      </c>
      <c r="D298" s="23" t="s">
        <v>281</v>
      </c>
      <c r="E298" s="33" t="s">
        <v>65</v>
      </c>
      <c r="F298" s="24">
        <v>173.03</v>
      </c>
      <c r="G298" s="24">
        <v>18.75</v>
      </c>
      <c r="H298" s="30">
        <f>BDI!$B$12</f>
        <v>0.22474058685057496</v>
      </c>
      <c r="I298" s="24">
        <f>G298*(1+H298)</f>
        <v>22.96388600344828</v>
      </c>
      <c r="J298" s="24">
        <f>I298*F298</f>
        <v>3973.441195176656</v>
      </c>
      <c r="K298" s="37"/>
    </row>
    <row r="299" spans="1:11" x14ac:dyDescent="0.25">
      <c r="A299" s="72" t="s">
        <v>611</v>
      </c>
      <c r="B299" s="73"/>
      <c r="C299" s="73"/>
      <c r="D299" s="73"/>
      <c r="E299" s="73"/>
      <c r="F299" s="74"/>
      <c r="G299" s="20"/>
      <c r="H299" s="20"/>
      <c r="I299" s="20"/>
      <c r="J299" s="28">
        <f>SUM(J300:J310)</f>
        <v>27239.614608419932</v>
      </c>
      <c r="K299" s="35"/>
    </row>
    <row r="300" spans="1:11" ht="60" customHeight="1" x14ac:dyDescent="0.25">
      <c r="A300" s="22" t="s">
        <v>612</v>
      </c>
      <c r="B300" s="33" t="s">
        <v>284</v>
      </c>
      <c r="C300" s="33" t="s">
        <v>63</v>
      </c>
      <c r="D300" s="23" t="s">
        <v>285</v>
      </c>
      <c r="E300" s="33" t="s">
        <v>97</v>
      </c>
      <c r="F300" s="24">
        <v>1</v>
      </c>
      <c r="G300" s="24">
        <v>431.21</v>
      </c>
      <c r="H300" s="30">
        <f>BDI!$B$12</f>
        <v>0.22474058685057496</v>
      </c>
      <c r="I300" s="24">
        <f t="shared" ref="I300:I310" si="30">G300*(1+H300)</f>
        <v>528.12038845583641</v>
      </c>
      <c r="J300" s="24">
        <f t="shared" ref="J300:J310" si="31">I300*F300</f>
        <v>528.12038845583641</v>
      </c>
      <c r="K300" s="37"/>
    </row>
    <row r="301" spans="1:11" ht="30" customHeight="1" x14ac:dyDescent="0.25">
      <c r="A301" s="22" t="s">
        <v>613</v>
      </c>
      <c r="B301" s="33" t="s">
        <v>287</v>
      </c>
      <c r="C301" s="33" t="s">
        <v>63</v>
      </c>
      <c r="D301" s="23" t="s">
        <v>288</v>
      </c>
      <c r="E301" s="33" t="s">
        <v>97</v>
      </c>
      <c r="F301" s="24">
        <v>10</v>
      </c>
      <c r="G301" s="24">
        <v>14.48</v>
      </c>
      <c r="H301" s="30">
        <f>BDI!$B$12</f>
        <v>0.22474058685057496</v>
      </c>
      <c r="I301" s="24">
        <f t="shared" si="30"/>
        <v>17.734243697596327</v>
      </c>
      <c r="J301" s="24">
        <f t="shared" si="31"/>
        <v>177.34243697596327</v>
      </c>
      <c r="K301" s="37"/>
    </row>
    <row r="302" spans="1:11" ht="30" customHeight="1" x14ac:dyDescent="0.25">
      <c r="A302" s="22" t="s">
        <v>614</v>
      </c>
      <c r="B302" s="33" t="s">
        <v>290</v>
      </c>
      <c r="C302" s="33" t="s">
        <v>63</v>
      </c>
      <c r="D302" s="23" t="s">
        <v>291</v>
      </c>
      <c r="E302" s="33" t="s">
        <v>97</v>
      </c>
      <c r="F302" s="24">
        <v>60</v>
      </c>
      <c r="G302" s="24">
        <v>37.799999999999997</v>
      </c>
      <c r="H302" s="30">
        <f>BDI!$B$12</f>
        <v>0.22474058685057496</v>
      </c>
      <c r="I302" s="24">
        <f t="shared" si="30"/>
        <v>46.295194182951732</v>
      </c>
      <c r="J302" s="24">
        <f t="shared" si="31"/>
        <v>2777.711650977104</v>
      </c>
      <c r="K302" s="37"/>
    </row>
    <row r="303" spans="1:11" ht="30" customHeight="1" x14ac:dyDescent="0.25">
      <c r="A303" s="22" t="s">
        <v>615</v>
      </c>
      <c r="B303" s="33" t="s">
        <v>293</v>
      </c>
      <c r="C303" s="33" t="s">
        <v>63</v>
      </c>
      <c r="D303" s="23" t="s">
        <v>294</v>
      </c>
      <c r="E303" s="33" t="s">
        <v>97</v>
      </c>
      <c r="F303" s="24">
        <v>4</v>
      </c>
      <c r="G303" s="24">
        <v>46.04</v>
      </c>
      <c r="H303" s="30">
        <f>BDI!$B$12</f>
        <v>0.22474058685057496</v>
      </c>
      <c r="I303" s="24">
        <f t="shared" si="30"/>
        <v>56.387056618600468</v>
      </c>
      <c r="J303" s="24">
        <f t="shared" si="31"/>
        <v>225.54822647440187</v>
      </c>
      <c r="K303" s="37"/>
    </row>
    <row r="304" spans="1:11" ht="30" customHeight="1" x14ac:dyDescent="0.25">
      <c r="A304" s="22" t="s">
        <v>616</v>
      </c>
      <c r="B304" s="33" t="s">
        <v>296</v>
      </c>
      <c r="C304" s="33" t="s">
        <v>63</v>
      </c>
      <c r="D304" s="23" t="s">
        <v>297</v>
      </c>
      <c r="E304" s="33" t="s">
        <v>97</v>
      </c>
      <c r="F304" s="24">
        <v>25</v>
      </c>
      <c r="G304" s="24">
        <v>37.89</v>
      </c>
      <c r="H304" s="30">
        <f>BDI!$B$12</f>
        <v>0.22474058685057496</v>
      </c>
      <c r="I304" s="24">
        <f t="shared" si="30"/>
        <v>46.40542083576829</v>
      </c>
      <c r="J304" s="24">
        <f t="shared" si="31"/>
        <v>1160.1355208942073</v>
      </c>
      <c r="K304" s="37"/>
    </row>
    <row r="305" spans="1:11" ht="30" customHeight="1" x14ac:dyDescent="0.25">
      <c r="A305" s="22" t="s">
        <v>617</v>
      </c>
      <c r="B305" s="33" t="s">
        <v>299</v>
      </c>
      <c r="C305" s="33" t="s">
        <v>63</v>
      </c>
      <c r="D305" s="23" t="s">
        <v>300</v>
      </c>
      <c r="E305" s="33" t="s">
        <v>97</v>
      </c>
      <c r="F305" s="24">
        <v>6</v>
      </c>
      <c r="G305" s="24">
        <v>61.71</v>
      </c>
      <c r="H305" s="30">
        <f>BDI!$B$12</f>
        <v>0.22474058685057496</v>
      </c>
      <c r="I305" s="24">
        <f t="shared" si="30"/>
        <v>75.578741614548989</v>
      </c>
      <c r="J305" s="24">
        <f t="shared" si="31"/>
        <v>453.47244968729393</v>
      </c>
      <c r="K305" s="37"/>
    </row>
    <row r="306" spans="1:11" ht="30" customHeight="1" x14ac:dyDescent="0.25">
      <c r="A306" s="22" t="s">
        <v>618</v>
      </c>
      <c r="B306" s="33" t="s">
        <v>302</v>
      </c>
      <c r="C306" s="33" t="s">
        <v>63</v>
      </c>
      <c r="D306" s="23" t="s">
        <v>303</v>
      </c>
      <c r="E306" s="33" t="s">
        <v>97</v>
      </c>
      <c r="F306" s="24">
        <v>20</v>
      </c>
      <c r="G306" s="24">
        <v>47.3</v>
      </c>
      <c r="H306" s="30">
        <f>BDI!$B$12</f>
        <v>0.22474058685057496</v>
      </c>
      <c r="I306" s="24">
        <f t="shared" si="30"/>
        <v>57.930229758032191</v>
      </c>
      <c r="J306" s="24">
        <f t="shared" si="31"/>
        <v>1158.6045951606438</v>
      </c>
      <c r="K306" s="37"/>
    </row>
    <row r="307" spans="1:11" ht="45" customHeight="1" x14ac:dyDescent="0.25">
      <c r="A307" s="22" t="s">
        <v>619</v>
      </c>
      <c r="B307" s="33" t="s">
        <v>305</v>
      </c>
      <c r="C307" s="33" t="s">
        <v>63</v>
      </c>
      <c r="D307" s="23" t="s">
        <v>306</v>
      </c>
      <c r="E307" s="33" t="s">
        <v>76</v>
      </c>
      <c r="F307" s="24">
        <v>400</v>
      </c>
      <c r="G307" s="24">
        <v>13.56</v>
      </c>
      <c r="H307" s="30">
        <f>BDI!$B$12</f>
        <v>0.22474058685057496</v>
      </c>
      <c r="I307" s="24">
        <f t="shared" si="30"/>
        <v>16.607482357693797</v>
      </c>
      <c r="J307" s="24">
        <f t="shared" si="31"/>
        <v>6642.9929430775192</v>
      </c>
      <c r="K307" s="37"/>
    </row>
    <row r="308" spans="1:11" ht="45" customHeight="1" x14ac:dyDescent="0.25">
      <c r="A308" s="22" t="s">
        <v>620</v>
      </c>
      <c r="B308" s="33" t="s">
        <v>308</v>
      </c>
      <c r="C308" s="33" t="s">
        <v>63</v>
      </c>
      <c r="D308" s="23" t="s">
        <v>309</v>
      </c>
      <c r="E308" s="33" t="s">
        <v>76</v>
      </c>
      <c r="F308" s="24">
        <v>45</v>
      </c>
      <c r="G308" s="24">
        <v>32.53</v>
      </c>
      <c r="H308" s="30">
        <f>BDI!$B$12</f>
        <v>0.22474058685057496</v>
      </c>
      <c r="I308" s="24">
        <f t="shared" si="30"/>
        <v>39.840811290249206</v>
      </c>
      <c r="J308" s="24">
        <f t="shared" si="31"/>
        <v>1792.8365080612143</v>
      </c>
      <c r="K308" s="37"/>
    </row>
    <row r="309" spans="1:11" ht="45" customHeight="1" x14ac:dyDescent="0.25">
      <c r="A309" s="22" t="s">
        <v>621</v>
      </c>
      <c r="B309" s="33" t="s">
        <v>311</v>
      </c>
      <c r="C309" s="33" t="s">
        <v>63</v>
      </c>
      <c r="D309" s="23" t="s">
        <v>312</v>
      </c>
      <c r="E309" s="33" t="s">
        <v>76</v>
      </c>
      <c r="F309" s="24">
        <v>1200</v>
      </c>
      <c r="G309" s="24">
        <v>6.32</v>
      </c>
      <c r="H309" s="30">
        <f>BDI!$B$12</f>
        <v>0.22474058685057496</v>
      </c>
      <c r="I309" s="24">
        <f t="shared" si="30"/>
        <v>7.740360508895634</v>
      </c>
      <c r="J309" s="24">
        <f t="shared" si="31"/>
        <v>9288.4326106747612</v>
      </c>
      <c r="K309" s="37"/>
    </row>
    <row r="310" spans="1:11" ht="45" customHeight="1" x14ac:dyDescent="0.25">
      <c r="A310" s="22" t="s">
        <v>622</v>
      </c>
      <c r="B310" s="33" t="s">
        <v>314</v>
      </c>
      <c r="C310" s="33" t="s">
        <v>63</v>
      </c>
      <c r="D310" s="23" t="s">
        <v>315</v>
      </c>
      <c r="E310" s="33" t="s">
        <v>76</v>
      </c>
      <c r="F310" s="24">
        <v>190</v>
      </c>
      <c r="G310" s="24">
        <v>13.04</v>
      </c>
      <c r="H310" s="30">
        <f>BDI!$B$12</f>
        <v>0.22474058685057496</v>
      </c>
      <c r="I310" s="24">
        <f t="shared" si="30"/>
        <v>15.970617252531497</v>
      </c>
      <c r="J310" s="24">
        <f t="shared" si="31"/>
        <v>3034.4172779809842</v>
      </c>
      <c r="K310" s="37"/>
    </row>
    <row r="311" spans="1:11" x14ac:dyDescent="0.25">
      <c r="A311" s="72" t="s">
        <v>623</v>
      </c>
      <c r="B311" s="73"/>
      <c r="C311" s="73"/>
      <c r="D311" s="73"/>
      <c r="E311" s="73"/>
      <c r="F311" s="74"/>
      <c r="G311" s="20"/>
      <c r="H311" s="20"/>
      <c r="I311" s="20"/>
      <c r="J311" s="28">
        <f>SUM(J312:J329)</f>
        <v>14903.978428037461</v>
      </c>
      <c r="K311" s="35"/>
    </row>
    <row r="312" spans="1:11" ht="30" customHeight="1" x14ac:dyDescent="0.25">
      <c r="A312" s="22" t="s">
        <v>624</v>
      </c>
      <c r="B312" s="33" t="s">
        <v>318</v>
      </c>
      <c r="C312" s="33" t="s">
        <v>63</v>
      </c>
      <c r="D312" s="23" t="s">
        <v>319</v>
      </c>
      <c r="E312" s="33" t="s">
        <v>76</v>
      </c>
      <c r="F312" s="24">
        <v>85</v>
      </c>
      <c r="G312" s="24">
        <v>5.69</v>
      </c>
      <c r="H312" s="30">
        <f>BDI!$B$12</f>
        <v>0.22474058685057496</v>
      </c>
      <c r="I312" s="24">
        <f t="shared" ref="I312:I329" si="32">G312*(1+H312)</f>
        <v>6.9687739391797718</v>
      </c>
      <c r="J312" s="24">
        <f t="shared" ref="J312:J329" si="33">I312*F312</f>
        <v>592.34578483028065</v>
      </c>
      <c r="K312" s="37"/>
    </row>
    <row r="313" spans="1:11" ht="30" customHeight="1" x14ac:dyDescent="0.25">
      <c r="A313" s="22" t="s">
        <v>625</v>
      </c>
      <c r="B313" s="33" t="s">
        <v>321</v>
      </c>
      <c r="C313" s="33" t="s">
        <v>63</v>
      </c>
      <c r="D313" s="23" t="s">
        <v>322</v>
      </c>
      <c r="E313" s="33" t="s">
        <v>76</v>
      </c>
      <c r="F313" s="24">
        <v>80</v>
      </c>
      <c r="G313" s="24">
        <v>15.83</v>
      </c>
      <c r="H313" s="30">
        <f>BDI!$B$12</f>
        <v>0.22474058685057496</v>
      </c>
      <c r="I313" s="24">
        <f t="shared" si="32"/>
        <v>19.387643489844603</v>
      </c>
      <c r="J313" s="24">
        <f t="shared" si="33"/>
        <v>1551.0114791875683</v>
      </c>
      <c r="K313" s="37"/>
    </row>
    <row r="314" spans="1:11" ht="30" customHeight="1" x14ac:dyDescent="0.25">
      <c r="A314" s="22" t="s">
        <v>626</v>
      </c>
      <c r="B314" s="33" t="s">
        <v>324</v>
      </c>
      <c r="C314" s="33" t="s">
        <v>63</v>
      </c>
      <c r="D314" s="23" t="s">
        <v>325</v>
      </c>
      <c r="E314" s="33" t="s">
        <v>76</v>
      </c>
      <c r="F314" s="24">
        <v>50</v>
      </c>
      <c r="G314" s="24">
        <v>18.41</v>
      </c>
      <c r="H314" s="30">
        <f>BDI!$B$12</f>
        <v>0.22474058685057496</v>
      </c>
      <c r="I314" s="24">
        <f t="shared" si="32"/>
        <v>22.547474203919084</v>
      </c>
      <c r="J314" s="24">
        <f t="shared" si="33"/>
        <v>1127.3737101959541</v>
      </c>
      <c r="K314" s="37"/>
    </row>
    <row r="315" spans="1:11" ht="45" customHeight="1" x14ac:dyDescent="0.25">
      <c r="A315" s="22" t="s">
        <v>627</v>
      </c>
      <c r="B315" s="33" t="s">
        <v>327</v>
      </c>
      <c r="C315" s="33" t="s">
        <v>63</v>
      </c>
      <c r="D315" s="23" t="s">
        <v>328</v>
      </c>
      <c r="E315" s="33" t="s">
        <v>97</v>
      </c>
      <c r="F315" s="24">
        <v>8</v>
      </c>
      <c r="G315" s="24">
        <v>19.329999999999998</v>
      </c>
      <c r="H315" s="30">
        <f>BDI!$B$12</f>
        <v>0.22474058685057496</v>
      </c>
      <c r="I315" s="24">
        <f t="shared" si="32"/>
        <v>23.674235543821613</v>
      </c>
      <c r="J315" s="24">
        <f t="shared" si="33"/>
        <v>189.3938843505729</v>
      </c>
      <c r="K315" s="37"/>
    </row>
    <row r="316" spans="1:11" ht="30" customHeight="1" x14ac:dyDescent="0.25">
      <c r="A316" s="22" t="s">
        <v>628</v>
      </c>
      <c r="B316" s="33">
        <v>86889</v>
      </c>
      <c r="C316" s="33" t="s">
        <v>63</v>
      </c>
      <c r="D316" s="23" t="s">
        <v>629</v>
      </c>
      <c r="E316" s="33" t="s">
        <v>97</v>
      </c>
      <c r="F316" s="24">
        <v>2</v>
      </c>
      <c r="G316" s="24">
        <v>887.64</v>
      </c>
      <c r="H316" s="30">
        <f>BDI!$B$12</f>
        <v>0.22474058685057496</v>
      </c>
      <c r="I316" s="24">
        <f t="shared" si="32"/>
        <v>1087.1287345120443</v>
      </c>
      <c r="J316" s="24">
        <f t="shared" si="33"/>
        <v>2174.2574690240886</v>
      </c>
      <c r="K316" s="37"/>
    </row>
    <row r="317" spans="1:11" ht="30" customHeight="1" x14ac:dyDescent="0.25">
      <c r="A317" s="22" t="s">
        <v>630</v>
      </c>
      <c r="B317" s="33" t="s">
        <v>330</v>
      </c>
      <c r="C317" s="33" t="s">
        <v>63</v>
      </c>
      <c r="D317" s="23" t="s">
        <v>331</v>
      </c>
      <c r="E317" s="33" t="s">
        <v>97</v>
      </c>
      <c r="F317" s="24">
        <v>7</v>
      </c>
      <c r="G317" s="24">
        <v>91.89</v>
      </c>
      <c r="H317" s="30">
        <f>BDI!$B$12</f>
        <v>0.22474058685057496</v>
      </c>
      <c r="I317" s="24">
        <f t="shared" si="32"/>
        <v>112.54141252569933</v>
      </c>
      <c r="J317" s="24">
        <f t="shared" si="33"/>
        <v>787.78988767989529</v>
      </c>
      <c r="K317" s="37"/>
    </row>
    <row r="318" spans="1:11" ht="60" customHeight="1" x14ac:dyDescent="0.25">
      <c r="A318" s="22" t="s">
        <v>631</v>
      </c>
      <c r="B318" s="33">
        <v>86932</v>
      </c>
      <c r="C318" s="33" t="s">
        <v>63</v>
      </c>
      <c r="D318" s="23" t="s">
        <v>632</v>
      </c>
      <c r="E318" s="33" t="s">
        <v>97</v>
      </c>
      <c r="F318" s="24">
        <v>5</v>
      </c>
      <c r="G318" s="24">
        <v>727.05</v>
      </c>
      <c r="H318" s="30">
        <f>BDI!$B$12</f>
        <v>0.22474058685057496</v>
      </c>
      <c r="I318" s="24">
        <f t="shared" si="32"/>
        <v>890.44764366971049</v>
      </c>
      <c r="J318" s="24">
        <f t="shared" si="33"/>
        <v>4452.2382183485524</v>
      </c>
      <c r="K318" s="38"/>
    </row>
    <row r="319" spans="1:11" ht="30" customHeight="1" x14ac:dyDescent="0.25">
      <c r="A319" s="22" t="s">
        <v>633</v>
      </c>
      <c r="B319" s="33" t="s">
        <v>335</v>
      </c>
      <c r="C319" s="33" t="s">
        <v>63</v>
      </c>
      <c r="D319" s="23" t="s">
        <v>336</v>
      </c>
      <c r="E319" s="33" t="s">
        <v>97</v>
      </c>
      <c r="F319" s="24">
        <v>5</v>
      </c>
      <c r="G319" s="24">
        <v>45.86</v>
      </c>
      <c r="H319" s="30">
        <f>BDI!$B$12</f>
        <v>0.22474058685057496</v>
      </c>
      <c r="I319" s="24">
        <f t="shared" si="32"/>
        <v>56.166603312967368</v>
      </c>
      <c r="J319" s="24">
        <f t="shared" si="33"/>
        <v>280.83301656483684</v>
      </c>
      <c r="K319" s="37"/>
    </row>
    <row r="320" spans="1:11" ht="75" customHeight="1" x14ac:dyDescent="0.25">
      <c r="A320" s="22" t="s">
        <v>634</v>
      </c>
      <c r="B320" s="33">
        <v>86939</v>
      </c>
      <c r="C320" s="33" t="s">
        <v>63</v>
      </c>
      <c r="D320" s="23" t="s">
        <v>338</v>
      </c>
      <c r="E320" s="33" t="s">
        <v>97</v>
      </c>
      <c r="F320" s="24">
        <v>4</v>
      </c>
      <c r="G320" s="24">
        <v>463.76</v>
      </c>
      <c r="H320" s="30">
        <f>BDI!$B$12</f>
        <v>0.22474058685057496</v>
      </c>
      <c r="I320" s="24">
        <f t="shared" si="32"/>
        <v>567.98569455782263</v>
      </c>
      <c r="J320" s="24">
        <f t="shared" si="33"/>
        <v>2271.9427782312905</v>
      </c>
      <c r="K320" s="38"/>
    </row>
    <row r="321" spans="1:11" ht="30" customHeight="1" x14ac:dyDescent="0.25">
      <c r="A321" s="22" t="s">
        <v>635</v>
      </c>
      <c r="B321" s="33" t="s">
        <v>340</v>
      </c>
      <c r="C321" s="33" t="s">
        <v>63</v>
      </c>
      <c r="D321" s="23" t="s">
        <v>341</v>
      </c>
      <c r="E321" s="33" t="s">
        <v>97</v>
      </c>
      <c r="F321" s="24">
        <v>4</v>
      </c>
      <c r="G321" s="24">
        <v>69.19</v>
      </c>
      <c r="H321" s="30">
        <f>BDI!$B$12</f>
        <v>0.22474058685057496</v>
      </c>
      <c r="I321" s="24">
        <f t="shared" si="32"/>
        <v>84.739801204191281</v>
      </c>
      <c r="J321" s="24">
        <f t="shared" si="33"/>
        <v>338.95920481676512</v>
      </c>
      <c r="K321" s="37"/>
    </row>
    <row r="322" spans="1:11" ht="30" customHeight="1" x14ac:dyDescent="0.25">
      <c r="A322" s="22" t="s">
        <v>636</v>
      </c>
      <c r="B322" s="33" t="s">
        <v>343</v>
      </c>
      <c r="C322" s="33" t="s">
        <v>63</v>
      </c>
      <c r="D322" s="23" t="s">
        <v>344</v>
      </c>
      <c r="E322" s="33" t="s">
        <v>97</v>
      </c>
      <c r="F322" s="24">
        <v>6</v>
      </c>
      <c r="G322" s="24">
        <v>8.84</v>
      </c>
      <c r="H322" s="30">
        <f>BDI!$B$12</f>
        <v>0.22474058685057496</v>
      </c>
      <c r="I322" s="24">
        <f t="shared" si="32"/>
        <v>10.826706787759083</v>
      </c>
      <c r="J322" s="24">
        <f t="shared" si="33"/>
        <v>64.960240726554503</v>
      </c>
      <c r="K322" s="37"/>
    </row>
    <row r="323" spans="1:11" ht="30" customHeight="1" x14ac:dyDescent="0.25">
      <c r="A323" s="22" t="s">
        <v>637</v>
      </c>
      <c r="B323" s="33" t="s">
        <v>346</v>
      </c>
      <c r="C323" s="33" t="s">
        <v>63</v>
      </c>
      <c r="D323" s="23" t="s">
        <v>347</v>
      </c>
      <c r="E323" s="33" t="s">
        <v>97</v>
      </c>
      <c r="F323" s="24">
        <v>8</v>
      </c>
      <c r="G323" s="24">
        <v>12.21</v>
      </c>
      <c r="H323" s="30">
        <f>BDI!$B$12</f>
        <v>0.22474058685057496</v>
      </c>
      <c r="I323" s="24">
        <f t="shared" si="32"/>
        <v>14.954082565445521</v>
      </c>
      <c r="J323" s="24">
        <f t="shared" si="33"/>
        <v>119.63266052356417</v>
      </c>
      <c r="K323" s="37"/>
    </row>
    <row r="324" spans="1:11" ht="30" customHeight="1" x14ac:dyDescent="0.25">
      <c r="A324" s="22" t="s">
        <v>638</v>
      </c>
      <c r="B324" s="33" t="s">
        <v>349</v>
      </c>
      <c r="C324" s="33" t="s">
        <v>63</v>
      </c>
      <c r="D324" s="23" t="s">
        <v>350</v>
      </c>
      <c r="E324" s="33" t="s">
        <v>97</v>
      </c>
      <c r="F324" s="24">
        <v>12</v>
      </c>
      <c r="G324" s="24">
        <v>25.33</v>
      </c>
      <c r="H324" s="30">
        <f>BDI!$B$12</f>
        <v>0.22474058685057496</v>
      </c>
      <c r="I324" s="24">
        <f t="shared" si="32"/>
        <v>31.022679064925061</v>
      </c>
      <c r="J324" s="24">
        <f t="shared" si="33"/>
        <v>372.27214877910075</v>
      </c>
      <c r="K324" s="37"/>
    </row>
    <row r="325" spans="1:11" ht="30" customHeight="1" x14ac:dyDescent="0.25">
      <c r="A325" s="22" t="s">
        <v>639</v>
      </c>
      <c r="B325" s="33" t="s">
        <v>352</v>
      </c>
      <c r="C325" s="33" t="s">
        <v>63</v>
      </c>
      <c r="D325" s="23" t="s">
        <v>353</v>
      </c>
      <c r="E325" s="33" t="s">
        <v>97</v>
      </c>
      <c r="F325" s="24">
        <v>10</v>
      </c>
      <c r="G325" s="24">
        <v>7.85</v>
      </c>
      <c r="H325" s="30">
        <f>BDI!$B$12</f>
        <v>0.22474058685057496</v>
      </c>
      <c r="I325" s="24">
        <f t="shared" si="32"/>
        <v>9.6142136067770139</v>
      </c>
      <c r="J325" s="24">
        <f t="shared" si="33"/>
        <v>96.142136067770139</v>
      </c>
      <c r="K325" s="37"/>
    </row>
    <row r="326" spans="1:11" ht="30" customHeight="1" x14ac:dyDescent="0.25">
      <c r="A326" s="22" t="s">
        <v>640</v>
      </c>
      <c r="B326" s="33" t="s">
        <v>355</v>
      </c>
      <c r="C326" s="33" t="s">
        <v>63</v>
      </c>
      <c r="D326" s="23" t="s">
        <v>356</v>
      </c>
      <c r="E326" s="33" t="s">
        <v>97</v>
      </c>
      <c r="F326" s="24">
        <v>4</v>
      </c>
      <c r="G326" s="24">
        <v>17.829999999999998</v>
      </c>
      <c r="H326" s="30">
        <f>BDI!$B$12</f>
        <v>0.22474058685057496</v>
      </c>
      <c r="I326" s="24">
        <f t="shared" si="32"/>
        <v>21.837124663545751</v>
      </c>
      <c r="J326" s="24">
        <f t="shared" si="33"/>
        <v>87.348498654183004</v>
      </c>
      <c r="K326" s="37"/>
    </row>
    <row r="327" spans="1:11" ht="30" customHeight="1" x14ac:dyDescent="0.25">
      <c r="A327" s="22" t="s">
        <v>641</v>
      </c>
      <c r="B327" s="33" t="s">
        <v>358</v>
      </c>
      <c r="C327" s="33" t="s">
        <v>63</v>
      </c>
      <c r="D327" s="23" t="s">
        <v>359</v>
      </c>
      <c r="E327" s="33" t="s">
        <v>97</v>
      </c>
      <c r="F327" s="24">
        <v>9</v>
      </c>
      <c r="G327" s="24">
        <v>17.399999999999999</v>
      </c>
      <c r="H327" s="30">
        <f>BDI!$B$12</f>
        <v>0.22474058685057496</v>
      </c>
      <c r="I327" s="24">
        <f t="shared" si="32"/>
        <v>21.310486211200004</v>
      </c>
      <c r="J327" s="24">
        <f t="shared" si="33"/>
        <v>191.79437590080005</v>
      </c>
      <c r="K327" s="37"/>
    </row>
    <row r="328" spans="1:11" ht="30" customHeight="1" x14ac:dyDescent="0.25">
      <c r="A328" s="22" t="s">
        <v>642</v>
      </c>
      <c r="B328" s="33" t="s">
        <v>361</v>
      </c>
      <c r="C328" s="33" t="s">
        <v>63</v>
      </c>
      <c r="D328" s="23" t="s">
        <v>362</v>
      </c>
      <c r="E328" s="33" t="s">
        <v>97</v>
      </c>
      <c r="F328" s="24">
        <v>4</v>
      </c>
      <c r="G328" s="24">
        <v>22.98</v>
      </c>
      <c r="H328" s="30">
        <f>BDI!$B$12</f>
        <v>0.22474058685057496</v>
      </c>
      <c r="I328" s="24">
        <f t="shared" si="32"/>
        <v>28.144538685826213</v>
      </c>
      <c r="J328" s="24">
        <f t="shared" si="33"/>
        <v>112.57815474330485</v>
      </c>
      <c r="K328" s="37"/>
    </row>
    <row r="329" spans="1:11" ht="45" customHeight="1" x14ac:dyDescent="0.25">
      <c r="A329" s="22" t="s">
        <v>643</v>
      </c>
      <c r="B329" s="33" t="s">
        <v>364</v>
      </c>
      <c r="C329" s="33" t="s">
        <v>63</v>
      </c>
      <c r="D329" s="23" t="s">
        <v>365</v>
      </c>
      <c r="E329" s="33" t="s">
        <v>97</v>
      </c>
      <c r="F329" s="24">
        <v>6</v>
      </c>
      <c r="G329" s="24">
        <v>12.67</v>
      </c>
      <c r="H329" s="30">
        <f>BDI!$B$12</f>
        <v>0.22474058685057496</v>
      </c>
      <c r="I329" s="24">
        <f t="shared" si="32"/>
        <v>15.517463235396784</v>
      </c>
      <c r="J329" s="24">
        <f t="shared" si="33"/>
        <v>93.104779412380708</v>
      </c>
      <c r="K329" s="37"/>
    </row>
    <row r="330" spans="1:11" x14ac:dyDescent="0.25">
      <c r="A330" s="72" t="s">
        <v>644</v>
      </c>
      <c r="B330" s="73"/>
      <c r="C330" s="73"/>
      <c r="D330" s="73"/>
      <c r="E330" s="73"/>
      <c r="F330" s="74"/>
      <c r="G330" s="20"/>
      <c r="H330" s="20"/>
      <c r="I330" s="20"/>
      <c r="J330" s="28">
        <f>SUM(J331:J344)</f>
        <v>6750.2557236738912</v>
      </c>
      <c r="K330" s="35"/>
    </row>
    <row r="331" spans="1:11" ht="45" customHeight="1" x14ac:dyDescent="0.25">
      <c r="A331" s="22" t="s">
        <v>645</v>
      </c>
      <c r="B331" s="33" t="s">
        <v>368</v>
      </c>
      <c r="C331" s="33" t="s">
        <v>63</v>
      </c>
      <c r="D331" s="23" t="s">
        <v>369</v>
      </c>
      <c r="E331" s="33" t="s">
        <v>97</v>
      </c>
      <c r="F331" s="24">
        <v>6</v>
      </c>
      <c r="G331" s="24">
        <v>46.16</v>
      </c>
      <c r="H331" s="30">
        <f>BDI!$B$12</f>
        <v>0.22474058685057496</v>
      </c>
      <c r="I331" s="24">
        <f t="shared" ref="I331:I344" si="34">G331*(1+H331)</f>
        <v>56.53402548902254</v>
      </c>
      <c r="J331" s="24">
        <f t="shared" ref="J331:J344" si="35">I331*F331</f>
        <v>339.20415293413521</v>
      </c>
      <c r="K331" s="37"/>
    </row>
    <row r="332" spans="1:11" ht="45" customHeight="1" x14ac:dyDescent="0.25">
      <c r="A332" s="22" t="s">
        <v>646</v>
      </c>
      <c r="B332" s="33" t="s">
        <v>371</v>
      </c>
      <c r="C332" s="33" t="s">
        <v>63</v>
      </c>
      <c r="D332" s="23" t="s">
        <v>372</v>
      </c>
      <c r="E332" s="33" t="s">
        <v>97</v>
      </c>
      <c r="F332" s="24">
        <v>4</v>
      </c>
      <c r="G332" s="24">
        <v>12.42</v>
      </c>
      <c r="H332" s="30">
        <f>BDI!$B$12</f>
        <v>0.22474058685057496</v>
      </c>
      <c r="I332" s="24">
        <f t="shared" si="34"/>
        <v>15.211278088684141</v>
      </c>
      <c r="J332" s="24">
        <f t="shared" si="35"/>
        <v>60.845112354736564</v>
      </c>
      <c r="K332" s="37"/>
    </row>
    <row r="333" spans="1:11" ht="30" customHeight="1" x14ac:dyDescent="0.25">
      <c r="A333" s="22" t="s">
        <v>647</v>
      </c>
      <c r="B333" s="33" t="s">
        <v>374</v>
      </c>
      <c r="C333" s="33" t="s">
        <v>63</v>
      </c>
      <c r="D333" s="23" t="s">
        <v>375</v>
      </c>
      <c r="E333" s="33" t="s">
        <v>97</v>
      </c>
      <c r="F333" s="24">
        <v>4</v>
      </c>
      <c r="G333" s="24">
        <v>73.08</v>
      </c>
      <c r="H333" s="30">
        <f>BDI!$B$12</f>
        <v>0.22474058685057496</v>
      </c>
      <c r="I333" s="24">
        <f t="shared" si="34"/>
        <v>89.50404208704002</v>
      </c>
      <c r="J333" s="24">
        <f t="shared" si="35"/>
        <v>358.01616834816008</v>
      </c>
      <c r="K333" s="37"/>
    </row>
    <row r="334" spans="1:11" ht="60" customHeight="1" x14ac:dyDescent="0.25">
      <c r="A334" s="22" t="s">
        <v>648</v>
      </c>
      <c r="B334" s="33" t="s">
        <v>377</v>
      </c>
      <c r="C334" s="33" t="s">
        <v>63</v>
      </c>
      <c r="D334" s="23" t="s">
        <v>378</v>
      </c>
      <c r="E334" s="33" t="s">
        <v>97</v>
      </c>
      <c r="F334" s="24">
        <v>4</v>
      </c>
      <c r="G334" s="24">
        <v>16.7</v>
      </c>
      <c r="H334" s="30">
        <f>BDI!$B$12</f>
        <v>0.22474058685057496</v>
      </c>
      <c r="I334" s="24">
        <f t="shared" si="34"/>
        <v>20.4531678004046</v>
      </c>
      <c r="J334" s="24">
        <f t="shared" si="35"/>
        <v>81.8126712016184</v>
      </c>
      <c r="K334" s="37"/>
    </row>
    <row r="335" spans="1:11" ht="45" customHeight="1" x14ac:dyDescent="0.25">
      <c r="A335" s="22" t="s">
        <v>649</v>
      </c>
      <c r="B335" s="33" t="s">
        <v>380</v>
      </c>
      <c r="C335" s="33" t="s">
        <v>63</v>
      </c>
      <c r="D335" s="23" t="s">
        <v>381</v>
      </c>
      <c r="E335" s="33" t="s">
        <v>97</v>
      </c>
      <c r="F335" s="24">
        <v>6</v>
      </c>
      <c r="G335" s="24">
        <v>42.05</v>
      </c>
      <c r="H335" s="30">
        <f>BDI!$B$12</f>
        <v>0.22474058685057496</v>
      </c>
      <c r="I335" s="24">
        <f t="shared" si="34"/>
        <v>51.500341677066672</v>
      </c>
      <c r="J335" s="24">
        <f t="shared" si="35"/>
        <v>309.00205006240003</v>
      </c>
      <c r="K335" s="37"/>
    </row>
    <row r="336" spans="1:11" ht="45" customHeight="1" x14ac:dyDescent="0.25">
      <c r="A336" s="22" t="s">
        <v>650</v>
      </c>
      <c r="B336" s="33" t="s">
        <v>383</v>
      </c>
      <c r="C336" s="33" t="s">
        <v>63</v>
      </c>
      <c r="D336" s="23" t="s">
        <v>384</v>
      </c>
      <c r="E336" s="33" t="s">
        <v>97</v>
      </c>
      <c r="F336" s="24">
        <v>2</v>
      </c>
      <c r="G336" s="24">
        <v>17.68</v>
      </c>
      <c r="H336" s="30">
        <f>BDI!$B$12</f>
        <v>0.22474058685057496</v>
      </c>
      <c r="I336" s="24">
        <f t="shared" si="34"/>
        <v>21.653413575518165</v>
      </c>
      <c r="J336" s="24">
        <f t="shared" si="35"/>
        <v>43.30682715103633</v>
      </c>
      <c r="K336" s="37"/>
    </row>
    <row r="337" spans="1:11" ht="45" customHeight="1" x14ac:dyDescent="0.25">
      <c r="A337" s="22" t="s">
        <v>651</v>
      </c>
      <c r="B337" s="33" t="s">
        <v>386</v>
      </c>
      <c r="C337" s="33" t="s">
        <v>63</v>
      </c>
      <c r="D337" s="23" t="s">
        <v>387</v>
      </c>
      <c r="E337" s="33" t="s">
        <v>76</v>
      </c>
      <c r="F337" s="24">
        <v>45</v>
      </c>
      <c r="G337" s="24">
        <v>15.21</v>
      </c>
      <c r="H337" s="30">
        <f>BDI!$B$12</f>
        <v>0.22474058685057496</v>
      </c>
      <c r="I337" s="24">
        <f t="shared" si="34"/>
        <v>18.628304325997245</v>
      </c>
      <c r="J337" s="24">
        <f t="shared" si="35"/>
        <v>838.27369466987602</v>
      </c>
      <c r="K337" s="37"/>
    </row>
    <row r="338" spans="1:11" ht="45" customHeight="1" x14ac:dyDescent="0.25">
      <c r="A338" s="22" t="s">
        <v>652</v>
      </c>
      <c r="B338" s="33" t="s">
        <v>389</v>
      </c>
      <c r="C338" s="33" t="s">
        <v>63</v>
      </c>
      <c r="D338" s="23" t="s">
        <v>390</v>
      </c>
      <c r="E338" s="33" t="s">
        <v>76</v>
      </c>
      <c r="F338" s="24">
        <v>35</v>
      </c>
      <c r="G338" s="24">
        <v>35.909999999999997</v>
      </c>
      <c r="H338" s="30">
        <f>BDI!$B$12</f>
        <v>0.22474058685057496</v>
      </c>
      <c r="I338" s="24">
        <f t="shared" si="34"/>
        <v>43.980434473804145</v>
      </c>
      <c r="J338" s="24">
        <f t="shared" si="35"/>
        <v>1539.315206583145</v>
      </c>
      <c r="K338" s="37"/>
    </row>
    <row r="339" spans="1:11" ht="45" customHeight="1" x14ac:dyDescent="0.25">
      <c r="A339" s="22" t="s">
        <v>653</v>
      </c>
      <c r="B339" s="33" t="s">
        <v>392</v>
      </c>
      <c r="C339" s="33" t="s">
        <v>63</v>
      </c>
      <c r="D339" s="23" t="s">
        <v>393</v>
      </c>
      <c r="E339" s="33" t="s">
        <v>76</v>
      </c>
      <c r="F339" s="24">
        <v>20</v>
      </c>
      <c r="G339" s="24">
        <v>28.57</v>
      </c>
      <c r="H339" s="30">
        <f>BDI!$B$12</f>
        <v>0.22474058685057496</v>
      </c>
      <c r="I339" s="24">
        <f t="shared" si="34"/>
        <v>34.990838566320924</v>
      </c>
      <c r="J339" s="24">
        <f t="shared" si="35"/>
        <v>699.81677132641846</v>
      </c>
      <c r="K339" s="37"/>
    </row>
    <row r="340" spans="1:11" ht="45" customHeight="1" x14ac:dyDescent="0.25">
      <c r="A340" s="22" t="s">
        <v>654</v>
      </c>
      <c r="B340" s="33" t="s">
        <v>395</v>
      </c>
      <c r="C340" s="33" t="s">
        <v>63</v>
      </c>
      <c r="D340" s="23" t="s">
        <v>396</v>
      </c>
      <c r="E340" s="33" t="s">
        <v>97</v>
      </c>
      <c r="F340" s="24">
        <v>8</v>
      </c>
      <c r="G340" s="24">
        <v>19.829999999999998</v>
      </c>
      <c r="H340" s="30">
        <f>BDI!$B$12</f>
        <v>0.22474058685057496</v>
      </c>
      <c r="I340" s="24">
        <f t="shared" si="34"/>
        <v>24.286605837246899</v>
      </c>
      <c r="J340" s="24">
        <f t="shared" si="35"/>
        <v>194.29284669797519</v>
      </c>
      <c r="K340" s="37"/>
    </row>
    <row r="341" spans="1:11" ht="45" customHeight="1" x14ac:dyDescent="0.25">
      <c r="A341" s="22" t="s">
        <v>655</v>
      </c>
      <c r="B341" s="33" t="s">
        <v>398</v>
      </c>
      <c r="C341" s="33" t="s">
        <v>63</v>
      </c>
      <c r="D341" s="23" t="s">
        <v>399</v>
      </c>
      <c r="E341" s="33" t="s">
        <v>97</v>
      </c>
      <c r="F341" s="24">
        <v>8</v>
      </c>
      <c r="G341" s="24">
        <v>18.260000000000002</v>
      </c>
      <c r="H341" s="30">
        <f>BDI!$B$12</f>
        <v>0.22474058685057496</v>
      </c>
      <c r="I341" s="24">
        <f t="shared" si="34"/>
        <v>22.363763115891501</v>
      </c>
      <c r="J341" s="24">
        <f t="shared" si="35"/>
        <v>178.91010492713201</v>
      </c>
      <c r="K341" s="37"/>
    </row>
    <row r="342" spans="1:11" ht="45" customHeight="1" x14ac:dyDescent="0.25">
      <c r="A342" s="22" t="s">
        <v>656</v>
      </c>
      <c r="B342" s="33" t="s">
        <v>401</v>
      </c>
      <c r="C342" s="33" t="s">
        <v>63</v>
      </c>
      <c r="D342" s="23" t="s">
        <v>402</v>
      </c>
      <c r="E342" s="33" t="s">
        <v>97</v>
      </c>
      <c r="F342" s="24">
        <v>6</v>
      </c>
      <c r="G342" s="24">
        <v>28.89</v>
      </c>
      <c r="H342" s="30">
        <f>BDI!$B$12</f>
        <v>0.22474058685057496</v>
      </c>
      <c r="I342" s="24">
        <f t="shared" si="34"/>
        <v>35.38275555411311</v>
      </c>
      <c r="J342" s="24">
        <f t="shared" si="35"/>
        <v>212.29653332467865</v>
      </c>
      <c r="K342" s="37"/>
    </row>
    <row r="343" spans="1:11" ht="30" customHeight="1" x14ac:dyDescent="0.25">
      <c r="A343" s="22" t="s">
        <v>657</v>
      </c>
      <c r="B343" s="33" t="s">
        <v>658</v>
      </c>
      <c r="C343" s="33" t="s">
        <v>120</v>
      </c>
      <c r="D343" s="23" t="s">
        <v>659</v>
      </c>
      <c r="E343" s="33" t="s">
        <v>97</v>
      </c>
      <c r="F343" s="24">
        <v>2</v>
      </c>
      <c r="G343" s="24">
        <v>365.2</v>
      </c>
      <c r="H343" s="30">
        <f>BDI!$B$12</f>
        <v>0.22474058685057496</v>
      </c>
      <c r="I343" s="24">
        <f t="shared" si="34"/>
        <v>447.27526231782997</v>
      </c>
      <c r="J343" s="24">
        <f t="shared" si="35"/>
        <v>894.55052463565994</v>
      </c>
      <c r="K343" s="38"/>
    </row>
    <row r="344" spans="1:11" x14ac:dyDescent="0.25">
      <c r="A344" s="22" t="s">
        <v>660</v>
      </c>
      <c r="B344" s="33" t="s">
        <v>404</v>
      </c>
      <c r="C344" s="33" t="s">
        <v>120</v>
      </c>
      <c r="D344" s="23" t="s">
        <v>405</v>
      </c>
      <c r="E344" s="33" t="s">
        <v>65</v>
      </c>
      <c r="F344" s="24">
        <v>2</v>
      </c>
      <c r="G344" s="24">
        <v>408.5</v>
      </c>
      <c r="H344" s="30">
        <f>BDI!$B$12</f>
        <v>0.22474058685057496</v>
      </c>
      <c r="I344" s="24">
        <f t="shared" si="34"/>
        <v>500.30652972845985</v>
      </c>
      <c r="J344" s="24">
        <f t="shared" si="35"/>
        <v>1000.6130594569197</v>
      </c>
      <c r="K344" s="38"/>
    </row>
    <row r="345" spans="1:11" x14ac:dyDescent="0.25">
      <c r="A345" s="72" t="s">
        <v>661</v>
      </c>
      <c r="B345" s="73"/>
      <c r="C345" s="73"/>
      <c r="D345" s="73"/>
      <c r="E345" s="73"/>
      <c r="F345" s="74"/>
      <c r="G345" s="20"/>
      <c r="H345" s="20"/>
      <c r="I345" s="20"/>
      <c r="J345" s="28">
        <f>SUM(J346:J346)</f>
        <v>28271.262594347638</v>
      </c>
      <c r="K345" s="35"/>
    </row>
    <row r="346" spans="1:11" ht="30" customHeight="1" x14ac:dyDescent="0.25">
      <c r="A346" s="22" t="s">
        <v>662</v>
      </c>
      <c r="B346" s="33" t="s">
        <v>430</v>
      </c>
      <c r="C346" s="33" t="s">
        <v>63</v>
      </c>
      <c r="D346" s="23" t="s">
        <v>431</v>
      </c>
      <c r="E346" s="33" t="s">
        <v>97</v>
      </c>
      <c r="F346" s="24">
        <v>9</v>
      </c>
      <c r="G346" s="24">
        <v>2564.83</v>
      </c>
      <c r="H346" s="30">
        <f>BDI!$B$12</f>
        <v>0.22474058685057496</v>
      </c>
      <c r="I346" s="24">
        <f>G346*(1+H346)</f>
        <v>3141.2513993719599</v>
      </c>
      <c r="J346" s="24">
        <f>I346*F346</f>
        <v>28271.262594347638</v>
      </c>
      <c r="K346" s="37"/>
    </row>
    <row r="347" spans="1:11" x14ac:dyDescent="0.25">
      <c r="A347" s="79" t="s">
        <v>663</v>
      </c>
      <c r="B347" s="73"/>
      <c r="C347" s="73"/>
      <c r="D347" s="73"/>
      <c r="E347" s="73"/>
      <c r="F347" s="74"/>
      <c r="G347" s="26"/>
      <c r="H347" s="26"/>
      <c r="I347" s="26"/>
      <c r="J347" s="27">
        <f>J348+J353+J359+J362+J367</f>
        <v>193986.82076753885</v>
      </c>
      <c r="K347" s="34"/>
    </row>
    <row r="348" spans="1:11" x14ac:dyDescent="0.25">
      <c r="A348" s="72" t="s">
        <v>664</v>
      </c>
      <c r="B348" s="73"/>
      <c r="C348" s="73"/>
      <c r="D348" s="73"/>
      <c r="E348" s="73"/>
      <c r="F348" s="74"/>
      <c r="G348" s="20"/>
      <c r="H348" s="20"/>
      <c r="I348" s="20"/>
      <c r="J348" s="28">
        <f>J349+J350+J351+J352</f>
        <v>4340.5418768277796</v>
      </c>
      <c r="K348" s="35"/>
    </row>
    <row r="349" spans="1:11" ht="30" customHeight="1" x14ac:dyDescent="0.25">
      <c r="A349" s="22" t="s">
        <v>665</v>
      </c>
      <c r="B349" s="33" t="s">
        <v>666</v>
      </c>
      <c r="C349" s="33" t="s">
        <v>63</v>
      </c>
      <c r="D349" s="23" t="s">
        <v>667</v>
      </c>
      <c r="E349" s="33" t="s">
        <v>65</v>
      </c>
      <c r="F349" s="24">
        <v>280</v>
      </c>
      <c r="G349" s="24">
        <v>5.26</v>
      </c>
      <c r="H349" s="30">
        <f>BDI!$B$12</f>
        <v>0.22474058685057496</v>
      </c>
      <c r="I349" s="24">
        <f>G349*(1+H349)</f>
        <v>6.4421354868340241</v>
      </c>
      <c r="J349" s="24">
        <f>I349*F349</f>
        <v>1803.7979363135269</v>
      </c>
      <c r="K349" s="37"/>
    </row>
    <row r="350" spans="1:11" ht="30" customHeight="1" x14ac:dyDescent="0.25">
      <c r="A350" s="22" t="s">
        <v>668</v>
      </c>
      <c r="B350" s="33" t="s">
        <v>669</v>
      </c>
      <c r="C350" s="33" t="s">
        <v>63</v>
      </c>
      <c r="D350" s="23" t="s">
        <v>670</v>
      </c>
      <c r="E350" s="33" t="s">
        <v>65</v>
      </c>
      <c r="F350" s="24">
        <v>390</v>
      </c>
      <c r="G350" s="24">
        <v>3.75</v>
      </c>
      <c r="H350" s="30">
        <f>BDI!$B$12</f>
        <v>0.22474058685057496</v>
      </c>
      <c r="I350" s="24">
        <f>G350*(1+H350)</f>
        <v>4.5927772006896559</v>
      </c>
      <c r="J350" s="24">
        <f>I350*F350</f>
        <v>1791.1831082689657</v>
      </c>
      <c r="K350" s="37"/>
    </row>
    <row r="351" spans="1:11" ht="30" customHeight="1" x14ac:dyDescent="0.25">
      <c r="A351" s="22" t="s">
        <v>671</v>
      </c>
      <c r="B351" s="33" t="s">
        <v>672</v>
      </c>
      <c r="C351" s="33" t="s">
        <v>63</v>
      </c>
      <c r="D351" s="23" t="s">
        <v>673</v>
      </c>
      <c r="E351" s="33" t="s">
        <v>97</v>
      </c>
      <c r="F351" s="24">
        <v>25</v>
      </c>
      <c r="G351" s="24">
        <v>6.91</v>
      </c>
      <c r="H351" s="30">
        <f>BDI!$B$12</f>
        <v>0.22474058685057496</v>
      </c>
      <c r="I351" s="24">
        <f>G351*(1+H351)</f>
        <v>8.4629574551374738</v>
      </c>
      <c r="J351" s="24">
        <f>I351*F351</f>
        <v>211.57393637843685</v>
      </c>
      <c r="K351" s="37"/>
    </row>
    <row r="352" spans="1:11" ht="30" customHeight="1" x14ac:dyDescent="0.25">
      <c r="A352" s="22" t="s">
        <v>674</v>
      </c>
      <c r="B352" s="33" t="s">
        <v>124</v>
      </c>
      <c r="C352" s="33" t="s">
        <v>63</v>
      </c>
      <c r="D352" s="23" t="s">
        <v>125</v>
      </c>
      <c r="E352" s="33" t="s">
        <v>65</v>
      </c>
      <c r="F352" s="24">
        <v>200</v>
      </c>
      <c r="G352" s="24">
        <v>2.1800000000000002</v>
      </c>
      <c r="H352" s="30">
        <f>BDI!$B$12</f>
        <v>0.22474058685057496</v>
      </c>
      <c r="I352" s="24">
        <f>G352*(1+H352)</f>
        <v>2.6699344793342537</v>
      </c>
      <c r="J352" s="24">
        <f>I352*F352</f>
        <v>533.98689586685077</v>
      </c>
      <c r="K352" s="37"/>
    </row>
    <row r="353" spans="1:11" x14ac:dyDescent="0.25">
      <c r="A353" s="72" t="s">
        <v>675</v>
      </c>
      <c r="B353" s="73"/>
      <c r="C353" s="73"/>
      <c r="D353" s="73"/>
      <c r="E353" s="73"/>
      <c r="F353" s="74"/>
      <c r="G353" s="20"/>
      <c r="H353" s="20"/>
      <c r="I353" s="20"/>
      <c r="J353" s="28">
        <f>J354+J355+J356+J357+J358</f>
        <v>36524.679182480853</v>
      </c>
      <c r="K353" s="35"/>
    </row>
    <row r="354" spans="1:11" ht="30" customHeight="1" x14ac:dyDescent="0.25">
      <c r="A354" s="22" t="s">
        <v>676</v>
      </c>
      <c r="B354" s="33">
        <v>101906</v>
      </c>
      <c r="C354" s="33" t="s">
        <v>63</v>
      </c>
      <c r="D354" s="23" t="s">
        <v>421</v>
      </c>
      <c r="E354" s="33" t="s">
        <v>97</v>
      </c>
      <c r="F354" s="24">
        <v>10</v>
      </c>
      <c r="G354" s="24">
        <v>658.06</v>
      </c>
      <c r="H354" s="30">
        <f>BDI!$B$12</f>
        <v>0.22474058685057496</v>
      </c>
      <c r="I354" s="24">
        <f>G354*(1+H354)</f>
        <v>805.95279058288929</v>
      </c>
      <c r="J354" s="24">
        <f>I354*F354</f>
        <v>8059.5279058288925</v>
      </c>
      <c r="K354" s="38"/>
    </row>
    <row r="355" spans="1:11" ht="60" customHeight="1" x14ac:dyDescent="0.25">
      <c r="A355" s="22" t="s">
        <v>677</v>
      </c>
      <c r="B355" s="33" t="s">
        <v>678</v>
      </c>
      <c r="C355" s="33" t="s">
        <v>120</v>
      </c>
      <c r="D355" s="23" t="s">
        <v>679</v>
      </c>
      <c r="E355" s="33" t="s">
        <v>97</v>
      </c>
      <c r="F355" s="24">
        <v>30</v>
      </c>
      <c r="G355" s="24">
        <v>27.96</v>
      </c>
      <c r="H355" s="30">
        <f>BDI!$B$12</f>
        <v>0.22474058685057496</v>
      </c>
      <c r="I355" s="24">
        <f>G355*(1+H355)</f>
        <v>34.243746808342074</v>
      </c>
      <c r="J355" s="24">
        <f>I355*F355</f>
        <v>1027.3124042502623</v>
      </c>
      <c r="K355" s="38"/>
    </row>
    <row r="356" spans="1:11" ht="30" customHeight="1" x14ac:dyDescent="0.25">
      <c r="A356" s="22" t="s">
        <v>680</v>
      </c>
      <c r="B356" s="33" t="s">
        <v>426</v>
      </c>
      <c r="C356" s="33" t="s">
        <v>63</v>
      </c>
      <c r="D356" s="23" t="s">
        <v>427</v>
      </c>
      <c r="E356" s="33" t="s">
        <v>97</v>
      </c>
      <c r="F356" s="24">
        <v>20</v>
      </c>
      <c r="G356" s="24">
        <v>23.34</v>
      </c>
      <c r="H356" s="30">
        <f>BDI!$B$12</f>
        <v>0.22474058685057496</v>
      </c>
      <c r="I356" s="24">
        <f>G356*(1+H356)</f>
        <v>28.58544529709242</v>
      </c>
      <c r="J356" s="24">
        <f>I356*F356</f>
        <v>571.70890594184834</v>
      </c>
      <c r="K356" s="37"/>
    </row>
    <row r="357" spans="1:11" ht="20.100000000000001" customHeight="1" x14ac:dyDescent="0.25">
      <c r="A357" s="22" t="s">
        <v>681</v>
      </c>
      <c r="B357" s="33" t="s">
        <v>682</v>
      </c>
      <c r="C357" s="33" t="s">
        <v>683</v>
      </c>
      <c r="D357" s="23" t="s">
        <v>684</v>
      </c>
      <c r="E357" s="33" t="s">
        <v>97</v>
      </c>
      <c r="F357" s="24">
        <v>3</v>
      </c>
      <c r="G357" s="24">
        <v>6787</v>
      </c>
      <c r="H357" s="30">
        <f>BDI!$B$12</f>
        <v>0.22474058685057496</v>
      </c>
      <c r="I357" s="24">
        <f>G357*(1+H357)</f>
        <v>8312.3143629548522</v>
      </c>
      <c r="J357" s="24">
        <f>I357*F357</f>
        <v>24936.943088864558</v>
      </c>
      <c r="K357" s="38"/>
    </row>
    <row r="358" spans="1:11" ht="30" customHeight="1" x14ac:dyDescent="0.25">
      <c r="A358" s="22" t="s">
        <v>685</v>
      </c>
      <c r="B358" s="33" t="s">
        <v>686</v>
      </c>
      <c r="C358" s="33" t="s">
        <v>120</v>
      </c>
      <c r="D358" s="23" t="s">
        <v>687</v>
      </c>
      <c r="E358" s="33" t="s">
        <v>97</v>
      </c>
      <c r="F358" s="24">
        <v>18</v>
      </c>
      <c r="G358" s="24">
        <v>87.51</v>
      </c>
      <c r="H358" s="30">
        <f>BDI!$B$12</f>
        <v>0.22474058685057496</v>
      </c>
      <c r="I358" s="24">
        <f>G358*(1+H358)</f>
        <v>107.17704875529382</v>
      </c>
      <c r="J358" s="24">
        <f>I358*F358</f>
        <v>1929.1868775952889</v>
      </c>
      <c r="K358" s="38"/>
    </row>
    <row r="359" spans="1:11" x14ac:dyDescent="0.25">
      <c r="A359" s="72" t="s">
        <v>688</v>
      </c>
      <c r="B359" s="73"/>
      <c r="C359" s="73"/>
      <c r="D359" s="73"/>
      <c r="E359" s="73"/>
      <c r="F359" s="74"/>
      <c r="G359" s="20"/>
      <c r="H359" s="20"/>
      <c r="I359" s="20"/>
      <c r="J359" s="28">
        <f>J360+J361</f>
        <v>2437.4787159500142</v>
      </c>
      <c r="K359" s="35"/>
    </row>
    <row r="360" spans="1:11" ht="30" customHeight="1" x14ac:dyDescent="0.25">
      <c r="A360" s="22" t="s">
        <v>689</v>
      </c>
      <c r="B360" s="33" t="s">
        <v>690</v>
      </c>
      <c r="C360" s="33" t="s">
        <v>63</v>
      </c>
      <c r="D360" s="23" t="s">
        <v>691</v>
      </c>
      <c r="E360" s="33" t="s">
        <v>97</v>
      </c>
      <c r="F360" s="24">
        <v>15</v>
      </c>
      <c r="G360" s="24">
        <v>91.14</v>
      </c>
      <c r="H360" s="30">
        <f>BDI!$B$12</f>
        <v>0.22474058685057496</v>
      </c>
      <c r="I360" s="24">
        <f>G360*(1+H360)</f>
        <v>111.62285708556141</v>
      </c>
      <c r="J360" s="24">
        <f>I360*F360</f>
        <v>1674.342856283421</v>
      </c>
      <c r="K360" s="37"/>
    </row>
    <row r="361" spans="1:11" ht="30" customHeight="1" x14ac:dyDescent="0.25">
      <c r="A361" s="22" t="s">
        <v>692</v>
      </c>
      <c r="B361" s="33" t="s">
        <v>693</v>
      </c>
      <c r="C361" s="33" t="s">
        <v>120</v>
      </c>
      <c r="D361" s="23" t="s">
        <v>694</v>
      </c>
      <c r="E361" s="33" t="s">
        <v>97</v>
      </c>
      <c r="F361" s="24">
        <v>15</v>
      </c>
      <c r="G361" s="24">
        <v>41.54</v>
      </c>
      <c r="H361" s="30">
        <f>BDI!$B$12</f>
        <v>0.22474058685057496</v>
      </c>
      <c r="I361" s="24">
        <f>G361*(1+H361)</f>
        <v>50.875723977772886</v>
      </c>
      <c r="J361" s="24">
        <f>I361*F361</f>
        <v>763.13585966659332</v>
      </c>
      <c r="K361" s="38"/>
    </row>
    <row r="362" spans="1:11" x14ac:dyDescent="0.25">
      <c r="A362" s="72" t="s">
        <v>695</v>
      </c>
      <c r="B362" s="73"/>
      <c r="C362" s="73"/>
      <c r="D362" s="73"/>
      <c r="E362" s="73"/>
      <c r="F362" s="74"/>
      <c r="G362" s="20"/>
      <c r="H362" s="20"/>
      <c r="I362" s="20"/>
      <c r="J362" s="28">
        <f>SUM(J363:J366)</f>
        <v>66444.626317817398</v>
      </c>
      <c r="K362" s="35"/>
    </row>
    <row r="363" spans="1:11" ht="45" customHeight="1" x14ac:dyDescent="0.25">
      <c r="A363" s="22" t="s">
        <v>696</v>
      </c>
      <c r="B363" s="33" t="s">
        <v>408</v>
      </c>
      <c r="C363" s="33" t="s">
        <v>63</v>
      </c>
      <c r="D363" s="23" t="s">
        <v>409</v>
      </c>
      <c r="E363" s="33" t="s">
        <v>76</v>
      </c>
      <c r="F363" s="24">
        <v>160</v>
      </c>
      <c r="G363" s="24">
        <v>92.95</v>
      </c>
      <c r="H363" s="30">
        <f>BDI!$B$12</f>
        <v>0.22474058685057496</v>
      </c>
      <c r="I363" s="24">
        <f>G363*(1+H363)</f>
        <v>113.83963754776094</v>
      </c>
      <c r="J363" s="24">
        <f>I363*F363</f>
        <v>18214.34200764175</v>
      </c>
      <c r="K363" s="37"/>
    </row>
    <row r="364" spans="1:11" ht="45" customHeight="1" x14ac:dyDescent="0.25">
      <c r="A364" s="22" t="s">
        <v>697</v>
      </c>
      <c r="B364" s="33">
        <v>100391</v>
      </c>
      <c r="C364" s="33" t="s">
        <v>63</v>
      </c>
      <c r="D364" s="23" t="s">
        <v>588</v>
      </c>
      <c r="E364" s="33" t="s">
        <v>65</v>
      </c>
      <c r="F364" s="24">
        <v>400</v>
      </c>
      <c r="G364" s="24">
        <v>26.72</v>
      </c>
      <c r="H364" s="30">
        <f>BDI!$B$12</f>
        <v>0.22474058685057496</v>
      </c>
      <c r="I364" s="24">
        <f>G364*(1+H364)</f>
        <v>32.725068480647359</v>
      </c>
      <c r="J364" s="24">
        <f>I364*F364</f>
        <v>13090.027392258944</v>
      </c>
      <c r="K364" s="37"/>
    </row>
    <row r="365" spans="1:11" ht="30" customHeight="1" x14ac:dyDescent="0.25">
      <c r="A365" s="22" t="s">
        <v>698</v>
      </c>
      <c r="B365" s="33">
        <v>100329</v>
      </c>
      <c r="C365" s="33" t="s">
        <v>63</v>
      </c>
      <c r="D365" s="23" t="s">
        <v>590</v>
      </c>
      <c r="E365" s="33" t="s">
        <v>65</v>
      </c>
      <c r="F365" s="24">
        <v>400</v>
      </c>
      <c r="G365" s="24">
        <v>35.92</v>
      </c>
      <c r="H365" s="30">
        <f>BDI!$B$12</f>
        <v>0.22474058685057496</v>
      </c>
      <c r="I365" s="24">
        <f>G365*(1+H365)</f>
        <v>43.992681879672652</v>
      </c>
      <c r="J365" s="24">
        <f>I365*F365</f>
        <v>17597.072751869062</v>
      </c>
      <c r="K365" s="37"/>
    </row>
    <row r="366" spans="1:11" ht="45" customHeight="1" x14ac:dyDescent="0.25">
      <c r="A366" s="22" t="s">
        <v>699</v>
      </c>
      <c r="B366" s="33">
        <v>100390</v>
      </c>
      <c r="C366" s="33" t="s">
        <v>63</v>
      </c>
      <c r="D366" s="23" t="s">
        <v>592</v>
      </c>
      <c r="E366" s="33" t="s">
        <v>65</v>
      </c>
      <c r="F366" s="24">
        <v>400</v>
      </c>
      <c r="G366" s="24">
        <v>35.81</v>
      </c>
      <c r="H366" s="30">
        <f>BDI!$B$12</f>
        <v>0.22474058685057496</v>
      </c>
      <c r="I366" s="24">
        <f>G366*(1+H366)</f>
        <v>43.857960415119095</v>
      </c>
      <c r="J366" s="24">
        <f>I366*F366</f>
        <v>17543.184166047638</v>
      </c>
      <c r="K366" s="37"/>
    </row>
    <row r="367" spans="1:11" x14ac:dyDescent="0.25">
      <c r="A367" s="72" t="s">
        <v>700</v>
      </c>
      <c r="B367" s="73"/>
      <c r="C367" s="73"/>
      <c r="D367" s="73"/>
      <c r="E367" s="73"/>
      <c r="F367" s="74"/>
      <c r="G367" s="20"/>
      <c r="H367" s="20"/>
      <c r="I367" s="20"/>
      <c r="J367" s="28">
        <f>SUM(J368:J373)</f>
        <v>84239.494674462825</v>
      </c>
      <c r="K367" s="35"/>
    </row>
    <row r="368" spans="1:11" ht="45" customHeight="1" x14ac:dyDescent="0.25">
      <c r="A368" s="3" t="s">
        <v>701</v>
      </c>
      <c r="B368" s="10">
        <v>92397</v>
      </c>
      <c r="C368" s="10" t="s">
        <v>63</v>
      </c>
      <c r="D368" s="46" t="s">
        <v>702</v>
      </c>
      <c r="E368" s="10" t="s">
        <v>65</v>
      </c>
      <c r="F368" s="47">
        <v>600</v>
      </c>
      <c r="G368" s="47">
        <v>70.52</v>
      </c>
      <c r="H368" s="30">
        <f>BDI!$B$12</f>
        <v>0.22474058685057496</v>
      </c>
      <c r="I368" s="24">
        <f t="shared" ref="I368:I373" si="36">G368*(1+H368)</f>
        <v>86.368706184702546</v>
      </c>
      <c r="J368" s="24">
        <f t="shared" ref="J368:J373" si="37">I368*F368</f>
        <v>51821.223710821527</v>
      </c>
      <c r="K368" s="48"/>
    </row>
    <row r="369" spans="1:11" ht="60" customHeight="1" x14ac:dyDescent="0.25">
      <c r="A369" s="3" t="s">
        <v>703</v>
      </c>
      <c r="B369" s="10">
        <v>94277</v>
      </c>
      <c r="C369" s="10" t="s">
        <v>63</v>
      </c>
      <c r="D369" s="46" t="s">
        <v>704</v>
      </c>
      <c r="E369" s="10" t="s">
        <v>76</v>
      </c>
      <c r="F369" s="47">
        <v>75</v>
      </c>
      <c r="G369" s="47">
        <v>42.78</v>
      </c>
      <c r="H369" s="30">
        <f>BDI!$B$12</f>
        <v>0.22474058685057496</v>
      </c>
      <c r="I369" s="24">
        <f t="shared" si="36"/>
        <v>52.394402305467601</v>
      </c>
      <c r="J369" s="24">
        <f t="shared" si="37"/>
        <v>3929.5801729100699</v>
      </c>
      <c r="K369" s="48"/>
    </row>
    <row r="370" spans="1:11" ht="60" customHeight="1" x14ac:dyDescent="0.25">
      <c r="A370" s="3" t="s">
        <v>705</v>
      </c>
      <c r="B370" s="10">
        <v>13537</v>
      </c>
      <c r="C370" s="10" t="s">
        <v>706</v>
      </c>
      <c r="D370" s="46" t="s">
        <v>707</v>
      </c>
      <c r="E370" s="10" t="s">
        <v>97</v>
      </c>
      <c r="F370" s="47">
        <v>15</v>
      </c>
      <c r="G370" s="47">
        <v>242.58</v>
      </c>
      <c r="H370" s="30">
        <f>BDI!$B$12</f>
        <v>0.22474058685057496</v>
      </c>
      <c r="I370" s="24">
        <f t="shared" si="36"/>
        <v>297.09757155821251</v>
      </c>
      <c r="J370" s="24">
        <f t="shared" si="37"/>
        <v>4456.4635733731875</v>
      </c>
      <c r="K370" s="48"/>
    </row>
    <row r="371" spans="1:11" ht="30" customHeight="1" x14ac:dyDescent="0.25">
      <c r="A371" s="3" t="s">
        <v>708</v>
      </c>
      <c r="B371" s="10">
        <v>105955</v>
      </c>
      <c r="C371" s="10" t="s">
        <v>63</v>
      </c>
      <c r="D371" s="46" t="s">
        <v>709</v>
      </c>
      <c r="E371" s="10" t="s">
        <v>97</v>
      </c>
      <c r="F371" s="47">
        <v>5</v>
      </c>
      <c r="G371" s="47">
        <v>2636.46</v>
      </c>
      <c r="H371" s="30">
        <f>BDI!$B$12</f>
        <v>0.22474058685057496</v>
      </c>
      <c r="I371" s="24">
        <f t="shared" si="36"/>
        <v>3228.9795676080671</v>
      </c>
      <c r="J371" s="24">
        <f t="shared" si="37"/>
        <v>16144.897838040335</v>
      </c>
      <c r="K371" s="48"/>
    </row>
    <row r="372" spans="1:11" ht="45" customHeight="1" x14ac:dyDescent="0.25">
      <c r="A372" s="3" t="s">
        <v>710</v>
      </c>
      <c r="B372" s="10">
        <v>103318</v>
      </c>
      <c r="C372" s="10" t="s">
        <v>63</v>
      </c>
      <c r="D372" s="46" t="s">
        <v>711</v>
      </c>
      <c r="E372" s="10" t="s">
        <v>65</v>
      </c>
      <c r="F372" s="47">
        <v>50</v>
      </c>
      <c r="G372" s="47">
        <v>113.38</v>
      </c>
      <c r="H372" s="30">
        <f>BDI!$B$12</f>
        <v>0.22474058685057496</v>
      </c>
      <c r="I372" s="24">
        <f t="shared" si="36"/>
        <v>138.8610877371182</v>
      </c>
      <c r="J372" s="24">
        <f t="shared" si="37"/>
        <v>6943.0543868559098</v>
      </c>
      <c r="K372" s="48"/>
    </row>
    <row r="373" spans="1:11" ht="30" customHeight="1" x14ac:dyDescent="0.25">
      <c r="A373" s="3" t="s">
        <v>712</v>
      </c>
      <c r="B373" s="10">
        <v>88489</v>
      </c>
      <c r="C373" s="10" t="s">
        <v>63</v>
      </c>
      <c r="D373" s="46" t="s">
        <v>278</v>
      </c>
      <c r="E373" s="10" t="s">
        <v>65</v>
      </c>
      <c r="F373" s="47">
        <v>50</v>
      </c>
      <c r="G373" s="47">
        <v>15.42</v>
      </c>
      <c r="H373" s="30">
        <f>BDI!$B$12</f>
        <v>0.22474058685057496</v>
      </c>
      <c r="I373" s="24">
        <f t="shared" si="36"/>
        <v>18.885499849235867</v>
      </c>
      <c r="J373" s="24">
        <f t="shared" si="37"/>
        <v>944.27499246179332</v>
      </c>
      <c r="K373" s="48"/>
    </row>
    <row r="375" spans="1:11" ht="15.75" customHeight="1" x14ac:dyDescent="0.25">
      <c r="A375" s="75" t="s">
        <v>713</v>
      </c>
      <c r="B375" s="76"/>
      <c r="C375" s="76"/>
      <c r="D375" s="77"/>
      <c r="E375" s="76"/>
      <c r="F375" s="77"/>
      <c r="J375" s="31">
        <f>J5+J153+J237+J347</f>
        <v>965637.98011762602</v>
      </c>
    </row>
  </sheetData>
  <mergeCells count="59">
    <mergeCell ref="A367:F367"/>
    <mergeCell ref="A6:F6"/>
    <mergeCell ref="A359:F359"/>
    <mergeCell ref="A153:F153"/>
    <mergeCell ref="A256:F256"/>
    <mergeCell ref="A69:F69"/>
    <mergeCell ref="A7:F7"/>
    <mergeCell ref="A31:F31"/>
    <mergeCell ref="A127:F127"/>
    <mergeCell ref="A92:F92"/>
    <mergeCell ref="A15:F15"/>
    <mergeCell ref="A166:F166"/>
    <mergeCell ref="A64:F64"/>
    <mergeCell ref="A49:F49"/>
    <mergeCell ref="A146:F146"/>
    <mergeCell ref="A42:F42"/>
    <mergeCell ref="A278:F278"/>
    <mergeCell ref="A185:F185"/>
    <mergeCell ref="A5:F5"/>
    <mergeCell ref="A150:F150"/>
    <mergeCell ref="A32:F32"/>
    <mergeCell ref="A259:F259"/>
    <mergeCell ref="A141:F141"/>
    <mergeCell ref="A97:F97"/>
    <mergeCell ref="A109:F109"/>
    <mergeCell ref="A180:F180"/>
    <mergeCell ref="A265:F265"/>
    <mergeCell ref="A28:F28"/>
    <mergeCell ref="A237:F237"/>
    <mergeCell ref="A9:F9"/>
    <mergeCell ref="A202:F202"/>
    <mergeCell ref="A375:F375"/>
    <mergeCell ref="A238:F238"/>
    <mergeCell ref="A74:F74"/>
    <mergeCell ref="A163:F163"/>
    <mergeCell ref="A272:F272"/>
    <mergeCell ref="A154:F154"/>
    <mergeCell ref="A294:F294"/>
    <mergeCell ref="A235:F235"/>
    <mergeCell ref="A85:F85"/>
    <mergeCell ref="A175:F175"/>
    <mergeCell ref="A311:F311"/>
    <mergeCell ref="A299:F299"/>
    <mergeCell ref="A348:F348"/>
    <mergeCell ref="A362:F362"/>
    <mergeCell ref="A353:F353"/>
    <mergeCell ref="A347:F347"/>
    <mergeCell ref="A252:F252"/>
    <mergeCell ref="A345:F345"/>
    <mergeCell ref="A221:F221"/>
    <mergeCell ref="A330:F330"/>
    <mergeCell ref="A66:F66"/>
    <mergeCell ref="A282:F282"/>
    <mergeCell ref="A80:F80"/>
    <mergeCell ref="A266:F266"/>
    <mergeCell ref="A191:F191"/>
    <mergeCell ref="A287:F287"/>
    <mergeCell ref="A168:F168"/>
    <mergeCell ref="A250:F250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67"/>
  <sheetViews>
    <sheetView workbookViewId="0">
      <pane ySplit="4" topLeftCell="A5" activePane="bottomLeft" state="frozen"/>
      <selection pane="bottomLeft" activeCell="C11" sqref="C11"/>
    </sheetView>
  </sheetViews>
  <sheetFormatPr defaultRowHeight="15" x14ac:dyDescent="0.25"/>
  <cols>
    <col min="1" max="1" width="8" style="10" customWidth="1"/>
    <col min="2" max="2" width="16.28515625" style="10" bestFit="1" customWidth="1"/>
    <col min="3" max="3" width="75.7109375" style="50" customWidth="1"/>
    <col min="4" max="4" width="16" style="10" customWidth="1"/>
    <col min="5" max="5" width="11" style="10" customWidth="1"/>
    <col min="6" max="6" width="12" style="10" customWidth="1"/>
    <col min="7" max="7" width="8" style="10" customWidth="1"/>
  </cols>
  <sheetData>
    <row r="1" spans="1:7" ht="30" customHeight="1" x14ac:dyDescent="0.25">
      <c r="A1" s="83" t="s">
        <v>714</v>
      </c>
      <c r="B1" s="83"/>
      <c r="C1" s="83"/>
      <c r="D1" s="83"/>
      <c r="E1" s="83"/>
      <c r="F1" s="83"/>
      <c r="G1" s="83"/>
    </row>
    <row r="2" spans="1:7" ht="30" customHeight="1" x14ac:dyDescent="0.25">
      <c r="A2" s="85" t="s">
        <v>858</v>
      </c>
      <c r="B2" s="86"/>
      <c r="C2" s="86"/>
      <c r="D2" s="86"/>
      <c r="E2" s="86"/>
      <c r="F2" s="86"/>
      <c r="G2" s="86"/>
    </row>
    <row r="4" spans="1:7" ht="30" customHeight="1" x14ac:dyDescent="0.25">
      <c r="A4" s="89" t="s">
        <v>715</v>
      </c>
      <c r="B4" s="89" t="s">
        <v>716</v>
      </c>
      <c r="C4" s="90" t="s">
        <v>50</v>
      </c>
      <c r="D4" s="89" t="s">
        <v>717</v>
      </c>
      <c r="E4" s="89" t="s">
        <v>718</v>
      </c>
      <c r="F4" s="89" t="s">
        <v>719</v>
      </c>
      <c r="G4" s="89" t="s">
        <v>720</v>
      </c>
    </row>
    <row r="5" spans="1:7" ht="30" customHeight="1" x14ac:dyDescent="0.25">
      <c r="A5" s="10">
        <v>1</v>
      </c>
      <c r="B5" s="10" t="s">
        <v>721</v>
      </c>
      <c r="C5" s="49" t="s">
        <v>702</v>
      </c>
      <c r="D5" s="32">
        <f>'Planilha Orçamentária'!J368</f>
        <v>51821.223710821527</v>
      </c>
      <c r="E5" s="11">
        <f t="shared" ref="E5:E36" si="0">D5/D$165</f>
        <v>5.3665270813508255E-2</v>
      </c>
      <c r="F5" s="11">
        <f>E5</f>
        <v>5.3665270813508255E-2</v>
      </c>
      <c r="G5" s="10" t="str">
        <f t="shared" ref="G5:G36" si="1">IF(F5&lt;=0.8,"A",IF(F5&lt;=0.95,"B","C"))</f>
        <v>A</v>
      </c>
    </row>
    <row r="6" spans="1:7" ht="30" customHeight="1" x14ac:dyDescent="0.25">
      <c r="A6" s="10">
        <v>2</v>
      </c>
      <c r="B6" s="10" t="s">
        <v>722</v>
      </c>
      <c r="C6" s="49" t="s">
        <v>259</v>
      </c>
      <c r="D6" s="32">
        <f>'Planilha Orçamentária'!J88+'Planilha Orçamentária'!J184+'Planilha Orçamentária'!J292</f>
        <v>47782.844442722941</v>
      </c>
      <c r="E6" s="11">
        <f t="shared" si="0"/>
        <v>4.9483186687522801E-2</v>
      </c>
      <c r="F6" s="11">
        <f t="shared" ref="F6:F37" si="2">E6+F5</f>
        <v>0.10314845750103105</v>
      </c>
      <c r="G6" s="10" t="str">
        <f t="shared" si="1"/>
        <v>A</v>
      </c>
    </row>
    <row r="7" spans="1:7" ht="30" customHeight="1" x14ac:dyDescent="0.25">
      <c r="A7" s="10">
        <v>3</v>
      </c>
      <c r="B7" s="10" t="s">
        <v>249</v>
      </c>
      <c r="C7" s="49" t="s">
        <v>250</v>
      </c>
      <c r="D7" s="32">
        <f>'Planilha Orçamentária'!J84+'Planilha Orçamentária'!J179+'Planilha Orçamentária'!J286</f>
        <v>43022.20111287402</v>
      </c>
      <c r="E7" s="11">
        <f t="shared" si="0"/>
        <v>4.4553136888457301E-2</v>
      </c>
      <c r="F7" s="11">
        <f t="shared" si="2"/>
        <v>0.14770159438948835</v>
      </c>
      <c r="G7" s="10" t="str">
        <f t="shared" si="1"/>
        <v>A</v>
      </c>
    </row>
    <row r="8" spans="1:7" ht="30" customHeight="1" x14ac:dyDescent="0.25">
      <c r="A8" s="10">
        <v>4</v>
      </c>
      <c r="B8" s="10" t="s">
        <v>723</v>
      </c>
      <c r="C8" s="49" t="s">
        <v>229</v>
      </c>
      <c r="D8" s="32">
        <f>'Planilha Orçamentária'!J75+'Planilha Orçamentária'!J273</f>
        <v>39709.151677162765</v>
      </c>
      <c r="E8" s="11">
        <f t="shared" si="0"/>
        <v>4.1122193300977772E-2</v>
      </c>
      <c r="F8" s="11">
        <f t="shared" si="2"/>
        <v>0.18882378769046612</v>
      </c>
      <c r="G8" s="10" t="str">
        <f t="shared" si="1"/>
        <v>A</v>
      </c>
    </row>
    <row r="9" spans="1:7" ht="30" customHeight="1" x14ac:dyDescent="0.25">
      <c r="A9" s="10">
        <v>5</v>
      </c>
      <c r="B9" s="10" t="s">
        <v>430</v>
      </c>
      <c r="C9" s="49" t="s">
        <v>431</v>
      </c>
      <c r="D9" s="32">
        <f>'Planilha Orçamentária'!J151+'Planilha Orçamentária'!J346</f>
        <v>37695.016792463517</v>
      </c>
      <c r="E9" s="11">
        <f t="shared" si="0"/>
        <v>3.9036385859503787E-2</v>
      </c>
      <c r="F9" s="11">
        <f t="shared" si="2"/>
        <v>0.2278601735499699</v>
      </c>
      <c r="G9" s="10" t="str">
        <f t="shared" si="1"/>
        <v>A</v>
      </c>
    </row>
    <row r="10" spans="1:7" ht="30" customHeight="1" x14ac:dyDescent="0.25">
      <c r="A10" s="10">
        <v>6</v>
      </c>
      <c r="B10" s="10" t="s">
        <v>243</v>
      </c>
      <c r="C10" s="49" t="s">
        <v>244</v>
      </c>
      <c r="D10" s="32">
        <f>'Planilha Orçamentária'!J82+'Planilha Orçamentária'!J177+'Planilha Orçamentária'!J284</f>
        <v>30934.770614874575</v>
      </c>
      <c r="E10" s="11">
        <f t="shared" si="0"/>
        <v>3.2035577775333925E-2</v>
      </c>
      <c r="F10" s="11">
        <f t="shared" si="2"/>
        <v>0.25989575132530385</v>
      </c>
      <c r="G10" s="10" t="str">
        <f t="shared" si="1"/>
        <v>A</v>
      </c>
    </row>
    <row r="11" spans="1:7" ht="30" customHeight="1" x14ac:dyDescent="0.25">
      <c r="A11" s="10">
        <v>7</v>
      </c>
      <c r="B11" s="10" t="s">
        <v>209</v>
      </c>
      <c r="C11" s="49" t="s">
        <v>210</v>
      </c>
      <c r="D11" s="32">
        <f>'Planilha Orçamentária'!J65+'Planilha Orçamentária'!J167+'Planilha Orçamentária'!J251</f>
        <v>27749.970379611615</v>
      </c>
      <c r="E11" s="11">
        <f t="shared" si="0"/>
        <v>2.8737447108523353E-2</v>
      </c>
      <c r="F11" s="11">
        <f t="shared" si="2"/>
        <v>0.28863319843382718</v>
      </c>
      <c r="G11" s="10" t="str">
        <f t="shared" si="1"/>
        <v>A</v>
      </c>
    </row>
    <row r="12" spans="1:7" ht="30" customHeight="1" x14ac:dyDescent="0.25">
      <c r="A12" s="10">
        <v>8</v>
      </c>
      <c r="B12" s="10" t="s">
        <v>246</v>
      </c>
      <c r="C12" s="49" t="s">
        <v>247</v>
      </c>
      <c r="D12" s="32">
        <f>'Planilha Orçamentária'!J83+'Planilha Orçamentária'!J178+'Planilha Orçamentária'!J285</f>
        <v>26234.330878260993</v>
      </c>
      <c r="E12" s="11">
        <f t="shared" si="0"/>
        <v>2.7167873901423525E-2</v>
      </c>
      <c r="F12" s="11">
        <f t="shared" si="2"/>
        <v>0.31580107233525068</v>
      </c>
      <c r="G12" s="10" t="str">
        <f t="shared" si="1"/>
        <v>A</v>
      </c>
    </row>
    <row r="13" spans="1:7" ht="30" customHeight="1" x14ac:dyDescent="0.25">
      <c r="A13" s="10">
        <v>9</v>
      </c>
      <c r="B13" s="10" t="s">
        <v>682</v>
      </c>
      <c r="C13" s="49" t="s">
        <v>684</v>
      </c>
      <c r="D13" s="32">
        <f>'Planilha Orçamentária'!J357</f>
        <v>24936.943088864558</v>
      </c>
      <c r="E13" s="11">
        <f t="shared" si="0"/>
        <v>2.5824318846517341E-2</v>
      </c>
      <c r="F13" s="11">
        <f t="shared" si="2"/>
        <v>0.34162539118176805</v>
      </c>
      <c r="G13" s="10" t="str">
        <f t="shared" si="1"/>
        <v>A</v>
      </c>
    </row>
    <row r="14" spans="1:7" ht="30" customHeight="1" x14ac:dyDescent="0.25">
      <c r="A14" s="10">
        <v>10</v>
      </c>
      <c r="B14" s="10" t="s">
        <v>724</v>
      </c>
      <c r="C14" s="49" t="s">
        <v>590</v>
      </c>
      <c r="D14" s="32">
        <f>'Planilha Orçamentária'!J280+'Planilha Orçamentária'!J365</f>
        <v>24195.975033819959</v>
      </c>
      <c r="E14" s="11">
        <f t="shared" si="0"/>
        <v>2.5056983602563556E-2</v>
      </c>
      <c r="F14" s="11">
        <f t="shared" si="2"/>
        <v>0.36668237478433158</v>
      </c>
      <c r="G14" s="10" t="str">
        <f t="shared" si="1"/>
        <v>A</v>
      </c>
    </row>
    <row r="15" spans="1:7" ht="30" customHeight="1" x14ac:dyDescent="0.25">
      <c r="A15" s="10">
        <v>11</v>
      </c>
      <c r="B15" s="10" t="s">
        <v>725</v>
      </c>
      <c r="C15" s="49" t="s">
        <v>592</v>
      </c>
      <c r="D15" s="32">
        <f>'Planilha Orçamentária'!J281+'Planilha Orçamentária'!J366</f>
        <v>24121.878228315501</v>
      </c>
      <c r="E15" s="11">
        <f t="shared" si="0"/>
        <v>2.4980250078168179E-2</v>
      </c>
      <c r="F15" s="11">
        <f t="shared" si="2"/>
        <v>0.39166262486249975</v>
      </c>
      <c r="G15" s="10" t="str">
        <f t="shared" si="1"/>
        <v>A</v>
      </c>
    </row>
    <row r="16" spans="1:7" ht="30" customHeight="1" x14ac:dyDescent="0.25">
      <c r="A16" s="10">
        <v>12</v>
      </c>
      <c r="B16" s="10" t="s">
        <v>408</v>
      </c>
      <c r="C16" s="49" t="s">
        <v>409</v>
      </c>
      <c r="D16" s="32">
        <f>'Planilha Orçamentária'!J142+'Planilha Orçamentária'!J363</f>
        <v>22198.729321813382</v>
      </c>
      <c r="E16" s="11">
        <f t="shared" si="0"/>
        <v>2.2988666331360853E-2</v>
      </c>
      <c r="F16" s="11">
        <f t="shared" si="2"/>
        <v>0.41465129119386063</v>
      </c>
      <c r="G16" s="10" t="str">
        <f t="shared" si="1"/>
        <v>A</v>
      </c>
    </row>
    <row r="17" spans="1:7" ht="30" customHeight="1" x14ac:dyDescent="0.25">
      <c r="A17" s="10">
        <v>13</v>
      </c>
      <c r="B17" s="10" t="s">
        <v>277</v>
      </c>
      <c r="C17" s="49" t="s">
        <v>278</v>
      </c>
      <c r="D17" s="32">
        <f>'Planilha Orçamentária'!J95+'Planilha Orçamentária'!J188+'Planilha Orçamentária'!J297+'Planilha Orçamentária'!J373</f>
        <v>21552.13242794797</v>
      </c>
      <c r="E17" s="11">
        <f t="shared" si="0"/>
        <v>2.2319060426064286E-2</v>
      </c>
      <c r="F17" s="11">
        <f t="shared" si="2"/>
        <v>0.43697035161992492</v>
      </c>
      <c r="G17" s="10" t="str">
        <f t="shared" si="1"/>
        <v>A</v>
      </c>
    </row>
    <row r="18" spans="1:7" ht="30" customHeight="1" x14ac:dyDescent="0.25">
      <c r="A18" s="10">
        <v>14</v>
      </c>
      <c r="B18" s="10" t="s">
        <v>726</v>
      </c>
      <c r="C18" s="49" t="s">
        <v>70</v>
      </c>
      <c r="D18" s="32">
        <f>'Planilha Orçamentária'!J11</f>
        <v>21060.271709306431</v>
      </c>
      <c r="E18" s="11">
        <f t="shared" si="0"/>
        <v>2.1809696949514179E-2</v>
      </c>
      <c r="F18" s="11">
        <f t="shared" si="2"/>
        <v>0.4587800485694391</v>
      </c>
      <c r="G18" s="10" t="str">
        <f t="shared" si="1"/>
        <v>A</v>
      </c>
    </row>
    <row r="19" spans="1:7" ht="30" customHeight="1" x14ac:dyDescent="0.25">
      <c r="A19" s="10">
        <v>15</v>
      </c>
      <c r="B19" s="10" t="s">
        <v>271</v>
      </c>
      <c r="C19" s="49" t="s">
        <v>272</v>
      </c>
      <c r="D19" s="32">
        <f>'Planilha Orçamentária'!J93+'Planilha Orçamentária'!J186+'Planilha Orçamentária'!J295</f>
        <v>18155.703387928283</v>
      </c>
      <c r="E19" s="11">
        <f t="shared" si="0"/>
        <v>1.8801770188986038E-2</v>
      </c>
      <c r="F19" s="11">
        <f t="shared" si="2"/>
        <v>0.47758181875842515</v>
      </c>
      <c r="G19" s="10" t="str">
        <f t="shared" si="1"/>
        <v>A</v>
      </c>
    </row>
    <row r="20" spans="1:7" ht="30" customHeight="1" x14ac:dyDescent="0.25">
      <c r="A20" s="10">
        <v>16</v>
      </c>
      <c r="B20" s="10" t="s">
        <v>727</v>
      </c>
      <c r="C20" s="49" t="s">
        <v>588</v>
      </c>
      <c r="D20" s="32">
        <f>'Planilha Orçamentária'!J279+'Planilha Orçamentária'!J364</f>
        <v>17998.787664356048</v>
      </c>
      <c r="E20" s="11">
        <f t="shared" si="0"/>
        <v>1.8639270653131909E-2</v>
      </c>
      <c r="F20" s="11">
        <f t="shared" si="2"/>
        <v>0.49622108941155707</v>
      </c>
      <c r="G20" s="10" t="str">
        <f t="shared" si="1"/>
        <v>A</v>
      </c>
    </row>
    <row r="21" spans="1:7" ht="30" customHeight="1" x14ac:dyDescent="0.25">
      <c r="A21" s="10">
        <v>17</v>
      </c>
      <c r="B21" s="10" t="s">
        <v>728</v>
      </c>
      <c r="C21" s="49" t="s">
        <v>235</v>
      </c>
      <c r="D21" s="32">
        <f>'Planilha Orçamentária'!J78+'Planilha Orçamentária'!J275</f>
        <v>17876.007420524282</v>
      </c>
      <c r="E21" s="11">
        <f t="shared" si="0"/>
        <v>1.8512121300724695E-2</v>
      </c>
      <c r="F21" s="11">
        <f t="shared" si="2"/>
        <v>0.51473321071228173</v>
      </c>
      <c r="G21" s="10" t="str">
        <f t="shared" si="1"/>
        <v>A</v>
      </c>
    </row>
    <row r="22" spans="1:7" ht="30" customHeight="1" x14ac:dyDescent="0.25">
      <c r="A22" s="10">
        <v>18</v>
      </c>
      <c r="B22" s="10" t="s">
        <v>311</v>
      </c>
      <c r="C22" s="49" t="s">
        <v>312</v>
      </c>
      <c r="D22" s="32">
        <f>'Planilha Orçamentária'!J107+'Planilha Orçamentária'!J200+'Planilha Orçamentária'!J309</f>
        <v>17106.196724659352</v>
      </c>
      <c r="E22" s="11">
        <f t="shared" si="0"/>
        <v>1.7714917056778988E-2</v>
      </c>
      <c r="F22" s="11">
        <f t="shared" si="2"/>
        <v>0.5324481277690607</v>
      </c>
      <c r="G22" s="10" t="str">
        <f t="shared" si="1"/>
        <v>A</v>
      </c>
    </row>
    <row r="23" spans="1:7" ht="30" customHeight="1" x14ac:dyDescent="0.25">
      <c r="A23" s="10">
        <v>19</v>
      </c>
      <c r="B23" s="10" t="s">
        <v>729</v>
      </c>
      <c r="C23" s="49" t="s">
        <v>709</v>
      </c>
      <c r="D23" s="32">
        <f>'Planilha Orçamentária'!J371</f>
        <v>16144.897838040335</v>
      </c>
      <c r="E23" s="11">
        <f t="shared" si="0"/>
        <v>1.6719410555986716E-2</v>
      </c>
      <c r="F23" s="11">
        <f t="shared" si="2"/>
        <v>0.54916753832504739</v>
      </c>
      <c r="G23" s="10" t="str">
        <f t="shared" si="1"/>
        <v>A</v>
      </c>
    </row>
    <row r="24" spans="1:7" ht="30" customHeight="1" x14ac:dyDescent="0.25">
      <c r="A24" s="10">
        <v>20</v>
      </c>
      <c r="B24" s="10" t="s">
        <v>305</v>
      </c>
      <c r="C24" s="49" t="s">
        <v>306</v>
      </c>
      <c r="D24" s="32">
        <f>'Planilha Orçamentária'!J105+'Planilha Orçamentária'!J199+'Planilha Orçamentária'!J307</f>
        <v>15444.958592655232</v>
      </c>
      <c r="E24" s="11">
        <f t="shared" si="0"/>
        <v>1.5994564123061779E-2</v>
      </c>
      <c r="F24" s="11">
        <f t="shared" si="2"/>
        <v>0.56516210244810916</v>
      </c>
      <c r="G24" s="10" t="str">
        <f t="shared" si="1"/>
        <v>A</v>
      </c>
    </row>
    <row r="25" spans="1:7" ht="30" customHeight="1" x14ac:dyDescent="0.25">
      <c r="A25" s="10">
        <v>21</v>
      </c>
      <c r="B25" s="10" t="s">
        <v>730</v>
      </c>
      <c r="C25" s="49" t="s">
        <v>72</v>
      </c>
      <c r="D25" s="32">
        <f>'Planilha Orçamentária'!J12</f>
        <v>15224.38281296344</v>
      </c>
      <c r="E25" s="11">
        <f t="shared" si="0"/>
        <v>1.5766139201679831E-2</v>
      </c>
      <c r="F25" s="11">
        <f t="shared" si="2"/>
        <v>0.58092824164978896</v>
      </c>
      <c r="G25" s="10" t="str">
        <f t="shared" si="1"/>
        <v>A</v>
      </c>
    </row>
    <row r="26" spans="1:7" ht="30" customHeight="1" x14ac:dyDescent="0.25">
      <c r="A26" s="10">
        <v>22</v>
      </c>
      <c r="B26" s="10" t="s">
        <v>546</v>
      </c>
      <c r="C26" s="49" t="s">
        <v>547</v>
      </c>
      <c r="D26" s="32">
        <f>'Planilha Orçamentária'!J254</f>
        <v>15087.603784223971</v>
      </c>
      <c r="E26" s="11">
        <f t="shared" si="0"/>
        <v>1.5624492920614118E-2</v>
      </c>
      <c r="F26" s="11">
        <f t="shared" si="2"/>
        <v>0.59655273457040303</v>
      </c>
      <c r="G26" s="10" t="str">
        <f t="shared" si="1"/>
        <v>A</v>
      </c>
    </row>
    <row r="27" spans="1:7" ht="30" customHeight="1" x14ac:dyDescent="0.25">
      <c r="A27" s="10">
        <v>23</v>
      </c>
      <c r="B27" s="10" t="s">
        <v>731</v>
      </c>
      <c r="C27" s="49" t="s">
        <v>579</v>
      </c>
      <c r="D27" s="32">
        <f>'Planilha Orçamentária'!J274</f>
        <v>13802.434496818189</v>
      </c>
      <c r="E27" s="11">
        <f t="shared" si="0"/>
        <v>1.4293591160464591E-2</v>
      </c>
      <c r="F27" s="11">
        <f t="shared" si="2"/>
        <v>0.61084632573086761</v>
      </c>
      <c r="G27" s="10" t="str">
        <f t="shared" si="1"/>
        <v>A</v>
      </c>
    </row>
    <row r="28" spans="1:7" ht="30" customHeight="1" x14ac:dyDescent="0.25">
      <c r="A28" s="10">
        <v>24</v>
      </c>
      <c r="B28" s="10" t="s">
        <v>732</v>
      </c>
      <c r="C28" s="49" t="s">
        <v>206</v>
      </c>
      <c r="D28" s="32">
        <f>'Planilha Orçamentária'!J63</f>
        <v>12612.990933680647</v>
      </c>
      <c r="E28" s="11">
        <f t="shared" si="0"/>
        <v>1.306182150389759E-2</v>
      </c>
      <c r="F28" s="11">
        <f t="shared" si="2"/>
        <v>0.62390814723476518</v>
      </c>
      <c r="G28" s="10" t="str">
        <f t="shared" si="1"/>
        <v>A</v>
      </c>
    </row>
    <row r="29" spans="1:7" ht="30" customHeight="1" x14ac:dyDescent="0.25">
      <c r="A29" s="10">
        <v>25</v>
      </c>
      <c r="B29" s="10" t="s">
        <v>733</v>
      </c>
      <c r="C29" s="49" t="s">
        <v>213</v>
      </c>
      <c r="D29" s="32">
        <f>'Planilha Orçamentária'!J67+'Planilha Orçamentária'!J169</f>
        <v>12592.145848892449</v>
      </c>
      <c r="E29" s="11">
        <f t="shared" si="0"/>
        <v>1.30402346512495E-2</v>
      </c>
      <c r="F29" s="11">
        <f t="shared" si="2"/>
        <v>0.63694838188601466</v>
      </c>
      <c r="G29" s="10" t="str">
        <f t="shared" si="1"/>
        <v>A</v>
      </c>
    </row>
    <row r="30" spans="1:7" ht="30" customHeight="1" x14ac:dyDescent="0.25">
      <c r="A30" s="10">
        <v>26</v>
      </c>
      <c r="B30" s="10" t="s">
        <v>253</v>
      </c>
      <c r="C30" s="49" t="s">
        <v>254</v>
      </c>
      <c r="D30" s="32">
        <f>'Planilha Orçamentária'!J86</f>
        <v>11067.346267744657</v>
      </c>
      <c r="E30" s="11">
        <f t="shared" si="0"/>
        <v>1.1461175404882604E-2</v>
      </c>
      <c r="F30" s="11">
        <f t="shared" si="2"/>
        <v>0.64840955729089722</v>
      </c>
      <c r="G30" s="10" t="str">
        <f t="shared" si="1"/>
        <v>A</v>
      </c>
    </row>
    <row r="31" spans="1:7" ht="30" customHeight="1" x14ac:dyDescent="0.25">
      <c r="A31" s="10">
        <v>27</v>
      </c>
      <c r="B31" s="10" t="s">
        <v>734</v>
      </c>
      <c r="C31" s="49" t="s">
        <v>231</v>
      </c>
      <c r="D31" s="32">
        <f>'Planilha Orçamentária'!J76</f>
        <v>10855.390212303124</v>
      </c>
      <c r="E31" s="11">
        <f t="shared" si="0"/>
        <v>1.124167693878487E-2</v>
      </c>
      <c r="F31" s="11">
        <f t="shared" si="2"/>
        <v>0.65965123422968208</v>
      </c>
      <c r="G31" s="10" t="str">
        <f t="shared" si="1"/>
        <v>A</v>
      </c>
    </row>
    <row r="32" spans="1:7" ht="30" customHeight="1" x14ac:dyDescent="0.25">
      <c r="A32" s="10">
        <v>28</v>
      </c>
      <c r="B32" s="10" t="s">
        <v>192</v>
      </c>
      <c r="C32" s="49" t="s">
        <v>193</v>
      </c>
      <c r="D32" s="32">
        <f>'Planilha Orçamentária'!J58</f>
        <v>10406.184758820416</v>
      </c>
      <c r="E32" s="11">
        <f t="shared" si="0"/>
        <v>1.0776486605832152E-2</v>
      </c>
      <c r="F32" s="11">
        <f t="shared" si="2"/>
        <v>0.67042772083551427</v>
      </c>
      <c r="G32" s="10" t="str">
        <f t="shared" si="1"/>
        <v>A</v>
      </c>
    </row>
    <row r="33" spans="1:7" ht="30" customHeight="1" x14ac:dyDescent="0.25">
      <c r="A33" s="10">
        <v>29</v>
      </c>
      <c r="B33" s="10" t="s">
        <v>735</v>
      </c>
      <c r="C33" s="49" t="s">
        <v>526</v>
      </c>
      <c r="D33" s="32">
        <f>'Planilha Orçamentária'!J236</f>
        <v>10043.901594267669</v>
      </c>
      <c r="E33" s="11">
        <f t="shared" si="0"/>
        <v>1.0401311672770161E-2</v>
      </c>
      <c r="F33" s="11">
        <f t="shared" si="2"/>
        <v>0.68082903250828442</v>
      </c>
      <c r="G33" s="10" t="str">
        <f t="shared" si="1"/>
        <v>A</v>
      </c>
    </row>
    <row r="34" spans="1:7" ht="30" customHeight="1" x14ac:dyDescent="0.25">
      <c r="A34" s="10">
        <v>30</v>
      </c>
      <c r="B34" s="10" t="s">
        <v>736</v>
      </c>
      <c r="C34" s="49" t="s">
        <v>421</v>
      </c>
      <c r="D34" s="32">
        <f>'Planilha Orçamentária'!J147+'Planilha Orçamentária'!J354</f>
        <v>8865.4806964117815</v>
      </c>
      <c r="E34" s="11">
        <f t="shared" si="0"/>
        <v>9.1809569206586696E-3</v>
      </c>
      <c r="F34" s="11">
        <f t="shared" si="2"/>
        <v>0.69000998942894309</v>
      </c>
      <c r="G34" s="10" t="str">
        <f t="shared" si="1"/>
        <v>A</v>
      </c>
    </row>
    <row r="35" spans="1:7" ht="30" customHeight="1" x14ac:dyDescent="0.25">
      <c r="A35" s="10">
        <v>31</v>
      </c>
      <c r="B35" s="10" t="s">
        <v>280</v>
      </c>
      <c r="C35" s="49" t="s">
        <v>281</v>
      </c>
      <c r="D35" s="32">
        <f>'Planilha Orçamentária'!J96+'Planilha Orçamentária'!J190+'Planilha Orçamentária'!J298</f>
        <v>8835.1255009666911</v>
      </c>
      <c r="E35" s="11">
        <f t="shared" si="0"/>
        <v>9.1495215421109107E-3</v>
      </c>
      <c r="F35" s="11">
        <f t="shared" si="2"/>
        <v>0.699159510971054</v>
      </c>
      <c r="G35" s="10" t="str">
        <f t="shared" si="1"/>
        <v>A</v>
      </c>
    </row>
    <row r="36" spans="1:7" ht="30" customHeight="1" x14ac:dyDescent="0.25">
      <c r="A36" s="10">
        <v>32</v>
      </c>
      <c r="B36" s="10" t="s">
        <v>737</v>
      </c>
      <c r="C36" s="49" t="s">
        <v>215</v>
      </c>
      <c r="D36" s="32">
        <f>'Planilha Orçamentária'!J68+'Planilha Orçamentária'!J170</f>
        <v>8692.2288929958995</v>
      </c>
      <c r="E36" s="11">
        <f t="shared" si="0"/>
        <v>9.0015399890723859E-3</v>
      </c>
      <c r="F36" s="11">
        <f t="shared" si="2"/>
        <v>0.70816105096012638</v>
      </c>
      <c r="G36" s="10" t="str">
        <f t="shared" si="1"/>
        <v>A</v>
      </c>
    </row>
    <row r="37" spans="1:7" ht="30" customHeight="1" x14ac:dyDescent="0.25">
      <c r="A37" s="10">
        <v>33</v>
      </c>
      <c r="B37" s="10" t="s">
        <v>308</v>
      </c>
      <c r="C37" s="49" t="s">
        <v>309</v>
      </c>
      <c r="D37" s="32">
        <f>'Planilha Orçamentária'!J106+'Planilha Orçamentária'!J308</f>
        <v>8366.5703709523332</v>
      </c>
      <c r="E37" s="11">
        <f t="shared" ref="E37:E68" si="3">D37/D$165</f>
        <v>8.6642929785479047E-3</v>
      </c>
      <c r="F37" s="11">
        <f t="shared" si="2"/>
        <v>0.71682534393867425</v>
      </c>
      <c r="G37" s="10" t="str">
        <f t="shared" ref="G37:G68" si="4">IF(F37&lt;=0.8,"A",IF(F37&lt;=0.95,"B","C"))</f>
        <v>A</v>
      </c>
    </row>
    <row r="38" spans="1:7" ht="30" customHeight="1" x14ac:dyDescent="0.25">
      <c r="A38" s="10">
        <v>34</v>
      </c>
      <c r="B38" s="10" t="s">
        <v>738</v>
      </c>
      <c r="C38" s="49" t="s">
        <v>233</v>
      </c>
      <c r="D38" s="32">
        <f>'Planilha Orçamentária'!J77</f>
        <v>7887.8437703641803</v>
      </c>
      <c r="E38" s="11">
        <f t="shared" si="3"/>
        <v>8.1685309948178967E-3</v>
      </c>
      <c r="F38" s="11">
        <f t="shared" ref="F38:F69" si="5">E38+F37</f>
        <v>0.7249938749334921</v>
      </c>
      <c r="G38" s="10" t="str">
        <f t="shared" si="4"/>
        <v>A</v>
      </c>
    </row>
    <row r="39" spans="1:7" ht="30" customHeight="1" x14ac:dyDescent="0.25">
      <c r="A39" s="10">
        <v>35</v>
      </c>
      <c r="B39" s="10" t="s">
        <v>221</v>
      </c>
      <c r="C39" s="49" t="s">
        <v>222</v>
      </c>
      <c r="D39" s="32">
        <f>'Planilha Orçamentária'!J71</f>
        <v>7666.5539669102582</v>
      </c>
      <c r="E39" s="11">
        <f t="shared" si="3"/>
        <v>7.9393666412917799E-3</v>
      </c>
      <c r="F39" s="11">
        <f t="shared" si="5"/>
        <v>0.7329332415747839</v>
      </c>
      <c r="G39" s="10" t="str">
        <f t="shared" si="4"/>
        <v>A</v>
      </c>
    </row>
    <row r="40" spans="1:7" ht="30" customHeight="1" x14ac:dyDescent="0.25">
      <c r="A40" s="10">
        <v>36</v>
      </c>
      <c r="B40" s="10" t="s">
        <v>739</v>
      </c>
      <c r="C40" s="49" t="s">
        <v>711</v>
      </c>
      <c r="D40" s="32">
        <f>'Planilha Orçamentária'!J372</f>
        <v>6943.0543868559098</v>
      </c>
      <c r="E40" s="11">
        <f t="shared" si="3"/>
        <v>7.1901214842545452E-3</v>
      </c>
      <c r="F40" s="11">
        <f t="shared" si="5"/>
        <v>0.74012336305903847</v>
      </c>
      <c r="G40" s="10" t="str">
        <f t="shared" si="4"/>
        <v>A</v>
      </c>
    </row>
    <row r="41" spans="1:7" ht="30" customHeight="1" x14ac:dyDescent="0.25">
      <c r="A41" s="10">
        <v>37</v>
      </c>
      <c r="B41" s="10" t="s">
        <v>433</v>
      </c>
      <c r="C41" s="49" t="s">
        <v>434</v>
      </c>
      <c r="D41" s="32">
        <f>'Planilha Orçamentária'!J152</f>
        <v>6818.4982691732066</v>
      </c>
      <c r="E41" s="11">
        <f t="shared" si="3"/>
        <v>7.0611330639072734E-3</v>
      </c>
      <c r="F41" s="11">
        <f t="shared" si="5"/>
        <v>0.7471844961229458</v>
      </c>
      <c r="G41" s="10" t="str">
        <f t="shared" si="4"/>
        <v>A</v>
      </c>
    </row>
    <row r="42" spans="1:7" ht="30" customHeight="1" x14ac:dyDescent="0.25">
      <c r="A42" s="10">
        <v>38</v>
      </c>
      <c r="B42" s="10" t="s">
        <v>256</v>
      </c>
      <c r="C42" s="49" t="s">
        <v>257</v>
      </c>
      <c r="D42" s="32">
        <f>'Planilha Orçamentária'!J87+'Planilha Orçamentária'!J288</f>
        <v>6671.1460549474523</v>
      </c>
      <c r="E42" s="11">
        <f t="shared" si="3"/>
        <v>6.9085373528232864E-3</v>
      </c>
      <c r="F42" s="11">
        <f t="shared" si="5"/>
        <v>0.75409303347576906</v>
      </c>
      <c r="G42" s="10" t="str">
        <f t="shared" si="4"/>
        <v>A</v>
      </c>
    </row>
    <row r="43" spans="1:7" ht="30" customHeight="1" x14ac:dyDescent="0.25">
      <c r="A43" s="10">
        <v>39</v>
      </c>
      <c r="B43" s="10" t="s">
        <v>582</v>
      </c>
      <c r="C43" s="49" t="s">
        <v>583</v>
      </c>
      <c r="D43" s="32">
        <f>'Planilha Orçamentária'!J276</f>
        <v>6484.0277386072485</v>
      </c>
      <c r="E43" s="11">
        <f t="shared" si="3"/>
        <v>6.7147604714319692E-3</v>
      </c>
      <c r="F43" s="11">
        <f t="shared" si="5"/>
        <v>0.76080779394720099</v>
      </c>
      <c r="G43" s="10" t="str">
        <f t="shared" si="4"/>
        <v>A</v>
      </c>
    </row>
    <row r="44" spans="1:7" ht="30" customHeight="1" x14ac:dyDescent="0.25">
      <c r="A44" s="10">
        <v>40</v>
      </c>
      <c r="B44" s="10" t="s">
        <v>740</v>
      </c>
      <c r="C44" s="49" t="s">
        <v>605</v>
      </c>
      <c r="D44" s="32">
        <f>'Planilha Orçamentária'!J293</f>
        <v>6433.5623027260708</v>
      </c>
      <c r="E44" s="11">
        <f t="shared" si="3"/>
        <v>6.6624992338664892E-3</v>
      </c>
      <c r="F44" s="11">
        <f t="shared" si="5"/>
        <v>0.76747029318106752</v>
      </c>
      <c r="G44" s="10" t="str">
        <f t="shared" si="4"/>
        <v>A</v>
      </c>
    </row>
    <row r="45" spans="1:7" ht="30" customHeight="1" x14ac:dyDescent="0.25">
      <c r="A45" s="10">
        <v>41</v>
      </c>
      <c r="B45" s="10" t="s">
        <v>741</v>
      </c>
      <c r="C45" s="49" t="s">
        <v>68</v>
      </c>
      <c r="D45" s="32">
        <f>'Planilha Orçamentária'!J10</f>
        <v>6413.3540830430366</v>
      </c>
      <c r="E45" s="11">
        <f t="shared" si="3"/>
        <v>6.6415719090313864E-3</v>
      </c>
      <c r="F45" s="11">
        <f t="shared" si="5"/>
        <v>0.77411186509009888</v>
      </c>
      <c r="G45" s="10" t="str">
        <f t="shared" si="4"/>
        <v>A</v>
      </c>
    </row>
    <row r="46" spans="1:7" ht="30" customHeight="1" x14ac:dyDescent="0.25">
      <c r="A46" s="10">
        <v>42</v>
      </c>
      <c r="B46" s="10" t="s">
        <v>742</v>
      </c>
      <c r="C46" s="49" t="s">
        <v>338</v>
      </c>
      <c r="D46" s="32">
        <f>'Planilha Orçamentária'!J117+'Planilha Orçamentária'!J211+'Planilha Orçamentária'!J320</f>
        <v>6247.8426401360484</v>
      </c>
      <c r="E46" s="11">
        <f t="shared" si="3"/>
        <v>6.4701707770183038E-3</v>
      </c>
      <c r="F46" s="11">
        <f t="shared" si="5"/>
        <v>0.78058203586711716</v>
      </c>
      <c r="G46" s="10" t="str">
        <f t="shared" si="4"/>
        <v>A</v>
      </c>
    </row>
    <row r="47" spans="1:7" ht="30" customHeight="1" x14ac:dyDescent="0.25">
      <c r="A47" s="10">
        <v>43</v>
      </c>
      <c r="B47" s="10" t="s">
        <v>165</v>
      </c>
      <c r="C47" s="49" t="s">
        <v>166</v>
      </c>
      <c r="D47" s="32">
        <f>'Planilha Orçamentária'!J47</f>
        <v>5885.9599657552017</v>
      </c>
      <c r="E47" s="11">
        <f t="shared" si="3"/>
        <v>6.0954105854848627E-3</v>
      </c>
      <c r="F47" s="11">
        <f t="shared" si="5"/>
        <v>0.78667744645260207</v>
      </c>
      <c r="G47" s="10" t="str">
        <f t="shared" si="4"/>
        <v>A</v>
      </c>
    </row>
    <row r="48" spans="1:7" ht="30" customHeight="1" x14ac:dyDescent="0.25">
      <c r="A48" s="10">
        <v>44</v>
      </c>
      <c r="B48" s="10" t="s">
        <v>290</v>
      </c>
      <c r="C48" s="49" t="s">
        <v>291</v>
      </c>
      <c r="D48" s="32">
        <f>'Planilha Orçamentária'!J100+'Planilha Orçamentária'!J194+'Planilha Orçamentária'!J302</f>
        <v>5786.8992728689664</v>
      </c>
      <c r="E48" s="11">
        <f t="shared" si="3"/>
        <v>5.9928248391431863E-3</v>
      </c>
      <c r="F48" s="11">
        <f t="shared" si="5"/>
        <v>0.79267027129174528</v>
      </c>
      <c r="G48" s="10" t="str">
        <f t="shared" si="4"/>
        <v>A</v>
      </c>
    </row>
    <row r="49" spans="1:7" ht="30" customHeight="1" x14ac:dyDescent="0.25">
      <c r="A49" s="10">
        <v>45</v>
      </c>
      <c r="B49" s="10" t="s">
        <v>147</v>
      </c>
      <c r="C49" s="49" t="s">
        <v>148</v>
      </c>
      <c r="D49" s="32">
        <f>'Planilha Orçamentária'!J39</f>
        <v>5395.9664866123758</v>
      </c>
      <c r="E49" s="11">
        <f t="shared" si="3"/>
        <v>5.5879807937495177E-3</v>
      </c>
      <c r="F49" s="11">
        <f t="shared" si="5"/>
        <v>0.79825825208549483</v>
      </c>
      <c r="G49" s="10" t="str">
        <f t="shared" si="4"/>
        <v>A</v>
      </c>
    </row>
    <row r="50" spans="1:7" ht="30" customHeight="1" x14ac:dyDescent="0.25">
      <c r="A50" s="10">
        <v>46</v>
      </c>
      <c r="B50" s="10" t="s">
        <v>314</v>
      </c>
      <c r="C50" s="49" t="s">
        <v>315</v>
      </c>
      <c r="D50" s="32">
        <f>'Planilha Orçamentária'!J108+'Planilha Orçamentária'!J201+'Planilha Orçamentária'!J310</f>
        <v>5270.3036933353942</v>
      </c>
      <c r="E50" s="11">
        <f t="shared" si="3"/>
        <v>5.4578463169949127E-3</v>
      </c>
      <c r="F50" s="11">
        <f t="shared" si="5"/>
        <v>0.8037160984024897</v>
      </c>
      <c r="G50" s="10" t="str">
        <f t="shared" si="4"/>
        <v>B</v>
      </c>
    </row>
    <row r="51" spans="1:7" ht="30" customHeight="1" x14ac:dyDescent="0.25">
      <c r="A51" s="10">
        <v>47</v>
      </c>
      <c r="B51" s="10" t="s">
        <v>475</v>
      </c>
      <c r="C51" s="49" t="s">
        <v>476</v>
      </c>
      <c r="D51" s="32">
        <f>'Planilha Orçamentária'!J189</f>
        <v>5215.1688114927892</v>
      </c>
      <c r="E51" s="11">
        <f t="shared" si="3"/>
        <v>5.4007494722375336E-3</v>
      </c>
      <c r="F51" s="11">
        <f t="shared" si="5"/>
        <v>0.80911684787472726</v>
      </c>
      <c r="G51" s="10" t="str">
        <f t="shared" si="4"/>
        <v>B</v>
      </c>
    </row>
    <row r="52" spans="1:7" ht="30" customHeight="1" x14ac:dyDescent="0.25">
      <c r="A52" s="10">
        <v>48</v>
      </c>
      <c r="B52" s="10" t="s">
        <v>119</v>
      </c>
      <c r="C52" s="49" t="s">
        <v>121</v>
      </c>
      <c r="D52" s="32">
        <f>'Planilha Orçamentária'!J29+'Planilha Orçamentária'!J164+'Planilha Orçamentária'!J248</f>
        <v>5189.5198042267302</v>
      </c>
      <c r="E52" s="11">
        <f t="shared" si="3"/>
        <v>5.3741877505631905E-3</v>
      </c>
      <c r="F52" s="11">
        <f t="shared" si="5"/>
        <v>0.81449103562529046</v>
      </c>
      <c r="G52" s="10" t="str">
        <f t="shared" si="4"/>
        <v>B</v>
      </c>
    </row>
    <row r="53" spans="1:7" ht="30" customHeight="1" x14ac:dyDescent="0.25">
      <c r="A53" s="10">
        <v>49</v>
      </c>
      <c r="B53" s="10" t="s">
        <v>62</v>
      </c>
      <c r="C53" s="49" t="s">
        <v>64</v>
      </c>
      <c r="D53" s="32">
        <f>'Planilha Orçamentária'!J8</f>
        <v>4982.6366242959311</v>
      </c>
      <c r="E53" s="11">
        <f t="shared" si="3"/>
        <v>5.1599426771604257E-3</v>
      </c>
      <c r="F53" s="11">
        <f t="shared" si="5"/>
        <v>0.81965097830245093</v>
      </c>
      <c r="G53" s="10" t="str">
        <f t="shared" si="4"/>
        <v>B</v>
      </c>
    </row>
    <row r="54" spans="1:7" ht="30" customHeight="1" x14ac:dyDescent="0.25">
      <c r="A54" s="10">
        <v>50</v>
      </c>
      <c r="B54" s="10" t="s">
        <v>414</v>
      </c>
      <c r="C54" s="49" t="s">
        <v>415</v>
      </c>
      <c r="D54" s="32">
        <f>'Planilha Orçamentária'!J144</f>
        <v>4621.5586044806441</v>
      </c>
      <c r="E54" s="11">
        <f t="shared" si="3"/>
        <v>4.7860157736522354E-3</v>
      </c>
      <c r="F54" s="11">
        <f t="shared" si="5"/>
        <v>0.82443699407610316</v>
      </c>
      <c r="G54" s="10" t="str">
        <f t="shared" si="4"/>
        <v>B</v>
      </c>
    </row>
    <row r="55" spans="1:7" ht="30" customHeight="1" x14ac:dyDescent="0.25">
      <c r="A55" s="10">
        <v>51</v>
      </c>
      <c r="B55" s="10" t="s">
        <v>240</v>
      </c>
      <c r="C55" s="49" t="s">
        <v>241</v>
      </c>
      <c r="D55" s="32">
        <f>'Planilha Orçamentária'!J81+'Planilha Orçamentária'!J176+'Planilha Orçamentária'!J283</f>
        <v>4470.6960387848612</v>
      </c>
      <c r="E55" s="11">
        <f t="shared" si="3"/>
        <v>4.6297847959959858E-3</v>
      </c>
      <c r="F55" s="11">
        <f t="shared" si="5"/>
        <v>0.82906677887209912</v>
      </c>
      <c r="G55" s="10" t="str">
        <f t="shared" si="4"/>
        <v>B</v>
      </c>
    </row>
    <row r="56" spans="1:7" ht="30" customHeight="1" x14ac:dyDescent="0.25">
      <c r="A56" s="10">
        <v>52</v>
      </c>
      <c r="B56" s="10" t="s">
        <v>743</v>
      </c>
      <c r="C56" s="49" t="s">
        <v>707</v>
      </c>
      <c r="D56" s="32">
        <f>'Planilha Orçamentária'!J370</f>
        <v>4456.4635733731875</v>
      </c>
      <c r="E56" s="11">
        <f t="shared" si="3"/>
        <v>4.6150458713630294E-3</v>
      </c>
      <c r="F56" s="11">
        <f t="shared" si="5"/>
        <v>0.8336818247434622</v>
      </c>
      <c r="G56" s="10" t="str">
        <f t="shared" si="4"/>
        <v>B</v>
      </c>
    </row>
    <row r="57" spans="1:7" ht="30" customHeight="1" x14ac:dyDescent="0.25">
      <c r="A57" s="10">
        <v>53</v>
      </c>
      <c r="B57" s="10" t="s">
        <v>744</v>
      </c>
      <c r="C57" s="49" t="s">
        <v>632</v>
      </c>
      <c r="D57" s="32">
        <f>'Planilha Orçamentária'!J318</f>
        <v>4452.2382183485524</v>
      </c>
      <c r="E57" s="11">
        <f t="shared" si="3"/>
        <v>4.6106701579884165E-3</v>
      </c>
      <c r="F57" s="11">
        <f t="shared" si="5"/>
        <v>0.83829249490145064</v>
      </c>
      <c r="G57" s="10" t="str">
        <f t="shared" si="4"/>
        <v>B</v>
      </c>
    </row>
    <row r="58" spans="1:7" ht="30" customHeight="1" x14ac:dyDescent="0.25">
      <c r="A58" s="10">
        <v>54</v>
      </c>
      <c r="B58" s="10" t="s">
        <v>261</v>
      </c>
      <c r="C58" s="49" t="s">
        <v>262</v>
      </c>
      <c r="D58" s="32">
        <f>'Planilha Orçamentária'!J89+'Planilha Orçamentária'!J183+'Planilha Orçamentária'!J291</f>
        <v>4419.4751829097131</v>
      </c>
      <c r="E58" s="11">
        <f t="shared" si="3"/>
        <v>4.5767412569784867E-3</v>
      </c>
      <c r="F58" s="11">
        <f t="shared" si="5"/>
        <v>0.84286923615842912</v>
      </c>
      <c r="G58" s="10" t="str">
        <f t="shared" si="4"/>
        <v>B</v>
      </c>
    </row>
    <row r="59" spans="1:7" ht="30" customHeight="1" x14ac:dyDescent="0.25">
      <c r="A59" s="10">
        <v>55</v>
      </c>
      <c r="B59" s="10" t="s">
        <v>86</v>
      </c>
      <c r="C59" s="49" t="s">
        <v>87</v>
      </c>
      <c r="D59" s="32">
        <f>'Planilha Orçamentária'!J17+'Planilha Orçamentária'!J156+'Planilha Orçamentária'!J240</f>
        <v>4261.3285950476929</v>
      </c>
      <c r="E59" s="11">
        <f t="shared" si="3"/>
        <v>4.4129670567934903E-3</v>
      </c>
      <c r="F59" s="11">
        <f t="shared" si="5"/>
        <v>0.84728220321522263</v>
      </c>
      <c r="G59" s="10" t="str">
        <f t="shared" si="4"/>
        <v>B</v>
      </c>
    </row>
    <row r="60" spans="1:7" ht="30" customHeight="1" x14ac:dyDescent="0.25">
      <c r="A60" s="10">
        <v>56</v>
      </c>
      <c r="B60" s="10" t="s">
        <v>112</v>
      </c>
      <c r="C60" s="49" t="s">
        <v>113</v>
      </c>
      <c r="D60" s="32">
        <f>'Planilha Orçamentária'!J26+'Planilha Orçamentária'!J162+'Planilha Orçamentária'!J247</f>
        <v>4206.4450299735108</v>
      </c>
      <c r="E60" s="11">
        <f t="shared" si="3"/>
        <v>4.3561304718576985E-3</v>
      </c>
      <c r="F60" s="11">
        <f t="shared" si="5"/>
        <v>0.85163833368708031</v>
      </c>
      <c r="G60" s="10" t="str">
        <f t="shared" si="4"/>
        <v>B</v>
      </c>
    </row>
    <row r="61" spans="1:7" ht="30" customHeight="1" x14ac:dyDescent="0.25">
      <c r="A61" s="10">
        <v>57</v>
      </c>
      <c r="B61" s="10" t="s">
        <v>745</v>
      </c>
      <c r="C61" s="49" t="s">
        <v>195</v>
      </c>
      <c r="D61" s="32">
        <f>'Planilha Orçamentária'!J59</f>
        <v>4101.5141554545007</v>
      </c>
      <c r="E61" s="11">
        <f t="shared" si="3"/>
        <v>4.2474656547321042E-3</v>
      </c>
      <c r="F61" s="11">
        <f t="shared" si="5"/>
        <v>0.85588579934181241</v>
      </c>
      <c r="G61" s="10" t="str">
        <f t="shared" si="4"/>
        <v>B</v>
      </c>
    </row>
    <row r="62" spans="1:7" ht="30" customHeight="1" x14ac:dyDescent="0.25">
      <c r="A62" s="10">
        <v>58</v>
      </c>
      <c r="B62" s="10" t="s">
        <v>264</v>
      </c>
      <c r="C62" s="49" t="s">
        <v>265</v>
      </c>
      <c r="D62" s="32">
        <f>'Planilha Orçamentária'!J90+'Planilha Orçamentária'!J181+'Planilha Orçamentária'!J289</f>
        <v>4094.884634657878</v>
      </c>
      <c r="E62" s="11">
        <f t="shared" si="3"/>
        <v>4.2406002238634718E-3</v>
      </c>
      <c r="F62" s="11">
        <f t="shared" si="5"/>
        <v>0.86012639956567594</v>
      </c>
      <c r="G62" s="10" t="str">
        <f t="shared" si="4"/>
        <v>B</v>
      </c>
    </row>
    <row r="63" spans="1:7" ht="30" customHeight="1" x14ac:dyDescent="0.25">
      <c r="A63" s="10">
        <v>59</v>
      </c>
      <c r="B63" s="10" t="s">
        <v>153</v>
      </c>
      <c r="C63" s="49" t="s">
        <v>154</v>
      </c>
      <c r="D63" s="32">
        <f>'Planilha Orçamentária'!J41</f>
        <v>4094.280837548562</v>
      </c>
      <c r="E63" s="11">
        <f t="shared" si="3"/>
        <v>4.2399749407638554E-3</v>
      </c>
      <c r="F63" s="11">
        <f t="shared" si="5"/>
        <v>0.86436637450643983</v>
      </c>
      <c r="G63" s="10" t="str">
        <f t="shared" si="4"/>
        <v>B</v>
      </c>
    </row>
    <row r="64" spans="1:7" ht="30" customHeight="1" x14ac:dyDescent="0.25">
      <c r="A64" s="10">
        <v>60</v>
      </c>
      <c r="B64" s="10" t="s">
        <v>389</v>
      </c>
      <c r="C64" s="49" t="s">
        <v>390</v>
      </c>
      <c r="D64" s="32">
        <f>'Planilha Orçamentária'!J135+'Planilha Orçamentária'!J229+'Planilha Orçamentária'!J338</f>
        <v>3958.2391026423729</v>
      </c>
      <c r="E64" s="11">
        <f t="shared" si="3"/>
        <v>4.0990921899739397E-3</v>
      </c>
      <c r="F64" s="11">
        <f t="shared" si="5"/>
        <v>0.86846546669641378</v>
      </c>
      <c r="G64" s="10" t="str">
        <f t="shared" si="4"/>
        <v>B</v>
      </c>
    </row>
    <row r="65" spans="1:7" ht="30" customHeight="1" x14ac:dyDescent="0.25">
      <c r="A65" s="10">
        <v>61</v>
      </c>
      <c r="B65" s="10" t="s">
        <v>746</v>
      </c>
      <c r="C65" s="49" t="s">
        <v>704</v>
      </c>
      <c r="D65" s="32">
        <f>'Planilha Orçamentária'!J369</f>
        <v>3929.5801729100699</v>
      </c>
      <c r="E65" s="11">
        <f t="shared" si="3"/>
        <v>4.069413438389612E-3</v>
      </c>
      <c r="F65" s="11">
        <f t="shared" si="5"/>
        <v>0.8725348801348034</v>
      </c>
      <c r="G65" s="10" t="str">
        <f t="shared" si="4"/>
        <v>B</v>
      </c>
    </row>
    <row r="66" spans="1:7" ht="30" customHeight="1" x14ac:dyDescent="0.25">
      <c r="A66" s="10">
        <v>62</v>
      </c>
      <c r="B66" s="10" t="s">
        <v>747</v>
      </c>
      <c r="C66" s="49" t="s">
        <v>333</v>
      </c>
      <c r="D66" s="32">
        <f>'Planilha Orçamentária'!J115+'Planilha Orçamentária'!J209</f>
        <v>3889.4209290672397</v>
      </c>
      <c r="E66" s="11">
        <f t="shared" si="3"/>
        <v>4.0278251364900342E-3</v>
      </c>
      <c r="F66" s="11">
        <f t="shared" si="5"/>
        <v>0.87656270527129343</v>
      </c>
      <c r="G66" s="10" t="str">
        <f t="shared" si="4"/>
        <v>B</v>
      </c>
    </row>
    <row r="67" spans="1:7" ht="30" customHeight="1" x14ac:dyDescent="0.25">
      <c r="A67" s="10">
        <v>63</v>
      </c>
      <c r="B67" s="10" t="s">
        <v>321</v>
      </c>
      <c r="C67" s="49" t="s">
        <v>322</v>
      </c>
      <c r="D67" s="32">
        <f>'Planilha Orçamentária'!J111+'Planilha Orçamentária'!J204+'Planilha Orçamentária'!J313</f>
        <v>3683.6522630704749</v>
      </c>
      <c r="E67" s="11">
        <f t="shared" si="3"/>
        <v>3.8147342367599929E-3</v>
      </c>
      <c r="F67" s="11">
        <f t="shared" si="5"/>
        <v>0.88037743950805347</v>
      </c>
      <c r="G67" s="10" t="str">
        <f t="shared" si="4"/>
        <v>B</v>
      </c>
    </row>
    <row r="68" spans="1:7" ht="30" customHeight="1" x14ac:dyDescent="0.25">
      <c r="A68" s="10">
        <v>64</v>
      </c>
      <c r="B68" s="10" t="s">
        <v>274</v>
      </c>
      <c r="C68" s="49" t="s">
        <v>275</v>
      </c>
      <c r="D68" s="32">
        <f>'Planilha Orçamentária'!J94+'Planilha Orçamentária'!J187+'Planilha Orçamentária'!J296</f>
        <v>3570.1011744049756</v>
      </c>
      <c r="E68" s="11">
        <f t="shared" si="3"/>
        <v>3.697142457021102E-3</v>
      </c>
      <c r="F68" s="11">
        <f t="shared" si="5"/>
        <v>0.8840745819650746</v>
      </c>
      <c r="G68" s="10" t="str">
        <f t="shared" si="4"/>
        <v>B</v>
      </c>
    </row>
    <row r="69" spans="1:7" ht="30" customHeight="1" x14ac:dyDescent="0.25">
      <c r="A69" s="10">
        <v>65</v>
      </c>
      <c r="B69" s="10" t="s">
        <v>89</v>
      </c>
      <c r="C69" s="49" t="s">
        <v>90</v>
      </c>
      <c r="D69" s="32">
        <f>'Planilha Orçamentária'!J18+'Planilha Orçamentária'!J241</f>
        <v>3501.4642624366948</v>
      </c>
      <c r="E69" s="11">
        <f t="shared" ref="E69:E100" si="6">D69/D$165</f>
        <v>3.6260631152993522E-3</v>
      </c>
      <c r="F69" s="11">
        <f t="shared" si="5"/>
        <v>0.88770064508037394</v>
      </c>
      <c r="G69" s="10" t="str">
        <f t="shared" ref="G69:G100" si="7">IF(F69&lt;=0.8,"A",IF(F69&lt;=0.95,"B","C"))</f>
        <v>B</v>
      </c>
    </row>
    <row r="70" spans="1:7" ht="30" customHeight="1" x14ac:dyDescent="0.25">
      <c r="A70" s="10">
        <v>66</v>
      </c>
      <c r="B70" s="10" t="s">
        <v>748</v>
      </c>
      <c r="C70" s="49" t="s">
        <v>454</v>
      </c>
      <c r="D70" s="32">
        <f>'Planilha Orçamentária'!J171+'Planilha Orçamentária'!J261</f>
        <v>3482.1077273577566</v>
      </c>
      <c r="E70" s="11">
        <f t="shared" si="6"/>
        <v>3.6060177820818455E-3</v>
      </c>
      <c r="F70" s="11">
        <f t="shared" ref="F70:F101" si="8">E70+F69</f>
        <v>0.89130666286245575</v>
      </c>
      <c r="G70" s="10" t="str">
        <f t="shared" si="7"/>
        <v>B</v>
      </c>
    </row>
    <row r="71" spans="1:7" ht="30" customHeight="1" x14ac:dyDescent="0.25">
      <c r="A71" s="10">
        <v>67</v>
      </c>
      <c r="B71" s="10" t="s">
        <v>187</v>
      </c>
      <c r="C71" s="49" t="s">
        <v>188</v>
      </c>
      <c r="D71" s="32">
        <f>'Planilha Orçamentária'!J56</f>
        <v>3432.2926287281971</v>
      </c>
      <c r="E71" s="11">
        <f t="shared" si="6"/>
        <v>3.5544300238792409E-3</v>
      </c>
      <c r="F71" s="11">
        <f t="shared" si="8"/>
        <v>0.89486109288633497</v>
      </c>
      <c r="G71" s="10" t="str">
        <f t="shared" si="7"/>
        <v>B</v>
      </c>
    </row>
    <row r="72" spans="1:7" ht="30" customHeight="1" x14ac:dyDescent="0.25">
      <c r="A72" s="10">
        <v>68</v>
      </c>
      <c r="B72" s="10" t="s">
        <v>124</v>
      </c>
      <c r="C72" s="49" t="s">
        <v>125</v>
      </c>
      <c r="D72" s="32">
        <f>'Planilha Orçamentária'!J30+'Planilha Orçamentária'!J165+'Planilha Orçamentária'!J249+'Planilha Orçamentária'!J352</f>
        <v>3431.4531915299699</v>
      </c>
      <c r="E72" s="11">
        <f t="shared" si="6"/>
        <v>3.5535607154888182E-3</v>
      </c>
      <c r="F72" s="11">
        <f t="shared" si="8"/>
        <v>0.89841465360182382</v>
      </c>
      <c r="G72" s="10" t="str">
        <f t="shared" si="7"/>
        <v>B</v>
      </c>
    </row>
    <row r="73" spans="1:7" ht="30" customHeight="1" x14ac:dyDescent="0.25">
      <c r="A73" s="10">
        <v>69</v>
      </c>
      <c r="B73" s="10" t="s">
        <v>749</v>
      </c>
      <c r="C73" s="49" t="s">
        <v>549</v>
      </c>
      <c r="D73" s="32">
        <f>'Planilha Orçamentária'!J255</f>
        <v>3180.1859026279399</v>
      </c>
      <c r="E73" s="11">
        <f t="shared" si="6"/>
        <v>3.2933521341409482E-3</v>
      </c>
      <c r="F73" s="11">
        <f t="shared" si="8"/>
        <v>0.90170800573596477</v>
      </c>
      <c r="G73" s="10" t="str">
        <f t="shared" si="7"/>
        <v>B</v>
      </c>
    </row>
    <row r="74" spans="1:7" ht="30" customHeight="1" x14ac:dyDescent="0.25">
      <c r="A74" s="10">
        <v>70</v>
      </c>
      <c r="B74" s="10" t="s">
        <v>750</v>
      </c>
      <c r="C74" s="49" t="s">
        <v>544</v>
      </c>
      <c r="D74" s="32">
        <f>'Planilha Orçamentária'!J253</f>
        <v>3058.0702030385946</v>
      </c>
      <c r="E74" s="11">
        <f t="shared" si="6"/>
        <v>3.1668909736401259E-3</v>
      </c>
      <c r="F74" s="11">
        <f t="shared" si="8"/>
        <v>0.90487489670960486</v>
      </c>
      <c r="G74" s="10" t="str">
        <f t="shared" si="7"/>
        <v>B</v>
      </c>
    </row>
    <row r="75" spans="1:7" ht="30" customHeight="1" x14ac:dyDescent="0.25">
      <c r="A75" s="10">
        <v>71</v>
      </c>
      <c r="B75" s="10" t="s">
        <v>751</v>
      </c>
      <c r="C75" s="49" t="s">
        <v>226</v>
      </c>
      <c r="D75" s="32">
        <f>'Planilha Orçamentária'!J73+'Planilha Orçamentária'!J174+'Planilha Orçamentária'!J264</f>
        <v>3023.7706080594926</v>
      </c>
      <c r="E75" s="11">
        <f t="shared" si="6"/>
        <v>3.1313708349490982E-3</v>
      </c>
      <c r="F75" s="11">
        <f t="shared" si="8"/>
        <v>0.90800626754455394</v>
      </c>
      <c r="G75" s="10" t="str">
        <f t="shared" si="7"/>
        <v>B</v>
      </c>
    </row>
    <row r="76" spans="1:7" ht="30" customHeight="1" x14ac:dyDescent="0.25">
      <c r="A76" s="10">
        <v>72</v>
      </c>
      <c r="B76" s="10" t="s">
        <v>82</v>
      </c>
      <c r="C76" s="49" t="s">
        <v>83</v>
      </c>
      <c r="D76" s="32">
        <f>'Planilha Orçamentária'!J16+'Planilha Orçamentária'!J155+'Planilha Orçamentária'!J239</f>
        <v>2934.321679298861</v>
      </c>
      <c r="E76" s="11">
        <f t="shared" si="6"/>
        <v>3.0387388852926279E-3</v>
      </c>
      <c r="F76" s="11">
        <f t="shared" si="8"/>
        <v>0.91104500642984654</v>
      </c>
      <c r="G76" s="10" t="str">
        <f t="shared" si="7"/>
        <v>B</v>
      </c>
    </row>
    <row r="77" spans="1:7" ht="30" customHeight="1" x14ac:dyDescent="0.25">
      <c r="A77" s="10">
        <v>73</v>
      </c>
      <c r="B77" s="10" t="s">
        <v>267</v>
      </c>
      <c r="C77" s="49" t="s">
        <v>268</v>
      </c>
      <c r="D77" s="32">
        <f>'Planilha Orçamentária'!J91+'Planilha Orçamentária'!J182+'Planilha Orçamentária'!J290</f>
        <v>2925.9236330948261</v>
      </c>
      <c r="E77" s="11">
        <f t="shared" si="6"/>
        <v>3.0300419964202452E-3</v>
      </c>
      <c r="F77" s="11">
        <f t="shared" si="8"/>
        <v>0.91407504842626675</v>
      </c>
      <c r="G77" s="10" t="str">
        <f t="shared" si="7"/>
        <v>B</v>
      </c>
    </row>
    <row r="78" spans="1:7" ht="30" customHeight="1" x14ac:dyDescent="0.25">
      <c r="A78" s="10">
        <v>74</v>
      </c>
      <c r="B78" s="10" t="s">
        <v>218</v>
      </c>
      <c r="C78" s="49" t="s">
        <v>219</v>
      </c>
      <c r="D78" s="32">
        <f>'Planilha Orçamentária'!J70+'Planilha Orçamentária'!J260</f>
        <v>2784.7661567573637</v>
      </c>
      <c r="E78" s="11">
        <f t="shared" si="6"/>
        <v>2.883861461640257E-3</v>
      </c>
      <c r="F78" s="11">
        <f t="shared" si="8"/>
        <v>0.91695890988790696</v>
      </c>
      <c r="G78" s="10" t="str">
        <f t="shared" si="7"/>
        <v>B</v>
      </c>
    </row>
    <row r="79" spans="1:7" ht="30" customHeight="1" x14ac:dyDescent="0.25">
      <c r="A79" s="10">
        <v>75</v>
      </c>
      <c r="B79" s="10" t="s">
        <v>417</v>
      </c>
      <c r="C79" s="49" t="s">
        <v>418</v>
      </c>
      <c r="D79" s="32">
        <f>'Planilha Orçamentária'!J145</f>
        <v>2774.7722735686625</v>
      </c>
      <c r="E79" s="11">
        <f t="shared" si="6"/>
        <v>2.8735119482672599E-3</v>
      </c>
      <c r="F79" s="11">
        <f t="shared" si="8"/>
        <v>0.9198324218361742</v>
      </c>
      <c r="G79" s="10" t="str">
        <f t="shared" si="7"/>
        <v>B</v>
      </c>
    </row>
    <row r="80" spans="1:7" ht="30" customHeight="1" x14ac:dyDescent="0.25">
      <c r="A80" s="10">
        <v>76</v>
      </c>
      <c r="B80" s="10" t="s">
        <v>74</v>
      </c>
      <c r="C80" s="49" t="s">
        <v>75</v>
      </c>
      <c r="D80" s="32">
        <f>'Planilha Orçamentária'!J13</f>
        <v>2695.6540316581159</v>
      </c>
      <c r="E80" s="11">
        <f t="shared" si="6"/>
        <v>2.7915783007310385E-3</v>
      </c>
      <c r="F80" s="11">
        <f t="shared" si="8"/>
        <v>0.92262400013690526</v>
      </c>
      <c r="G80" s="10" t="str">
        <f t="shared" si="7"/>
        <v>B</v>
      </c>
    </row>
    <row r="81" spans="1:7" ht="30" customHeight="1" x14ac:dyDescent="0.25">
      <c r="A81" s="10">
        <v>77</v>
      </c>
      <c r="B81" s="10" t="s">
        <v>302</v>
      </c>
      <c r="C81" s="49" t="s">
        <v>303</v>
      </c>
      <c r="D81" s="32">
        <f>'Planilha Orçamentária'!J104+'Planilha Orçamentária'!J198+'Planilha Orçamentária'!J306</f>
        <v>2317.2091903212877</v>
      </c>
      <c r="E81" s="11">
        <f t="shared" si="6"/>
        <v>2.3996665810918326E-3</v>
      </c>
      <c r="F81" s="11">
        <f t="shared" si="8"/>
        <v>0.92502366671799707</v>
      </c>
      <c r="G81" s="10" t="str">
        <f t="shared" si="7"/>
        <v>B</v>
      </c>
    </row>
    <row r="82" spans="1:7" ht="30" customHeight="1" x14ac:dyDescent="0.25">
      <c r="A82" s="10">
        <v>78</v>
      </c>
      <c r="B82" s="10" t="s">
        <v>392</v>
      </c>
      <c r="C82" s="49" t="s">
        <v>393</v>
      </c>
      <c r="D82" s="32">
        <f>'Planilha Orçamentária'!J136+'Planilha Orçamentária'!J230+'Planilha Orçamentária'!J339</f>
        <v>2274.4045068108599</v>
      </c>
      <c r="E82" s="11">
        <f t="shared" si="6"/>
        <v>2.3553387021229321E-3</v>
      </c>
      <c r="F82" s="11">
        <f t="shared" si="8"/>
        <v>0.92737900542011997</v>
      </c>
      <c r="G82" s="10" t="str">
        <f t="shared" si="7"/>
        <v>B</v>
      </c>
    </row>
    <row r="83" spans="1:7" ht="30" customHeight="1" x14ac:dyDescent="0.25">
      <c r="A83" s="10">
        <v>79</v>
      </c>
      <c r="B83" s="10" t="s">
        <v>129</v>
      </c>
      <c r="C83" s="49" t="s">
        <v>130</v>
      </c>
      <c r="D83" s="32">
        <f>'Planilha Orçamentária'!J33+'Planilha Orçamentária'!J44</f>
        <v>2232.8588566237149</v>
      </c>
      <c r="E83" s="11">
        <f t="shared" si="6"/>
        <v>2.3123146589073946E-3</v>
      </c>
      <c r="F83" s="11">
        <f t="shared" si="8"/>
        <v>0.92969132007902733</v>
      </c>
      <c r="G83" s="10" t="str">
        <f t="shared" si="7"/>
        <v>B</v>
      </c>
    </row>
    <row r="84" spans="1:7" ht="30" customHeight="1" x14ac:dyDescent="0.25">
      <c r="A84" s="10">
        <v>80</v>
      </c>
      <c r="B84" s="10" t="s">
        <v>572</v>
      </c>
      <c r="C84" s="49" t="s">
        <v>110</v>
      </c>
      <c r="D84" s="32">
        <f>'Planilha Orçamentária'!J25+'Planilha Orçamentária'!J270</f>
        <v>2204.5330563310349</v>
      </c>
      <c r="E84" s="11">
        <f t="shared" si="6"/>
        <v>2.2829808911021664E-3</v>
      </c>
      <c r="F84" s="11">
        <f t="shared" si="8"/>
        <v>0.93197430097012945</v>
      </c>
      <c r="G84" s="10" t="str">
        <f t="shared" si="7"/>
        <v>B</v>
      </c>
    </row>
    <row r="85" spans="1:7" ht="30" customHeight="1" x14ac:dyDescent="0.25">
      <c r="A85" s="10">
        <v>81</v>
      </c>
      <c r="B85" s="10" t="s">
        <v>752</v>
      </c>
      <c r="C85" s="49" t="s">
        <v>629</v>
      </c>
      <c r="D85" s="32">
        <f>'Planilha Orçamentária'!J316</f>
        <v>2174.2574690240886</v>
      </c>
      <c r="E85" s="11">
        <f t="shared" si="6"/>
        <v>2.2516279535310297E-3</v>
      </c>
      <c r="F85" s="11">
        <f t="shared" si="8"/>
        <v>0.93422592892366052</v>
      </c>
      <c r="G85" s="10" t="str">
        <f t="shared" si="7"/>
        <v>B</v>
      </c>
    </row>
    <row r="86" spans="1:7" ht="30" customHeight="1" x14ac:dyDescent="0.25">
      <c r="A86" s="10">
        <v>82</v>
      </c>
      <c r="B86" s="10" t="s">
        <v>168</v>
      </c>
      <c r="C86" s="49" t="s">
        <v>169</v>
      </c>
      <c r="D86" s="32">
        <f>'Planilha Orçamentária'!J48</f>
        <v>2116.1067859604232</v>
      </c>
      <c r="E86" s="11">
        <f t="shared" si="6"/>
        <v>2.1914079909146236E-3</v>
      </c>
      <c r="F86" s="11">
        <f t="shared" si="8"/>
        <v>0.93641733691457518</v>
      </c>
      <c r="G86" s="10" t="str">
        <f t="shared" si="7"/>
        <v>B</v>
      </c>
    </row>
    <row r="87" spans="1:7" ht="30" customHeight="1" x14ac:dyDescent="0.25">
      <c r="A87" s="10">
        <v>83</v>
      </c>
      <c r="B87" s="10" t="s">
        <v>296</v>
      </c>
      <c r="C87" s="49" t="s">
        <v>297</v>
      </c>
      <c r="D87" s="32">
        <f>'Planilha Orçamentária'!J102+'Planilha Orçamentária'!J196+'Planilha Orçamentária'!J304</f>
        <v>2088.2439376095731</v>
      </c>
      <c r="E87" s="11">
        <f t="shared" si="6"/>
        <v>2.1625536490965272E-3</v>
      </c>
      <c r="F87" s="11">
        <f t="shared" si="8"/>
        <v>0.93857989056367175</v>
      </c>
      <c r="G87" s="10" t="str">
        <f t="shared" si="7"/>
        <v>B</v>
      </c>
    </row>
    <row r="88" spans="1:7" ht="30" customHeight="1" x14ac:dyDescent="0.25">
      <c r="A88" s="10">
        <v>84</v>
      </c>
      <c r="B88" s="10" t="s">
        <v>386</v>
      </c>
      <c r="C88" s="49" t="s">
        <v>387</v>
      </c>
      <c r="D88" s="32">
        <f>'Planilha Orçamentária'!J134+'Planilha Orçamentária'!J228+'Planilha Orçamentária'!J337</f>
        <v>2049.1134758596972</v>
      </c>
      <c r="E88" s="11">
        <f t="shared" si="6"/>
        <v>2.122030738279464E-3</v>
      </c>
      <c r="F88" s="11">
        <f t="shared" si="8"/>
        <v>0.94070192130195118</v>
      </c>
      <c r="G88" s="10" t="str">
        <f t="shared" si="7"/>
        <v>B</v>
      </c>
    </row>
    <row r="89" spans="1:7" ht="30" customHeight="1" x14ac:dyDescent="0.25">
      <c r="A89" s="10">
        <v>85</v>
      </c>
      <c r="B89" s="10" t="s">
        <v>753</v>
      </c>
      <c r="C89" s="49" t="s">
        <v>456</v>
      </c>
      <c r="D89" s="32">
        <f>'Planilha Orçamentária'!J172+'Planilha Orçamentária'!J262</f>
        <v>2031.8225882545405</v>
      </c>
      <c r="E89" s="11">
        <f t="shared" si="6"/>
        <v>2.1041245581569189E-3</v>
      </c>
      <c r="F89" s="11">
        <f t="shared" si="8"/>
        <v>0.94280604586010808</v>
      </c>
      <c r="G89" s="10" t="str">
        <f t="shared" si="7"/>
        <v>B</v>
      </c>
    </row>
    <row r="90" spans="1:7" ht="30" customHeight="1" x14ac:dyDescent="0.25">
      <c r="A90" s="10">
        <v>86</v>
      </c>
      <c r="B90" s="10" t="s">
        <v>686</v>
      </c>
      <c r="C90" s="49" t="s">
        <v>687</v>
      </c>
      <c r="D90" s="32">
        <f>'Planilha Orçamentária'!J358</f>
        <v>1929.1868775952889</v>
      </c>
      <c r="E90" s="11">
        <f t="shared" si="6"/>
        <v>1.9978365778035062E-3</v>
      </c>
      <c r="F90" s="11">
        <f t="shared" si="8"/>
        <v>0.94480388243791158</v>
      </c>
      <c r="G90" s="10" t="str">
        <f t="shared" si="7"/>
        <v>B</v>
      </c>
    </row>
    <row r="91" spans="1:7" ht="30" customHeight="1" x14ac:dyDescent="0.25">
      <c r="A91" s="10">
        <v>87</v>
      </c>
      <c r="B91" s="10" t="s">
        <v>754</v>
      </c>
      <c r="C91" s="49" t="s">
        <v>190</v>
      </c>
      <c r="D91" s="32">
        <f>'Planilha Orçamentária'!J57</f>
        <v>1858.7336753367094</v>
      </c>
      <c r="E91" s="11">
        <f t="shared" si="6"/>
        <v>1.9248763134920325E-3</v>
      </c>
      <c r="F91" s="11">
        <f t="shared" si="8"/>
        <v>0.94672875875140361</v>
      </c>
      <c r="G91" s="10" t="str">
        <f t="shared" si="7"/>
        <v>B</v>
      </c>
    </row>
    <row r="92" spans="1:7" ht="30" customHeight="1" x14ac:dyDescent="0.25">
      <c r="A92" s="10">
        <v>88</v>
      </c>
      <c r="B92" s="10" t="s">
        <v>666</v>
      </c>
      <c r="C92" s="49" t="s">
        <v>667</v>
      </c>
      <c r="D92" s="32">
        <f>'Planilha Orçamentária'!J349</f>
        <v>1803.7979363135269</v>
      </c>
      <c r="E92" s="11">
        <f t="shared" si="6"/>
        <v>1.8679856980084837E-3</v>
      </c>
      <c r="F92" s="11">
        <f t="shared" si="8"/>
        <v>0.94859674444941211</v>
      </c>
      <c r="G92" s="10" t="str">
        <f t="shared" si="7"/>
        <v>B</v>
      </c>
    </row>
    <row r="93" spans="1:7" ht="30" customHeight="1" x14ac:dyDescent="0.25">
      <c r="A93" s="10">
        <v>89</v>
      </c>
      <c r="B93" s="10" t="s">
        <v>669</v>
      </c>
      <c r="C93" s="49" t="s">
        <v>670</v>
      </c>
      <c r="D93" s="32">
        <f>'Planilha Orçamentária'!J350</f>
        <v>1791.1831082689657</v>
      </c>
      <c r="E93" s="11">
        <f t="shared" si="6"/>
        <v>1.8549219740205099E-3</v>
      </c>
      <c r="F93" s="11">
        <f t="shared" si="8"/>
        <v>0.9504516664234326</v>
      </c>
      <c r="G93" s="10" t="str">
        <f t="shared" si="7"/>
        <v>C</v>
      </c>
    </row>
    <row r="94" spans="1:7" ht="30" customHeight="1" x14ac:dyDescent="0.25">
      <c r="A94" s="10">
        <v>90</v>
      </c>
      <c r="B94" s="10" t="s">
        <v>324</v>
      </c>
      <c r="C94" s="49" t="s">
        <v>325</v>
      </c>
      <c r="D94" s="32">
        <f>'Planilha Orçamentária'!J112+'Planilha Orçamentária'!J205+'Planilha Orçamentária'!J314</f>
        <v>1758.7029879056886</v>
      </c>
      <c r="E94" s="11">
        <f t="shared" si="6"/>
        <v>1.8212860555582716E-3</v>
      </c>
      <c r="F94" s="11">
        <f t="shared" si="8"/>
        <v>0.95227295247899091</v>
      </c>
      <c r="G94" s="10" t="str">
        <f t="shared" si="7"/>
        <v>C</v>
      </c>
    </row>
    <row r="95" spans="1:7" ht="30" customHeight="1" x14ac:dyDescent="0.25">
      <c r="A95" s="10">
        <v>91</v>
      </c>
      <c r="B95" s="10" t="s">
        <v>404</v>
      </c>
      <c r="C95" s="49" t="s">
        <v>405</v>
      </c>
      <c r="D95" s="32">
        <f>'Planilha Orçamentária'!J140+'Planilha Orçamentária'!J234+'Planilha Orçamentária'!J344</f>
        <v>1751.0728540496095</v>
      </c>
      <c r="E95" s="11">
        <f t="shared" si="6"/>
        <v>1.8133844050296235E-3</v>
      </c>
      <c r="F95" s="11">
        <f t="shared" si="8"/>
        <v>0.95408633688402056</v>
      </c>
      <c r="G95" s="10" t="str">
        <f t="shared" si="7"/>
        <v>C</v>
      </c>
    </row>
    <row r="96" spans="1:7" ht="30" customHeight="1" x14ac:dyDescent="0.25">
      <c r="A96" s="10">
        <v>92</v>
      </c>
      <c r="B96" s="10" t="s">
        <v>690</v>
      </c>
      <c r="C96" s="49" t="s">
        <v>691</v>
      </c>
      <c r="D96" s="32">
        <f>'Planilha Orçamentária'!J360</f>
        <v>1674.342856283421</v>
      </c>
      <c r="E96" s="11">
        <f t="shared" si="6"/>
        <v>1.7339239867920954E-3</v>
      </c>
      <c r="F96" s="11">
        <f t="shared" si="8"/>
        <v>0.95582026087081262</v>
      </c>
      <c r="G96" s="10" t="str">
        <f t="shared" si="7"/>
        <v>C</v>
      </c>
    </row>
    <row r="97" spans="1:7" ht="30" customHeight="1" x14ac:dyDescent="0.25">
      <c r="A97" s="10">
        <v>93</v>
      </c>
      <c r="B97" s="10" t="s">
        <v>755</v>
      </c>
      <c r="C97" s="49" t="s">
        <v>458</v>
      </c>
      <c r="D97" s="32">
        <f>'Planilha Orçamentária'!J173+'Planilha Orçamentária'!J263</f>
        <v>1674.0513680237507</v>
      </c>
      <c r="E97" s="11">
        <f t="shared" si="6"/>
        <v>1.7336221259853831E-3</v>
      </c>
      <c r="F97" s="11">
        <f t="shared" si="8"/>
        <v>0.957553882996798</v>
      </c>
      <c r="G97" s="10" t="str">
        <f t="shared" si="7"/>
        <v>C</v>
      </c>
    </row>
    <row r="98" spans="1:7" ht="30" customHeight="1" x14ac:dyDescent="0.25">
      <c r="A98" s="10">
        <v>94</v>
      </c>
      <c r="B98" s="10" t="s">
        <v>756</v>
      </c>
      <c r="C98" s="49" t="s">
        <v>237</v>
      </c>
      <c r="D98" s="32">
        <f>'Planilha Orçamentária'!J79</f>
        <v>1597.5516214878899</v>
      </c>
      <c r="E98" s="11">
        <f t="shared" si="6"/>
        <v>1.6544001524187032E-3</v>
      </c>
      <c r="F98" s="11">
        <f t="shared" si="8"/>
        <v>0.95920828314921669</v>
      </c>
      <c r="G98" s="10" t="str">
        <f t="shared" si="7"/>
        <v>C</v>
      </c>
    </row>
    <row r="99" spans="1:7" ht="30" customHeight="1" x14ac:dyDescent="0.25">
      <c r="A99" s="10">
        <v>95</v>
      </c>
      <c r="B99" s="10" t="s">
        <v>284</v>
      </c>
      <c r="C99" s="49" t="s">
        <v>285</v>
      </c>
      <c r="D99" s="32">
        <f>'Planilha Orçamentária'!J98+'Planilha Orçamentária'!J192+'Planilha Orçamentária'!J300</f>
        <v>1584.3611653675093</v>
      </c>
      <c r="E99" s="11">
        <f t="shared" si="6"/>
        <v>1.6407403167536087E-3</v>
      </c>
      <c r="F99" s="11">
        <f t="shared" si="8"/>
        <v>0.96084902346597034</v>
      </c>
      <c r="G99" s="10" t="str">
        <f t="shared" si="7"/>
        <v>C</v>
      </c>
    </row>
    <row r="100" spans="1:7" ht="30" customHeight="1" x14ac:dyDescent="0.25">
      <c r="A100" s="10">
        <v>96</v>
      </c>
      <c r="B100" s="10" t="s">
        <v>330</v>
      </c>
      <c r="C100" s="49" t="s">
        <v>331</v>
      </c>
      <c r="D100" s="32">
        <f>'Planilha Orçamentária'!J114+'Planilha Orçamentária'!J207+'Planilha Orçamentária'!J317</f>
        <v>1575.5797753597906</v>
      </c>
      <c r="E100" s="11">
        <f t="shared" si="6"/>
        <v>1.6316464428707182E-3</v>
      </c>
      <c r="F100" s="11">
        <f t="shared" si="8"/>
        <v>0.96248066990884107</v>
      </c>
      <c r="G100" s="10" t="str">
        <f t="shared" si="7"/>
        <v>C</v>
      </c>
    </row>
    <row r="101" spans="1:7" ht="30" customHeight="1" x14ac:dyDescent="0.25">
      <c r="A101" s="10">
        <v>97</v>
      </c>
      <c r="B101" s="10" t="s">
        <v>180</v>
      </c>
      <c r="C101" s="49" t="s">
        <v>181</v>
      </c>
      <c r="D101" s="32">
        <f>'Planilha Orçamentária'!J53</f>
        <v>1437.6200966945946</v>
      </c>
      <c r="E101" s="11">
        <f t="shared" ref="E101:E132" si="9">D101/D$165</f>
        <v>1.4887774987055449E-3</v>
      </c>
      <c r="F101" s="11">
        <f t="shared" si="8"/>
        <v>0.96396944740754664</v>
      </c>
      <c r="G101" s="10" t="str">
        <f t="shared" ref="G101:G132" si="10">IF(F101&lt;=0.8,"A",IF(F101&lt;=0.95,"B","C"))</f>
        <v>C</v>
      </c>
    </row>
    <row r="102" spans="1:7" ht="30" customHeight="1" x14ac:dyDescent="0.25">
      <c r="A102" s="10">
        <v>98</v>
      </c>
      <c r="B102" s="10" t="s">
        <v>757</v>
      </c>
      <c r="C102" s="49" t="s">
        <v>183</v>
      </c>
      <c r="D102" s="32">
        <f>'Planilha Orçamentária'!J54</f>
        <v>1322.0535749193741</v>
      </c>
      <c r="E102" s="11">
        <f t="shared" si="9"/>
        <v>1.3690985671031E-3</v>
      </c>
      <c r="F102" s="11">
        <f t="shared" ref="F102:F133" si="11">E102+F101</f>
        <v>0.96533854597464974</v>
      </c>
      <c r="G102" s="10" t="str">
        <f t="shared" si="10"/>
        <v>C</v>
      </c>
    </row>
    <row r="103" spans="1:7" ht="30" customHeight="1" x14ac:dyDescent="0.25">
      <c r="A103" s="10">
        <v>99</v>
      </c>
      <c r="B103" s="10" t="s">
        <v>374</v>
      </c>
      <c r="C103" s="49" t="s">
        <v>375</v>
      </c>
      <c r="D103" s="32">
        <f>'Planilha Orçamentária'!J130+'Planilha Orçamentária'!J224+'Planilha Orçamentária'!J333</f>
        <v>1253.0565892185602</v>
      </c>
      <c r="E103" s="11">
        <f t="shared" si="9"/>
        <v>1.2976463385024715E-3</v>
      </c>
      <c r="F103" s="11">
        <f t="shared" si="11"/>
        <v>0.96663619231315223</v>
      </c>
      <c r="G103" s="10" t="str">
        <f t="shared" si="10"/>
        <v>C</v>
      </c>
    </row>
    <row r="104" spans="1:7" ht="30" customHeight="1" x14ac:dyDescent="0.25">
      <c r="A104" s="10">
        <v>100</v>
      </c>
      <c r="B104" s="10" t="s">
        <v>758</v>
      </c>
      <c r="C104" s="49" t="s">
        <v>224</v>
      </c>
      <c r="D104" s="32">
        <f>'Planilha Orçamentária'!J72</f>
        <v>1236.4368594549981</v>
      </c>
      <c r="E104" s="11">
        <f t="shared" si="9"/>
        <v>1.2804351992289956E-3</v>
      </c>
      <c r="F104" s="11">
        <f t="shared" si="11"/>
        <v>0.96791662751238128</v>
      </c>
      <c r="G104" s="10" t="str">
        <f t="shared" si="10"/>
        <v>C</v>
      </c>
    </row>
    <row r="105" spans="1:7" ht="30" customHeight="1" x14ac:dyDescent="0.25">
      <c r="A105" s="10">
        <v>101</v>
      </c>
      <c r="B105" s="10" t="s">
        <v>759</v>
      </c>
      <c r="C105" s="49" t="s">
        <v>178</v>
      </c>
      <c r="D105" s="32">
        <f>'Planilha Orçamentária'!J52</f>
        <v>1117.1777448104233</v>
      </c>
      <c r="E105" s="11">
        <f t="shared" si="9"/>
        <v>1.156932274633955E-3</v>
      </c>
      <c r="F105" s="11">
        <f t="shared" si="11"/>
        <v>0.96907355978701526</v>
      </c>
      <c r="G105" s="10" t="str">
        <f t="shared" si="10"/>
        <v>C</v>
      </c>
    </row>
    <row r="106" spans="1:7" ht="30" customHeight="1" x14ac:dyDescent="0.25">
      <c r="A106" s="10">
        <v>102</v>
      </c>
      <c r="B106" s="10" t="s">
        <v>340</v>
      </c>
      <c r="C106" s="49" t="s">
        <v>341</v>
      </c>
      <c r="D106" s="32">
        <f>'Planilha Orçamentária'!J118+'Planilha Orçamentária'!J212+'Planilha Orçamentária'!J321</f>
        <v>1101.6174156544866</v>
      </c>
      <c r="E106" s="11">
        <f t="shared" si="9"/>
        <v>1.1408182345109253E-3</v>
      </c>
      <c r="F106" s="11">
        <f t="shared" si="11"/>
        <v>0.97021437802152621</v>
      </c>
      <c r="G106" s="10" t="str">
        <f t="shared" si="10"/>
        <v>C</v>
      </c>
    </row>
    <row r="107" spans="1:7" ht="30" customHeight="1" x14ac:dyDescent="0.25">
      <c r="A107" s="10">
        <v>103</v>
      </c>
      <c r="B107" s="10" t="s">
        <v>132</v>
      </c>
      <c r="C107" s="49" t="s">
        <v>133</v>
      </c>
      <c r="D107" s="32">
        <f>'Planilha Orçamentária'!J34</f>
        <v>1088.4881965634486</v>
      </c>
      <c r="E107" s="11">
        <f t="shared" si="9"/>
        <v>1.1272218149816946E-3</v>
      </c>
      <c r="F107" s="11">
        <f t="shared" si="11"/>
        <v>0.97134159983650792</v>
      </c>
      <c r="G107" s="10" t="str">
        <f t="shared" si="10"/>
        <v>C</v>
      </c>
    </row>
    <row r="108" spans="1:7" ht="30" customHeight="1" x14ac:dyDescent="0.25">
      <c r="A108" s="10">
        <v>104</v>
      </c>
      <c r="B108" s="10" t="s">
        <v>175</v>
      </c>
      <c r="C108" s="49" t="s">
        <v>176</v>
      </c>
      <c r="D108" s="32">
        <f>'Planilha Orçamentária'!J51</f>
        <v>1055.9039732502888</v>
      </c>
      <c r="E108" s="11">
        <f t="shared" si="9"/>
        <v>1.0934780890884872E-3</v>
      </c>
      <c r="F108" s="11">
        <f t="shared" si="11"/>
        <v>0.97243507792559636</v>
      </c>
      <c r="G108" s="10" t="str">
        <f t="shared" si="10"/>
        <v>C</v>
      </c>
    </row>
    <row r="109" spans="1:7" ht="30" customHeight="1" x14ac:dyDescent="0.25">
      <c r="A109" s="10">
        <v>105</v>
      </c>
      <c r="B109" s="10" t="s">
        <v>678</v>
      </c>
      <c r="C109" s="49" t="s">
        <v>679</v>
      </c>
      <c r="D109" s="32">
        <f>'Planilha Orçamentária'!J355</f>
        <v>1027.3124042502623</v>
      </c>
      <c r="E109" s="11">
        <f t="shared" si="9"/>
        <v>1.0638690952536095E-3</v>
      </c>
      <c r="F109" s="11">
        <f t="shared" si="11"/>
        <v>0.97349894702084994</v>
      </c>
      <c r="G109" s="10" t="str">
        <f t="shared" si="10"/>
        <v>C</v>
      </c>
    </row>
    <row r="110" spans="1:7" ht="30" customHeight="1" x14ac:dyDescent="0.25">
      <c r="A110" s="10">
        <v>106</v>
      </c>
      <c r="B110" s="10" t="s">
        <v>564</v>
      </c>
      <c r="C110" s="49" t="s">
        <v>108</v>
      </c>
      <c r="D110" s="32">
        <f>'Planilha Orçamentária'!J24+'Planilha Orçamentária'!J267</f>
        <v>1020.9437531986393</v>
      </c>
      <c r="E110" s="11">
        <f t="shared" si="9"/>
        <v>1.0572738171237589E-3</v>
      </c>
      <c r="F110" s="11">
        <f t="shared" si="11"/>
        <v>0.97455622083797366</v>
      </c>
      <c r="G110" s="10" t="str">
        <f t="shared" si="10"/>
        <v>C</v>
      </c>
    </row>
    <row r="111" spans="1:7" ht="30" customHeight="1" x14ac:dyDescent="0.25">
      <c r="A111" s="10">
        <v>107</v>
      </c>
      <c r="B111" s="10" t="s">
        <v>318</v>
      </c>
      <c r="C111" s="49" t="s">
        <v>319</v>
      </c>
      <c r="D111" s="32">
        <f>'Planilha Orçamentária'!J110+'Planilha Orçamentária'!J203+'Planilha Orçamentária'!J312</f>
        <v>1010.472221181067</v>
      </c>
      <c r="E111" s="11">
        <f t="shared" si="9"/>
        <v>1.0464296578910235E-3</v>
      </c>
      <c r="F111" s="11">
        <f t="shared" si="11"/>
        <v>0.9756026504958647</v>
      </c>
      <c r="G111" s="10" t="str">
        <f t="shared" si="10"/>
        <v>C</v>
      </c>
    </row>
    <row r="112" spans="1:7" ht="30" customHeight="1" x14ac:dyDescent="0.25">
      <c r="A112" s="10">
        <v>108</v>
      </c>
      <c r="B112" s="10" t="s">
        <v>299</v>
      </c>
      <c r="C112" s="49" t="s">
        <v>300</v>
      </c>
      <c r="D112" s="32">
        <f>'Planilha Orçamentária'!J103+'Planilha Orçamentária'!J197+'Planilha Orçamentária'!J305</f>
        <v>982.52364098913677</v>
      </c>
      <c r="E112" s="11">
        <f t="shared" si="9"/>
        <v>1.0174865334827172E-3</v>
      </c>
      <c r="F112" s="11">
        <f t="shared" si="11"/>
        <v>0.97662013702934747</v>
      </c>
      <c r="G112" s="10" t="str">
        <f t="shared" si="10"/>
        <v>C</v>
      </c>
    </row>
    <row r="113" spans="1:7" ht="30" customHeight="1" x14ac:dyDescent="0.25">
      <c r="A113" s="10">
        <v>109</v>
      </c>
      <c r="B113" s="10" t="s">
        <v>141</v>
      </c>
      <c r="C113" s="49" t="s">
        <v>142</v>
      </c>
      <c r="D113" s="32">
        <f>'Planilha Orçamentária'!J37+'Planilha Orçamentária'!J45</f>
        <v>965.23520286515406</v>
      </c>
      <c r="E113" s="11">
        <f t="shared" si="9"/>
        <v>9.9958289000560713E-4</v>
      </c>
      <c r="F113" s="11">
        <f t="shared" si="11"/>
        <v>0.97761971991935304</v>
      </c>
      <c r="G113" s="10" t="str">
        <f t="shared" si="10"/>
        <v>C</v>
      </c>
    </row>
    <row r="114" spans="1:7" ht="30" customHeight="1" x14ac:dyDescent="0.25">
      <c r="A114" s="10">
        <v>110</v>
      </c>
      <c r="B114" s="10" t="s">
        <v>658</v>
      </c>
      <c r="C114" s="49" t="s">
        <v>659</v>
      </c>
      <c r="D114" s="32">
        <f>'Planilha Orçamentária'!J343</f>
        <v>894.55052463565994</v>
      </c>
      <c r="E114" s="11">
        <f t="shared" si="9"/>
        <v>9.2638291270056791E-4</v>
      </c>
      <c r="F114" s="11">
        <f t="shared" si="11"/>
        <v>0.97854610283205357</v>
      </c>
      <c r="G114" s="10" t="str">
        <f t="shared" si="10"/>
        <v>C</v>
      </c>
    </row>
    <row r="115" spans="1:7" ht="30" customHeight="1" x14ac:dyDescent="0.25">
      <c r="A115" s="10">
        <v>111</v>
      </c>
      <c r="B115" s="10" t="s">
        <v>327</v>
      </c>
      <c r="C115" s="49" t="s">
        <v>328</v>
      </c>
      <c r="D115" s="32">
        <f>'Planilha Orçamentária'!J113+'Planilha Orçamentária'!J206+'Planilha Orçamentária'!J315</f>
        <v>781.24977294611324</v>
      </c>
      <c r="E115" s="11">
        <f t="shared" si="9"/>
        <v>8.0905037812508936E-4</v>
      </c>
      <c r="F115" s="11">
        <f t="shared" si="11"/>
        <v>0.97935515321017863</v>
      </c>
      <c r="G115" s="10" t="str">
        <f t="shared" si="10"/>
        <v>C</v>
      </c>
    </row>
    <row r="116" spans="1:7" ht="30" customHeight="1" x14ac:dyDescent="0.25">
      <c r="A116" s="10">
        <v>112</v>
      </c>
      <c r="B116" s="10" t="s">
        <v>693</v>
      </c>
      <c r="C116" s="49" t="s">
        <v>694</v>
      </c>
      <c r="D116" s="32">
        <f>'Planilha Orçamentária'!J361</f>
        <v>763.13585966659332</v>
      </c>
      <c r="E116" s="11">
        <f t="shared" si="9"/>
        <v>7.9029188513653334E-4</v>
      </c>
      <c r="F116" s="11">
        <f t="shared" si="11"/>
        <v>0.9801454450953152</v>
      </c>
      <c r="G116" s="10" t="str">
        <f t="shared" si="10"/>
        <v>C</v>
      </c>
    </row>
    <row r="117" spans="1:7" ht="30" customHeight="1" x14ac:dyDescent="0.25">
      <c r="A117" s="10">
        <v>113</v>
      </c>
      <c r="B117" s="10" t="s">
        <v>203</v>
      </c>
      <c r="C117" s="49" t="s">
        <v>204</v>
      </c>
      <c r="D117" s="32">
        <f>'Planilha Orçamentária'!J62</f>
        <v>730.43528599768285</v>
      </c>
      <c r="E117" s="11">
        <f t="shared" si="9"/>
        <v>7.5642766858518445E-4</v>
      </c>
      <c r="F117" s="11">
        <f t="shared" si="11"/>
        <v>0.9809018727639004</v>
      </c>
      <c r="G117" s="10" t="str">
        <f t="shared" si="10"/>
        <v>C</v>
      </c>
    </row>
    <row r="118" spans="1:7" ht="30" customHeight="1" x14ac:dyDescent="0.25">
      <c r="A118" s="10">
        <v>114</v>
      </c>
      <c r="B118" s="10" t="s">
        <v>144</v>
      </c>
      <c r="C118" s="49" t="s">
        <v>145</v>
      </c>
      <c r="D118" s="32">
        <f>'Planilha Orçamentária'!J38</f>
        <v>721.49467971367369</v>
      </c>
      <c r="E118" s="11">
        <f t="shared" si="9"/>
        <v>7.4716891274904788E-4</v>
      </c>
      <c r="F118" s="11">
        <f t="shared" si="11"/>
        <v>0.98164904167664946</v>
      </c>
      <c r="G118" s="10" t="str">
        <f t="shared" si="10"/>
        <v>C</v>
      </c>
    </row>
    <row r="119" spans="1:7" ht="30" customHeight="1" x14ac:dyDescent="0.25">
      <c r="A119" s="10">
        <v>115</v>
      </c>
      <c r="B119" s="10" t="s">
        <v>380</v>
      </c>
      <c r="C119" s="49" t="s">
        <v>381</v>
      </c>
      <c r="D119" s="32">
        <f>'Planilha Orçamentária'!J132+'Planilha Orçamentária'!J226+'Planilha Orçamentária'!J335</f>
        <v>721.0047834789334</v>
      </c>
      <c r="E119" s="11">
        <f t="shared" si="9"/>
        <v>7.4666158366213623E-4</v>
      </c>
      <c r="F119" s="11">
        <f t="shared" si="11"/>
        <v>0.98239570326031156</v>
      </c>
      <c r="G119" s="10" t="str">
        <f t="shared" si="10"/>
        <v>C</v>
      </c>
    </row>
    <row r="120" spans="1:7" ht="30" customHeight="1" x14ac:dyDescent="0.25">
      <c r="A120" s="10">
        <v>116</v>
      </c>
      <c r="B120" s="10" t="s">
        <v>411</v>
      </c>
      <c r="C120" s="49" t="s">
        <v>412</v>
      </c>
      <c r="D120" s="32">
        <f>'Planilha Orçamentária'!J143</f>
        <v>718.67777636391736</v>
      </c>
      <c r="E120" s="11">
        <f t="shared" si="9"/>
        <v>7.442517704993062E-4</v>
      </c>
      <c r="F120" s="11">
        <f t="shared" si="11"/>
        <v>0.98313995503081086</v>
      </c>
      <c r="G120" s="10" t="str">
        <f t="shared" si="10"/>
        <v>C</v>
      </c>
    </row>
    <row r="121" spans="1:7" ht="30" customHeight="1" x14ac:dyDescent="0.25">
      <c r="A121" s="10">
        <v>117</v>
      </c>
      <c r="B121" s="10" t="s">
        <v>426</v>
      </c>
      <c r="C121" s="49" t="s">
        <v>427</v>
      </c>
      <c r="D121" s="32">
        <f>'Planilha Orçamentária'!J149+'Planilha Orçamentária'!J356</f>
        <v>714.63613242731049</v>
      </c>
      <c r="E121" s="11">
        <f t="shared" si="9"/>
        <v>7.4006630553228561E-4</v>
      </c>
      <c r="F121" s="11">
        <f t="shared" si="11"/>
        <v>0.98388002133634311</v>
      </c>
      <c r="G121" s="10" t="str">
        <f t="shared" si="10"/>
        <v>C</v>
      </c>
    </row>
    <row r="122" spans="1:7" ht="30" customHeight="1" x14ac:dyDescent="0.25">
      <c r="A122" s="10">
        <v>118</v>
      </c>
      <c r="B122" s="10" t="s">
        <v>349</v>
      </c>
      <c r="C122" s="49" t="s">
        <v>350</v>
      </c>
      <c r="D122" s="32">
        <f>'Planilha Orçamentária'!J121+'Planilha Orçamentária'!J215+'Planilha Orçamentária'!J324</f>
        <v>682.49893942835138</v>
      </c>
      <c r="E122" s="11">
        <f t="shared" si="9"/>
        <v>7.0678551743088506E-4</v>
      </c>
      <c r="F122" s="11">
        <f t="shared" si="11"/>
        <v>0.98458680685377398</v>
      </c>
      <c r="G122" s="10" t="str">
        <f t="shared" si="10"/>
        <v>C</v>
      </c>
    </row>
    <row r="123" spans="1:7" ht="30" customHeight="1" x14ac:dyDescent="0.25">
      <c r="A123" s="10">
        <v>119</v>
      </c>
      <c r="B123" s="10" t="s">
        <v>135</v>
      </c>
      <c r="C123" s="49" t="s">
        <v>136</v>
      </c>
      <c r="D123" s="32">
        <f>'Planilha Orçamentária'!J35</f>
        <v>671.89905459727709</v>
      </c>
      <c r="E123" s="11">
        <f t="shared" si="9"/>
        <v>6.9580843797737899E-4</v>
      </c>
      <c r="F123" s="11">
        <f t="shared" si="11"/>
        <v>0.98528261529175132</v>
      </c>
      <c r="G123" s="10" t="str">
        <f t="shared" si="10"/>
        <v>C</v>
      </c>
    </row>
    <row r="124" spans="1:7" ht="30" customHeight="1" x14ac:dyDescent="0.25">
      <c r="A124" s="10">
        <v>120</v>
      </c>
      <c r="B124" s="10" t="s">
        <v>760</v>
      </c>
      <c r="C124" s="49" t="s">
        <v>554</v>
      </c>
      <c r="D124" s="32">
        <f>'Planilha Orçamentária'!J258</f>
        <v>646.09291311392462</v>
      </c>
      <c r="E124" s="11">
        <f t="shared" si="9"/>
        <v>6.6908399049840877E-4</v>
      </c>
      <c r="F124" s="11">
        <f t="shared" si="11"/>
        <v>0.98595169928224968</v>
      </c>
      <c r="G124" s="10" t="str">
        <f t="shared" si="10"/>
        <v>C</v>
      </c>
    </row>
    <row r="125" spans="1:7" ht="30" customHeight="1" x14ac:dyDescent="0.25">
      <c r="A125" s="10">
        <v>121</v>
      </c>
      <c r="B125" s="10" t="s">
        <v>368</v>
      </c>
      <c r="C125" s="49" t="s">
        <v>369</v>
      </c>
      <c r="D125" s="32">
        <f>'Planilha Orçamentária'!J128+'Planilha Orçamentária'!J222+'Planilha Orçamentária'!J331</f>
        <v>621.87428037924792</v>
      </c>
      <c r="E125" s="11">
        <f t="shared" si="9"/>
        <v>6.4400354292557557E-4</v>
      </c>
      <c r="F125" s="11">
        <f t="shared" si="11"/>
        <v>0.98659570282517528</v>
      </c>
      <c r="G125" s="10" t="str">
        <f t="shared" si="10"/>
        <v>C</v>
      </c>
    </row>
    <row r="126" spans="1:7" ht="30" customHeight="1" x14ac:dyDescent="0.25">
      <c r="A126" s="10">
        <v>122</v>
      </c>
      <c r="B126" s="10" t="s">
        <v>761</v>
      </c>
      <c r="C126" s="49" t="s">
        <v>585</v>
      </c>
      <c r="D126" s="32">
        <f>'Planilha Orçamentária'!J277</f>
        <v>606.29435537392169</v>
      </c>
      <c r="E126" s="11">
        <f t="shared" si="9"/>
        <v>6.2786920963906953E-4</v>
      </c>
      <c r="F126" s="11">
        <f t="shared" si="11"/>
        <v>0.98722357203481437</v>
      </c>
      <c r="G126" s="10" t="str">
        <f t="shared" si="10"/>
        <v>C</v>
      </c>
    </row>
    <row r="127" spans="1:7" ht="30" customHeight="1" x14ac:dyDescent="0.25">
      <c r="A127" s="10">
        <v>123</v>
      </c>
      <c r="B127" s="10" t="s">
        <v>498</v>
      </c>
      <c r="C127" s="49" t="s">
        <v>499</v>
      </c>
      <c r="D127" s="32">
        <f>'Planilha Orçamentária'!J210</f>
        <v>584.17676511598722</v>
      </c>
      <c r="E127" s="11">
        <f t="shared" si="9"/>
        <v>6.0496456968772846E-4</v>
      </c>
      <c r="F127" s="11">
        <f t="shared" si="11"/>
        <v>0.98782853660450209</v>
      </c>
      <c r="G127" s="10" t="str">
        <f t="shared" si="10"/>
        <v>C</v>
      </c>
    </row>
    <row r="128" spans="1:7" ht="30" customHeight="1" x14ac:dyDescent="0.25">
      <c r="A128" s="10">
        <v>124</v>
      </c>
      <c r="B128" s="10" t="s">
        <v>423</v>
      </c>
      <c r="C128" s="49" t="s">
        <v>424</v>
      </c>
      <c r="D128" s="32">
        <f>'Planilha Orçamentária'!J148</f>
        <v>576.19145648972142</v>
      </c>
      <c r="E128" s="11">
        <f t="shared" si="9"/>
        <v>5.9669510557106942E-4</v>
      </c>
      <c r="F128" s="11">
        <f t="shared" si="11"/>
        <v>0.98842523171007313</v>
      </c>
      <c r="G128" s="10" t="str">
        <f t="shared" si="10"/>
        <v>C</v>
      </c>
    </row>
    <row r="129" spans="1:7" ht="30" customHeight="1" x14ac:dyDescent="0.25">
      <c r="A129" s="10">
        <v>125</v>
      </c>
      <c r="B129" s="10" t="s">
        <v>293</v>
      </c>
      <c r="C129" s="49" t="s">
        <v>294</v>
      </c>
      <c r="D129" s="32">
        <f>'Planilha Orçamentária'!J101+'Planilha Orçamentária'!J195+'Planilha Orçamentária'!J303</f>
        <v>563.87056618600468</v>
      </c>
      <c r="E129" s="11">
        <f t="shared" si="9"/>
        <v>5.8393577903524294E-4</v>
      </c>
      <c r="F129" s="11">
        <f t="shared" si="11"/>
        <v>0.98900916748910839</v>
      </c>
      <c r="G129" s="10" t="str">
        <f t="shared" si="10"/>
        <v>C</v>
      </c>
    </row>
    <row r="130" spans="1:7" ht="30" customHeight="1" x14ac:dyDescent="0.25">
      <c r="A130" s="10">
        <v>126</v>
      </c>
      <c r="B130" s="10" t="s">
        <v>99</v>
      </c>
      <c r="C130" s="49" t="s">
        <v>100</v>
      </c>
      <c r="D130" s="32">
        <f>'Planilha Orçamentária'!J21+'Planilha Orçamentária'!J159+'Planilha Orçamentária'!J244</f>
        <v>543.58494289788132</v>
      </c>
      <c r="E130" s="11">
        <f t="shared" si="9"/>
        <v>5.6292829620440787E-4</v>
      </c>
      <c r="F130" s="11">
        <f t="shared" si="11"/>
        <v>0.9895720957853128</v>
      </c>
      <c r="G130" s="10" t="str">
        <f t="shared" si="10"/>
        <v>C</v>
      </c>
    </row>
    <row r="131" spans="1:7" ht="30" customHeight="1" x14ac:dyDescent="0.25">
      <c r="A131" s="10">
        <v>127</v>
      </c>
      <c r="B131" s="10" t="s">
        <v>92</v>
      </c>
      <c r="C131" s="49" t="s">
        <v>93</v>
      </c>
      <c r="D131" s="32">
        <f>'Planilha Orçamentária'!J19+'Planilha Orçamentária'!J157+'Planilha Orçamentária'!J242</f>
        <v>541.33533938795415</v>
      </c>
      <c r="E131" s="11">
        <f t="shared" si="9"/>
        <v>5.6059864103730976E-4</v>
      </c>
      <c r="F131" s="11">
        <f t="shared" si="11"/>
        <v>0.9901326944263501</v>
      </c>
      <c r="G131" s="10" t="str">
        <f t="shared" si="10"/>
        <v>C</v>
      </c>
    </row>
    <row r="132" spans="1:7" ht="30" customHeight="1" x14ac:dyDescent="0.25">
      <c r="A132" s="10">
        <v>128</v>
      </c>
      <c r="B132" s="10" t="s">
        <v>574</v>
      </c>
      <c r="C132" s="49" t="s">
        <v>575</v>
      </c>
      <c r="D132" s="32">
        <f>'Planilha Orçamentária'!J271</f>
        <v>539.00833227293799</v>
      </c>
      <c r="E132" s="11">
        <f t="shared" si="9"/>
        <v>5.5818882787447963E-4</v>
      </c>
      <c r="F132" s="11">
        <f t="shared" si="11"/>
        <v>0.99069088325422461</v>
      </c>
      <c r="G132" s="10" t="str">
        <f t="shared" si="10"/>
        <v>C</v>
      </c>
    </row>
    <row r="133" spans="1:7" ht="30" customHeight="1" x14ac:dyDescent="0.25">
      <c r="A133" s="10">
        <v>129</v>
      </c>
      <c r="B133" s="10" t="s">
        <v>401</v>
      </c>
      <c r="C133" s="49" t="s">
        <v>402</v>
      </c>
      <c r="D133" s="32">
        <f>'Planilha Orçamentária'!J139+'Planilha Orçamentária'!J233+'Planilha Orçamentária'!J342</f>
        <v>530.74133331169662</v>
      </c>
      <c r="E133" s="11">
        <f t="shared" ref="E133:E164" si="12">D133/D$165</f>
        <v>5.4962764953284647E-4</v>
      </c>
      <c r="F133" s="11">
        <f t="shared" si="11"/>
        <v>0.99124051090375742</v>
      </c>
      <c r="G133" s="10" t="str">
        <f t="shared" ref="G133:G164" si="13">IF(F133&lt;=0.8,"A",IF(F133&lt;=0.95,"B","C"))</f>
        <v>C</v>
      </c>
    </row>
    <row r="134" spans="1:7" ht="30" customHeight="1" x14ac:dyDescent="0.25">
      <c r="A134" s="10">
        <v>130</v>
      </c>
      <c r="B134" s="10" t="s">
        <v>395</v>
      </c>
      <c r="C134" s="49" t="s">
        <v>396</v>
      </c>
      <c r="D134" s="32">
        <f>'Planilha Orçamentária'!J137+'Planilha Orçamentária'!J231+'Planilha Orçamentária'!J340</f>
        <v>461.44551090769107</v>
      </c>
      <c r="E134" s="11">
        <f t="shared" si="12"/>
        <v>4.7786595018920174E-4</v>
      </c>
      <c r="F134" s="11">
        <f t="shared" ref="F134:F165" si="14">E134+F133</f>
        <v>0.99171837685394659</v>
      </c>
      <c r="G134" s="10" t="str">
        <f t="shared" si="13"/>
        <v>C</v>
      </c>
    </row>
    <row r="135" spans="1:7" ht="30" customHeight="1" x14ac:dyDescent="0.25">
      <c r="A135" s="10">
        <v>131</v>
      </c>
      <c r="B135" s="10" t="s">
        <v>287</v>
      </c>
      <c r="C135" s="49" t="s">
        <v>288</v>
      </c>
      <c r="D135" s="32">
        <f>'Planilha Orçamentária'!J99+'Planilha Orçamentária'!J193+'Planilha Orçamentária'!J301</f>
        <v>461.09033613750449</v>
      </c>
      <c r="E135" s="11">
        <f t="shared" si="12"/>
        <v>4.7749813660119094E-4</v>
      </c>
      <c r="F135" s="11">
        <f t="shared" si="14"/>
        <v>0.99219587499054773</v>
      </c>
      <c r="G135" s="10" t="str">
        <f t="shared" si="13"/>
        <v>C</v>
      </c>
    </row>
    <row r="136" spans="1:7" ht="30" customHeight="1" x14ac:dyDescent="0.25">
      <c r="A136" s="10">
        <v>132</v>
      </c>
      <c r="B136" s="10" t="s">
        <v>335</v>
      </c>
      <c r="C136" s="49" t="s">
        <v>336</v>
      </c>
      <c r="D136" s="32">
        <f>'Planilha Orçamentária'!J116+'Planilha Orçamentária'!J208+'Planilha Orçamentária'!J319</f>
        <v>449.33282650373894</v>
      </c>
      <c r="E136" s="11">
        <f t="shared" si="12"/>
        <v>4.6532223851531264E-4</v>
      </c>
      <c r="F136" s="11">
        <f t="shared" si="14"/>
        <v>0.9926611972290631</v>
      </c>
      <c r="G136" s="10" t="str">
        <f t="shared" si="13"/>
        <v>C</v>
      </c>
    </row>
    <row r="137" spans="1:7" ht="30" customHeight="1" x14ac:dyDescent="0.25">
      <c r="A137" s="10">
        <v>133</v>
      </c>
      <c r="B137" s="10" t="s">
        <v>105</v>
      </c>
      <c r="C137" s="49" t="s">
        <v>106</v>
      </c>
      <c r="D137" s="32">
        <f>'Planilha Orçamentária'!J23+'Planilha Orçamentária'!J161+'Planilha Orçamentária'!J246</f>
        <v>409.82269517193936</v>
      </c>
      <c r="E137" s="11">
        <f t="shared" si="12"/>
        <v>4.2440614765589267E-4</v>
      </c>
      <c r="F137" s="11">
        <f t="shared" si="14"/>
        <v>0.99308560337671903</v>
      </c>
      <c r="G137" s="10" t="str">
        <f t="shared" si="13"/>
        <v>C</v>
      </c>
    </row>
    <row r="138" spans="1:7" ht="30" customHeight="1" x14ac:dyDescent="0.25">
      <c r="A138" s="10">
        <v>134</v>
      </c>
      <c r="B138" s="10" t="s">
        <v>78</v>
      </c>
      <c r="C138" s="49" t="s">
        <v>79</v>
      </c>
      <c r="D138" s="32">
        <f>'Planilha Orçamentária'!J14</f>
        <v>409.67572630151733</v>
      </c>
      <c r="E138" s="11">
        <f t="shared" si="12"/>
        <v>4.2425394892981925E-4</v>
      </c>
      <c r="F138" s="11">
        <f t="shared" si="14"/>
        <v>0.99350985732564889</v>
      </c>
      <c r="G138" s="10" t="str">
        <f t="shared" si="13"/>
        <v>C</v>
      </c>
    </row>
    <row r="139" spans="1:7" ht="30" customHeight="1" x14ac:dyDescent="0.25">
      <c r="A139" s="10">
        <v>135</v>
      </c>
      <c r="B139" s="10" t="s">
        <v>398</v>
      </c>
      <c r="C139" s="49" t="s">
        <v>399</v>
      </c>
      <c r="D139" s="32">
        <f>'Planilha Orçamentária'!J138+'Planilha Orçamentária'!J232+'Planilha Orçamentária'!J341</f>
        <v>402.547736086047</v>
      </c>
      <c r="E139" s="11">
        <f t="shared" si="12"/>
        <v>4.168723107152556E-4</v>
      </c>
      <c r="F139" s="11">
        <f t="shared" si="14"/>
        <v>0.99392672963636419</v>
      </c>
      <c r="G139" s="10" t="str">
        <f t="shared" si="13"/>
        <v>C</v>
      </c>
    </row>
    <row r="140" spans="1:7" ht="30" customHeight="1" x14ac:dyDescent="0.25">
      <c r="A140" s="10">
        <v>136</v>
      </c>
      <c r="B140" s="10" t="s">
        <v>762</v>
      </c>
      <c r="C140" s="49" t="s">
        <v>185</v>
      </c>
      <c r="D140" s="32">
        <f>'Planilha Orçamentária'!J55</f>
        <v>389.23725538815501</v>
      </c>
      <c r="E140" s="11">
        <f t="shared" si="12"/>
        <v>4.030881794238677E-4</v>
      </c>
      <c r="F140" s="11">
        <f t="shared" si="14"/>
        <v>0.99432981781578811</v>
      </c>
      <c r="G140" s="10" t="str">
        <f t="shared" si="13"/>
        <v>C</v>
      </c>
    </row>
    <row r="141" spans="1:7" ht="30" customHeight="1" x14ac:dyDescent="0.25">
      <c r="A141" s="10">
        <v>137</v>
      </c>
      <c r="B141" s="10" t="s">
        <v>162</v>
      </c>
      <c r="C141" s="49" t="s">
        <v>163</v>
      </c>
      <c r="D141" s="32">
        <f>'Planilha Orçamentária'!J46</f>
        <v>369.25928693544836</v>
      </c>
      <c r="E141" s="11">
        <f t="shared" si="12"/>
        <v>3.8239929925961287E-4</v>
      </c>
      <c r="F141" s="11">
        <f t="shared" si="14"/>
        <v>0.99471221711504776</v>
      </c>
      <c r="G141" s="10" t="str">
        <f t="shared" si="13"/>
        <v>C</v>
      </c>
    </row>
    <row r="142" spans="1:7" ht="30" customHeight="1" x14ac:dyDescent="0.25">
      <c r="A142" s="10">
        <v>138</v>
      </c>
      <c r="B142" s="10" t="s">
        <v>358</v>
      </c>
      <c r="C142" s="49" t="s">
        <v>359</v>
      </c>
      <c r="D142" s="32">
        <f>'Planilha Orçamentária'!J124+'Planilha Orçamentária'!J218+'Planilha Orçamentária'!J327</f>
        <v>362.27826559040011</v>
      </c>
      <c r="E142" s="11">
        <f t="shared" si="12"/>
        <v>3.7516985977112269E-4</v>
      </c>
      <c r="F142" s="11">
        <f t="shared" si="14"/>
        <v>0.99508738697481891</v>
      </c>
      <c r="G142" s="10" t="str">
        <f t="shared" si="13"/>
        <v>C</v>
      </c>
    </row>
    <row r="143" spans="1:7" ht="30" customHeight="1" x14ac:dyDescent="0.25">
      <c r="A143" s="10">
        <v>139</v>
      </c>
      <c r="B143" s="10" t="s">
        <v>115</v>
      </c>
      <c r="C143" s="49" t="s">
        <v>116</v>
      </c>
      <c r="D143" s="32">
        <f>'Planilha Orçamentária'!J27</f>
        <v>361.77857143096509</v>
      </c>
      <c r="E143" s="11">
        <f t="shared" si="12"/>
        <v>3.7465238410247292E-4</v>
      </c>
      <c r="F143" s="11">
        <f t="shared" si="14"/>
        <v>0.99546203935892141</v>
      </c>
      <c r="G143" s="10" t="str">
        <f t="shared" si="13"/>
        <v>C</v>
      </c>
    </row>
    <row r="144" spans="1:7" ht="30" customHeight="1" x14ac:dyDescent="0.25">
      <c r="A144" s="10">
        <v>140</v>
      </c>
      <c r="B144" s="10" t="s">
        <v>364</v>
      </c>
      <c r="C144" s="49" t="s">
        <v>365</v>
      </c>
      <c r="D144" s="32">
        <f>'Planilha Orçamentária'!J126+'Planilha Orçamentária'!J220+'Planilha Orçamentária'!J329</f>
        <v>310.34926470793567</v>
      </c>
      <c r="E144" s="11">
        <f t="shared" si="12"/>
        <v>3.2139297655849384E-4</v>
      </c>
      <c r="F144" s="11">
        <f t="shared" si="14"/>
        <v>0.99578343233547995</v>
      </c>
      <c r="G144" s="10" t="str">
        <f t="shared" si="13"/>
        <v>C</v>
      </c>
    </row>
    <row r="145" spans="1:7" ht="30" customHeight="1" x14ac:dyDescent="0.25">
      <c r="A145" s="10">
        <v>141</v>
      </c>
      <c r="B145" s="10" t="s">
        <v>355</v>
      </c>
      <c r="C145" s="49" t="s">
        <v>356</v>
      </c>
      <c r="D145" s="32">
        <f>'Planilha Orçamentária'!J123+'Planilha Orçamentária'!J217+'Planilha Orçamentária'!J326</f>
        <v>305.71974528964051</v>
      </c>
      <c r="E145" s="11">
        <f t="shared" si="12"/>
        <v>3.165987166871793E-4</v>
      </c>
      <c r="F145" s="11">
        <f t="shared" si="14"/>
        <v>0.99610003105216716</v>
      </c>
      <c r="G145" s="10" t="str">
        <f t="shared" si="13"/>
        <v>C</v>
      </c>
    </row>
    <row r="146" spans="1:7" ht="30" customHeight="1" x14ac:dyDescent="0.25">
      <c r="A146" s="10">
        <v>142</v>
      </c>
      <c r="B146" s="10" t="s">
        <v>383</v>
      </c>
      <c r="C146" s="49" t="s">
        <v>384</v>
      </c>
      <c r="D146" s="32">
        <f>'Planilha Orçamentária'!J133+'Planilha Orçamentária'!J227+'Planilha Orçamentária'!J336</f>
        <v>303.14779005725433</v>
      </c>
      <c r="E146" s="11">
        <f t="shared" si="12"/>
        <v>3.1393523898089345E-4</v>
      </c>
      <c r="F146" s="11">
        <f t="shared" si="14"/>
        <v>0.99641396629114809</v>
      </c>
      <c r="G146" s="10" t="str">
        <f t="shared" si="13"/>
        <v>C</v>
      </c>
    </row>
    <row r="147" spans="1:7" ht="30" customHeight="1" x14ac:dyDescent="0.25">
      <c r="A147" s="10">
        <v>143</v>
      </c>
      <c r="B147" s="10" t="s">
        <v>569</v>
      </c>
      <c r="C147" s="49" t="s">
        <v>570</v>
      </c>
      <c r="D147" s="32">
        <f>'Planilha Orçamentária'!J269</f>
        <v>300.03694896665382</v>
      </c>
      <c r="E147" s="11">
        <f t="shared" si="12"/>
        <v>3.1071369927900482E-4</v>
      </c>
      <c r="F147" s="11">
        <f t="shared" si="14"/>
        <v>0.99672467999042713</v>
      </c>
      <c r="G147" s="10" t="str">
        <f t="shared" si="13"/>
        <v>C</v>
      </c>
    </row>
    <row r="148" spans="1:7" ht="30" customHeight="1" x14ac:dyDescent="0.25">
      <c r="A148" s="10">
        <v>144</v>
      </c>
      <c r="B148" s="10" t="s">
        <v>346</v>
      </c>
      <c r="C148" s="49" t="s">
        <v>347</v>
      </c>
      <c r="D148" s="32">
        <f>'Planilha Orçamentária'!J120+'Planilha Orçamentária'!J214+'Planilha Orçamentária'!J323</f>
        <v>284.12756874346491</v>
      </c>
      <c r="E148" s="11">
        <f t="shared" si="12"/>
        <v>2.9423818718155091E-4</v>
      </c>
      <c r="F148" s="11">
        <f t="shared" si="14"/>
        <v>0.99701891817760868</v>
      </c>
      <c r="G148" s="10" t="str">
        <f t="shared" si="13"/>
        <v>C</v>
      </c>
    </row>
    <row r="149" spans="1:7" ht="30" customHeight="1" x14ac:dyDescent="0.25">
      <c r="A149" s="10">
        <v>145</v>
      </c>
      <c r="B149" s="10" t="s">
        <v>361</v>
      </c>
      <c r="C149" s="49" t="s">
        <v>362</v>
      </c>
      <c r="D149" s="32">
        <f>'Planilha Orçamentária'!J125+'Planilha Orçamentária'!J219+'Planilha Orçamentária'!J328</f>
        <v>281.44538685826217</v>
      </c>
      <c r="E149" s="11">
        <f t="shared" si="12"/>
        <v>2.9146056043070993E-4</v>
      </c>
      <c r="F149" s="11">
        <f t="shared" si="14"/>
        <v>0.9973103787380394</v>
      </c>
      <c r="G149" s="10" t="str">
        <f t="shared" si="13"/>
        <v>C</v>
      </c>
    </row>
    <row r="150" spans="1:7" ht="30" customHeight="1" x14ac:dyDescent="0.25">
      <c r="A150" s="10">
        <v>146</v>
      </c>
      <c r="B150" s="10" t="s">
        <v>566</v>
      </c>
      <c r="C150" s="49" t="s">
        <v>567</v>
      </c>
      <c r="D150" s="32">
        <f>'Planilha Orçamentária'!J268</f>
        <v>277.28126886297019</v>
      </c>
      <c r="E150" s="11">
        <f t="shared" si="12"/>
        <v>2.8714826319196137E-4</v>
      </c>
      <c r="F150" s="11">
        <f t="shared" si="14"/>
        <v>0.99759752700123139</v>
      </c>
      <c r="G150" s="10" t="str">
        <f t="shared" si="13"/>
        <v>C</v>
      </c>
    </row>
    <row r="151" spans="1:7" ht="30" customHeight="1" x14ac:dyDescent="0.25">
      <c r="A151" s="10">
        <v>147</v>
      </c>
      <c r="B151" s="10" t="s">
        <v>150</v>
      </c>
      <c r="C151" s="49" t="s">
        <v>151</v>
      </c>
      <c r="D151" s="32">
        <f>'Planilha Orçamentária'!J40</f>
        <v>271.04733927590075</v>
      </c>
      <c r="E151" s="11">
        <f t="shared" si="12"/>
        <v>2.8069250056101134E-4</v>
      </c>
      <c r="F151" s="11">
        <f t="shared" si="14"/>
        <v>0.99787821950179245</v>
      </c>
      <c r="G151" s="10" t="str">
        <f t="shared" si="13"/>
        <v>C</v>
      </c>
    </row>
    <row r="152" spans="1:7" ht="30" customHeight="1" x14ac:dyDescent="0.25">
      <c r="A152" s="10">
        <v>148</v>
      </c>
      <c r="B152" s="10" t="s">
        <v>138</v>
      </c>
      <c r="C152" s="49" t="s">
        <v>139</v>
      </c>
      <c r="D152" s="32">
        <f>'Planilha Orçamentária'!J36</f>
        <v>266.12510685734827</v>
      </c>
      <c r="E152" s="11">
        <f t="shared" si="12"/>
        <v>2.7559511156026711E-4</v>
      </c>
      <c r="F152" s="11">
        <f t="shared" si="14"/>
        <v>0.99815381461335273</v>
      </c>
      <c r="G152" s="10" t="str">
        <f t="shared" si="13"/>
        <v>C</v>
      </c>
    </row>
    <row r="153" spans="1:7" ht="30" customHeight="1" x14ac:dyDescent="0.25">
      <c r="A153" s="10">
        <v>149</v>
      </c>
      <c r="B153" s="10" t="s">
        <v>763</v>
      </c>
      <c r="C153" s="49" t="s">
        <v>552</v>
      </c>
      <c r="D153" s="32">
        <f>'Planilha Orçamentária'!J257</f>
        <v>246.77628764410684</v>
      </c>
      <c r="E153" s="11">
        <f t="shared" si="12"/>
        <v>2.5555776877587858E-4</v>
      </c>
      <c r="F153" s="11">
        <f t="shared" si="14"/>
        <v>0.99840937238212857</v>
      </c>
      <c r="G153" s="10" t="str">
        <f t="shared" si="13"/>
        <v>C</v>
      </c>
    </row>
    <row r="154" spans="1:7" ht="30" customHeight="1" x14ac:dyDescent="0.25">
      <c r="A154" s="10">
        <v>150</v>
      </c>
      <c r="B154" s="10" t="s">
        <v>352</v>
      </c>
      <c r="C154" s="49" t="s">
        <v>353</v>
      </c>
      <c r="D154" s="32">
        <f>'Planilha Orçamentária'!J122+'Planilha Orçamentária'!J216+'Planilha Orçamentária'!J325</f>
        <v>230.74112656264833</v>
      </c>
      <c r="E154" s="11">
        <f t="shared" si="12"/>
        <v>2.389519999353601E-4</v>
      </c>
      <c r="F154" s="11">
        <f t="shared" si="14"/>
        <v>0.99864832438206397</v>
      </c>
      <c r="G154" s="10" t="str">
        <f t="shared" si="13"/>
        <v>C</v>
      </c>
    </row>
    <row r="155" spans="1:7" ht="30" customHeight="1" x14ac:dyDescent="0.25">
      <c r="A155" s="10">
        <v>151</v>
      </c>
      <c r="B155" s="10" t="s">
        <v>371</v>
      </c>
      <c r="C155" s="49" t="s">
        <v>372</v>
      </c>
      <c r="D155" s="32">
        <f>'Planilha Orçamentária'!J129+'Planilha Orçamentária'!J223+'Planilha Orçamentária'!J332</f>
        <v>228.16917133026212</v>
      </c>
      <c r="E155" s="11">
        <f t="shared" si="12"/>
        <v>2.3628852222907422E-4</v>
      </c>
      <c r="F155" s="11">
        <f t="shared" si="14"/>
        <v>0.99888461290429309</v>
      </c>
      <c r="G155" s="10" t="str">
        <f t="shared" si="13"/>
        <v>C</v>
      </c>
    </row>
    <row r="156" spans="1:7" ht="30" customHeight="1" x14ac:dyDescent="0.25">
      <c r="A156" s="10">
        <v>152</v>
      </c>
      <c r="B156" s="10" t="s">
        <v>672</v>
      </c>
      <c r="C156" s="49" t="s">
        <v>673</v>
      </c>
      <c r="D156" s="32">
        <f>'Planilha Orçamentária'!J351</f>
        <v>211.57393637843685</v>
      </c>
      <c r="E156" s="11">
        <f t="shared" si="12"/>
        <v>2.1910274940994406E-4</v>
      </c>
      <c r="F156" s="11">
        <f t="shared" si="14"/>
        <v>0.99910371565370304</v>
      </c>
      <c r="G156" s="10" t="str">
        <f t="shared" si="13"/>
        <v>C</v>
      </c>
    </row>
    <row r="157" spans="1:7" ht="30" customHeight="1" x14ac:dyDescent="0.25">
      <c r="A157" s="10">
        <v>153</v>
      </c>
      <c r="B157" s="10" t="s">
        <v>377</v>
      </c>
      <c r="C157" s="49" t="s">
        <v>378</v>
      </c>
      <c r="D157" s="32">
        <f>'Planilha Orçamentária'!J131+'Planilha Orçamentária'!J225+'Planilha Orçamentária'!J334</f>
        <v>204.531678004046</v>
      </c>
      <c r="E157" s="11">
        <f t="shared" si="12"/>
        <v>2.1180989378558987E-4</v>
      </c>
      <c r="F157" s="11">
        <f t="shared" si="14"/>
        <v>0.99931552554748859</v>
      </c>
      <c r="G157" s="10" t="str">
        <f t="shared" si="13"/>
        <v>C</v>
      </c>
    </row>
    <row r="158" spans="1:7" ht="30" customHeight="1" x14ac:dyDescent="0.25">
      <c r="A158" s="10">
        <v>154</v>
      </c>
      <c r="B158" s="10" t="s">
        <v>343</v>
      </c>
      <c r="C158" s="49" t="s">
        <v>344</v>
      </c>
      <c r="D158" s="32">
        <f>'Planilha Orçamentária'!J119+'Planilha Orçamentária'!J213+'Planilha Orçamentária'!J322</f>
        <v>184.05401539190439</v>
      </c>
      <c r="E158" s="11">
        <f t="shared" si="12"/>
        <v>1.9060353795268529E-4</v>
      </c>
      <c r="F158" s="11">
        <f t="shared" si="14"/>
        <v>0.99950612908544123</v>
      </c>
      <c r="G158" s="10" t="str">
        <f t="shared" si="13"/>
        <v>C</v>
      </c>
    </row>
    <row r="159" spans="1:7" ht="30" customHeight="1" x14ac:dyDescent="0.25">
      <c r="A159" s="10">
        <v>155</v>
      </c>
      <c r="B159" s="10" t="s">
        <v>172</v>
      </c>
      <c r="C159" s="49" t="s">
        <v>173</v>
      </c>
      <c r="D159" s="32">
        <f>'Planilha Orçamentária'!J50</f>
        <v>110.71899853246566</v>
      </c>
      <c r="E159" s="11">
        <f t="shared" si="12"/>
        <v>1.1465891028745445E-4</v>
      </c>
      <c r="F159" s="11">
        <f t="shared" si="14"/>
        <v>0.99962078799572873</v>
      </c>
      <c r="G159" s="10" t="str">
        <f t="shared" si="13"/>
        <v>C</v>
      </c>
    </row>
    <row r="160" spans="1:7" ht="30" customHeight="1" x14ac:dyDescent="0.25">
      <c r="A160" s="10">
        <v>156</v>
      </c>
      <c r="B160" s="10" t="s">
        <v>157</v>
      </c>
      <c r="C160" s="49" t="s">
        <v>158</v>
      </c>
      <c r="D160" s="32">
        <f>'Planilha Orçamentária'!J43</f>
        <v>110.5328379632644</v>
      </c>
      <c r="E160" s="11">
        <f t="shared" si="12"/>
        <v>1.1446612523442808E-4</v>
      </c>
      <c r="F160" s="11">
        <f t="shared" si="14"/>
        <v>0.9997352541209632</v>
      </c>
      <c r="G160" s="10" t="str">
        <f t="shared" si="13"/>
        <v>C</v>
      </c>
    </row>
    <row r="161" spans="1:7" ht="30" customHeight="1" x14ac:dyDescent="0.25">
      <c r="A161" s="10">
        <v>157</v>
      </c>
      <c r="B161" s="10" t="s">
        <v>95</v>
      </c>
      <c r="C161" s="49" t="s">
        <v>96</v>
      </c>
      <c r="D161" s="32">
        <f>'Planilha Orçamentária'!J20+'Planilha Orçamentária'!J158+'Planilha Orçamentária'!J243</f>
        <v>97.366876654620711</v>
      </c>
      <c r="E161" s="11">
        <f t="shared" si="12"/>
        <v>1.0083165602367902E-4</v>
      </c>
      <c r="F161" s="11">
        <f t="shared" si="14"/>
        <v>0.9998360857769869</v>
      </c>
      <c r="G161" s="10" t="str">
        <f t="shared" si="13"/>
        <v>C</v>
      </c>
    </row>
    <row r="162" spans="1:7" ht="30" customHeight="1" x14ac:dyDescent="0.25">
      <c r="A162" s="10">
        <v>158</v>
      </c>
      <c r="B162" s="10" t="s">
        <v>200</v>
      </c>
      <c r="C162" s="49" t="s">
        <v>201</v>
      </c>
      <c r="D162" s="32">
        <f>'Planilha Orçamentária'!J61</f>
        <v>76.39564358597832</v>
      </c>
      <c r="E162" s="11">
        <f t="shared" si="12"/>
        <v>7.9114166135711025E-5</v>
      </c>
      <c r="F162" s="11">
        <f t="shared" si="14"/>
        <v>0.99991519994312261</v>
      </c>
      <c r="G162" s="10" t="str">
        <f t="shared" si="13"/>
        <v>C</v>
      </c>
    </row>
    <row r="163" spans="1:7" ht="30" customHeight="1" x14ac:dyDescent="0.25">
      <c r="A163" s="10">
        <v>159</v>
      </c>
      <c r="B163" s="10" t="s">
        <v>102</v>
      </c>
      <c r="C163" s="49" t="s">
        <v>103</v>
      </c>
      <c r="D163" s="32">
        <f>'Planilha Orçamentária'!J22+'Planilha Orçamentária'!J160+'Planilha Orçamentária'!J245</f>
        <v>47.519934769802305</v>
      </c>
      <c r="E163" s="11">
        <f t="shared" si="12"/>
        <v>4.9210921430424472E-5</v>
      </c>
      <c r="F163" s="11">
        <f t="shared" si="14"/>
        <v>0.99996441086455301</v>
      </c>
      <c r="G163" s="10" t="str">
        <f t="shared" si="13"/>
        <v>C</v>
      </c>
    </row>
    <row r="164" spans="1:7" ht="30" customHeight="1" x14ac:dyDescent="0.25">
      <c r="A164" s="10">
        <v>160</v>
      </c>
      <c r="B164" s="10" t="s">
        <v>197</v>
      </c>
      <c r="C164" s="49" t="s">
        <v>198</v>
      </c>
      <c r="D164" s="32">
        <f>'Planilha Orçamentária'!J60</f>
        <v>34.366220867027131</v>
      </c>
      <c r="E164" s="11">
        <f t="shared" si="12"/>
        <v>3.5589135446848217E-5</v>
      </c>
      <c r="F164" s="11">
        <f t="shared" si="14"/>
        <v>0.99999999999999989</v>
      </c>
      <c r="G164" s="10" t="str">
        <f t="shared" si="13"/>
        <v>C</v>
      </c>
    </row>
    <row r="165" spans="1:7" ht="30" customHeight="1" x14ac:dyDescent="0.25">
      <c r="C165" s="88" t="s">
        <v>764</v>
      </c>
      <c r="D165" s="84">
        <f>SUM(D5:D164)</f>
        <v>965637.98011762649</v>
      </c>
    </row>
    <row r="167" spans="1:7" x14ac:dyDescent="0.25">
      <c r="A167" s="87" t="s">
        <v>765</v>
      </c>
      <c r="B167" s="77"/>
      <c r="C167" s="77"/>
      <c r="D167" s="77"/>
      <c r="E167" s="77"/>
      <c r="F167" s="77"/>
      <c r="G167" s="77"/>
    </row>
  </sheetData>
  <mergeCells count="3">
    <mergeCell ref="A2:G2"/>
    <mergeCell ref="A167:G167"/>
    <mergeCell ref="A1:G1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04"/>
  <sheetViews>
    <sheetView workbookViewId="0">
      <pane xSplit="3" ySplit="4" topLeftCell="D5" activePane="bottomRight" state="frozen"/>
      <selection pane="topRight"/>
      <selection pane="bottomLeft"/>
      <selection pane="bottomRight" activeCell="B8" sqref="B8"/>
    </sheetView>
  </sheetViews>
  <sheetFormatPr defaultRowHeight="15" x14ac:dyDescent="0.25"/>
  <cols>
    <col min="1" max="1" width="10" customWidth="1"/>
    <col min="2" max="2" width="42" customWidth="1"/>
    <col min="3" max="3" width="15" customWidth="1"/>
    <col min="4" max="15" width="10.42578125" customWidth="1"/>
    <col min="16" max="16" width="46" customWidth="1"/>
  </cols>
  <sheetData>
    <row r="1" spans="1:16" ht="17.25" x14ac:dyDescent="0.3">
      <c r="A1" s="51" t="s">
        <v>766</v>
      </c>
    </row>
    <row r="2" spans="1:16" ht="39.950000000000003" customHeight="1" x14ac:dyDescent="0.25">
      <c r="A2" s="82" t="s">
        <v>767</v>
      </c>
      <c r="B2" s="81"/>
      <c r="C2" s="81"/>
      <c r="D2" s="81"/>
      <c r="E2" s="81"/>
      <c r="F2" s="81"/>
    </row>
    <row r="4" spans="1:16" ht="27.95" customHeight="1" x14ac:dyDescent="0.25">
      <c r="A4" s="54" t="s">
        <v>2</v>
      </c>
      <c r="B4" s="54" t="s">
        <v>768</v>
      </c>
      <c r="C4" s="54" t="s">
        <v>769</v>
      </c>
      <c r="D4" s="54" t="s">
        <v>770</v>
      </c>
      <c r="E4" s="54" t="s">
        <v>771</v>
      </c>
      <c r="F4" s="54" t="s">
        <v>772</v>
      </c>
      <c r="G4" s="54" t="s">
        <v>773</v>
      </c>
      <c r="H4" s="54" t="s">
        <v>774</v>
      </c>
      <c r="I4" s="54" t="s">
        <v>775</v>
      </c>
      <c r="J4" s="54" t="s">
        <v>776</v>
      </c>
      <c r="K4" s="54" t="s">
        <v>777</v>
      </c>
      <c r="L4" s="54" t="s">
        <v>778</v>
      </c>
      <c r="M4" s="54" t="s">
        <v>779</v>
      </c>
      <c r="N4" s="54" t="s">
        <v>780</v>
      </c>
      <c r="O4" s="54" t="s">
        <v>781</v>
      </c>
      <c r="P4" s="54" t="s">
        <v>57</v>
      </c>
    </row>
    <row r="5" spans="1:16" x14ac:dyDescent="0.25">
      <c r="A5" s="55" t="s">
        <v>782</v>
      </c>
      <c r="B5" s="55" t="s">
        <v>783</v>
      </c>
      <c r="C5" s="56">
        <f>'Planilha Orçamentária'!J6</f>
        <v>60054.689274794939</v>
      </c>
      <c r="D5" s="57">
        <v>1</v>
      </c>
      <c r="E5" s="57">
        <v>0</v>
      </c>
      <c r="F5" s="57">
        <v>0</v>
      </c>
      <c r="G5" s="57">
        <v>0</v>
      </c>
      <c r="H5" s="57">
        <v>0</v>
      </c>
      <c r="I5" s="57">
        <v>0</v>
      </c>
      <c r="J5" s="57">
        <v>0</v>
      </c>
      <c r="K5" s="57">
        <v>0</v>
      </c>
      <c r="L5" s="57">
        <v>0</v>
      </c>
      <c r="M5" s="57">
        <v>0</v>
      </c>
      <c r="N5" s="57">
        <v>0</v>
      </c>
      <c r="O5" s="57">
        <f>1-SUM(D5:N5)</f>
        <v>0</v>
      </c>
      <c r="P5" s="55"/>
    </row>
    <row r="6" spans="1:16" x14ac:dyDescent="0.25">
      <c r="B6" s="58" t="s">
        <v>784</v>
      </c>
      <c r="D6" s="59">
        <f t="shared" ref="D6:O6" si="0">D5*$C$5</f>
        <v>60054.689274794939</v>
      </c>
      <c r="E6" s="59">
        <f t="shared" si="0"/>
        <v>0</v>
      </c>
      <c r="F6" s="59">
        <f t="shared" si="0"/>
        <v>0</v>
      </c>
      <c r="G6" s="59">
        <f t="shared" si="0"/>
        <v>0</v>
      </c>
      <c r="H6" s="59">
        <f t="shared" si="0"/>
        <v>0</v>
      </c>
      <c r="I6" s="59">
        <f t="shared" si="0"/>
        <v>0</v>
      </c>
      <c r="J6" s="59">
        <f t="shared" si="0"/>
        <v>0</v>
      </c>
      <c r="K6" s="59">
        <f t="shared" si="0"/>
        <v>0</v>
      </c>
      <c r="L6" s="59">
        <f t="shared" si="0"/>
        <v>0</v>
      </c>
      <c r="M6" s="59">
        <f t="shared" si="0"/>
        <v>0</v>
      </c>
      <c r="N6" s="59">
        <f t="shared" si="0"/>
        <v>0</v>
      </c>
      <c r="O6" s="59">
        <f t="shared" si="0"/>
        <v>0</v>
      </c>
    </row>
    <row r="7" spans="1:16" x14ac:dyDescent="0.25">
      <c r="A7" s="55" t="s">
        <v>785</v>
      </c>
      <c r="B7" s="55" t="s">
        <v>786</v>
      </c>
      <c r="C7" s="56">
        <f>'Planilha Orçamentária'!J31</f>
        <v>73141.781943659676</v>
      </c>
      <c r="D7" s="57">
        <v>0</v>
      </c>
      <c r="E7" s="57">
        <v>0.5</v>
      </c>
      <c r="F7" s="57">
        <v>0.5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0</v>
      </c>
      <c r="O7" s="57">
        <f>1-SUM(D7:N7)</f>
        <v>0</v>
      </c>
      <c r="P7" s="55"/>
    </row>
    <row r="8" spans="1:16" x14ac:dyDescent="0.25">
      <c r="B8" s="58" t="s">
        <v>784</v>
      </c>
      <c r="D8" s="59">
        <f t="shared" ref="D8:O8" si="1">D7*$C$7</f>
        <v>0</v>
      </c>
      <c r="E8" s="59">
        <f t="shared" si="1"/>
        <v>36570.890971829838</v>
      </c>
      <c r="F8" s="59">
        <f t="shared" si="1"/>
        <v>36570.890971829838</v>
      </c>
      <c r="G8" s="59">
        <f t="shared" si="1"/>
        <v>0</v>
      </c>
      <c r="H8" s="59">
        <f t="shared" si="1"/>
        <v>0</v>
      </c>
      <c r="I8" s="59">
        <f t="shared" si="1"/>
        <v>0</v>
      </c>
      <c r="J8" s="59">
        <f t="shared" si="1"/>
        <v>0</v>
      </c>
      <c r="K8" s="59">
        <f t="shared" si="1"/>
        <v>0</v>
      </c>
      <c r="L8" s="59">
        <f t="shared" si="1"/>
        <v>0</v>
      </c>
      <c r="M8" s="59">
        <f t="shared" si="1"/>
        <v>0</v>
      </c>
      <c r="N8" s="59">
        <f t="shared" si="1"/>
        <v>0</v>
      </c>
      <c r="O8" s="59">
        <f t="shared" si="1"/>
        <v>0</v>
      </c>
    </row>
    <row r="9" spans="1:16" x14ac:dyDescent="0.25">
      <c r="A9" s="55" t="s">
        <v>787</v>
      </c>
      <c r="B9" s="55" t="s">
        <v>788</v>
      </c>
      <c r="C9" s="56">
        <f>'Planilha Orçamentária'!J66</f>
        <v>7494.1509087210616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0.5</v>
      </c>
      <c r="J9" s="57">
        <v>0.5</v>
      </c>
      <c r="K9" s="57">
        <v>0</v>
      </c>
      <c r="L9" s="57">
        <v>0</v>
      </c>
      <c r="M9" s="57">
        <v>0</v>
      </c>
      <c r="N9" s="57">
        <v>0</v>
      </c>
      <c r="O9" s="57">
        <f>1-SUM(D9:N9)</f>
        <v>0</v>
      </c>
      <c r="P9" s="55"/>
    </row>
    <row r="10" spans="1:16" x14ac:dyDescent="0.25">
      <c r="B10" s="58" t="s">
        <v>784</v>
      </c>
      <c r="D10" s="59">
        <f t="shared" ref="D10:O10" si="2">D9*$C$9</f>
        <v>0</v>
      </c>
      <c r="E10" s="59">
        <f t="shared" si="2"/>
        <v>0</v>
      </c>
      <c r="F10" s="59">
        <f t="shared" si="2"/>
        <v>0</v>
      </c>
      <c r="G10" s="59">
        <f t="shared" si="2"/>
        <v>0</v>
      </c>
      <c r="H10" s="59">
        <f t="shared" si="2"/>
        <v>0</v>
      </c>
      <c r="I10" s="59">
        <f t="shared" si="2"/>
        <v>3747.0754543605308</v>
      </c>
      <c r="J10" s="59">
        <f t="shared" si="2"/>
        <v>3747.0754543605308</v>
      </c>
      <c r="K10" s="59">
        <f t="shared" si="2"/>
        <v>0</v>
      </c>
      <c r="L10" s="59">
        <f t="shared" si="2"/>
        <v>0</v>
      </c>
      <c r="M10" s="59">
        <f t="shared" si="2"/>
        <v>0</v>
      </c>
      <c r="N10" s="59">
        <f t="shared" si="2"/>
        <v>0</v>
      </c>
      <c r="O10" s="59">
        <f t="shared" si="2"/>
        <v>0</v>
      </c>
    </row>
    <row r="11" spans="1:16" x14ac:dyDescent="0.25">
      <c r="A11" s="55" t="s">
        <v>789</v>
      </c>
      <c r="B11" s="55" t="s">
        <v>790</v>
      </c>
      <c r="C11" s="56">
        <f>'Planilha Orçamentária'!J69</f>
        <v>10899.834823459343</v>
      </c>
      <c r="D11" s="57">
        <v>0</v>
      </c>
      <c r="E11" s="57">
        <v>0</v>
      </c>
      <c r="F11" s="57">
        <v>0</v>
      </c>
      <c r="G11" s="57">
        <v>0</v>
      </c>
      <c r="H11" s="57">
        <v>0</v>
      </c>
      <c r="I11" s="57">
        <v>0</v>
      </c>
      <c r="J11" s="57">
        <v>0.5</v>
      </c>
      <c r="K11" s="57">
        <v>0.5</v>
      </c>
      <c r="L11" s="57">
        <v>0</v>
      </c>
      <c r="M11" s="57">
        <v>0</v>
      </c>
      <c r="N11" s="57">
        <v>0</v>
      </c>
      <c r="O11" s="57">
        <f>1-SUM(D11:N11)</f>
        <v>0</v>
      </c>
      <c r="P11" s="55"/>
    </row>
    <row r="12" spans="1:16" x14ac:dyDescent="0.25">
      <c r="B12" s="58" t="s">
        <v>784</v>
      </c>
      <c r="D12" s="59">
        <f t="shared" ref="D12:O12" si="3">D11*$C$11</f>
        <v>0</v>
      </c>
      <c r="E12" s="59">
        <f t="shared" si="3"/>
        <v>0</v>
      </c>
      <c r="F12" s="59">
        <f t="shared" si="3"/>
        <v>0</v>
      </c>
      <c r="G12" s="59">
        <f t="shared" si="3"/>
        <v>0</v>
      </c>
      <c r="H12" s="59">
        <f t="shared" si="3"/>
        <v>0</v>
      </c>
      <c r="I12" s="59">
        <f t="shared" si="3"/>
        <v>0</v>
      </c>
      <c r="J12" s="59">
        <f t="shared" si="3"/>
        <v>5449.9174117296716</v>
      </c>
      <c r="K12" s="59">
        <f t="shared" si="3"/>
        <v>5449.9174117296716</v>
      </c>
      <c r="L12" s="59">
        <f t="shared" si="3"/>
        <v>0</v>
      </c>
      <c r="M12" s="59">
        <f t="shared" si="3"/>
        <v>0</v>
      </c>
      <c r="N12" s="59">
        <f t="shared" si="3"/>
        <v>0</v>
      </c>
      <c r="O12" s="59">
        <f t="shared" si="3"/>
        <v>0</v>
      </c>
    </row>
    <row r="13" spans="1:16" x14ac:dyDescent="0.25">
      <c r="A13" s="55" t="s">
        <v>791</v>
      </c>
      <c r="B13" s="55" t="s">
        <v>792</v>
      </c>
      <c r="C13" s="56">
        <f>'Planilha Orçamentária'!J74</f>
        <v>58730.891669279888</v>
      </c>
      <c r="D13" s="57">
        <v>0</v>
      </c>
      <c r="E13" s="57">
        <v>0</v>
      </c>
      <c r="F13" s="57">
        <v>0</v>
      </c>
      <c r="G13" s="57">
        <v>0</v>
      </c>
      <c r="H13" s="57">
        <v>0</v>
      </c>
      <c r="I13" s="57">
        <v>0.4</v>
      </c>
      <c r="J13" s="57">
        <v>0.2</v>
      </c>
      <c r="K13" s="57">
        <v>0.2</v>
      </c>
      <c r="L13" s="57">
        <v>0.2</v>
      </c>
      <c r="M13" s="57">
        <v>0</v>
      </c>
      <c r="N13" s="57">
        <v>0</v>
      </c>
      <c r="O13" s="57">
        <f>1-SUM(D13:N13)</f>
        <v>0</v>
      </c>
      <c r="P13" s="55"/>
    </row>
    <row r="14" spans="1:16" x14ac:dyDescent="0.25">
      <c r="B14" s="58" t="s">
        <v>784</v>
      </c>
      <c r="D14" s="59">
        <f t="shared" ref="D14:O14" si="4">D13*$C$13</f>
        <v>0</v>
      </c>
      <c r="E14" s="59">
        <f t="shared" si="4"/>
        <v>0</v>
      </c>
      <c r="F14" s="59">
        <f t="shared" si="4"/>
        <v>0</v>
      </c>
      <c r="G14" s="59">
        <f t="shared" si="4"/>
        <v>0</v>
      </c>
      <c r="H14" s="59">
        <f t="shared" si="4"/>
        <v>0</v>
      </c>
      <c r="I14" s="59">
        <f t="shared" si="4"/>
        <v>23492.356667711956</v>
      </c>
      <c r="J14" s="59">
        <f t="shared" si="4"/>
        <v>11746.178333855978</v>
      </c>
      <c r="K14" s="59">
        <f t="shared" si="4"/>
        <v>11746.178333855978</v>
      </c>
      <c r="L14" s="59">
        <f t="shared" si="4"/>
        <v>11746.178333855978</v>
      </c>
      <c r="M14" s="59">
        <f t="shared" si="4"/>
        <v>0</v>
      </c>
      <c r="N14" s="59">
        <f t="shared" si="4"/>
        <v>0</v>
      </c>
      <c r="O14" s="59">
        <f t="shared" si="4"/>
        <v>0</v>
      </c>
    </row>
    <row r="15" spans="1:16" x14ac:dyDescent="0.25">
      <c r="A15" s="55" t="s">
        <v>793</v>
      </c>
      <c r="B15" s="55" t="s">
        <v>794</v>
      </c>
      <c r="C15" s="56">
        <f>'Planilha Orçamentária'!J80</f>
        <v>31012.294489489163</v>
      </c>
      <c r="D15" s="57">
        <v>0</v>
      </c>
      <c r="E15" s="57">
        <v>0</v>
      </c>
      <c r="F15" s="57">
        <v>0</v>
      </c>
      <c r="G15" s="57">
        <v>0</v>
      </c>
      <c r="H15" s="57">
        <v>0</v>
      </c>
      <c r="I15" s="57">
        <v>0.5</v>
      </c>
      <c r="J15" s="57">
        <v>0.5</v>
      </c>
      <c r="K15" s="57">
        <v>0</v>
      </c>
      <c r="L15" s="57">
        <v>0</v>
      </c>
      <c r="M15" s="57">
        <v>0</v>
      </c>
      <c r="N15" s="57">
        <v>0</v>
      </c>
      <c r="O15" s="57">
        <f>1-SUM(D15:N15)</f>
        <v>0</v>
      </c>
      <c r="P15" s="55"/>
    </row>
    <row r="16" spans="1:16" x14ac:dyDescent="0.25">
      <c r="B16" s="58" t="s">
        <v>784</v>
      </c>
      <c r="D16" s="59">
        <f t="shared" ref="D16:O16" si="5">D15*$C$15</f>
        <v>0</v>
      </c>
      <c r="E16" s="59">
        <f t="shared" si="5"/>
        <v>0</v>
      </c>
      <c r="F16" s="59">
        <f t="shared" si="5"/>
        <v>0</v>
      </c>
      <c r="G16" s="59">
        <f t="shared" si="5"/>
        <v>0</v>
      </c>
      <c r="H16" s="59">
        <f t="shared" si="5"/>
        <v>0</v>
      </c>
      <c r="I16" s="59">
        <f t="shared" si="5"/>
        <v>15506.147244744581</v>
      </c>
      <c r="J16" s="59">
        <f t="shared" si="5"/>
        <v>15506.147244744581</v>
      </c>
      <c r="K16" s="59">
        <f t="shared" si="5"/>
        <v>0</v>
      </c>
      <c r="L16" s="59">
        <f t="shared" si="5"/>
        <v>0</v>
      </c>
      <c r="M16" s="59">
        <f t="shared" si="5"/>
        <v>0</v>
      </c>
      <c r="N16" s="59">
        <f t="shared" si="5"/>
        <v>0</v>
      </c>
      <c r="O16" s="59">
        <f t="shared" si="5"/>
        <v>0</v>
      </c>
    </row>
    <row r="17" spans="1:16" x14ac:dyDescent="0.25">
      <c r="A17" s="55" t="s">
        <v>795</v>
      </c>
      <c r="B17" s="55" t="s">
        <v>796</v>
      </c>
      <c r="C17" s="56">
        <f>'Planilha Orçamentária'!J85</f>
        <v>34132.171716139404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0.5</v>
      </c>
      <c r="J17" s="57">
        <v>0.5</v>
      </c>
      <c r="K17" s="57">
        <v>0</v>
      </c>
      <c r="L17" s="57">
        <v>0</v>
      </c>
      <c r="M17" s="57">
        <v>0</v>
      </c>
      <c r="N17" s="57">
        <v>0</v>
      </c>
      <c r="O17" s="57">
        <f>1-SUM(D17:N17)</f>
        <v>0</v>
      </c>
      <c r="P17" s="55"/>
    </row>
    <row r="18" spans="1:16" x14ac:dyDescent="0.25">
      <c r="B18" s="58" t="s">
        <v>784</v>
      </c>
      <c r="D18" s="59">
        <f t="shared" ref="D18:O18" si="6">D17*$C$17</f>
        <v>0</v>
      </c>
      <c r="E18" s="59">
        <f t="shared" si="6"/>
        <v>0</v>
      </c>
      <c r="F18" s="59">
        <f t="shared" si="6"/>
        <v>0</v>
      </c>
      <c r="G18" s="59">
        <f t="shared" si="6"/>
        <v>0</v>
      </c>
      <c r="H18" s="59">
        <f t="shared" si="6"/>
        <v>0</v>
      </c>
      <c r="I18" s="59">
        <f t="shared" si="6"/>
        <v>17066.085858069702</v>
      </c>
      <c r="J18" s="59">
        <f t="shared" si="6"/>
        <v>17066.085858069702</v>
      </c>
      <c r="K18" s="59">
        <f t="shared" si="6"/>
        <v>0</v>
      </c>
      <c r="L18" s="59">
        <f t="shared" si="6"/>
        <v>0</v>
      </c>
      <c r="M18" s="59">
        <f t="shared" si="6"/>
        <v>0</v>
      </c>
      <c r="N18" s="59">
        <f t="shared" si="6"/>
        <v>0</v>
      </c>
      <c r="O18" s="59">
        <f t="shared" si="6"/>
        <v>0</v>
      </c>
    </row>
    <row r="19" spans="1:16" x14ac:dyDescent="0.25">
      <c r="A19" s="55" t="s">
        <v>797</v>
      </c>
      <c r="B19" s="55" t="s">
        <v>798</v>
      </c>
      <c r="C19" s="56">
        <f>'Planilha Orçamentária'!J92</f>
        <v>22440.921772863087</v>
      </c>
      <c r="D19" s="57">
        <v>0</v>
      </c>
      <c r="E19" s="57">
        <v>0</v>
      </c>
      <c r="F19" s="57">
        <v>0</v>
      </c>
      <c r="G19" s="57">
        <v>0</v>
      </c>
      <c r="H19" s="57">
        <v>0</v>
      </c>
      <c r="I19" s="57">
        <v>0</v>
      </c>
      <c r="J19" s="57">
        <v>0</v>
      </c>
      <c r="K19" s="57">
        <v>0.4</v>
      </c>
      <c r="L19" s="57">
        <v>0.4</v>
      </c>
      <c r="M19" s="57">
        <v>0.2</v>
      </c>
      <c r="N19" s="57">
        <v>0</v>
      </c>
      <c r="O19" s="57">
        <f>1-SUM(D19:N19)</f>
        <v>0</v>
      </c>
      <c r="P19" s="55"/>
    </row>
    <row r="20" spans="1:16" x14ac:dyDescent="0.25">
      <c r="B20" s="58" t="s">
        <v>784</v>
      </c>
      <c r="D20" s="59">
        <f t="shared" ref="D20:O20" si="7">D19*$C$19</f>
        <v>0</v>
      </c>
      <c r="E20" s="59">
        <f t="shared" si="7"/>
        <v>0</v>
      </c>
      <c r="F20" s="59">
        <f t="shared" si="7"/>
        <v>0</v>
      </c>
      <c r="G20" s="59">
        <f t="shared" si="7"/>
        <v>0</v>
      </c>
      <c r="H20" s="59">
        <f t="shared" si="7"/>
        <v>0</v>
      </c>
      <c r="I20" s="59">
        <f t="shared" si="7"/>
        <v>0</v>
      </c>
      <c r="J20" s="59">
        <f t="shared" si="7"/>
        <v>0</v>
      </c>
      <c r="K20" s="59">
        <f t="shared" si="7"/>
        <v>8976.3687091452357</v>
      </c>
      <c r="L20" s="59">
        <f t="shared" si="7"/>
        <v>8976.3687091452357</v>
      </c>
      <c r="M20" s="59">
        <f t="shared" si="7"/>
        <v>4488.1843545726178</v>
      </c>
      <c r="N20" s="59">
        <f t="shared" si="7"/>
        <v>0</v>
      </c>
      <c r="O20" s="59">
        <f t="shared" si="7"/>
        <v>0</v>
      </c>
    </row>
    <row r="21" spans="1:16" x14ac:dyDescent="0.25">
      <c r="A21" s="55" t="s">
        <v>799</v>
      </c>
      <c r="B21" s="55" t="s">
        <v>800</v>
      </c>
      <c r="C21" s="56">
        <f>'Planilha Orçamentária'!J97</f>
        <v>19873.877750230153</v>
      </c>
      <c r="D21" s="57">
        <v>0</v>
      </c>
      <c r="E21" s="57">
        <v>0</v>
      </c>
      <c r="F21" s="57">
        <v>0</v>
      </c>
      <c r="G21" s="57">
        <v>0.25</v>
      </c>
      <c r="H21" s="57">
        <v>0.25</v>
      </c>
      <c r="I21" s="57">
        <v>0.25</v>
      </c>
      <c r="J21" s="57">
        <v>0.25</v>
      </c>
      <c r="K21" s="57">
        <v>0</v>
      </c>
      <c r="L21" s="57">
        <v>0</v>
      </c>
      <c r="M21" s="57">
        <v>0</v>
      </c>
      <c r="N21" s="57">
        <v>0</v>
      </c>
      <c r="O21" s="57">
        <f>1-SUM(D21:N21)</f>
        <v>0</v>
      </c>
      <c r="P21" s="55"/>
    </row>
    <row r="22" spans="1:16" x14ac:dyDescent="0.25">
      <c r="B22" s="58" t="s">
        <v>784</v>
      </c>
      <c r="D22" s="59">
        <f t="shared" ref="D22:O22" si="8">D21*$C$21</f>
        <v>0</v>
      </c>
      <c r="E22" s="59">
        <f t="shared" si="8"/>
        <v>0</v>
      </c>
      <c r="F22" s="59">
        <f t="shared" si="8"/>
        <v>0</v>
      </c>
      <c r="G22" s="59">
        <f t="shared" si="8"/>
        <v>4968.4694375575382</v>
      </c>
      <c r="H22" s="59">
        <f t="shared" si="8"/>
        <v>4968.4694375575382</v>
      </c>
      <c r="I22" s="59">
        <f t="shared" si="8"/>
        <v>4968.4694375575382</v>
      </c>
      <c r="J22" s="59">
        <f t="shared" si="8"/>
        <v>4968.4694375575382</v>
      </c>
      <c r="K22" s="59">
        <f t="shared" si="8"/>
        <v>0</v>
      </c>
      <c r="L22" s="59">
        <f t="shared" si="8"/>
        <v>0</v>
      </c>
      <c r="M22" s="59">
        <f t="shared" si="8"/>
        <v>0</v>
      </c>
      <c r="N22" s="59">
        <f t="shared" si="8"/>
        <v>0</v>
      </c>
      <c r="O22" s="59">
        <f t="shared" si="8"/>
        <v>0</v>
      </c>
    </row>
    <row r="23" spans="1:16" x14ac:dyDescent="0.25">
      <c r="A23" s="55" t="s">
        <v>801</v>
      </c>
      <c r="B23" s="55" t="s">
        <v>802</v>
      </c>
      <c r="C23" s="56">
        <f>'Planilha Orçamentária'!J109</f>
        <v>9127.3669760980429</v>
      </c>
      <c r="D23" s="57">
        <v>0</v>
      </c>
      <c r="E23" s="57">
        <v>0</v>
      </c>
      <c r="F23" s="57">
        <v>0</v>
      </c>
      <c r="G23" s="57">
        <v>0.25</v>
      </c>
      <c r="H23" s="57">
        <v>0.25</v>
      </c>
      <c r="I23" s="57">
        <v>0.25</v>
      </c>
      <c r="J23" s="57">
        <v>0.25</v>
      </c>
      <c r="K23" s="57">
        <v>0</v>
      </c>
      <c r="L23" s="57">
        <v>0</v>
      </c>
      <c r="M23" s="57">
        <v>0</v>
      </c>
      <c r="N23" s="57">
        <v>0</v>
      </c>
      <c r="O23" s="57">
        <f>1-SUM(D23:N23)</f>
        <v>0</v>
      </c>
      <c r="P23" s="55"/>
    </row>
    <row r="24" spans="1:16" x14ac:dyDescent="0.25">
      <c r="B24" s="58" t="s">
        <v>784</v>
      </c>
      <c r="D24" s="59">
        <f t="shared" ref="D24:O24" si="9">D23*$C$23</f>
        <v>0</v>
      </c>
      <c r="E24" s="59">
        <f t="shared" si="9"/>
        <v>0</v>
      </c>
      <c r="F24" s="59">
        <f t="shared" si="9"/>
        <v>0</v>
      </c>
      <c r="G24" s="59">
        <f t="shared" si="9"/>
        <v>2281.8417440245107</v>
      </c>
      <c r="H24" s="59">
        <f t="shared" si="9"/>
        <v>2281.8417440245107</v>
      </c>
      <c r="I24" s="59">
        <f t="shared" si="9"/>
        <v>2281.8417440245107</v>
      </c>
      <c r="J24" s="59">
        <f t="shared" si="9"/>
        <v>2281.8417440245107</v>
      </c>
      <c r="K24" s="59">
        <f t="shared" si="9"/>
        <v>0</v>
      </c>
      <c r="L24" s="59">
        <f t="shared" si="9"/>
        <v>0</v>
      </c>
      <c r="M24" s="59">
        <f t="shared" si="9"/>
        <v>0</v>
      </c>
      <c r="N24" s="59">
        <f t="shared" si="9"/>
        <v>0</v>
      </c>
      <c r="O24" s="59">
        <f t="shared" si="9"/>
        <v>0</v>
      </c>
    </row>
    <row r="25" spans="1:16" x14ac:dyDescent="0.25">
      <c r="A25" s="55" t="s">
        <v>803</v>
      </c>
      <c r="B25" s="55" t="s">
        <v>804</v>
      </c>
      <c r="C25" s="56">
        <f>'Planilha Orçamentária'!J127</f>
        <v>5803.5190026325281</v>
      </c>
      <c r="D25" s="57">
        <v>0</v>
      </c>
      <c r="E25" s="57">
        <v>0</v>
      </c>
      <c r="F25" s="57">
        <v>0</v>
      </c>
      <c r="G25" s="57">
        <v>0.25</v>
      </c>
      <c r="H25" s="57">
        <v>0.25</v>
      </c>
      <c r="I25" s="57">
        <v>0.25</v>
      </c>
      <c r="J25" s="57">
        <v>0.25</v>
      </c>
      <c r="K25" s="57">
        <v>0</v>
      </c>
      <c r="L25" s="57">
        <v>0</v>
      </c>
      <c r="M25" s="57">
        <v>0</v>
      </c>
      <c r="N25" s="57">
        <v>0</v>
      </c>
      <c r="O25" s="57">
        <f>1-SUM(D25:N25)</f>
        <v>0</v>
      </c>
      <c r="P25" s="55"/>
    </row>
    <row r="26" spans="1:16" x14ac:dyDescent="0.25">
      <c r="B26" s="58" t="s">
        <v>784</v>
      </c>
      <c r="D26" s="59">
        <f t="shared" ref="D26:O26" si="10">D25*$C$25</f>
        <v>0</v>
      </c>
      <c r="E26" s="59">
        <f t="shared" si="10"/>
        <v>0</v>
      </c>
      <c r="F26" s="59">
        <f t="shared" si="10"/>
        <v>0</v>
      </c>
      <c r="G26" s="59">
        <f t="shared" si="10"/>
        <v>1450.879750658132</v>
      </c>
      <c r="H26" s="59">
        <f t="shared" si="10"/>
        <v>1450.879750658132</v>
      </c>
      <c r="I26" s="59">
        <f t="shared" si="10"/>
        <v>1450.879750658132</v>
      </c>
      <c r="J26" s="59">
        <f t="shared" si="10"/>
        <v>1450.879750658132</v>
      </c>
      <c r="K26" s="59">
        <f t="shared" si="10"/>
        <v>0</v>
      </c>
      <c r="L26" s="59">
        <f t="shared" si="10"/>
        <v>0</v>
      </c>
      <c r="M26" s="59">
        <f t="shared" si="10"/>
        <v>0</v>
      </c>
      <c r="N26" s="59">
        <f t="shared" si="10"/>
        <v>0</v>
      </c>
      <c r="O26" s="59">
        <f t="shared" si="10"/>
        <v>0</v>
      </c>
    </row>
    <row r="27" spans="1:16" x14ac:dyDescent="0.25">
      <c r="A27" s="55" t="s">
        <v>805</v>
      </c>
      <c r="B27" s="55" t="s">
        <v>806</v>
      </c>
      <c r="C27" s="56">
        <f>'Planilha Orçamentária'!J141</f>
        <v>12099.395968584857</v>
      </c>
      <c r="D27" s="57">
        <v>0</v>
      </c>
      <c r="E27" s="57">
        <v>0</v>
      </c>
      <c r="F27" s="57">
        <v>0</v>
      </c>
      <c r="G27" s="57">
        <v>0.25</v>
      </c>
      <c r="H27" s="57">
        <v>0.25</v>
      </c>
      <c r="I27" s="57">
        <v>0.25</v>
      </c>
      <c r="J27" s="57">
        <v>0.25</v>
      </c>
      <c r="K27" s="57">
        <v>0</v>
      </c>
      <c r="L27" s="57">
        <v>0</v>
      </c>
      <c r="M27" s="57">
        <v>0</v>
      </c>
      <c r="N27" s="57">
        <v>0</v>
      </c>
      <c r="O27" s="57">
        <f>1-SUM(D27:N27)</f>
        <v>0</v>
      </c>
      <c r="P27" s="55"/>
    </row>
    <row r="28" spans="1:16" x14ac:dyDescent="0.25">
      <c r="B28" s="58" t="s">
        <v>784</v>
      </c>
      <c r="D28" s="59">
        <f t="shared" ref="D28:O28" si="11">D27*$C$27</f>
        <v>0</v>
      </c>
      <c r="E28" s="59">
        <f t="shared" si="11"/>
        <v>0</v>
      </c>
      <c r="F28" s="59">
        <f t="shared" si="11"/>
        <v>0</v>
      </c>
      <c r="G28" s="59">
        <f t="shared" si="11"/>
        <v>3024.8489921462142</v>
      </c>
      <c r="H28" s="59">
        <f t="shared" si="11"/>
        <v>3024.8489921462142</v>
      </c>
      <c r="I28" s="59">
        <f t="shared" si="11"/>
        <v>3024.8489921462142</v>
      </c>
      <c r="J28" s="59">
        <f t="shared" si="11"/>
        <v>3024.8489921462142</v>
      </c>
      <c r="K28" s="59">
        <f t="shared" si="11"/>
        <v>0</v>
      </c>
      <c r="L28" s="59">
        <f t="shared" si="11"/>
        <v>0</v>
      </c>
      <c r="M28" s="59">
        <f t="shared" si="11"/>
        <v>0</v>
      </c>
      <c r="N28" s="59">
        <f t="shared" si="11"/>
        <v>0</v>
      </c>
      <c r="O28" s="59">
        <f t="shared" si="11"/>
        <v>0</v>
      </c>
    </row>
    <row r="29" spans="1:16" x14ac:dyDescent="0.25">
      <c r="A29" s="55" t="s">
        <v>807</v>
      </c>
      <c r="B29" s="55" t="s">
        <v>808</v>
      </c>
      <c r="C29" s="56">
        <f>'Planilha Orçamentária'!J146</f>
        <v>1525.0714735580727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0.5</v>
      </c>
      <c r="M29" s="57">
        <v>0.5</v>
      </c>
      <c r="N29" s="57">
        <v>0</v>
      </c>
      <c r="O29" s="57">
        <f>1-SUM(D29:N29)</f>
        <v>0</v>
      </c>
      <c r="P29" s="55"/>
    </row>
    <row r="30" spans="1:16" x14ac:dyDescent="0.25">
      <c r="B30" s="58" t="s">
        <v>784</v>
      </c>
      <c r="D30" s="59">
        <f t="shared" ref="D30:O30" si="12">D29*$C$29</f>
        <v>0</v>
      </c>
      <c r="E30" s="59">
        <f t="shared" si="12"/>
        <v>0</v>
      </c>
      <c r="F30" s="59">
        <f t="shared" si="12"/>
        <v>0</v>
      </c>
      <c r="G30" s="59">
        <f t="shared" si="12"/>
        <v>0</v>
      </c>
      <c r="H30" s="59">
        <f t="shared" si="12"/>
        <v>0</v>
      </c>
      <c r="I30" s="59">
        <f t="shared" si="12"/>
        <v>0</v>
      </c>
      <c r="J30" s="59">
        <f t="shared" si="12"/>
        <v>0</v>
      </c>
      <c r="K30" s="59">
        <f t="shared" si="12"/>
        <v>0</v>
      </c>
      <c r="L30" s="59">
        <f t="shared" si="12"/>
        <v>762.53573677903637</v>
      </c>
      <c r="M30" s="59">
        <f t="shared" si="12"/>
        <v>762.53573677903637</v>
      </c>
      <c r="N30" s="59">
        <f t="shared" si="12"/>
        <v>0</v>
      </c>
      <c r="O30" s="59">
        <f t="shared" si="12"/>
        <v>0</v>
      </c>
    </row>
    <row r="31" spans="1:16" x14ac:dyDescent="0.25">
      <c r="A31" s="55" t="s">
        <v>809</v>
      </c>
      <c r="B31" s="55" t="s">
        <v>810</v>
      </c>
      <c r="C31" s="56">
        <f>'Planilha Orçamentária'!J150</f>
        <v>16242.252467289087</v>
      </c>
      <c r="D31" s="57">
        <v>0</v>
      </c>
      <c r="E31" s="57">
        <v>0</v>
      </c>
      <c r="F31" s="57">
        <v>0</v>
      </c>
      <c r="G31" s="57">
        <v>0</v>
      </c>
      <c r="H31" s="57">
        <v>0</v>
      </c>
      <c r="I31" s="57">
        <v>0</v>
      </c>
      <c r="J31" s="57">
        <v>0</v>
      </c>
      <c r="K31" s="57">
        <v>0.5</v>
      </c>
      <c r="L31" s="57">
        <v>0.25</v>
      </c>
      <c r="M31" s="57">
        <v>0.25</v>
      </c>
      <c r="N31" s="57">
        <v>0</v>
      </c>
      <c r="O31" s="57">
        <f>1-SUM(D31:N31)</f>
        <v>0</v>
      </c>
      <c r="P31" s="55"/>
    </row>
    <row r="32" spans="1:16" x14ac:dyDescent="0.25">
      <c r="B32" s="58" t="s">
        <v>784</v>
      </c>
      <c r="D32" s="59">
        <f t="shared" ref="D32:O32" si="13">D31*$C$31</f>
        <v>0</v>
      </c>
      <c r="E32" s="59">
        <f t="shared" si="13"/>
        <v>0</v>
      </c>
      <c r="F32" s="59">
        <f t="shared" si="13"/>
        <v>0</v>
      </c>
      <c r="G32" s="59">
        <f t="shared" si="13"/>
        <v>0</v>
      </c>
      <c r="H32" s="59">
        <f t="shared" si="13"/>
        <v>0</v>
      </c>
      <c r="I32" s="59">
        <f t="shared" si="13"/>
        <v>0</v>
      </c>
      <c r="J32" s="59">
        <f t="shared" si="13"/>
        <v>0</v>
      </c>
      <c r="K32" s="59">
        <f t="shared" si="13"/>
        <v>8121.1262336445434</v>
      </c>
      <c r="L32" s="59">
        <f t="shared" si="13"/>
        <v>4060.5631168222717</v>
      </c>
      <c r="M32" s="59">
        <f t="shared" si="13"/>
        <v>4060.5631168222717</v>
      </c>
      <c r="N32" s="59">
        <f t="shared" si="13"/>
        <v>0</v>
      </c>
      <c r="O32" s="59">
        <f t="shared" si="13"/>
        <v>0</v>
      </c>
    </row>
    <row r="33" spans="1:16" x14ac:dyDescent="0.25">
      <c r="A33" s="55" t="s">
        <v>811</v>
      </c>
      <c r="B33" s="55" t="s">
        <v>812</v>
      </c>
      <c r="C33" s="56">
        <f>'Planilha Orçamentária'!J154</f>
        <v>3988.66557798962</v>
      </c>
      <c r="D33" s="57">
        <v>0</v>
      </c>
      <c r="E33" s="57">
        <v>0.5</v>
      </c>
      <c r="F33" s="57">
        <v>0.5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0</v>
      </c>
      <c r="N33" s="57">
        <v>0</v>
      </c>
      <c r="O33" s="57">
        <f>1-SUM(D33:N33)</f>
        <v>0</v>
      </c>
      <c r="P33" s="55"/>
    </row>
    <row r="34" spans="1:16" x14ac:dyDescent="0.25">
      <c r="B34" s="58" t="s">
        <v>784</v>
      </c>
      <c r="D34" s="59">
        <f t="shared" ref="D34:O34" si="14">D33*$C$33</f>
        <v>0</v>
      </c>
      <c r="E34" s="59">
        <f t="shared" si="14"/>
        <v>1994.33278899481</v>
      </c>
      <c r="F34" s="59">
        <f t="shared" si="14"/>
        <v>1994.33278899481</v>
      </c>
      <c r="G34" s="59">
        <f t="shared" si="14"/>
        <v>0</v>
      </c>
      <c r="H34" s="59">
        <f t="shared" si="14"/>
        <v>0</v>
      </c>
      <c r="I34" s="59">
        <f t="shared" si="14"/>
        <v>0</v>
      </c>
      <c r="J34" s="59">
        <f t="shared" si="14"/>
        <v>0</v>
      </c>
      <c r="K34" s="59">
        <f t="shared" si="14"/>
        <v>0</v>
      </c>
      <c r="L34" s="59">
        <f t="shared" si="14"/>
        <v>0</v>
      </c>
      <c r="M34" s="59">
        <f t="shared" si="14"/>
        <v>0</v>
      </c>
      <c r="N34" s="59">
        <f t="shared" si="14"/>
        <v>0</v>
      </c>
      <c r="O34" s="59">
        <f t="shared" si="14"/>
        <v>0</v>
      </c>
    </row>
    <row r="35" spans="1:16" x14ac:dyDescent="0.25">
      <c r="A35" s="55" t="s">
        <v>813</v>
      </c>
      <c r="B35" s="55" t="s">
        <v>814</v>
      </c>
      <c r="C35" s="56">
        <f>'Planilha Orçamentária'!J163</f>
        <v>2387.3868259478259</v>
      </c>
      <c r="D35" s="57">
        <v>0</v>
      </c>
      <c r="E35" s="57">
        <v>0.5</v>
      </c>
      <c r="F35" s="57">
        <v>0.5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0</v>
      </c>
      <c r="N35" s="57">
        <v>0</v>
      </c>
      <c r="O35" s="57">
        <f>1-SUM(D35:N35)</f>
        <v>0</v>
      </c>
      <c r="P35" s="55"/>
    </row>
    <row r="36" spans="1:16" x14ac:dyDescent="0.25">
      <c r="B36" s="58" t="s">
        <v>784</v>
      </c>
      <c r="D36" s="59">
        <f t="shared" ref="D36:O36" si="15">D35*$C$35</f>
        <v>0</v>
      </c>
      <c r="E36" s="59">
        <f t="shared" si="15"/>
        <v>1193.6934129739129</v>
      </c>
      <c r="F36" s="59">
        <f t="shared" si="15"/>
        <v>1193.6934129739129</v>
      </c>
      <c r="G36" s="59">
        <f t="shared" si="15"/>
        <v>0</v>
      </c>
      <c r="H36" s="59">
        <f t="shared" si="15"/>
        <v>0</v>
      </c>
      <c r="I36" s="59">
        <f t="shared" si="15"/>
        <v>0</v>
      </c>
      <c r="J36" s="59">
        <f t="shared" si="15"/>
        <v>0</v>
      </c>
      <c r="K36" s="59">
        <f t="shared" si="15"/>
        <v>0</v>
      </c>
      <c r="L36" s="59">
        <f t="shared" si="15"/>
        <v>0</v>
      </c>
      <c r="M36" s="59">
        <f t="shared" si="15"/>
        <v>0</v>
      </c>
      <c r="N36" s="59">
        <f t="shared" si="15"/>
        <v>0</v>
      </c>
      <c r="O36" s="59">
        <f t="shared" si="15"/>
        <v>0</v>
      </c>
    </row>
    <row r="37" spans="1:16" x14ac:dyDescent="0.25">
      <c r="A37" s="55" t="s">
        <v>815</v>
      </c>
      <c r="B37" s="55" t="s">
        <v>816</v>
      </c>
      <c r="C37" s="56">
        <f>'Planilha Orçamentária'!J166</f>
        <v>6294.2397327358267</v>
      </c>
      <c r="D37" s="57">
        <v>0</v>
      </c>
      <c r="E37" s="57">
        <v>0</v>
      </c>
      <c r="F37" s="57">
        <v>0.4</v>
      </c>
      <c r="G37" s="57">
        <v>0.2</v>
      </c>
      <c r="H37" s="57">
        <v>0.2</v>
      </c>
      <c r="I37" s="57">
        <v>0.2</v>
      </c>
      <c r="J37" s="57">
        <v>0</v>
      </c>
      <c r="K37" s="57">
        <v>0</v>
      </c>
      <c r="L37" s="57">
        <v>0</v>
      </c>
      <c r="M37" s="57">
        <v>0</v>
      </c>
      <c r="N37" s="57">
        <v>0</v>
      </c>
      <c r="O37" s="57">
        <f>1-SUM(D37:N37)</f>
        <v>0</v>
      </c>
      <c r="P37" s="55"/>
    </row>
    <row r="38" spans="1:16" x14ac:dyDescent="0.25">
      <c r="B38" s="58" t="s">
        <v>784</v>
      </c>
      <c r="D38" s="59">
        <f t="shared" ref="D38:O38" si="16">D37*$C$37</f>
        <v>0</v>
      </c>
      <c r="E38" s="59">
        <f t="shared" si="16"/>
        <v>0</v>
      </c>
      <c r="F38" s="59">
        <f t="shared" si="16"/>
        <v>2517.695893094331</v>
      </c>
      <c r="G38" s="59">
        <f t="shared" si="16"/>
        <v>1258.8479465471655</v>
      </c>
      <c r="H38" s="59">
        <f t="shared" si="16"/>
        <v>1258.8479465471655</v>
      </c>
      <c r="I38" s="59">
        <f t="shared" si="16"/>
        <v>1258.8479465471655</v>
      </c>
      <c r="J38" s="59">
        <f t="shared" si="16"/>
        <v>0</v>
      </c>
      <c r="K38" s="59">
        <f t="shared" si="16"/>
        <v>0</v>
      </c>
      <c r="L38" s="59">
        <f t="shared" si="16"/>
        <v>0</v>
      </c>
      <c r="M38" s="59">
        <f t="shared" si="16"/>
        <v>0</v>
      </c>
      <c r="N38" s="59">
        <f t="shared" si="16"/>
        <v>0</v>
      </c>
      <c r="O38" s="59">
        <f t="shared" si="16"/>
        <v>0</v>
      </c>
    </row>
    <row r="39" spans="1:16" x14ac:dyDescent="0.25">
      <c r="A39" s="55" t="s">
        <v>817</v>
      </c>
      <c r="B39" s="55" t="s">
        <v>818</v>
      </c>
      <c r="C39" s="56">
        <f>'Planilha Orçamentária'!J168</f>
        <v>19592.502173585337</v>
      </c>
      <c r="D39" s="57">
        <v>0</v>
      </c>
      <c r="E39" s="57">
        <v>0</v>
      </c>
      <c r="F39" s="57">
        <v>0</v>
      </c>
      <c r="G39" s="57">
        <v>0</v>
      </c>
      <c r="H39" s="57">
        <v>0.5</v>
      </c>
      <c r="I39" s="57">
        <v>0.5</v>
      </c>
      <c r="J39" s="57">
        <v>0</v>
      </c>
      <c r="K39" s="57">
        <v>0</v>
      </c>
      <c r="L39" s="57">
        <v>0</v>
      </c>
      <c r="M39" s="57">
        <v>0</v>
      </c>
      <c r="N39" s="57">
        <v>0</v>
      </c>
      <c r="O39" s="57">
        <f>1-SUM(D39:N39)</f>
        <v>0</v>
      </c>
      <c r="P39" s="55"/>
    </row>
    <row r="40" spans="1:16" x14ac:dyDescent="0.25">
      <c r="B40" s="58" t="s">
        <v>784</v>
      </c>
      <c r="D40" s="59">
        <f t="shared" ref="D40:O40" si="17">D39*$C$39</f>
        <v>0</v>
      </c>
      <c r="E40" s="59">
        <f t="shared" si="17"/>
        <v>0</v>
      </c>
      <c r="F40" s="59">
        <f t="shared" si="17"/>
        <v>0</v>
      </c>
      <c r="G40" s="59">
        <f t="shared" si="17"/>
        <v>0</v>
      </c>
      <c r="H40" s="59">
        <f t="shared" si="17"/>
        <v>9796.2510867926685</v>
      </c>
      <c r="I40" s="59">
        <f t="shared" si="17"/>
        <v>9796.2510867926685</v>
      </c>
      <c r="J40" s="59">
        <f t="shared" si="17"/>
        <v>0</v>
      </c>
      <c r="K40" s="59">
        <f t="shared" si="17"/>
        <v>0</v>
      </c>
      <c r="L40" s="59">
        <f t="shared" si="17"/>
        <v>0</v>
      </c>
      <c r="M40" s="59">
        <f t="shared" si="17"/>
        <v>0</v>
      </c>
      <c r="N40" s="59">
        <f t="shared" si="17"/>
        <v>0</v>
      </c>
      <c r="O40" s="59">
        <f t="shared" si="17"/>
        <v>0</v>
      </c>
    </row>
    <row r="41" spans="1:16" x14ac:dyDescent="0.25">
      <c r="A41" s="55" t="s">
        <v>819</v>
      </c>
      <c r="B41" s="55" t="s">
        <v>794</v>
      </c>
      <c r="C41" s="56">
        <f>'Planilha Orçamentária'!J175</f>
        <v>24711.791065970003</v>
      </c>
      <c r="D41" s="57">
        <v>0</v>
      </c>
      <c r="E41" s="57">
        <v>0</v>
      </c>
      <c r="F41" s="57">
        <v>0</v>
      </c>
      <c r="G41" s="57">
        <v>0</v>
      </c>
      <c r="H41" s="57">
        <v>0</v>
      </c>
      <c r="I41" s="57">
        <v>0.5</v>
      </c>
      <c r="J41" s="57">
        <v>0.5</v>
      </c>
      <c r="K41" s="57">
        <v>0</v>
      </c>
      <c r="L41" s="57">
        <v>0</v>
      </c>
      <c r="M41" s="57">
        <v>0</v>
      </c>
      <c r="N41" s="57">
        <v>0</v>
      </c>
      <c r="O41" s="57">
        <f>1-SUM(D41:N41)</f>
        <v>0</v>
      </c>
      <c r="P41" s="55"/>
    </row>
    <row r="42" spans="1:16" x14ac:dyDescent="0.25">
      <c r="B42" s="58" t="s">
        <v>784</v>
      </c>
      <c r="D42" s="59">
        <f t="shared" ref="D42:O42" si="18">D41*$C$41</f>
        <v>0</v>
      </c>
      <c r="E42" s="59">
        <f t="shared" si="18"/>
        <v>0</v>
      </c>
      <c r="F42" s="59">
        <f t="shared" si="18"/>
        <v>0</v>
      </c>
      <c r="G42" s="59">
        <f t="shared" si="18"/>
        <v>0</v>
      </c>
      <c r="H42" s="59">
        <f t="shared" si="18"/>
        <v>0</v>
      </c>
      <c r="I42" s="59">
        <f t="shared" si="18"/>
        <v>12355.895532985001</v>
      </c>
      <c r="J42" s="59">
        <f t="shared" si="18"/>
        <v>12355.895532985001</v>
      </c>
      <c r="K42" s="59">
        <f t="shared" si="18"/>
        <v>0</v>
      </c>
      <c r="L42" s="59">
        <f t="shared" si="18"/>
        <v>0</v>
      </c>
      <c r="M42" s="59">
        <f t="shared" si="18"/>
        <v>0</v>
      </c>
      <c r="N42" s="59">
        <f t="shared" si="18"/>
        <v>0</v>
      </c>
      <c r="O42" s="59">
        <f t="shared" si="18"/>
        <v>0</v>
      </c>
    </row>
    <row r="43" spans="1:16" x14ac:dyDescent="0.25">
      <c r="A43" s="55" t="s">
        <v>820</v>
      </c>
      <c r="B43" s="55" t="s">
        <v>796</v>
      </c>
      <c r="C43" s="56">
        <f>'Planilha Orçamentária'!J180</f>
        <v>13897.089307917289</v>
      </c>
      <c r="D43" s="57">
        <v>0</v>
      </c>
      <c r="E43" s="57">
        <v>0</v>
      </c>
      <c r="F43" s="57">
        <v>0</v>
      </c>
      <c r="G43" s="57">
        <v>0</v>
      </c>
      <c r="H43" s="57">
        <v>0</v>
      </c>
      <c r="I43" s="57">
        <v>0.5</v>
      </c>
      <c r="J43" s="57">
        <v>0.5</v>
      </c>
      <c r="K43" s="57">
        <v>0</v>
      </c>
      <c r="L43" s="57">
        <v>0</v>
      </c>
      <c r="M43" s="57">
        <v>0</v>
      </c>
      <c r="N43" s="57">
        <v>0</v>
      </c>
      <c r="O43" s="57">
        <f>1-SUM(D43:N43)</f>
        <v>0</v>
      </c>
      <c r="P43" s="55"/>
    </row>
    <row r="44" spans="1:16" x14ac:dyDescent="0.25">
      <c r="B44" s="58" t="s">
        <v>784</v>
      </c>
      <c r="D44" s="59">
        <f t="shared" ref="D44:O44" si="19">D43*$C$43</f>
        <v>0</v>
      </c>
      <c r="E44" s="59">
        <f t="shared" si="19"/>
        <v>0</v>
      </c>
      <c r="F44" s="59">
        <f t="shared" si="19"/>
        <v>0</v>
      </c>
      <c r="G44" s="59">
        <f t="shared" si="19"/>
        <v>0</v>
      </c>
      <c r="H44" s="59">
        <f t="shared" si="19"/>
        <v>0</v>
      </c>
      <c r="I44" s="59">
        <f t="shared" si="19"/>
        <v>6948.5446539586446</v>
      </c>
      <c r="J44" s="59">
        <f t="shared" si="19"/>
        <v>6948.5446539586446</v>
      </c>
      <c r="K44" s="59">
        <f t="shared" si="19"/>
        <v>0</v>
      </c>
      <c r="L44" s="59">
        <f t="shared" si="19"/>
        <v>0</v>
      </c>
      <c r="M44" s="59">
        <f t="shared" si="19"/>
        <v>0</v>
      </c>
      <c r="N44" s="59">
        <f t="shared" si="19"/>
        <v>0</v>
      </c>
      <c r="O44" s="59">
        <f t="shared" si="19"/>
        <v>0</v>
      </c>
    </row>
    <row r="45" spans="1:16" x14ac:dyDescent="0.25">
      <c r="A45" s="55" t="s">
        <v>821</v>
      </c>
      <c r="B45" s="55" t="s">
        <v>798</v>
      </c>
      <c r="C45" s="56">
        <f>'Planilha Orçamentária'!J185</f>
        <v>13771.04696753244</v>
      </c>
      <c r="D45" s="57">
        <v>0</v>
      </c>
      <c r="E45" s="57">
        <v>0</v>
      </c>
      <c r="F45" s="57">
        <v>0</v>
      </c>
      <c r="G45" s="57">
        <v>0</v>
      </c>
      <c r="H45" s="57">
        <v>0</v>
      </c>
      <c r="I45" s="57">
        <v>0</v>
      </c>
      <c r="J45" s="57">
        <v>0</v>
      </c>
      <c r="K45" s="57">
        <v>0.4</v>
      </c>
      <c r="L45" s="57">
        <v>0.4</v>
      </c>
      <c r="M45" s="57">
        <v>0.2</v>
      </c>
      <c r="N45" s="57">
        <v>0</v>
      </c>
      <c r="O45" s="57">
        <f>1-SUM(D45:N45)</f>
        <v>0</v>
      </c>
      <c r="P45" s="55"/>
    </row>
    <row r="46" spans="1:16" x14ac:dyDescent="0.25">
      <c r="B46" s="58" t="s">
        <v>784</v>
      </c>
      <c r="D46" s="59">
        <f t="shared" ref="D46:O46" si="20">D45*$C$45</f>
        <v>0</v>
      </c>
      <c r="E46" s="59">
        <f t="shared" si="20"/>
        <v>0</v>
      </c>
      <c r="F46" s="59">
        <f t="shared" si="20"/>
        <v>0</v>
      </c>
      <c r="G46" s="59">
        <f t="shared" si="20"/>
        <v>0</v>
      </c>
      <c r="H46" s="59">
        <f t="shared" si="20"/>
        <v>0</v>
      </c>
      <c r="I46" s="59">
        <f t="shared" si="20"/>
        <v>0</v>
      </c>
      <c r="J46" s="59">
        <f t="shared" si="20"/>
        <v>0</v>
      </c>
      <c r="K46" s="59">
        <f t="shared" si="20"/>
        <v>5508.4187870129763</v>
      </c>
      <c r="L46" s="59">
        <f t="shared" si="20"/>
        <v>5508.4187870129763</v>
      </c>
      <c r="M46" s="59">
        <f t="shared" si="20"/>
        <v>2754.2093935064881</v>
      </c>
      <c r="N46" s="59">
        <f t="shared" si="20"/>
        <v>0</v>
      </c>
      <c r="O46" s="59">
        <f t="shared" si="20"/>
        <v>0</v>
      </c>
    </row>
    <row r="47" spans="1:16" x14ac:dyDescent="0.25">
      <c r="A47" s="55" t="s">
        <v>822</v>
      </c>
      <c r="B47" s="55" t="s">
        <v>800</v>
      </c>
      <c r="C47" s="56">
        <f>'Planilha Orçamentária'!J191</f>
        <v>12858.735132432215</v>
      </c>
      <c r="D47" s="57">
        <v>0</v>
      </c>
      <c r="E47" s="57">
        <v>0</v>
      </c>
      <c r="F47" s="57">
        <v>0</v>
      </c>
      <c r="G47" s="57">
        <v>0.25</v>
      </c>
      <c r="H47" s="57">
        <v>0.25</v>
      </c>
      <c r="I47" s="57">
        <v>0.25</v>
      </c>
      <c r="J47" s="57">
        <v>0.25</v>
      </c>
      <c r="K47" s="57">
        <v>0</v>
      </c>
      <c r="L47" s="57">
        <v>0</v>
      </c>
      <c r="M47" s="57">
        <v>0</v>
      </c>
      <c r="N47" s="57">
        <v>0</v>
      </c>
      <c r="O47" s="57">
        <f>1-SUM(D47:N47)</f>
        <v>0</v>
      </c>
      <c r="P47" s="55"/>
    </row>
    <row r="48" spans="1:16" x14ac:dyDescent="0.25">
      <c r="B48" s="58" t="s">
        <v>784</v>
      </c>
      <c r="D48" s="59">
        <f t="shared" ref="D48:O48" si="21">D47*$C$47</f>
        <v>0</v>
      </c>
      <c r="E48" s="59">
        <f t="shared" si="21"/>
        <v>0</v>
      </c>
      <c r="F48" s="59">
        <f t="shared" si="21"/>
        <v>0</v>
      </c>
      <c r="G48" s="59">
        <f t="shared" si="21"/>
        <v>3214.6837831080538</v>
      </c>
      <c r="H48" s="59">
        <f t="shared" si="21"/>
        <v>3214.6837831080538</v>
      </c>
      <c r="I48" s="59">
        <f t="shared" si="21"/>
        <v>3214.6837831080538</v>
      </c>
      <c r="J48" s="59">
        <f t="shared" si="21"/>
        <v>3214.6837831080538</v>
      </c>
      <c r="K48" s="59">
        <f t="shared" si="21"/>
        <v>0</v>
      </c>
      <c r="L48" s="59">
        <f t="shared" si="21"/>
        <v>0</v>
      </c>
      <c r="M48" s="59">
        <f t="shared" si="21"/>
        <v>0</v>
      </c>
      <c r="N48" s="59">
        <f t="shared" si="21"/>
        <v>0</v>
      </c>
      <c r="O48" s="59">
        <f t="shared" si="21"/>
        <v>0</v>
      </c>
    </row>
    <row r="49" spans="1:16" x14ac:dyDescent="0.25">
      <c r="A49" s="55" t="s">
        <v>823</v>
      </c>
      <c r="B49" s="55" t="s">
        <v>802</v>
      </c>
      <c r="C49" s="56">
        <f>'Planilha Orçamentária'!J202</f>
        <v>6318.4121927503793</v>
      </c>
      <c r="D49" s="57">
        <v>0</v>
      </c>
      <c r="E49" s="57">
        <v>0</v>
      </c>
      <c r="F49" s="57">
        <v>0</v>
      </c>
      <c r="G49" s="57">
        <v>0.25</v>
      </c>
      <c r="H49" s="57">
        <v>0.25</v>
      </c>
      <c r="I49" s="57">
        <v>0.25</v>
      </c>
      <c r="J49" s="57">
        <v>0.25</v>
      </c>
      <c r="K49" s="57">
        <v>0</v>
      </c>
      <c r="L49" s="57">
        <v>0</v>
      </c>
      <c r="M49" s="57">
        <v>0</v>
      </c>
      <c r="N49" s="57">
        <v>0</v>
      </c>
      <c r="O49" s="57">
        <f>1-SUM(D49:N49)</f>
        <v>0</v>
      </c>
      <c r="P49" s="55"/>
    </row>
    <row r="50" spans="1:16" x14ac:dyDescent="0.25">
      <c r="B50" s="58" t="s">
        <v>784</v>
      </c>
      <c r="D50" s="59">
        <f t="shared" ref="D50:O50" si="22">D49*$C$49</f>
        <v>0</v>
      </c>
      <c r="E50" s="59">
        <f t="shared" si="22"/>
        <v>0</v>
      </c>
      <c r="F50" s="59">
        <f t="shared" si="22"/>
        <v>0</v>
      </c>
      <c r="G50" s="59">
        <f t="shared" si="22"/>
        <v>1579.6030481875948</v>
      </c>
      <c r="H50" s="59">
        <f t="shared" si="22"/>
        <v>1579.6030481875948</v>
      </c>
      <c r="I50" s="59">
        <f t="shared" si="22"/>
        <v>1579.6030481875948</v>
      </c>
      <c r="J50" s="59">
        <f t="shared" si="22"/>
        <v>1579.6030481875948</v>
      </c>
      <c r="K50" s="59">
        <f t="shared" si="22"/>
        <v>0</v>
      </c>
      <c r="L50" s="59">
        <f t="shared" si="22"/>
        <v>0</v>
      </c>
      <c r="M50" s="59">
        <f t="shared" si="22"/>
        <v>0</v>
      </c>
      <c r="N50" s="59">
        <f t="shared" si="22"/>
        <v>0</v>
      </c>
      <c r="O50" s="59">
        <f t="shared" si="22"/>
        <v>0</v>
      </c>
    </row>
    <row r="51" spans="1:16" x14ac:dyDescent="0.25">
      <c r="A51" s="55" t="s">
        <v>824</v>
      </c>
      <c r="B51" s="55" t="s">
        <v>804</v>
      </c>
      <c r="C51" s="56">
        <f>'Planilha Orçamentária'!J221</f>
        <v>3100.1246104655179</v>
      </c>
      <c r="D51" s="57">
        <v>0</v>
      </c>
      <c r="E51" s="57">
        <v>0</v>
      </c>
      <c r="F51" s="57">
        <v>0</v>
      </c>
      <c r="G51" s="57">
        <v>0.25</v>
      </c>
      <c r="H51" s="57">
        <v>0.25</v>
      </c>
      <c r="I51" s="57">
        <v>0.25</v>
      </c>
      <c r="J51" s="57">
        <v>0.25</v>
      </c>
      <c r="K51" s="57">
        <v>0</v>
      </c>
      <c r="L51" s="57">
        <v>0</v>
      </c>
      <c r="M51" s="57">
        <v>0</v>
      </c>
      <c r="N51" s="57">
        <v>0</v>
      </c>
      <c r="O51" s="57">
        <f>1-SUM(D51:N51)</f>
        <v>0</v>
      </c>
      <c r="P51" s="55"/>
    </row>
    <row r="52" spans="1:16" x14ac:dyDescent="0.25">
      <c r="B52" s="58" t="s">
        <v>784</v>
      </c>
      <c r="D52" s="59">
        <f t="shared" ref="D52:O52" si="23">D51*$C$51</f>
        <v>0</v>
      </c>
      <c r="E52" s="59">
        <f t="shared" si="23"/>
        <v>0</v>
      </c>
      <c r="F52" s="59">
        <f t="shared" si="23"/>
        <v>0</v>
      </c>
      <c r="G52" s="59">
        <f t="shared" si="23"/>
        <v>775.03115261637947</v>
      </c>
      <c r="H52" s="59">
        <f t="shared" si="23"/>
        <v>775.03115261637947</v>
      </c>
      <c r="I52" s="59">
        <f t="shared" si="23"/>
        <v>775.03115261637947</v>
      </c>
      <c r="J52" s="59">
        <f t="shared" si="23"/>
        <v>775.03115261637947</v>
      </c>
      <c r="K52" s="59">
        <f t="shared" si="23"/>
        <v>0</v>
      </c>
      <c r="L52" s="59">
        <f t="shared" si="23"/>
        <v>0</v>
      </c>
      <c r="M52" s="59">
        <f t="shared" si="23"/>
        <v>0</v>
      </c>
      <c r="N52" s="59">
        <f t="shared" si="23"/>
        <v>0</v>
      </c>
      <c r="O52" s="59">
        <f t="shared" si="23"/>
        <v>0</v>
      </c>
    </row>
    <row r="53" spans="1:16" x14ac:dyDescent="0.25">
      <c r="A53" s="55" t="s">
        <v>825</v>
      </c>
      <c r="B53" s="55" t="s">
        <v>810</v>
      </c>
      <c r="C53" s="56">
        <f>'Planilha Orçamentária'!J235</f>
        <v>10043.901594267669</v>
      </c>
      <c r="D53" s="57">
        <v>0</v>
      </c>
      <c r="E53" s="57">
        <v>0</v>
      </c>
      <c r="F53" s="57">
        <v>0</v>
      </c>
      <c r="G53" s="57">
        <v>0</v>
      </c>
      <c r="H53" s="57">
        <v>0</v>
      </c>
      <c r="I53" s="57">
        <v>0</v>
      </c>
      <c r="J53" s="57">
        <v>0</v>
      </c>
      <c r="K53" s="57">
        <v>0.5</v>
      </c>
      <c r="L53" s="57">
        <v>0.25</v>
      </c>
      <c r="M53" s="57">
        <v>0.25</v>
      </c>
      <c r="N53" s="57">
        <v>0</v>
      </c>
      <c r="O53" s="57">
        <f>1-SUM(D53:N53)</f>
        <v>0</v>
      </c>
      <c r="P53" s="55"/>
    </row>
    <row r="54" spans="1:16" x14ac:dyDescent="0.25">
      <c r="B54" s="58" t="s">
        <v>784</v>
      </c>
      <c r="D54" s="59">
        <f t="shared" ref="D54:O54" si="24">D53*$C$53</f>
        <v>0</v>
      </c>
      <c r="E54" s="59">
        <f t="shared" si="24"/>
        <v>0</v>
      </c>
      <c r="F54" s="59">
        <f t="shared" si="24"/>
        <v>0</v>
      </c>
      <c r="G54" s="59">
        <f t="shared" si="24"/>
        <v>0</v>
      </c>
      <c r="H54" s="59">
        <f t="shared" si="24"/>
        <v>0</v>
      </c>
      <c r="I54" s="59">
        <f t="shared" si="24"/>
        <v>0</v>
      </c>
      <c r="J54" s="59">
        <f t="shared" si="24"/>
        <v>0</v>
      </c>
      <c r="K54" s="59">
        <f t="shared" si="24"/>
        <v>5021.9507971338344</v>
      </c>
      <c r="L54" s="59">
        <f t="shared" si="24"/>
        <v>2510.9753985669172</v>
      </c>
      <c r="M54" s="59">
        <f t="shared" si="24"/>
        <v>2510.9753985669172</v>
      </c>
      <c r="N54" s="59">
        <f t="shared" si="24"/>
        <v>0</v>
      </c>
      <c r="O54" s="59">
        <f t="shared" si="24"/>
        <v>0</v>
      </c>
    </row>
    <row r="55" spans="1:16" x14ac:dyDescent="0.25">
      <c r="A55" s="55" t="s">
        <v>826</v>
      </c>
      <c r="B55" s="55" t="s">
        <v>827</v>
      </c>
      <c r="C55" s="56">
        <f>'Planilha Orçamentária'!J238</f>
        <v>10959.925740560697</v>
      </c>
      <c r="D55" s="57">
        <v>0</v>
      </c>
      <c r="E55" s="57">
        <v>0.5</v>
      </c>
      <c r="F55" s="57">
        <v>0.5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0</v>
      </c>
      <c r="N55" s="57">
        <v>0</v>
      </c>
      <c r="O55" s="57">
        <f>1-SUM(D55:N55)</f>
        <v>0</v>
      </c>
      <c r="P55" s="55"/>
    </row>
    <row r="56" spans="1:16" x14ac:dyDescent="0.25">
      <c r="B56" s="58" t="s">
        <v>784</v>
      </c>
      <c r="D56" s="59">
        <f t="shared" ref="D56:O56" si="25">D55*$C$55</f>
        <v>0</v>
      </c>
      <c r="E56" s="59">
        <f t="shared" si="25"/>
        <v>5479.9628702803484</v>
      </c>
      <c r="F56" s="59">
        <f t="shared" si="25"/>
        <v>5479.9628702803484</v>
      </c>
      <c r="G56" s="59">
        <f t="shared" si="25"/>
        <v>0</v>
      </c>
      <c r="H56" s="59">
        <f t="shared" si="25"/>
        <v>0</v>
      </c>
      <c r="I56" s="59">
        <f t="shared" si="25"/>
        <v>0</v>
      </c>
      <c r="J56" s="59">
        <f t="shared" si="25"/>
        <v>0</v>
      </c>
      <c r="K56" s="59">
        <f t="shared" si="25"/>
        <v>0</v>
      </c>
      <c r="L56" s="59">
        <f t="shared" si="25"/>
        <v>0</v>
      </c>
      <c r="M56" s="59">
        <f t="shared" si="25"/>
        <v>0</v>
      </c>
      <c r="N56" s="59">
        <f t="shared" si="25"/>
        <v>0</v>
      </c>
      <c r="O56" s="59">
        <f t="shared" si="25"/>
        <v>0</v>
      </c>
    </row>
    <row r="57" spans="1:16" x14ac:dyDescent="0.25">
      <c r="A57" s="55" t="s">
        <v>828</v>
      </c>
      <c r="B57" s="55" t="s">
        <v>816</v>
      </c>
      <c r="C57" s="56">
        <f>'Planilha Orçamentária'!J250</f>
        <v>11188.828286554366</v>
      </c>
      <c r="D57" s="57">
        <v>0</v>
      </c>
      <c r="E57" s="57">
        <v>0</v>
      </c>
      <c r="F57" s="57">
        <v>0.4</v>
      </c>
      <c r="G57" s="57">
        <v>0.2</v>
      </c>
      <c r="H57" s="57">
        <v>0.2</v>
      </c>
      <c r="I57" s="57">
        <v>0.2</v>
      </c>
      <c r="J57" s="57">
        <v>0</v>
      </c>
      <c r="K57" s="57">
        <v>0</v>
      </c>
      <c r="L57" s="57">
        <v>0</v>
      </c>
      <c r="M57" s="57">
        <v>0</v>
      </c>
      <c r="N57" s="57">
        <v>0</v>
      </c>
      <c r="O57" s="57">
        <f>1-SUM(D57:N57)</f>
        <v>0</v>
      </c>
      <c r="P57" s="55"/>
    </row>
    <row r="58" spans="1:16" x14ac:dyDescent="0.25">
      <c r="B58" s="58" t="s">
        <v>784</v>
      </c>
      <c r="D58" s="59">
        <f t="shared" ref="D58:O58" si="26">D57*$C$57</f>
        <v>0</v>
      </c>
      <c r="E58" s="59">
        <f t="shared" si="26"/>
        <v>0</v>
      </c>
      <c r="F58" s="59">
        <f t="shared" si="26"/>
        <v>4475.5313146217468</v>
      </c>
      <c r="G58" s="59">
        <f t="shared" si="26"/>
        <v>2237.7656573108734</v>
      </c>
      <c r="H58" s="59">
        <f t="shared" si="26"/>
        <v>2237.7656573108734</v>
      </c>
      <c r="I58" s="59">
        <f t="shared" si="26"/>
        <v>2237.7656573108734</v>
      </c>
      <c r="J58" s="59">
        <f t="shared" si="26"/>
        <v>0</v>
      </c>
      <c r="K58" s="59">
        <f t="shared" si="26"/>
        <v>0</v>
      </c>
      <c r="L58" s="59">
        <f t="shared" si="26"/>
        <v>0</v>
      </c>
      <c r="M58" s="59">
        <f t="shared" si="26"/>
        <v>0</v>
      </c>
      <c r="N58" s="59">
        <f t="shared" si="26"/>
        <v>0</v>
      </c>
      <c r="O58" s="59">
        <f t="shared" si="26"/>
        <v>0</v>
      </c>
    </row>
    <row r="59" spans="1:16" x14ac:dyDescent="0.25">
      <c r="A59" s="55" t="s">
        <v>829</v>
      </c>
      <c r="B59" s="55" t="s">
        <v>788</v>
      </c>
      <c r="C59" s="56">
        <f>'Planilha Orçamentária'!J252</f>
        <v>21325.859889890504</v>
      </c>
      <c r="D59" s="57">
        <v>0</v>
      </c>
      <c r="E59" s="57">
        <v>0</v>
      </c>
      <c r="F59" s="57">
        <v>0</v>
      </c>
      <c r="G59" s="57">
        <v>0</v>
      </c>
      <c r="H59" s="57">
        <v>0.5</v>
      </c>
      <c r="I59" s="57">
        <v>0.5</v>
      </c>
      <c r="J59" s="57">
        <v>0</v>
      </c>
      <c r="K59" s="57">
        <v>0</v>
      </c>
      <c r="L59" s="57">
        <v>0</v>
      </c>
      <c r="M59" s="57">
        <v>0</v>
      </c>
      <c r="N59" s="57">
        <v>0</v>
      </c>
      <c r="O59" s="57">
        <f>1-SUM(D59:N59)</f>
        <v>0</v>
      </c>
      <c r="P59" s="55"/>
    </row>
    <row r="60" spans="1:16" x14ac:dyDescent="0.25">
      <c r="B60" s="58" t="s">
        <v>784</v>
      </c>
      <c r="D60" s="59">
        <f t="shared" ref="D60:O60" si="27">D59*$C$59</f>
        <v>0</v>
      </c>
      <c r="E60" s="59">
        <f t="shared" si="27"/>
        <v>0</v>
      </c>
      <c r="F60" s="59">
        <f t="shared" si="27"/>
        <v>0</v>
      </c>
      <c r="G60" s="59">
        <f t="shared" si="27"/>
        <v>0</v>
      </c>
      <c r="H60" s="59">
        <f t="shared" si="27"/>
        <v>10662.929944945252</v>
      </c>
      <c r="I60" s="59">
        <f t="shared" si="27"/>
        <v>10662.929944945252</v>
      </c>
      <c r="J60" s="59">
        <f t="shared" si="27"/>
        <v>0</v>
      </c>
      <c r="K60" s="59">
        <f t="shared" si="27"/>
        <v>0</v>
      </c>
      <c r="L60" s="59">
        <f t="shared" si="27"/>
        <v>0</v>
      </c>
      <c r="M60" s="59">
        <f t="shared" si="27"/>
        <v>0</v>
      </c>
      <c r="N60" s="59">
        <f t="shared" si="27"/>
        <v>0</v>
      </c>
      <c r="O60" s="59">
        <f t="shared" si="27"/>
        <v>0</v>
      </c>
    </row>
    <row r="61" spans="1:16" x14ac:dyDescent="0.25">
      <c r="A61" s="55" t="s">
        <v>830</v>
      </c>
      <c r="B61" s="55" t="s">
        <v>831</v>
      </c>
      <c r="C61" s="56">
        <f>'Planilha Orçamentária'!J256</f>
        <v>892.86920075803141</v>
      </c>
      <c r="D61" s="57">
        <v>0</v>
      </c>
      <c r="E61" s="57">
        <v>0</v>
      </c>
      <c r="F61" s="57">
        <v>0</v>
      </c>
      <c r="G61" s="57">
        <v>0</v>
      </c>
      <c r="H61" s="57">
        <v>0</v>
      </c>
      <c r="I61" s="57">
        <v>0.5</v>
      </c>
      <c r="J61" s="57">
        <v>0.5</v>
      </c>
      <c r="K61" s="57">
        <v>0</v>
      </c>
      <c r="L61" s="57">
        <v>0</v>
      </c>
      <c r="M61" s="57">
        <v>0</v>
      </c>
      <c r="N61" s="57">
        <v>0</v>
      </c>
      <c r="O61" s="57">
        <f>1-SUM(D61:N61)</f>
        <v>0</v>
      </c>
      <c r="P61" s="55"/>
    </row>
    <row r="62" spans="1:16" x14ac:dyDescent="0.25">
      <c r="B62" s="58" t="s">
        <v>784</v>
      </c>
      <c r="D62" s="59">
        <f t="shared" ref="D62:O62" si="28">D61*$C$61</f>
        <v>0</v>
      </c>
      <c r="E62" s="59">
        <f t="shared" si="28"/>
        <v>0</v>
      </c>
      <c r="F62" s="59">
        <f t="shared" si="28"/>
        <v>0</v>
      </c>
      <c r="G62" s="59">
        <f t="shared" si="28"/>
        <v>0</v>
      </c>
      <c r="H62" s="59">
        <f t="shared" si="28"/>
        <v>0</v>
      </c>
      <c r="I62" s="59">
        <f t="shared" si="28"/>
        <v>446.43460037901571</v>
      </c>
      <c r="J62" s="59">
        <f t="shared" si="28"/>
        <v>446.43460037901571</v>
      </c>
      <c r="K62" s="59">
        <f t="shared" si="28"/>
        <v>0</v>
      </c>
      <c r="L62" s="59">
        <f t="shared" si="28"/>
        <v>0</v>
      </c>
      <c r="M62" s="59">
        <f t="shared" si="28"/>
        <v>0</v>
      </c>
      <c r="N62" s="59">
        <f t="shared" si="28"/>
        <v>0</v>
      </c>
      <c r="O62" s="59">
        <f t="shared" si="28"/>
        <v>0</v>
      </c>
    </row>
    <row r="63" spans="1:16" x14ac:dyDescent="0.25">
      <c r="A63" s="55" t="s">
        <v>832</v>
      </c>
      <c r="B63" s="55" t="s">
        <v>790</v>
      </c>
      <c r="C63" s="56">
        <f>'Planilha Orçamentária'!J259</f>
        <v>5197.3961109407664</v>
      </c>
      <c r="D63" s="57">
        <v>0</v>
      </c>
      <c r="E63" s="57">
        <v>0</v>
      </c>
      <c r="F63" s="57">
        <v>0</v>
      </c>
      <c r="G63" s="57">
        <v>0</v>
      </c>
      <c r="H63" s="57">
        <v>0</v>
      </c>
      <c r="I63" s="57">
        <v>0</v>
      </c>
      <c r="J63" s="57">
        <v>0.5</v>
      </c>
      <c r="K63" s="57">
        <v>0.5</v>
      </c>
      <c r="L63" s="57">
        <v>0</v>
      </c>
      <c r="M63" s="57">
        <v>0</v>
      </c>
      <c r="N63" s="57">
        <v>0</v>
      </c>
      <c r="O63" s="57">
        <f>1-SUM(D63:N63)</f>
        <v>0</v>
      </c>
      <c r="P63" s="55"/>
    </row>
    <row r="64" spans="1:16" x14ac:dyDescent="0.25">
      <c r="B64" s="58" t="s">
        <v>784</v>
      </c>
      <c r="D64" s="59">
        <f t="shared" ref="D64:O64" si="29">D63*$C$63</f>
        <v>0</v>
      </c>
      <c r="E64" s="59">
        <f t="shared" si="29"/>
        <v>0</v>
      </c>
      <c r="F64" s="59">
        <f t="shared" si="29"/>
        <v>0</v>
      </c>
      <c r="G64" s="59">
        <f t="shared" si="29"/>
        <v>0</v>
      </c>
      <c r="H64" s="59">
        <f t="shared" si="29"/>
        <v>0</v>
      </c>
      <c r="I64" s="59">
        <f t="shared" si="29"/>
        <v>0</v>
      </c>
      <c r="J64" s="59">
        <f t="shared" si="29"/>
        <v>2598.6980554703832</v>
      </c>
      <c r="K64" s="59">
        <f t="shared" si="29"/>
        <v>2598.6980554703832</v>
      </c>
      <c r="L64" s="59">
        <f t="shared" si="29"/>
        <v>0</v>
      </c>
      <c r="M64" s="59">
        <f t="shared" si="29"/>
        <v>0</v>
      </c>
      <c r="N64" s="59">
        <f t="shared" si="29"/>
        <v>0</v>
      </c>
      <c r="O64" s="59">
        <f t="shared" si="29"/>
        <v>0</v>
      </c>
    </row>
    <row r="65" spans="1:16" x14ac:dyDescent="0.25">
      <c r="A65" s="55" t="s">
        <v>833</v>
      </c>
      <c r="B65" s="55" t="s">
        <v>792</v>
      </c>
      <c r="C65" s="56">
        <f>'Planilha Orçamentária'!J265</f>
        <v>60903.231194544976</v>
      </c>
      <c r="D65" s="57">
        <v>0</v>
      </c>
      <c r="E65" s="57">
        <v>0</v>
      </c>
      <c r="F65" s="57">
        <v>0</v>
      </c>
      <c r="G65" s="57">
        <v>0</v>
      </c>
      <c r="H65" s="57">
        <v>0.5</v>
      </c>
      <c r="I65" s="57">
        <v>0.5</v>
      </c>
      <c r="J65" s="57">
        <v>0</v>
      </c>
      <c r="K65" s="57">
        <v>0</v>
      </c>
      <c r="L65" s="57">
        <v>0</v>
      </c>
      <c r="M65" s="57">
        <v>0</v>
      </c>
      <c r="N65" s="57">
        <v>0</v>
      </c>
      <c r="O65" s="57">
        <f>1-SUM(D65:N65)</f>
        <v>0</v>
      </c>
      <c r="P65" s="55"/>
    </row>
    <row r="66" spans="1:16" x14ac:dyDescent="0.25">
      <c r="B66" s="58" t="s">
        <v>784</v>
      </c>
      <c r="D66" s="59">
        <f t="shared" ref="D66:O66" si="30">D65*$C$65</f>
        <v>0</v>
      </c>
      <c r="E66" s="59">
        <f t="shared" si="30"/>
        <v>0</v>
      </c>
      <c r="F66" s="59">
        <f t="shared" si="30"/>
        <v>0</v>
      </c>
      <c r="G66" s="59">
        <f t="shared" si="30"/>
        <v>0</v>
      </c>
      <c r="H66" s="59">
        <f t="shared" si="30"/>
        <v>30451.615597272488</v>
      </c>
      <c r="I66" s="59">
        <f t="shared" si="30"/>
        <v>30451.615597272488</v>
      </c>
      <c r="J66" s="59">
        <f t="shared" si="30"/>
        <v>0</v>
      </c>
      <c r="K66" s="59">
        <f t="shared" si="30"/>
        <v>0</v>
      </c>
      <c r="L66" s="59">
        <f t="shared" si="30"/>
        <v>0</v>
      </c>
      <c r="M66" s="59">
        <f t="shared" si="30"/>
        <v>0</v>
      </c>
      <c r="N66" s="59">
        <f t="shared" si="30"/>
        <v>0</v>
      </c>
      <c r="O66" s="59">
        <f t="shared" si="30"/>
        <v>0</v>
      </c>
    </row>
    <row r="67" spans="1:16" x14ac:dyDescent="0.25">
      <c r="A67" s="55" t="s">
        <v>834</v>
      </c>
      <c r="B67" s="55" t="s">
        <v>794</v>
      </c>
      <c r="C67" s="56">
        <f>'Planilha Orçamentária'!J282</f>
        <v>48937.913089335285</v>
      </c>
      <c r="D67" s="57">
        <v>0</v>
      </c>
      <c r="E67" s="57">
        <v>0</v>
      </c>
      <c r="F67" s="57">
        <v>0</v>
      </c>
      <c r="G67" s="57">
        <v>0</v>
      </c>
      <c r="H67" s="57">
        <v>0</v>
      </c>
      <c r="I67" s="57">
        <v>0</v>
      </c>
      <c r="J67" s="57">
        <v>0.5</v>
      </c>
      <c r="K67" s="57">
        <v>0.5</v>
      </c>
      <c r="L67" s="57">
        <v>0</v>
      </c>
      <c r="M67" s="57">
        <v>0</v>
      </c>
      <c r="N67" s="57">
        <v>0</v>
      </c>
      <c r="O67" s="57">
        <f>1-SUM(D67:N67)</f>
        <v>0</v>
      </c>
      <c r="P67" s="55"/>
    </row>
    <row r="68" spans="1:16" x14ac:dyDescent="0.25">
      <c r="B68" s="58" t="s">
        <v>784</v>
      </c>
      <c r="D68" s="59">
        <f t="shared" ref="D68:O68" si="31">D67*$C$67</f>
        <v>0</v>
      </c>
      <c r="E68" s="59">
        <f t="shared" si="31"/>
        <v>0</v>
      </c>
      <c r="F68" s="59">
        <f t="shared" si="31"/>
        <v>0</v>
      </c>
      <c r="G68" s="59">
        <f t="shared" si="31"/>
        <v>0</v>
      </c>
      <c r="H68" s="59">
        <f t="shared" si="31"/>
        <v>0</v>
      </c>
      <c r="I68" s="59">
        <f t="shared" si="31"/>
        <v>0</v>
      </c>
      <c r="J68" s="59">
        <f t="shared" si="31"/>
        <v>24468.956544667642</v>
      </c>
      <c r="K68" s="59">
        <f t="shared" si="31"/>
        <v>24468.956544667642</v>
      </c>
      <c r="L68" s="59">
        <f t="shared" si="31"/>
        <v>0</v>
      </c>
      <c r="M68" s="59">
        <f t="shared" si="31"/>
        <v>0</v>
      </c>
      <c r="N68" s="59">
        <f t="shared" si="31"/>
        <v>0</v>
      </c>
      <c r="O68" s="59">
        <f t="shared" si="31"/>
        <v>0</v>
      </c>
    </row>
    <row r="69" spans="1:16" x14ac:dyDescent="0.25">
      <c r="A69" s="55" t="s">
        <v>835</v>
      </c>
      <c r="B69" s="55" t="s">
        <v>796</v>
      </c>
      <c r="C69" s="56">
        <f>'Planilha Orçamentária'!J287</f>
        <v>35365.92149474685</v>
      </c>
      <c r="D69" s="57">
        <v>0</v>
      </c>
      <c r="E69" s="57">
        <v>0</v>
      </c>
      <c r="F69" s="57">
        <v>0</v>
      </c>
      <c r="G69" s="57">
        <v>0</v>
      </c>
      <c r="H69" s="57">
        <v>0</v>
      </c>
      <c r="I69" s="57">
        <v>0</v>
      </c>
      <c r="J69" s="57">
        <v>0.5</v>
      </c>
      <c r="K69" s="57">
        <v>0.5</v>
      </c>
      <c r="L69" s="57">
        <v>0</v>
      </c>
      <c r="M69" s="57">
        <v>0</v>
      </c>
      <c r="N69" s="57">
        <v>0</v>
      </c>
      <c r="O69" s="57">
        <f>1-SUM(D69:N69)</f>
        <v>0</v>
      </c>
      <c r="P69" s="55"/>
    </row>
    <row r="70" spans="1:16" x14ac:dyDescent="0.25">
      <c r="B70" s="58" t="s">
        <v>784</v>
      </c>
      <c r="D70" s="59">
        <f t="shared" ref="D70:O70" si="32">D69*$C$69</f>
        <v>0</v>
      </c>
      <c r="E70" s="59">
        <f t="shared" si="32"/>
        <v>0</v>
      </c>
      <c r="F70" s="59">
        <f t="shared" si="32"/>
        <v>0</v>
      </c>
      <c r="G70" s="59">
        <f t="shared" si="32"/>
        <v>0</v>
      </c>
      <c r="H70" s="59">
        <f t="shared" si="32"/>
        <v>0</v>
      </c>
      <c r="I70" s="59">
        <f t="shared" si="32"/>
        <v>0</v>
      </c>
      <c r="J70" s="59">
        <f t="shared" si="32"/>
        <v>17682.960747373425</v>
      </c>
      <c r="K70" s="59">
        <f t="shared" si="32"/>
        <v>17682.960747373425</v>
      </c>
      <c r="L70" s="59">
        <f t="shared" si="32"/>
        <v>0</v>
      </c>
      <c r="M70" s="59">
        <f t="shared" si="32"/>
        <v>0</v>
      </c>
      <c r="N70" s="59">
        <f t="shared" si="32"/>
        <v>0</v>
      </c>
      <c r="O70" s="59">
        <f t="shared" si="32"/>
        <v>0</v>
      </c>
    </row>
    <row r="71" spans="1:16" x14ac:dyDescent="0.25">
      <c r="A71" s="55" t="s">
        <v>836</v>
      </c>
      <c r="B71" s="55" t="s">
        <v>798</v>
      </c>
      <c r="C71" s="56">
        <f>'Planilha Orçamentária'!J294</f>
        <v>20171.987569883393</v>
      </c>
      <c r="D71" s="57">
        <v>0</v>
      </c>
      <c r="E71" s="57">
        <v>0</v>
      </c>
      <c r="F71" s="57">
        <v>0</v>
      </c>
      <c r="G71" s="57">
        <v>0</v>
      </c>
      <c r="H71" s="57">
        <v>0</v>
      </c>
      <c r="I71" s="57">
        <v>0</v>
      </c>
      <c r="J71" s="57">
        <v>0</v>
      </c>
      <c r="K71" s="57">
        <v>0.4</v>
      </c>
      <c r="L71" s="57">
        <v>0.4</v>
      </c>
      <c r="M71" s="57">
        <v>0.2</v>
      </c>
      <c r="N71" s="57">
        <v>0</v>
      </c>
      <c r="O71" s="57">
        <f>1-SUM(D71:N71)</f>
        <v>0</v>
      </c>
      <c r="P71" s="55"/>
    </row>
    <row r="72" spans="1:16" x14ac:dyDescent="0.25">
      <c r="B72" s="58" t="s">
        <v>784</v>
      </c>
      <c r="D72" s="59">
        <f t="shared" ref="D72:O72" si="33">D71*$C$71</f>
        <v>0</v>
      </c>
      <c r="E72" s="59">
        <f t="shared" si="33"/>
        <v>0</v>
      </c>
      <c r="F72" s="59">
        <f t="shared" si="33"/>
        <v>0</v>
      </c>
      <c r="G72" s="59">
        <f t="shared" si="33"/>
        <v>0</v>
      </c>
      <c r="H72" s="59">
        <f t="shared" si="33"/>
        <v>0</v>
      </c>
      <c r="I72" s="59">
        <f t="shared" si="33"/>
        <v>0</v>
      </c>
      <c r="J72" s="59">
        <f t="shared" si="33"/>
        <v>0</v>
      </c>
      <c r="K72" s="59">
        <f t="shared" si="33"/>
        <v>8068.7950279533579</v>
      </c>
      <c r="L72" s="59">
        <f t="shared" si="33"/>
        <v>8068.7950279533579</v>
      </c>
      <c r="M72" s="59">
        <f t="shared" si="33"/>
        <v>4034.397513976679</v>
      </c>
      <c r="N72" s="59">
        <f t="shared" si="33"/>
        <v>0</v>
      </c>
      <c r="O72" s="59">
        <f t="shared" si="33"/>
        <v>0</v>
      </c>
    </row>
    <row r="73" spans="1:16" x14ac:dyDescent="0.25">
      <c r="A73" s="55" t="s">
        <v>837</v>
      </c>
      <c r="B73" s="55" t="s">
        <v>800</v>
      </c>
      <c r="C73" s="56">
        <f>'Planilha Orçamentária'!J299</f>
        <v>27239.614608419932</v>
      </c>
      <c r="D73" s="57">
        <v>0</v>
      </c>
      <c r="E73" s="57">
        <v>0</v>
      </c>
      <c r="F73" s="57">
        <v>0</v>
      </c>
      <c r="G73" s="57">
        <v>0.25</v>
      </c>
      <c r="H73" s="57">
        <v>0.25</v>
      </c>
      <c r="I73" s="57">
        <v>0.25</v>
      </c>
      <c r="J73" s="57">
        <v>0.25</v>
      </c>
      <c r="K73" s="57">
        <v>0</v>
      </c>
      <c r="L73" s="57">
        <v>0</v>
      </c>
      <c r="M73" s="57">
        <v>0</v>
      </c>
      <c r="N73" s="57">
        <v>0</v>
      </c>
      <c r="O73" s="57">
        <f>1-SUM(D73:N73)</f>
        <v>0</v>
      </c>
      <c r="P73" s="55"/>
    </row>
    <row r="74" spans="1:16" x14ac:dyDescent="0.25">
      <c r="B74" s="58" t="s">
        <v>784</v>
      </c>
      <c r="D74" s="59">
        <f t="shared" ref="D74:O74" si="34">D73*$C$73</f>
        <v>0</v>
      </c>
      <c r="E74" s="59">
        <f t="shared" si="34"/>
        <v>0</v>
      </c>
      <c r="F74" s="59">
        <f t="shared" si="34"/>
        <v>0</v>
      </c>
      <c r="G74" s="59">
        <f t="shared" si="34"/>
        <v>6809.9036521049829</v>
      </c>
      <c r="H74" s="59">
        <f t="shared" si="34"/>
        <v>6809.9036521049829</v>
      </c>
      <c r="I74" s="59">
        <f t="shared" si="34"/>
        <v>6809.9036521049829</v>
      </c>
      <c r="J74" s="59">
        <f t="shared" si="34"/>
        <v>6809.9036521049829</v>
      </c>
      <c r="K74" s="59">
        <f t="shared" si="34"/>
        <v>0</v>
      </c>
      <c r="L74" s="59">
        <f t="shared" si="34"/>
        <v>0</v>
      </c>
      <c r="M74" s="59">
        <f t="shared" si="34"/>
        <v>0</v>
      </c>
      <c r="N74" s="59">
        <f t="shared" si="34"/>
        <v>0</v>
      </c>
      <c r="O74" s="59">
        <f t="shared" si="34"/>
        <v>0</v>
      </c>
    </row>
    <row r="75" spans="1:16" x14ac:dyDescent="0.25">
      <c r="A75" s="55" t="s">
        <v>838</v>
      </c>
      <c r="B75" s="55" t="s">
        <v>802</v>
      </c>
      <c r="C75" s="56">
        <f>'Planilha Orçamentária'!J311</f>
        <v>14903.978428037461</v>
      </c>
      <c r="D75" s="57">
        <v>0</v>
      </c>
      <c r="E75" s="57">
        <v>0</v>
      </c>
      <c r="F75" s="57">
        <v>0</v>
      </c>
      <c r="G75" s="57">
        <v>0.25</v>
      </c>
      <c r="H75" s="57">
        <v>0.25</v>
      </c>
      <c r="I75" s="57">
        <v>0.25</v>
      </c>
      <c r="J75" s="57">
        <v>0.25</v>
      </c>
      <c r="K75" s="57">
        <v>0</v>
      </c>
      <c r="L75" s="57">
        <v>0</v>
      </c>
      <c r="M75" s="57">
        <v>0</v>
      </c>
      <c r="N75" s="57">
        <v>0</v>
      </c>
      <c r="O75" s="57">
        <f>1-SUM(D75:N75)</f>
        <v>0</v>
      </c>
      <c r="P75" s="55"/>
    </row>
    <row r="76" spans="1:16" x14ac:dyDescent="0.25">
      <c r="B76" s="58" t="s">
        <v>784</v>
      </c>
      <c r="D76" s="59">
        <f t="shared" ref="D76:O76" si="35">D75*$C$75</f>
        <v>0</v>
      </c>
      <c r="E76" s="59">
        <f t="shared" si="35"/>
        <v>0</v>
      </c>
      <c r="F76" s="59">
        <f t="shared" si="35"/>
        <v>0</v>
      </c>
      <c r="G76" s="59">
        <f t="shared" si="35"/>
        <v>3725.9946070093652</v>
      </c>
      <c r="H76" s="59">
        <f t="shared" si="35"/>
        <v>3725.9946070093652</v>
      </c>
      <c r="I76" s="59">
        <f t="shared" si="35"/>
        <v>3725.9946070093652</v>
      </c>
      <c r="J76" s="59">
        <f t="shared" si="35"/>
        <v>3725.9946070093652</v>
      </c>
      <c r="K76" s="59">
        <f t="shared" si="35"/>
        <v>0</v>
      </c>
      <c r="L76" s="59">
        <f t="shared" si="35"/>
        <v>0</v>
      </c>
      <c r="M76" s="59">
        <f t="shared" si="35"/>
        <v>0</v>
      </c>
      <c r="N76" s="59">
        <f t="shared" si="35"/>
        <v>0</v>
      </c>
      <c r="O76" s="59">
        <f t="shared" si="35"/>
        <v>0</v>
      </c>
    </row>
    <row r="77" spans="1:16" x14ac:dyDescent="0.25">
      <c r="A77" s="55" t="s">
        <v>839</v>
      </c>
      <c r="B77" s="55" t="s">
        <v>804</v>
      </c>
      <c r="C77" s="56">
        <f>'Planilha Orçamentária'!J330</f>
        <v>6750.2557236738912</v>
      </c>
      <c r="D77" s="57">
        <v>0</v>
      </c>
      <c r="E77" s="57">
        <v>0</v>
      </c>
      <c r="F77" s="57">
        <v>0</v>
      </c>
      <c r="G77" s="57">
        <v>0.25</v>
      </c>
      <c r="H77" s="57">
        <v>0.25</v>
      </c>
      <c r="I77" s="57">
        <v>0.25</v>
      </c>
      <c r="J77" s="57">
        <v>0.25</v>
      </c>
      <c r="K77" s="57">
        <v>0</v>
      </c>
      <c r="L77" s="57">
        <v>0</v>
      </c>
      <c r="M77" s="57">
        <v>0</v>
      </c>
      <c r="N77" s="57">
        <v>0</v>
      </c>
      <c r="O77" s="57">
        <f>1-SUM(D77:N77)</f>
        <v>0</v>
      </c>
      <c r="P77" s="55"/>
    </row>
    <row r="78" spans="1:16" x14ac:dyDescent="0.25">
      <c r="B78" s="58" t="s">
        <v>784</v>
      </c>
      <c r="D78" s="59">
        <f t="shared" ref="D78:O78" si="36">D77*$C$77</f>
        <v>0</v>
      </c>
      <c r="E78" s="59">
        <f t="shared" si="36"/>
        <v>0</v>
      </c>
      <c r="F78" s="59">
        <f t="shared" si="36"/>
        <v>0</v>
      </c>
      <c r="G78" s="59">
        <f t="shared" si="36"/>
        <v>1687.5639309184728</v>
      </c>
      <c r="H78" s="59">
        <f t="shared" si="36"/>
        <v>1687.5639309184728</v>
      </c>
      <c r="I78" s="59">
        <f t="shared" si="36"/>
        <v>1687.5639309184728</v>
      </c>
      <c r="J78" s="59">
        <f t="shared" si="36"/>
        <v>1687.5639309184728</v>
      </c>
      <c r="K78" s="59">
        <f t="shared" si="36"/>
        <v>0</v>
      </c>
      <c r="L78" s="59">
        <f t="shared" si="36"/>
        <v>0</v>
      </c>
      <c r="M78" s="59">
        <f t="shared" si="36"/>
        <v>0</v>
      </c>
      <c r="N78" s="59">
        <f t="shared" si="36"/>
        <v>0</v>
      </c>
      <c r="O78" s="59">
        <f t="shared" si="36"/>
        <v>0</v>
      </c>
    </row>
    <row r="79" spans="1:16" x14ac:dyDescent="0.25">
      <c r="A79" s="55" t="s">
        <v>840</v>
      </c>
      <c r="B79" s="55" t="s">
        <v>810</v>
      </c>
      <c r="C79" s="56">
        <f>'Planilha Orçamentária'!J345</f>
        <v>28271.262594347638</v>
      </c>
      <c r="D79" s="57">
        <v>0</v>
      </c>
      <c r="E79" s="57">
        <v>0</v>
      </c>
      <c r="F79" s="57">
        <v>0</v>
      </c>
      <c r="G79" s="57">
        <v>0</v>
      </c>
      <c r="H79" s="57">
        <v>0</v>
      </c>
      <c r="I79" s="57">
        <v>0</v>
      </c>
      <c r="J79" s="57">
        <v>0</v>
      </c>
      <c r="K79" s="57">
        <v>0.5</v>
      </c>
      <c r="L79" s="57">
        <v>0.25</v>
      </c>
      <c r="M79" s="57">
        <v>0.25</v>
      </c>
      <c r="N79" s="57">
        <v>0</v>
      </c>
      <c r="O79" s="57">
        <f>1-SUM(D79:N79)</f>
        <v>0</v>
      </c>
      <c r="P79" s="55"/>
    </row>
    <row r="80" spans="1:16" x14ac:dyDescent="0.25">
      <c r="B80" s="58" t="s">
        <v>784</v>
      </c>
      <c r="D80" s="59">
        <f t="shared" ref="D80:O80" si="37">D79*$C$79</f>
        <v>0</v>
      </c>
      <c r="E80" s="59">
        <f t="shared" si="37"/>
        <v>0</v>
      </c>
      <c r="F80" s="59">
        <f t="shared" si="37"/>
        <v>0</v>
      </c>
      <c r="G80" s="59">
        <f t="shared" si="37"/>
        <v>0</v>
      </c>
      <c r="H80" s="59">
        <f t="shared" si="37"/>
        <v>0</v>
      </c>
      <c r="I80" s="59">
        <f t="shared" si="37"/>
        <v>0</v>
      </c>
      <c r="J80" s="59">
        <f t="shared" si="37"/>
        <v>0</v>
      </c>
      <c r="K80" s="59">
        <f t="shared" si="37"/>
        <v>14135.631297173819</v>
      </c>
      <c r="L80" s="59">
        <f t="shared" si="37"/>
        <v>7067.8156485869094</v>
      </c>
      <c r="M80" s="59">
        <f t="shared" si="37"/>
        <v>7067.8156485869094</v>
      </c>
      <c r="N80" s="59">
        <f t="shared" si="37"/>
        <v>0</v>
      </c>
      <c r="O80" s="59">
        <f t="shared" si="37"/>
        <v>0</v>
      </c>
    </row>
    <row r="81" spans="1:16" x14ac:dyDescent="0.25">
      <c r="A81" s="55" t="s">
        <v>841</v>
      </c>
      <c r="B81" s="55" t="s">
        <v>842</v>
      </c>
      <c r="C81" s="56">
        <f>'Planilha Orçamentária'!J348</f>
        <v>4340.5418768277796</v>
      </c>
      <c r="D81" s="57">
        <v>0</v>
      </c>
      <c r="E81" s="57">
        <v>0</v>
      </c>
      <c r="F81" s="57">
        <v>0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1</v>
      </c>
      <c r="N81" s="57">
        <v>0</v>
      </c>
      <c r="O81" s="57">
        <f>1-SUM(D81:N81)</f>
        <v>0</v>
      </c>
      <c r="P81" s="55"/>
    </row>
    <row r="82" spans="1:16" x14ac:dyDescent="0.25">
      <c r="B82" s="58" t="s">
        <v>784</v>
      </c>
      <c r="D82" s="59">
        <f t="shared" ref="D82:O82" si="38">D81*$C$81</f>
        <v>0</v>
      </c>
      <c r="E82" s="59">
        <f t="shared" si="38"/>
        <v>0</v>
      </c>
      <c r="F82" s="59">
        <f t="shared" si="38"/>
        <v>0</v>
      </c>
      <c r="G82" s="59">
        <f t="shared" si="38"/>
        <v>0</v>
      </c>
      <c r="H82" s="59">
        <f t="shared" si="38"/>
        <v>0</v>
      </c>
      <c r="I82" s="59">
        <f t="shared" si="38"/>
        <v>0</v>
      </c>
      <c r="J82" s="59">
        <f t="shared" si="38"/>
        <v>0</v>
      </c>
      <c r="K82" s="59">
        <f t="shared" si="38"/>
        <v>0</v>
      </c>
      <c r="L82" s="59">
        <f t="shared" si="38"/>
        <v>0</v>
      </c>
      <c r="M82" s="59">
        <f t="shared" si="38"/>
        <v>4340.5418768277796</v>
      </c>
      <c r="N82" s="59">
        <f t="shared" si="38"/>
        <v>0</v>
      </c>
      <c r="O82" s="59">
        <f t="shared" si="38"/>
        <v>0</v>
      </c>
    </row>
    <row r="83" spans="1:16" x14ac:dyDescent="0.25">
      <c r="A83" s="55" t="s">
        <v>843</v>
      </c>
      <c r="B83" s="55" t="s">
        <v>844</v>
      </c>
      <c r="C83" s="56">
        <f>'Planilha Orçamentária'!J353</f>
        <v>36524.679182480853</v>
      </c>
      <c r="D83" s="57">
        <v>0</v>
      </c>
      <c r="E83" s="57">
        <v>0</v>
      </c>
      <c r="F83" s="57">
        <v>0</v>
      </c>
      <c r="G83" s="57">
        <v>0</v>
      </c>
      <c r="H83" s="57">
        <v>0</v>
      </c>
      <c r="I83" s="57">
        <v>0</v>
      </c>
      <c r="J83" s="57">
        <v>0</v>
      </c>
      <c r="K83" s="57">
        <v>0</v>
      </c>
      <c r="L83" s="57">
        <v>0.5</v>
      </c>
      <c r="M83" s="57">
        <v>0.5</v>
      </c>
      <c r="N83" s="57">
        <v>0</v>
      </c>
      <c r="O83" s="57">
        <f>1-SUM(D83:N83)</f>
        <v>0</v>
      </c>
      <c r="P83" s="55"/>
    </row>
    <row r="84" spans="1:16" x14ac:dyDescent="0.25">
      <c r="B84" s="58" t="s">
        <v>784</v>
      </c>
      <c r="D84" s="59">
        <f t="shared" ref="D84:O84" si="39">D83*$C$83</f>
        <v>0</v>
      </c>
      <c r="E84" s="59">
        <f t="shared" si="39"/>
        <v>0</v>
      </c>
      <c r="F84" s="59">
        <f t="shared" si="39"/>
        <v>0</v>
      </c>
      <c r="G84" s="59">
        <f t="shared" si="39"/>
        <v>0</v>
      </c>
      <c r="H84" s="59">
        <f t="shared" si="39"/>
        <v>0</v>
      </c>
      <c r="I84" s="59">
        <f t="shared" si="39"/>
        <v>0</v>
      </c>
      <c r="J84" s="59">
        <f t="shared" si="39"/>
        <v>0</v>
      </c>
      <c r="K84" s="59">
        <f t="shared" si="39"/>
        <v>0</v>
      </c>
      <c r="L84" s="59">
        <f t="shared" si="39"/>
        <v>18262.339591240427</v>
      </c>
      <c r="M84" s="59">
        <f t="shared" si="39"/>
        <v>18262.339591240427</v>
      </c>
      <c r="N84" s="59">
        <f t="shared" si="39"/>
        <v>0</v>
      </c>
      <c r="O84" s="59">
        <f t="shared" si="39"/>
        <v>0</v>
      </c>
    </row>
    <row r="85" spans="1:16" x14ac:dyDescent="0.25">
      <c r="A85" s="55" t="s">
        <v>845</v>
      </c>
      <c r="B85" s="55" t="s">
        <v>846</v>
      </c>
      <c r="C85" s="56">
        <f>'Planilha Orçamentária'!J359</f>
        <v>2437.4787159500142</v>
      </c>
      <c r="D85" s="57">
        <v>0</v>
      </c>
      <c r="E85" s="57">
        <v>0</v>
      </c>
      <c r="F85" s="57">
        <v>0</v>
      </c>
      <c r="G85" s="57">
        <v>0</v>
      </c>
      <c r="H85" s="57">
        <v>0</v>
      </c>
      <c r="I85" s="57">
        <v>0</v>
      </c>
      <c r="J85" s="57">
        <v>0</v>
      </c>
      <c r="K85" s="57">
        <v>0</v>
      </c>
      <c r="L85" s="57">
        <v>0.5</v>
      </c>
      <c r="M85" s="57">
        <v>0.5</v>
      </c>
      <c r="N85" s="57">
        <v>0</v>
      </c>
      <c r="O85" s="57">
        <f>1-SUM(D85:N85)</f>
        <v>0</v>
      </c>
      <c r="P85" s="55"/>
    </row>
    <row r="86" spans="1:16" x14ac:dyDescent="0.25">
      <c r="B86" s="58" t="s">
        <v>784</v>
      </c>
      <c r="D86" s="59">
        <f t="shared" ref="D86:O86" si="40">D85*$C$85</f>
        <v>0</v>
      </c>
      <c r="E86" s="59">
        <f t="shared" si="40"/>
        <v>0</v>
      </c>
      <c r="F86" s="59">
        <f t="shared" si="40"/>
        <v>0</v>
      </c>
      <c r="G86" s="59">
        <f t="shared" si="40"/>
        <v>0</v>
      </c>
      <c r="H86" s="59">
        <f t="shared" si="40"/>
        <v>0</v>
      </c>
      <c r="I86" s="59">
        <f t="shared" si="40"/>
        <v>0</v>
      </c>
      <c r="J86" s="59">
        <f t="shared" si="40"/>
        <v>0</v>
      </c>
      <c r="K86" s="59">
        <f t="shared" si="40"/>
        <v>0</v>
      </c>
      <c r="L86" s="59">
        <f t="shared" si="40"/>
        <v>1218.7393579750071</v>
      </c>
      <c r="M86" s="59">
        <f t="shared" si="40"/>
        <v>1218.7393579750071</v>
      </c>
      <c r="N86" s="59">
        <f t="shared" si="40"/>
        <v>0</v>
      </c>
      <c r="O86" s="59">
        <f t="shared" si="40"/>
        <v>0</v>
      </c>
    </row>
    <row r="87" spans="1:16" x14ac:dyDescent="0.25">
      <c r="A87" s="55" t="s">
        <v>847</v>
      </c>
      <c r="B87" s="55" t="s">
        <v>848</v>
      </c>
      <c r="C87" s="56">
        <f>'Planilha Orçamentária'!J362</f>
        <v>66444.626317817398</v>
      </c>
      <c r="D87" s="57">
        <v>0</v>
      </c>
      <c r="E87" s="57">
        <v>0</v>
      </c>
      <c r="F87" s="57">
        <v>0</v>
      </c>
      <c r="G87" s="57">
        <v>0</v>
      </c>
      <c r="H87" s="57">
        <v>0</v>
      </c>
      <c r="I87" s="57">
        <v>0</v>
      </c>
      <c r="J87" s="57">
        <v>0.25</v>
      </c>
      <c r="K87" s="57">
        <v>0.25</v>
      </c>
      <c r="L87" s="57">
        <v>0.25</v>
      </c>
      <c r="M87" s="57">
        <v>0.25</v>
      </c>
      <c r="N87" s="57">
        <v>0</v>
      </c>
      <c r="O87" s="57">
        <f>1-SUM(D87:N87)</f>
        <v>0</v>
      </c>
      <c r="P87" s="55"/>
    </row>
    <row r="88" spans="1:16" x14ac:dyDescent="0.25">
      <c r="B88" s="58" t="s">
        <v>784</v>
      </c>
      <c r="D88" s="59">
        <f t="shared" ref="D88:O88" si="41">D87*$C$87</f>
        <v>0</v>
      </c>
      <c r="E88" s="59">
        <f t="shared" si="41"/>
        <v>0</v>
      </c>
      <c r="F88" s="59">
        <f t="shared" si="41"/>
        <v>0</v>
      </c>
      <c r="G88" s="59">
        <f t="shared" si="41"/>
        <v>0</v>
      </c>
      <c r="H88" s="59">
        <f t="shared" si="41"/>
        <v>0</v>
      </c>
      <c r="I88" s="59">
        <f t="shared" si="41"/>
        <v>0</v>
      </c>
      <c r="J88" s="59">
        <f t="shared" si="41"/>
        <v>16611.156579454349</v>
      </c>
      <c r="K88" s="59">
        <f t="shared" si="41"/>
        <v>16611.156579454349</v>
      </c>
      <c r="L88" s="59">
        <f t="shared" si="41"/>
        <v>16611.156579454349</v>
      </c>
      <c r="M88" s="59">
        <f t="shared" si="41"/>
        <v>16611.156579454349</v>
      </c>
      <c r="N88" s="59">
        <f t="shared" si="41"/>
        <v>0</v>
      </c>
      <c r="O88" s="59">
        <f t="shared" si="41"/>
        <v>0</v>
      </c>
    </row>
    <row r="89" spans="1:16" x14ac:dyDescent="0.25">
      <c r="A89" s="55" t="s">
        <v>849</v>
      </c>
      <c r="B89" s="55" t="s">
        <v>850</v>
      </c>
      <c r="C89" s="56">
        <f>'Planilha Orçamentária'!J367</f>
        <v>84239.494674462825</v>
      </c>
      <c r="D89" s="57">
        <v>0</v>
      </c>
      <c r="E89" s="57">
        <v>0</v>
      </c>
      <c r="F89" s="57">
        <v>0</v>
      </c>
      <c r="G89" s="57">
        <v>0</v>
      </c>
      <c r="H89" s="57">
        <v>0</v>
      </c>
      <c r="I89" s="57">
        <v>0</v>
      </c>
      <c r="J89" s="57">
        <v>0.25</v>
      </c>
      <c r="K89" s="57">
        <v>0.25</v>
      </c>
      <c r="L89" s="57">
        <v>0.25</v>
      </c>
      <c r="M89" s="57">
        <v>0.25</v>
      </c>
      <c r="N89" s="57">
        <v>0</v>
      </c>
      <c r="O89" s="57">
        <f>1-SUM(D89:N89)</f>
        <v>0</v>
      </c>
      <c r="P89" s="55"/>
    </row>
    <row r="90" spans="1:16" x14ac:dyDescent="0.25">
      <c r="B90" s="58" t="s">
        <v>784</v>
      </c>
      <c r="D90" s="59">
        <f t="shared" ref="D90:O90" si="42">D89*$C$89</f>
        <v>0</v>
      </c>
      <c r="E90" s="59">
        <f t="shared" si="42"/>
        <v>0</v>
      </c>
      <c r="F90" s="59">
        <f t="shared" si="42"/>
        <v>0</v>
      </c>
      <c r="G90" s="59">
        <f t="shared" si="42"/>
        <v>0</v>
      </c>
      <c r="H90" s="59">
        <f t="shared" si="42"/>
        <v>0</v>
      </c>
      <c r="I90" s="59">
        <f t="shared" si="42"/>
        <v>0</v>
      </c>
      <c r="J90" s="59">
        <f t="shared" si="42"/>
        <v>21059.873668615706</v>
      </c>
      <c r="K90" s="59">
        <f t="shared" si="42"/>
        <v>21059.873668615706</v>
      </c>
      <c r="L90" s="59">
        <f t="shared" si="42"/>
        <v>21059.873668615706</v>
      </c>
      <c r="M90" s="59">
        <f t="shared" si="42"/>
        <v>21059.873668615706</v>
      </c>
      <c r="N90" s="59">
        <f t="shared" si="42"/>
        <v>0</v>
      </c>
      <c r="O90" s="59">
        <f t="shared" si="42"/>
        <v>0</v>
      </c>
    </row>
    <row r="91" spans="1:16" x14ac:dyDescent="0.25">
      <c r="A91" s="60" t="s">
        <v>851</v>
      </c>
      <c r="B91" s="60" t="s">
        <v>6</v>
      </c>
      <c r="C91" s="61">
        <f>'Planilha Orçamentária'!J5</f>
        <v>362578.22023679933</v>
      </c>
      <c r="D91" s="62">
        <f t="shared" ref="D91:O91" si="43">D92/$C$91</f>
        <v>0.16563236819788377</v>
      </c>
      <c r="E91" s="62">
        <f t="shared" si="43"/>
        <v>0.10086345216197884</v>
      </c>
      <c r="F91" s="62">
        <f t="shared" si="43"/>
        <v>0.10086345216197884</v>
      </c>
      <c r="G91" s="62">
        <f t="shared" si="43"/>
        <v>3.2340717864211846E-2</v>
      </c>
      <c r="H91" s="62">
        <f t="shared" si="43"/>
        <v>3.2340717864211846E-2</v>
      </c>
      <c r="I91" s="62">
        <f t="shared" si="43"/>
        <v>0.19730281952002521</v>
      </c>
      <c r="J91" s="62">
        <f t="shared" si="43"/>
        <v>0.17993757094548526</v>
      </c>
      <c r="K91" s="62">
        <f t="shared" si="43"/>
        <v>9.4582599765585293E-2</v>
      </c>
      <c r="L91" s="62">
        <f t="shared" si="43"/>
        <v>7.0455544406166193E-2</v>
      </c>
      <c r="M91" s="62">
        <f t="shared" si="43"/>
        <v>2.5680757112472832E-2</v>
      </c>
      <c r="N91" s="62">
        <f t="shared" si="43"/>
        <v>0</v>
      </c>
      <c r="O91" s="62">
        <f t="shared" si="43"/>
        <v>0</v>
      </c>
      <c r="P91" s="63"/>
    </row>
    <row r="92" spans="1:16" x14ac:dyDescent="0.25">
      <c r="B92" s="58" t="s">
        <v>784</v>
      </c>
      <c r="D92" s="59">
        <f t="shared" ref="D92:O92" si="44">D6+D8+D10+D12+D14+D16+D18+D20+D22+D24+D26+D28+D30+D32</f>
        <v>60054.689274794939</v>
      </c>
      <c r="E92" s="59">
        <f t="shared" si="44"/>
        <v>36570.890971829838</v>
      </c>
      <c r="F92" s="59">
        <f t="shared" si="44"/>
        <v>36570.890971829838</v>
      </c>
      <c r="G92" s="59">
        <f t="shared" si="44"/>
        <v>11726.039924386394</v>
      </c>
      <c r="H92" s="59">
        <f t="shared" si="44"/>
        <v>11726.039924386394</v>
      </c>
      <c r="I92" s="59">
        <f t="shared" si="44"/>
        <v>71537.70514927317</v>
      </c>
      <c r="J92" s="59">
        <f t="shared" si="44"/>
        <v>65241.444227146858</v>
      </c>
      <c r="K92" s="59">
        <f t="shared" si="44"/>
        <v>34293.590688375429</v>
      </c>
      <c r="L92" s="59">
        <f t="shared" si="44"/>
        <v>25545.64589660252</v>
      </c>
      <c r="M92" s="59">
        <f t="shared" si="44"/>
        <v>9311.2832081739252</v>
      </c>
      <c r="N92" s="59">
        <f t="shared" si="44"/>
        <v>0</v>
      </c>
      <c r="O92" s="59">
        <f t="shared" si="44"/>
        <v>0</v>
      </c>
    </row>
    <row r="93" spans="1:16" x14ac:dyDescent="0.25">
      <c r="A93" s="60" t="s">
        <v>852</v>
      </c>
      <c r="B93" s="60" t="s">
        <v>7</v>
      </c>
      <c r="C93" s="61">
        <f>'Planilha Orçamentária'!J153</f>
        <v>116963.8951815941</v>
      </c>
      <c r="D93" s="62">
        <f t="shared" ref="D93:O93" si="45">D94/$C$93</f>
        <v>0</v>
      </c>
      <c r="E93" s="62">
        <f t="shared" si="45"/>
        <v>2.7256498229809325E-2</v>
      </c>
      <c r="F93" s="62">
        <f t="shared" si="45"/>
        <v>4.8781909034446465E-2</v>
      </c>
      <c r="G93" s="62">
        <f t="shared" si="45"/>
        <v>5.8378407455206754E-2</v>
      </c>
      <c r="H93" s="62">
        <f t="shared" si="45"/>
        <v>0.14213289486846659</v>
      </c>
      <c r="I93" s="62">
        <f t="shared" si="45"/>
        <v>0.30717904143337227</v>
      </c>
      <c r="J93" s="62">
        <f t="shared" si="45"/>
        <v>0.21266184861779389</v>
      </c>
      <c r="K93" s="62">
        <f t="shared" si="45"/>
        <v>9.003094132422422E-2</v>
      </c>
      <c r="L93" s="62">
        <f t="shared" si="45"/>
        <v>6.8562988374568576E-2</v>
      </c>
      <c r="M93" s="62">
        <f t="shared" si="45"/>
        <v>4.501547066211211E-2</v>
      </c>
      <c r="N93" s="62">
        <f t="shared" si="45"/>
        <v>0</v>
      </c>
      <c r="O93" s="62">
        <f t="shared" si="45"/>
        <v>0</v>
      </c>
      <c r="P93" s="63"/>
    </row>
    <row r="94" spans="1:16" x14ac:dyDescent="0.25">
      <c r="B94" s="58" t="s">
        <v>784</v>
      </c>
      <c r="D94" s="59">
        <f t="shared" ref="D94:O94" si="46">D34+D36+D38+D40+D42+D44+D46+D48+D50+D52+D54</f>
        <v>0</v>
      </c>
      <c r="E94" s="59">
        <f t="shared" si="46"/>
        <v>3188.0262019687229</v>
      </c>
      <c r="F94" s="59">
        <f t="shared" si="46"/>
        <v>5705.7220950630544</v>
      </c>
      <c r="G94" s="59">
        <f t="shared" si="46"/>
        <v>6828.165930459194</v>
      </c>
      <c r="H94" s="59">
        <f t="shared" si="46"/>
        <v>16624.417017251861</v>
      </c>
      <c r="I94" s="59">
        <f t="shared" si="46"/>
        <v>35928.857204195505</v>
      </c>
      <c r="J94" s="59">
        <f t="shared" si="46"/>
        <v>24873.758170855675</v>
      </c>
      <c r="K94" s="59">
        <f t="shared" si="46"/>
        <v>10530.369584146811</v>
      </c>
      <c r="L94" s="59">
        <f t="shared" si="46"/>
        <v>8019.394185579893</v>
      </c>
      <c r="M94" s="59">
        <f t="shared" si="46"/>
        <v>5265.1847920734053</v>
      </c>
      <c r="N94" s="59">
        <f t="shared" si="46"/>
        <v>0</v>
      </c>
      <c r="O94" s="59">
        <f t="shared" si="46"/>
        <v>0</v>
      </c>
    </row>
    <row r="95" spans="1:16" x14ac:dyDescent="0.25">
      <c r="A95" s="60" t="s">
        <v>853</v>
      </c>
      <c r="B95" s="60" t="s">
        <v>8</v>
      </c>
      <c r="C95" s="61">
        <f>'Planilha Orçamentária'!J237</f>
        <v>292109.04393169377</v>
      </c>
      <c r="D95" s="62">
        <f t="shared" ref="D95:O95" si="47">D96/$C$95</f>
        <v>0</v>
      </c>
      <c r="E95" s="62">
        <f t="shared" si="47"/>
        <v>1.8759990435495633E-2</v>
      </c>
      <c r="F95" s="62">
        <f t="shared" si="47"/>
        <v>3.4081430861928629E-2</v>
      </c>
      <c r="G95" s="62">
        <f t="shared" si="47"/>
        <v>4.9506265375081238E-2</v>
      </c>
      <c r="H95" s="62">
        <f t="shared" si="47"/>
        <v>0.19025694186502889</v>
      </c>
      <c r="I95" s="62">
        <f t="shared" si="47"/>
        <v>0.19178525675172378</v>
      </c>
      <c r="J95" s="62">
        <f t="shared" si="47"/>
        <v>0.19657218196691778</v>
      </c>
      <c r="K95" s="62">
        <f t="shared" si="47"/>
        <v>0.22921249123767382</v>
      </c>
      <c r="L95" s="62">
        <f t="shared" si="47"/>
        <v>5.1818356846492518E-2</v>
      </c>
      <c r="M95" s="62">
        <f t="shared" si="47"/>
        <v>3.8007084659657811E-2</v>
      </c>
      <c r="N95" s="62">
        <f t="shared" si="47"/>
        <v>0</v>
      </c>
      <c r="O95" s="62">
        <f t="shared" si="47"/>
        <v>0</v>
      </c>
      <c r="P95" s="63"/>
    </row>
    <row r="96" spans="1:16" x14ac:dyDescent="0.25">
      <c r="B96" s="58" t="s">
        <v>784</v>
      </c>
      <c r="D96" s="59">
        <f t="shared" ref="D96:O96" si="48">D56+D58+D60+D62+D64+D66+D68+D70+D72+D74+D76+D78+D80</f>
        <v>0</v>
      </c>
      <c r="E96" s="59">
        <f t="shared" si="48"/>
        <v>5479.9628702803484</v>
      </c>
      <c r="F96" s="59">
        <f t="shared" si="48"/>
        <v>9955.4941849020943</v>
      </c>
      <c r="G96" s="59">
        <f t="shared" si="48"/>
        <v>14461.227847343695</v>
      </c>
      <c r="H96" s="59">
        <f t="shared" si="48"/>
        <v>55575.773389561436</v>
      </c>
      <c r="I96" s="59">
        <f t="shared" si="48"/>
        <v>56022.207989940449</v>
      </c>
      <c r="J96" s="59">
        <f t="shared" si="48"/>
        <v>57420.512137923288</v>
      </c>
      <c r="K96" s="59">
        <f t="shared" si="48"/>
        <v>66955.041672638632</v>
      </c>
      <c r="L96" s="59">
        <f t="shared" si="48"/>
        <v>15136.610676540267</v>
      </c>
      <c r="M96" s="59">
        <f t="shared" si="48"/>
        <v>11102.213162563588</v>
      </c>
      <c r="N96" s="59">
        <f t="shared" si="48"/>
        <v>0</v>
      </c>
      <c r="O96" s="59">
        <f t="shared" si="48"/>
        <v>0</v>
      </c>
    </row>
    <row r="97" spans="1:16" x14ac:dyDescent="0.25">
      <c r="A97" s="60" t="s">
        <v>854</v>
      </c>
      <c r="B97" s="60" t="s">
        <v>9</v>
      </c>
      <c r="C97" s="61">
        <f>'Planilha Orçamentária'!J347</f>
        <v>193986.82076753885</v>
      </c>
      <c r="D97" s="62">
        <f t="shared" ref="D97:O97" si="49">D98/$C$97</f>
        <v>0</v>
      </c>
      <c r="E97" s="62">
        <f t="shared" si="49"/>
        <v>0</v>
      </c>
      <c r="F97" s="62">
        <f t="shared" si="49"/>
        <v>0</v>
      </c>
      <c r="G97" s="62">
        <f t="shared" si="49"/>
        <v>0</v>
      </c>
      <c r="H97" s="62">
        <f t="shared" si="49"/>
        <v>0</v>
      </c>
      <c r="I97" s="62">
        <f t="shared" si="49"/>
        <v>0</v>
      </c>
      <c r="J97" s="62">
        <f t="shared" si="49"/>
        <v>0.19419376068445682</v>
      </c>
      <c r="K97" s="62">
        <f t="shared" si="49"/>
        <v>0.19419376068445682</v>
      </c>
      <c r="L97" s="62">
        <f t="shared" si="49"/>
        <v>0.29461851568655195</v>
      </c>
      <c r="M97" s="62">
        <f t="shared" si="49"/>
        <v>0.31699396294453447</v>
      </c>
      <c r="N97" s="62">
        <f t="shared" si="49"/>
        <v>0</v>
      </c>
      <c r="O97" s="62">
        <f t="shared" si="49"/>
        <v>0</v>
      </c>
      <c r="P97" s="63"/>
    </row>
    <row r="98" spans="1:16" x14ac:dyDescent="0.25">
      <c r="B98" s="58" t="s">
        <v>784</v>
      </c>
      <c r="D98" s="59">
        <f t="shared" ref="D98:O98" si="50">D82+D84+D86+D88+D90</f>
        <v>0</v>
      </c>
      <c r="E98" s="59">
        <f t="shared" si="50"/>
        <v>0</v>
      </c>
      <c r="F98" s="59">
        <f t="shared" si="50"/>
        <v>0</v>
      </c>
      <c r="G98" s="59">
        <f t="shared" si="50"/>
        <v>0</v>
      </c>
      <c r="H98" s="59">
        <f t="shared" si="50"/>
        <v>0</v>
      </c>
      <c r="I98" s="59">
        <f t="shared" si="50"/>
        <v>0</v>
      </c>
      <c r="J98" s="59">
        <f t="shared" si="50"/>
        <v>37671.030248070056</v>
      </c>
      <c r="K98" s="59">
        <f t="shared" si="50"/>
        <v>37671.030248070056</v>
      </c>
      <c r="L98" s="59">
        <f t="shared" si="50"/>
        <v>57152.109197285492</v>
      </c>
      <c r="M98" s="59">
        <f t="shared" si="50"/>
        <v>61492.651074113266</v>
      </c>
      <c r="N98" s="59">
        <f t="shared" si="50"/>
        <v>0</v>
      </c>
      <c r="O98" s="59">
        <f t="shared" si="50"/>
        <v>0</v>
      </c>
    </row>
    <row r="100" spans="1:16" x14ac:dyDescent="0.25">
      <c r="B100" s="52" t="s">
        <v>855</v>
      </c>
      <c r="D100" s="64">
        <f t="shared" ref="D100:O100" si="51">D92+D94+D96+D98</f>
        <v>60054.689274794939</v>
      </c>
      <c r="E100" s="64">
        <f t="shared" si="51"/>
        <v>45238.880044078905</v>
      </c>
      <c r="F100" s="64">
        <f t="shared" si="51"/>
        <v>52232.107251794994</v>
      </c>
      <c r="G100" s="64">
        <f t="shared" si="51"/>
        <v>33015.433702189286</v>
      </c>
      <c r="H100" s="64">
        <f t="shared" si="51"/>
        <v>83926.230331199695</v>
      </c>
      <c r="I100" s="64">
        <f t="shared" si="51"/>
        <v>163488.77034340912</v>
      </c>
      <c r="J100" s="64">
        <f t="shared" si="51"/>
        <v>185206.74478399588</v>
      </c>
      <c r="K100" s="64">
        <f t="shared" si="51"/>
        <v>149450.03219323093</v>
      </c>
      <c r="L100" s="64">
        <f t="shared" si="51"/>
        <v>105853.75995600817</v>
      </c>
      <c r="M100" s="64">
        <f t="shared" si="51"/>
        <v>87171.33223692418</v>
      </c>
      <c r="N100" s="64">
        <f t="shared" si="51"/>
        <v>0</v>
      </c>
      <c r="O100" s="64">
        <f t="shared" si="51"/>
        <v>0</v>
      </c>
    </row>
    <row r="101" spans="1:16" x14ac:dyDescent="0.25">
      <c r="B101" s="52" t="s">
        <v>856</v>
      </c>
      <c r="C101" s="53">
        <f>D100+E100+F100+G100+H100+I100+J100+K100+L100+M100+N100+O100</f>
        <v>965637.98011762614</v>
      </c>
    </row>
    <row r="102" spans="1:16" x14ac:dyDescent="0.25">
      <c r="B102" s="52" t="s">
        <v>857</v>
      </c>
      <c r="D102" s="1">
        <f>D100/$C$101</f>
        <v>6.2191722479142307E-2</v>
      </c>
      <c r="E102" s="1">
        <f t="shared" ref="E102:O102" si="52">D102+E100/$C$101</f>
        <v>0.10904041834192131</v>
      </c>
      <c r="F102" s="1">
        <f t="shared" si="52"/>
        <v>0.16313119389885675</v>
      </c>
      <c r="G102" s="1">
        <f t="shared" si="52"/>
        <v>0.1973214747100647</v>
      </c>
      <c r="H102" s="1">
        <f t="shared" si="52"/>
        <v>0.28423420190103177</v>
      </c>
      <c r="I102" s="1">
        <f t="shared" si="52"/>
        <v>0.45354068498229405</v>
      </c>
      <c r="J102" s="1">
        <f t="shared" si="52"/>
        <v>0.64533797195461828</v>
      </c>
      <c r="K102" s="1">
        <f t="shared" si="52"/>
        <v>0.8001061514073633</v>
      </c>
      <c r="L102" s="1">
        <f t="shared" si="52"/>
        <v>0.90972669464978417</v>
      </c>
      <c r="M102" s="1">
        <f t="shared" si="52"/>
        <v>1</v>
      </c>
      <c r="N102" s="1">
        <f t="shared" si="52"/>
        <v>1</v>
      </c>
      <c r="O102" s="1">
        <f t="shared" si="52"/>
        <v>1</v>
      </c>
    </row>
    <row r="104" spans="1:16" x14ac:dyDescent="0.25">
      <c r="B104" s="80"/>
      <c r="C104" s="81"/>
      <c r="D104" s="81"/>
      <c r="E104" s="81"/>
      <c r="F104" s="81"/>
      <c r="G104" s="81"/>
      <c r="H104" s="81"/>
    </row>
  </sheetData>
  <mergeCells count="2">
    <mergeCell ref="B104:H104"/>
    <mergeCell ref="A2:F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Premissas</vt:lpstr>
      <vt:lpstr>BDI</vt:lpstr>
      <vt:lpstr>Grandes Itens</vt:lpstr>
      <vt:lpstr>Planilha Orçamentária</vt:lpstr>
      <vt:lpstr>Curva ABC</vt:lpstr>
      <vt:lpstr>Cronograma Físico-Financeiro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Giovani Vargas</cp:lastModifiedBy>
  <dcterms:created xsi:type="dcterms:W3CDTF">2026-08-11T19:36:43Z</dcterms:created>
  <dcterms:modified xsi:type="dcterms:W3CDTF">2026-08-25T19:07:26Z</dcterms:modified>
</cp:coreProperties>
</file>