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192.168.200.251\Educação\POLIENE- KARINA -  LICITAÇÕES\PROCESSOS LICITATORIOS 2026\PARA ENCAMINHAR\TRANSPORTE SERVIDORES\"/>
    </mc:Choice>
  </mc:AlternateContent>
  <xr:revisionPtr revIDLastSave="0" documentId="13_ncr:1_{E08541B1-2683-476D-B1E8-3DFD06A01AFC}" xr6:coauthVersionLast="47" xr6:coauthVersionMax="47" xr10:uidLastSave="{00000000-0000-0000-0000-000000000000}"/>
  <bookViews>
    <workbookView xWindow="-120" yWindow="-120" windowWidth="29040" windowHeight="15840" tabRatio="954" activeTab="3" xr2:uid="{00000000-000D-0000-FFFF-FFFF00000000}"/>
  </bookViews>
  <sheets>
    <sheet name="Descrição" sheetId="1" r:id="rId1"/>
    <sheet name="Depreciação - cáluculo base" sheetId="12" r:id="rId2"/>
    <sheet name="Custo motorista Micro " sheetId="3" r:id="rId3"/>
    <sheet name="Micro 33 lugares" sheetId="6" r:id="rId4"/>
  </sheets>
  <calcPr calcId="191029"/>
  <extLst>
    <ext xmlns:x15="http://schemas.microsoft.com/office/spreadsheetml/2010/11/main" uri="{140A7094-0E35-4892-8432-C4D2E57EDEB5}">
      <x15:workbookPr chartTrackingRefBase="1"/>
    </ext>
    <ext xmlns:loext="http://schemas.libreoffice.org/" uri="{7626C862-2A13-11E5-B345-FEFF819CDC9F}">
      <loext:extCalcPr stringRefSyntax="ExcelA1"/>
    </ext>
  </extLst>
</workbook>
</file>

<file path=xl/calcChain.xml><?xml version="1.0" encoding="utf-8"?>
<calcChain xmlns="http://schemas.openxmlformats.org/spreadsheetml/2006/main">
  <c r="B8" i="6" l="1"/>
  <c r="H12" i="6"/>
  <c r="E62" i="6"/>
  <c r="E31" i="6"/>
  <c r="H38" i="6"/>
  <c r="H37" i="6"/>
  <c r="H36" i="6"/>
  <c r="H35" i="6"/>
  <c r="H34" i="6"/>
  <c r="H47" i="6"/>
  <c r="I24" i="6"/>
  <c r="I20" i="6"/>
  <c r="I16" i="6"/>
  <c r="I12" i="6"/>
  <c r="E12" i="6"/>
  <c r="G51" i="6" l="1"/>
  <c r="H51" i="6" s="1"/>
  <c r="H52" i="6" s="1"/>
  <c r="E10" i="12"/>
  <c r="E13" i="12" s="1"/>
  <c r="E11" i="12"/>
  <c r="E16" i="12"/>
  <c r="H22" i="12"/>
  <c r="E29" i="12"/>
  <c r="E27" i="12" l="1"/>
  <c r="E14" i="12"/>
  <c r="E22" i="12"/>
  <c r="F10" i="12"/>
  <c r="F11" i="12" s="1"/>
  <c r="E25" i="12"/>
  <c r="E20" i="12"/>
  <c r="E12" i="12"/>
  <c r="E23" i="12"/>
  <c r="E18" i="12"/>
  <c r="E28" i="12"/>
  <c r="E26" i="12"/>
  <c r="E21" i="12"/>
  <c r="E19" i="12"/>
  <c r="E24" i="12"/>
  <c r="H17" i="12" s="1"/>
  <c r="H8" i="6" s="1"/>
  <c r="I8" i="6" s="1"/>
  <c r="I26" i="6" s="1"/>
  <c r="E63" i="6" s="1"/>
  <c r="E17" i="12"/>
  <c r="E15" i="12"/>
  <c r="E38" i="6"/>
  <c r="E37" i="6"/>
  <c r="F12" i="12" l="1"/>
  <c r="F13" i="12" s="1"/>
  <c r="F14" i="12" s="1"/>
  <c r="B12" i="6"/>
  <c r="B16" i="6" s="1"/>
  <c r="B20" i="6" s="1"/>
  <c r="B24" i="6" s="1"/>
  <c r="H48" i="6"/>
  <c r="H43" i="6"/>
  <c r="H42" i="6"/>
  <c r="H39" i="6"/>
  <c r="AD125" i="3"/>
  <c r="AD135" i="3" s="1"/>
  <c r="X68" i="3"/>
  <c r="AD65" i="3" s="1"/>
  <c r="X63" i="3"/>
  <c r="X54" i="3"/>
  <c r="F15" i="12" l="1"/>
  <c r="F16" i="12" s="1"/>
  <c r="F17" i="12" s="1"/>
  <c r="F18" i="12" s="1"/>
  <c r="F19" i="12" s="1"/>
  <c r="G8" i="6"/>
  <c r="H44" i="6"/>
  <c r="AD73" i="3"/>
  <c r="X64" i="3"/>
  <c r="AD60" i="3" s="1"/>
  <c r="AD74" i="3" s="1"/>
  <c r="AD82" i="3" s="1"/>
  <c r="AD27" i="3"/>
  <c r="H24" i="12" l="1"/>
  <c r="F20" i="12"/>
  <c r="F21" i="12" s="1"/>
  <c r="F22" i="12" s="1"/>
  <c r="F23" i="12" s="1"/>
  <c r="F24" i="12" s="1"/>
  <c r="F25" i="12" s="1"/>
  <c r="F26" i="12" s="1"/>
  <c r="F27" i="12" s="1"/>
  <c r="F28" i="12" s="1"/>
  <c r="F29" i="12" s="1"/>
  <c r="AD131" i="3"/>
  <c r="AD36" i="3"/>
  <c r="AD35" i="3"/>
  <c r="AD38" i="3" l="1"/>
  <c r="AD52" i="3" s="1"/>
  <c r="AD92" i="3"/>
  <c r="AD53" i="3"/>
  <c r="AD51" i="3"/>
  <c r="AD48" i="3"/>
  <c r="AD45" i="3"/>
  <c r="AD44" i="3"/>
  <c r="AD90" i="3" l="1"/>
  <c r="AD46" i="3"/>
  <c r="AD91" i="3"/>
  <c r="AD49" i="3"/>
  <c r="AD80" i="3"/>
  <c r="AD50" i="3"/>
  <c r="AD54" i="3" s="1"/>
  <c r="AD81" i="3" s="1"/>
  <c r="AD83" i="3" s="1"/>
  <c r="AD93" i="3"/>
  <c r="H31" i="6" l="1"/>
  <c r="AD132" i="3"/>
  <c r="AD96" i="3"/>
  <c r="AD95" i="3"/>
  <c r="AD94" i="3"/>
  <c r="I54" i="6" l="1"/>
  <c r="H57" i="6" s="1"/>
  <c r="H58" i="6" s="1"/>
  <c r="I59" i="6" s="1"/>
  <c r="E64" i="6" s="1"/>
  <c r="E65" i="6" s="1"/>
  <c r="AD97" i="3"/>
  <c r="AD99" i="3" s="1"/>
  <c r="AD133" i="3" s="1"/>
  <c r="E66" i="6" l="1"/>
  <c r="E67" i="6" s="1"/>
  <c r="E68" i="6" s="1"/>
  <c r="E69" i="6" s="1"/>
  <c r="AD109" i="3"/>
  <c r="AD110" i="3"/>
  <c r="AD107" i="3"/>
  <c r="AD108" i="3"/>
  <c r="AD111" i="3"/>
  <c r="AD112" i="3"/>
  <c r="AD113" i="3"/>
  <c r="AD134" i="3" s="1"/>
  <c r="AD136" i="3" s="1"/>
  <c r="AD137" i="3" s="1"/>
  <c r="E71" i="6" l="1"/>
  <c r="E70" i="6"/>
  <c r="E72" i="6"/>
  <c r="E73" i="6" l="1"/>
  <c r="D78" i="6" l="1"/>
  <c r="E13" i="1"/>
  <c r="F13" i="1" s="1"/>
  <c r="F1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X60" authorId="0" shapeId="0" xr:uid="{00000000-0006-0000-0200-000002000000}">
      <text>
        <r>
          <rPr>
            <b/>
            <sz val="9"/>
            <color rgb="FF000000"/>
            <rFont val="Segoe UI"/>
            <family val="2"/>
            <charset val="1"/>
          </rPr>
          <t xml:space="preserve">User:
</t>
        </r>
        <r>
          <rPr>
            <sz val="9"/>
            <color rgb="FF000000"/>
            <rFont val="Segoe UI"/>
            <family val="2"/>
            <charset val="1"/>
          </rPr>
          <t xml:space="preserve">Considerado valor atual de pssagem Metrocard </t>
        </r>
      </text>
    </comment>
    <comment ref="X65" authorId="0" shapeId="0" xr:uid="{00000000-0006-0000-0200-000003000000}">
      <text>
        <r>
          <rPr>
            <b/>
            <sz val="9"/>
            <color rgb="FF000000"/>
            <rFont val="Segoe UI"/>
            <family val="2"/>
            <charset val="1"/>
          </rPr>
          <t xml:space="preserve">User:
</t>
        </r>
        <r>
          <rPr>
            <sz val="9"/>
            <color rgb="FF000000"/>
            <rFont val="Segoe UI"/>
            <family val="2"/>
            <charset val="1"/>
          </rPr>
          <t>considerado valor apresentado na CCT</t>
        </r>
      </text>
    </comment>
    <comment ref="O68" authorId="0" shapeId="0" xr:uid="{00000000-0006-0000-0200-000001000000}">
      <text>
        <r>
          <rPr>
            <b/>
            <sz val="9"/>
            <color rgb="FF000000"/>
            <rFont val="Segoe UI"/>
            <family val="2"/>
            <charset val="1"/>
          </rPr>
          <t xml:space="preserve">User:
</t>
        </r>
        <r>
          <rPr>
            <sz val="9"/>
            <color rgb="FF000000"/>
            <rFont val="Segoe UI"/>
            <family val="2"/>
            <charset val="1"/>
          </rPr>
          <t>conforme CCT</t>
        </r>
      </text>
    </comment>
    <comment ref="X73" authorId="0" shapeId="0" xr:uid="{00000000-0006-0000-0200-000004000000}">
      <text>
        <r>
          <rPr>
            <b/>
            <sz val="9"/>
            <color rgb="FF000000"/>
            <rFont val="Segoe UI"/>
            <family val="2"/>
            <charset val="1"/>
          </rPr>
          <t xml:space="preserve">User:
</t>
        </r>
        <r>
          <rPr>
            <sz val="9"/>
            <color rgb="FF000000"/>
            <rFont val="Segoe UI"/>
            <family val="2"/>
            <charset val="1"/>
          </rPr>
          <t xml:space="preserve">Considerado valor anual proposto pela CCT (2.929,56) aplicando o indice de incidencia de 9,0907% sobre o nº total de profissonais que se pretende contratar. Cabe ressaltar que para aplicar esse indice tomamos como base a incidencia de servidores atuantes nos locais afastados nos ultimos 3 anos. </t>
        </r>
      </text>
    </comment>
    <comment ref="X90" authorId="0" shapeId="0" xr:uid="{00000000-0006-0000-0200-000005000000}">
      <text>
        <r>
          <rPr>
            <b/>
            <sz val="9"/>
            <color rgb="FF000000"/>
            <rFont val="Segoe UI"/>
            <family val="2"/>
            <charset val="1"/>
          </rPr>
          <t xml:space="preserve">User:
</t>
        </r>
        <r>
          <rPr>
            <sz val="9"/>
            <color rgb="FF000000"/>
            <rFont val="Segoe UI"/>
            <family val="2"/>
            <charset val="1"/>
          </rPr>
          <t>baseado em levantamentos efetuados em diversos contratos, onde se observou que cerca de 5,5% do pessoal é demitido pelo empregador, antes do término do contrato de trabalho.</t>
        </r>
      </text>
    </comment>
    <comment ref="X92" authorId="0" shapeId="0" xr:uid="{00000000-0006-0000-0200-000006000000}">
      <text>
        <r>
          <rPr>
            <b/>
            <sz val="9"/>
            <color rgb="FF000000"/>
            <rFont val="Segoe UI"/>
            <family val="2"/>
            <charset val="1"/>
          </rPr>
          <t xml:space="preserve">User:
</t>
        </r>
        <r>
          <rPr>
            <sz val="9"/>
            <color rgb="FF000000"/>
            <rFont val="Segoe UI"/>
            <family val="2"/>
            <charset val="1"/>
          </rPr>
          <t>baseado em pesquisa, as planilhas em sua maioria apresentam esse percentual, a fórmula não foi encontrada.</t>
        </r>
      </text>
    </comment>
    <comment ref="X96" authorId="0" shapeId="0" xr:uid="{00000000-0006-0000-0200-000007000000}">
      <text>
        <r>
          <rPr>
            <b/>
            <sz val="9"/>
            <color rgb="FF000000"/>
            <rFont val="Segoe UI"/>
            <family val="2"/>
            <charset val="1"/>
          </rPr>
          <t xml:space="preserve">User:
</t>
        </r>
        <r>
          <rPr>
            <sz val="9"/>
            <color rgb="FF000000"/>
            <rFont val="Segoe UI"/>
            <family val="2"/>
            <charset val="1"/>
          </rPr>
          <t>baseado em pesquisa, as planilhas em sua maioria apresentam esse percentual, a fórmula não foi encontrada.</t>
        </r>
      </text>
    </comment>
    <comment ref="X107" authorId="0" shapeId="0" xr:uid="{00000000-0006-0000-0200-000008000000}">
      <text>
        <r>
          <rPr>
            <b/>
            <sz val="9"/>
            <color rgb="FF000000"/>
            <rFont val="Segoe UI"/>
            <family val="2"/>
            <charset val="1"/>
          </rPr>
          <t xml:space="preserve">User:
</t>
        </r>
        <r>
          <rPr>
            <sz val="9"/>
            <color rgb="FF000000"/>
            <rFont val="Segoe UI"/>
            <family val="2"/>
            <charset val="1"/>
          </rPr>
          <t xml:space="preserve"> afastamento de 30 dias, sem prejuízo da remuneração, após cada 12 meses de vigência do contrato de trabalho. O pagamento ocorre conforme preceitua o art. 129 e o inc. I art. 130, CLT; e art. 7º, inciso XVII, CF</t>
        </r>
      </text>
    </comment>
    <comment ref="X108" authorId="0" shapeId="0" xr:uid="{00000000-0006-0000-0200-000009000000}">
      <text>
        <r>
          <rPr>
            <b/>
            <sz val="9"/>
            <color rgb="FF000000"/>
            <rFont val="Segoe UI"/>
            <family val="2"/>
            <charset val="1"/>
          </rPr>
          <t xml:space="preserve">User:
</t>
        </r>
        <r>
          <rPr>
            <sz val="9"/>
            <color rgb="FF000000"/>
            <rFont val="Segoe UI"/>
            <family val="2"/>
            <charset val="1"/>
          </rPr>
          <t>Lei 6367/76 e o art. 473 da CLT elencam as motivações de falta de empregados ao serviço sem que haja prejuízo ao salário correspondente. De acordo com dados estatísticos do IBGE, arrolado no item 20 do Acórdão 6771/2009 do TCU, cada empregado falta um dia por ano, a esse título.</t>
        </r>
      </text>
    </comment>
    <comment ref="X109" authorId="0" shapeId="0" xr:uid="{00000000-0006-0000-0200-00000A000000}">
      <text>
        <r>
          <rPr>
            <b/>
            <sz val="9"/>
            <color rgb="FF000000"/>
            <rFont val="Segoe UI"/>
            <family val="2"/>
            <charset val="1"/>
          </rPr>
          <t xml:space="preserve">User:
</t>
        </r>
        <r>
          <rPr>
            <sz val="9"/>
            <color rgb="FF000000"/>
            <rFont val="Segoe UI"/>
            <family val="2"/>
            <charset val="1"/>
          </rPr>
          <t>Criada pelo art. 7º, inciso XIX da CF, combinado com o art. 10, § 1º dos Atos das Disposições Constitucionais Transitórias – ADCT -, concede ao empregado o direito de ausentar-se do serviço por cinco dias quando do nascimento de filho. De acordo com o IBGE, nascem filhos de 1,5% dos trabalhadores no período de um ano.</t>
        </r>
      </text>
    </comment>
    <comment ref="X110" authorId="0" shapeId="0" xr:uid="{00000000-0006-0000-0200-00000B000000}">
      <text>
        <r>
          <rPr>
            <b/>
            <sz val="9"/>
            <color rgb="FF000000"/>
            <rFont val="Segoe UI"/>
            <family val="2"/>
            <charset val="1"/>
          </rPr>
          <t xml:space="preserve">User:
</t>
        </r>
        <r>
          <rPr>
            <sz val="9"/>
            <color rgb="FF000000"/>
            <rFont val="Segoe UI"/>
            <family val="2"/>
            <charset val="1"/>
          </rPr>
          <t>O artigo 27 do Decreto nº 89.312, de 23/01/84, obriga o empregador a assumir o ônus financeiro pelo prazo de 15 dias, no caso de acidente de trabalho previsto no art. 131 da CLT. De acordo com os números mais recentes apresentados pelo Ministério da Previdência de Assistência Social, baseados em informações prestadas pelos empregadores, por meio da GFIP, 0,78% dos empregados se acidentam no ano.</t>
        </r>
      </text>
    </comment>
    <comment ref="X111" authorId="0" shapeId="0" xr:uid="{00000000-0006-0000-0200-00000C000000}">
      <text>
        <r>
          <rPr>
            <b/>
            <sz val="9"/>
            <color rgb="FF000000"/>
            <rFont val="Segoe UI"/>
            <family val="2"/>
            <charset val="1"/>
          </rPr>
          <t xml:space="preserve">User:
</t>
        </r>
        <r>
          <rPr>
            <sz val="9"/>
            <color rgb="FF000000"/>
            <rFont val="Segoe UI"/>
            <family val="2"/>
            <charset val="1"/>
          </rPr>
          <t>conforme dados extraídos dos relatórios do INSS, em 2021 2,7% das mulheres contribuites receberam o beneficio sal´rio maternidade.</t>
        </r>
      </text>
    </comment>
    <comment ref="X112" authorId="0" shapeId="0" xr:uid="{00000000-0006-0000-0200-00000D000000}">
      <text>
        <r>
          <rPr>
            <b/>
            <sz val="9"/>
            <color rgb="FF000000"/>
            <rFont val="Segoe UI"/>
            <family val="2"/>
            <charset val="1"/>
          </rPr>
          <t xml:space="preserve">User:
</t>
        </r>
        <r>
          <rPr>
            <sz val="9"/>
            <color rgb="FF000000"/>
            <rFont val="Segoe UI"/>
            <family val="2"/>
            <charset val="1"/>
          </rPr>
          <t>refere-se aos dias em que o empregado fica doente e a contratada deve providenciar sua substituição. Conforme dados do IBGE o empregado se ausenta cerca de 5,96 dias, devendo-se converter esses dias em mês e depois dividi-lo pelo número de meses no ano. (Acórdão 1753/2008 –Plenário TCU).</t>
        </r>
      </text>
    </comment>
  </commentList>
</comments>
</file>

<file path=xl/sharedStrings.xml><?xml version="1.0" encoding="utf-8"?>
<sst xmlns="http://schemas.openxmlformats.org/spreadsheetml/2006/main" count="358" uniqueCount="274">
  <si>
    <t>Modalidade de Contratação: Pregão Eletrônico menor valor</t>
  </si>
  <si>
    <t>Data de apresentação da proposta</t>
  </si>
  <si>
    <t>_____/_______/_________</t>
  </si>
  <si>
    <t>Ano do acordo, CCT ou Sentença Mormativa em Dissidio Coletivo</t>
  </si>
  <si>
    <t>Número de meses de execução contratual</t>
  </si>
  <si>
    <t>Identificação do Serviço</t>
  </si>
  <si>
    <t>Lote I</t>
  </si>
  <si>
    <t>Item Descrição/Especificação</t>
  </si>
  <si>
    <t>Unidade de Medida</t>
  </si>
  <si>
    <t>Quantidade</t>
  </si>
  <si>
    <t>Preço unitário</t>
  </si>
  <si>
    <t>Total</t>
  </si>
  <si>
    <t>Km rodado</t>
  </si>
  <si>
    <t>Estimativa Global Contratação</t>
  </si>
  <si>
    <t>Valor base para cálculo</t>
  </si>
  <si>
    <t>Ano</t>
  </si>
  <si>
    <t>Forma de Cálculo</t>
  </si>
  <si>
    <t>Depreciação Anual</t>
  </si>
  <si>
    <t>Saldo Contábil</t>
  </si>
  <si>
    <t>Depreciação</t>
  </si>
  <si>
    <t>Valor residual</t>
  </si>
  <si>
    <t>Valor considerado para calculo do IPVA</t>
  </si>
  <si>
    <t>(525383,000– (525383,00X15%))/20</t>
  </si>
  <si>
    <t>(19x1876300,00)/210</t>
  </si>
  <si>
    <t>(18x1876300,00)/210</t>
  </si>
  <si>
    <t>(17x1876300,00)/210</t>
  </si>
  <si>
    <t>(16x1876300,00)/210</t>
  </si>
  <si>
    <t>(15x1876300,00)/210</t>
  </si>
  <si>
    <t>(14x1876300,00)/210</t>
  </si>
  <si>
    <t>(13x1876300,00)/210</t>
  </si>
  <si>
    <t>(12x1876300,00)/210</t>
  </si>
  <si>
    <t>(11x1876300,00)/210</t>
  </si>
  <si>
    <t>(10x1876300,00)/210</t>
  </si>
  <si>
    <t>(9x1876300,00)/210</t>
  </si>
  <si>
    <t>(8x1876300,00)/210</t>
  </si>
  <si>
    <t>(7x1876300,00)/210</t>
  </si>
  <si>
    <t>(6x1876300,00)/210</t>
  </si>
  <si>
    <t>(5x1876300,00)/210</t>
  </si>
  <si>
    <t>(4x1876300,00)/210</t>
  </si>
  <si>
    <t>(3x1876300,00)/210</t>
  </si>
  <si>
    <t>(2x1876300,00)/210</t>
  </si>
  <si>
    <t>(1x1876300,00)/210</t>
  </si>
  <si>
    <t>MODELO DE PLANILHA DE CUSTOS E FORMAÇÃO DE PREÇOS</t>
  </si>
  <si>
    <t xml:space="preserve">Protocolo nº 
Processo Administrativo nº </t>
  </si>
  <si>
    <r>
      <rPr>
        <sz val="12"/>
        <rFont val="Times New Roman"/>
        <family val="1"/>
        <charset val="1"/>
      </rPr>
      <t xml:space="preserve">* A planilha de custos e formação de preços é ferramenta de apoio à realização de estimativas da contratação e para a análise das propostas na fase de pregão e nas prorrogações contratuais.
* O  modelo  disponibilizado  é  orientativo, sendo adaptado pelo órgão contratante às suas necessidades.
*  A  presente  estimativa  visa,  tão  somente,  auxiliar  às  licitantes  na  formatação  dos  cálculos  de direitos   trabalhistas   para   estimativas   de   contratos   de   prestação   de   serviços,   observando   as disposições da Consolidação das Leis do Trabalho - CLT e das Convenções Coletivas de Trabalho - CCT (sendo válidos, ainda, os acordos e dissídios coletivos).
* </t>
    </r>
    <r>
      <rPr>
        <i/>
        <sz val="12"/>
        <rFont val="Times New Roman"/>
        <family val="1"/>
        <charset val="1"/>
      </rPr>
      <t xml:space="preserve">“As disposições para apresentação das propostas deverão prever que estas sejam apresentadas de forma clara e objetiva, estejam em conformidade com o ato convocatório, preferencialmente na forma do modelo previsto, e contenham todos os elementos que influenciam no valor final da contratação …”.
</t>
    </r>
  </si>
  <si>
    <t>PLANILHA DE CUSTOS E FORMAÇÃO DE PREÇOS</t>
  </si>
  <si>
    <t>Nº do processo</t>
  </si>
  <si>
    <t>XXX/2025</t>
  </si>
  <si>
    <t>Licitação Nº</t>
  </si>
  <si>
    <t>PREGÃO ELETRÔNICO Nº XX/2025</t>
  </si>
  <si>
    <t>MÃO DE OBRA VINCULADA À EXECUÇÃO CONTRATUAL</t>
  </si>
  <si>
    <t>Dados para composição dos custos referentes a mão de obra</t>
  </si>
  <si>
    <t>Tipo de Serviço (mesmo serviço com características distintas)</t>
  </si>
  <si>
    <t>MOTORISTA</t>
  </si>
  <si>
    <t>Classificação Brasileira de Ocupações (CBO)</t>
  </si>
  <si>
    <t>Salário Normativo da Categoria Profissional</t>
  </si>
  <si>
    <t>Categoria Profissional (vinculada à execução contratual)</t>
  </si>
  <si>
    <t>Motorista de veículo tipo ônibus acima de 34 passageiros</t>
  </si>
  <si>
    <t>Data base da categoria (dia/mês/ano)</t>
  </si>
  <si>
    <t>Nº de registro do Acordo, Convenção Ou Dissídio Coletivo</t>
  </si>
  <si>
    <t>PR002260/2025</t>
  </si>
  <si>
    <r>
      <rPr>
        <b/>
        <sz val="6.5"/>
        <rFont val="Calibri"/>
        <family val="2"/>
        <charset val="1"/>
      </rPr>
      <t xml:space="preserve">Nota 1:  </t>
    </r>
    <r>
      <rPr>
        <sz val="6.5"/>
        <rFont val="Calibri"/>
        <family val="2"/>
        <charset val="1"/>
      </rPr>
      <t xml:space="preserve">Deverá ser elaborado um quadro para cada tipo de serviço.
</t>
    </r>
    <r>
      <rPr>
        <b/>
        <sz val="6.5"/>
        <rFont val="Calibri"/>
        <family val="2"/>
        <charset val="1"/>
      </rPr>
      <t xml:space="preserve">Nota 2: </t>
    </r>
    <r>
      <rPr>
        <sz val="6.5"/>
        <rFont val="Calibri"/>
        <family val="2"/>
        <charset val="1"/>
      </rPr>
      <t xml:space="preserve">A planilha será calculada considerando o </t>
    </r>
    <r>
      <rPr>
        <b/>
        <sz val="6.5"/>
        <rFont val="Calibri"/>
        <family val="2"/>
        <charset val="1"/>
      </rPr>
      <t xml:space="preserve">valor mensal </t>
    </r>
    <r>
      <rPr>
        <sz val="6.5"/>
        <rFont val="Calibri"/>
        <family val="2"/>
        <charset val="1"/>
      </rPr>
      <t>do empregado</t>
    </r>
  </si>
  <si>
    <t>MÓDULO 1 - Composição da Remuneração</t>
  </si>
  <si>
    <t>Composição da Remuneração</t>
  </si>
  <si>
    <t>Valor (R$)</t>
  </si>
  <si>
    <t>A</t>
  </si>
  <si>
    <t xml:space="preserve">Salário Base   </t>
  </si>
  <si>
    <t>B</t>
  </si>
  <si>
    <t>Adicional de Periculosidade</t>
  </si>
  <si>
    <t>C</t>
  </si>
  <si>
    <t xml:space="preserve">Adicional de Insalubridade </t>
  </si>
  <si>
    <t>D</t>
  </si>
  <si>
    <t>Adicional Noturno</t>
  </si>
  <si>
    <r>
      <rPr>
        <b/>
        <sz val="6.5"/>
        <rFont val="Calibri"/>
        <family val="2"/>
        <charset val="1"/>
      </rPr>
      <t xml:space="preserve">Nota 1: </t>
    </r>
    <r>
      <rPr>
        <sz val="6.5"/>
        <rFont val="Calibri"/>
        <family val="2"/>
        <charset val="1"/>
      </rPr>
      <t xml:space="preserve">O Módulo 1 refere-se ao </t>
    </r>
    <r>
      <rPr>
        <b/>
        <sz val="6.5"/>
        <rFont val="Calibri"/>
        <family val="2"/>
        <charset val="1"/>
      </rPr>
      <t xml:space="preserve">valor mensal da remuneração devida ao empregado </t>
    </r>
    <r>
      <rPr>
        <sz val="6.5"/>
        <rFont val="Calibri"/>
        <family val="2"/>
        <charset val="1"/>
      </rPr>
      <t>pela prestação do serviço.</t>
    </r>
  </si>
  <si>
    <t>MÓDULO 2 - Encargos e Benefícios Anuais, Mensais e Diários</t>
  </si>
  <si>
    <t>Submódulo 2.1 - 13º (décimo terceiro) Salário, Férias e Adicional de Férias</t>
  </si>
  <si>
    <t>Base de cálculo: Módulo 1 =</t>
  </si>
  <si>
    <t>13º (décimo terceiro) Salário, Férias e Adicional de Férias</t>
  </si>
  <si>
    <t>13º (décimo terceiro) Salário</t>
  </si>
  <si>
    <t>Adicional de Férias</t>
  </si>
  <si>
    <r>
      <rPr>
        <b/>
        <sz val="7.5"/>
        <rFont val="Calibri"/>
        <family val="2"/>
        <charset val="1"/>
      </rPr>
      <t xml:space="preserve">Nota 1: </t>
    </r>
    <r>
      <rPr>
        <sz val="7.5"/>
        <rFont val="Calibri"/>
        <family val="2"/>
        <charset val="1"/>
      </rPr>
      <t xml:space="preserve">Como a planilha de custos e formação de preços é calculada mensalmente, provisiona-se proporcionalmente 1/12 (um doze avos) dos valores referentes a gratificação natalina e adicional de férias.
</t>
    </r>
    <r>
      <rPr>
        <b/>
        <sz val="7.5"/>
        <rFont val="Calibri"/>
        <family val="2"/>
        <charset val="1"/>
      </rPr>
      <t xml:space="preserve">Nota 2: </t>
    </r>
    <r>
      <rPr>
        <sz val="7.5"/>
        <rFont val="Calibri"/>
        <family val="2"/>
        <charset val="1"/>
      </rPr>
      <t xml:space="preserve">O adicional de férias contido no Submódulo 2.1-B corresponde a 1/3 (um terço) da remuneração que por sua vez é divido por 12 (doze) conforme Nota 1 acima.
</t>
    </r>
    <r>
      <rPr>
        <b/>
        <sz val="7.5"/>
        <rFont val="Calibri"/>
        <family val="2"/>
        <charset val="1"/>
      </rPr>
      <t xml:space="preserve">Nota 3: </t>
    </r>
    <r>
      <rPr>
        <sz val="7.5"/>
        <rFont val="Calibri"/>
        <family val="2"/>
        <charset val="1"/>
      </rPr>
      <t>O valor provisionado para reposição do profissional em período de férias é calculado no item 4.1-A.</t>
    </r>
  </si>
  <si>
    <t>Submódulo 2.2 - Encargos Previdenciários (GPS), Fundo de Garantia por Tempo de Serviço (FGTS) e outras contribuições.</t>
  </si>
  <si>
    <r>
      <rPr>
        <b/>
        <sz val="9"/>
        <rFont val="Calibri"/>
        <family val="2"/>
        <charset val="1"/>
      </rPr>
      <t>Base de cálculo</t>
    </r>
    <r>
      <rPr>
        <sz val="9"/>
        <rFont val="Calibri"/>
        <family val="2"/>
        <charset val="1"/>
      </rPr>
      <t xml:space="preserve">: Módulo 1 + Submódulo 2.1 = </t>
    </r>
  </si>
  <si>
    <t>GPS, FGTS e outras contribuições</t>
  </si>
  <si>
    <t>Percentual (%)</t>
  </si>
  <si>
    <t>INSS</t>
  </si>
  <si>
    <t>Salário Educação</t>
  </si>
  <si>
    <t>Seguro Acidente de Trabalho SAT = RAT X FAP</t>
  </si>
  <si>
    <t>SESC ou SESI</t>
  </si>
  <si>
    <t>E</t>
  </si>
  <si>
    <t>SENAI - SENAC</t>
  </si>
  <si>
    <t>F</t>
  </si>
  <si>
    <t>SEBRAE</t>
  </si>
  <si>
    <t>G</t>
  </si>
  <si>
    <t>INCRA</t>
  </si>
  <si>
    <t>H</t>
  </si>
  <si>
    <t>SINDICATO</t>
  </si>
  <si>
    <t>I</t>
  </si>
  <si>
    <t>FGTS</t>
  </si>
  <si>
    <r>
      <rPr>
        <b/>
        <sz val="7.5"/>
        <rFont val="Calibri"/>
        <family val="2"/>
        <charset val="1"/>
      </rPr>
      <t xml:space="preserve">Nota 1: </t>
    </r>
    <r>
      <rPr>
        <sz val="7.5"/>
        <rFont val="Calibri"/>
        <family val="2"/>
        <charset val="1"/>
      </rPr>
      <t xml:space="preserve">Os percentuais dos encargos previdenciários, do FGTS e demais contribuições são aqueles estabelecidos pela legislação vigente.
</t>
    </r>
    <r>
      <rPr>
        <b/>
        <sz val="7.5"/>
        <rFont val="Calibri"/>
        <family val="2"/>
        <charset val="1"/>
      </rPr>
      <t xml:space="preserve">Nota 2: </t>
    </r>
    <r>
      <rPr>
        <sz val="7.5"/>
        <rFont val="Calibri"/>
        <family val="2"/>
        <charset val="1"/>
      </rPr>
      <t xml:space="preserve">O RAT a depender do grau de risco do serviço irá variar entre 1%, para risco leve, de 2%, para risco médio, e de 3% de risco grave.
</t>
    </r>
    <r>
      <rPr>
        <b/>
        <sz val="7.5"/>
        <rFont val="Calibri"/>
        <family val="2"/>
        <charset val="1"/>
      </rPr>
      <t xml:space="preserve">Nota 3: </t>
    </r>
    <r>
      <rPr>
        <sz val="7.5"/>
        <rFont val="Calibri"/>
        <family val="2"/>
        <charset val="1"/>
      </rPr>
      <t>Esses percentuais incidem sobre o Módulo 1 e o Submódulo 2.1.</t>
    </r>
  </si>
  <si>
    <t>Submódulo 2.3 - Benefícios Mensais e Diários.</t>
  </si>
  <si>
    <t>Benefícios Mensais e Diários</t>
  </si>
  <si>
    <t xml:space="preserve">Auxílio Transporte
</t>
  </si>
  <si>
    <t>Tarifa de transporte</t>
  </si>
  <si>
    <t>Quantidade por dia</t>
  </si>
  <si>
    <t>Dias</t>
  </si>
  <si>
    <t>Total passagem</t>
  </si>
  <si>
    <t>Desconto salário</t>
  </si>
  <si>
    <t xml:space="preserve">Auxílio-Refeição/Alimentação
</t>
  </si>
  <si>
    <t>Valor diário</t>
  </si>
  <si>
    <t>Total Alimentação</t>
  </si>
  <si>
    <t>Desconto ticket</t>
  </si>
  <si>
    <t>Auxilio Funeral</t>
  </si>
  <si>
    <t>Memória de cálculo auxilio creche</t>
  </si>
  <si>
    <t>Plano odontológico</t>
  </si>
  <si>
    <t xml:space="preserve">((VALOR DE REF. CCT X 12) X 9,0907% ) / 12 
(RSULTADO / SALÁRIO BASE)*100
((244,13X12)X9,0907%)/12
(2929,56 X9,0907%)/12
266,32/12
(22,19 / 1731,00) *100
0,01282 *100
1,28% </t>
  </si>
  <si>
    <t>Fundo Assistencial</t>
  </si>
  <si>
    <t xml:space="preserve">Auxílio Creche </t>
  </si>
  <si>
    <r>
      <rPr>
        <b/>
        <sz val="7.5"/>
        <rFont val="Calibri"/>
        <family val="2"/>
        <charset val="1"/>
      </rPr>
      <t xml:space="preserve">Nota 1: </t>
    </r>
    <r>
      <rPr>
        <sz val="7.5"/>
        <rFont val="Calibri"/>
        <family val="2"/>
        <charset val="1"/>
      </rPr>
      <t xml:space="preserve">O valor informado deverá ser o custo real do benefício (descontado o valor eventualmente pago pelo empregado).
</t>
    </r>
    <r>
      <rPr>
        <b/>
        <sz val="7.5"/>
        <rFont val="Calibri"/>
        <family val="2"/>
        <charset val="1"/>
      </rPr>
      <t xml:space="preserve">Nota 2: </t>
    </r>
    <r>
      <rPr>
        <sz val="7.5"/>
        <rFont val="Calibri"/>
        <family val="2"/>
        <charset val="1"/>
      </rPr>
      <t>Observar a previsão dos benefícios contidos em Acordos, Convenções e Dissídios Coletivos de Trabalho e atentar-se ao disposto no art. 6º da Instrução Normativa nº 05/2017.</t>
    </r>
  </si>
  <si>
    <t>Quadro-Resumo do Módulo 2 - Encargos e Benefícios anuais, mensais e diários</t>
  </si>
  <si>
    <t>Encargos e Benefícios Anuais, Mensais e Diários</t>
  </si>
  <si>
    <t>MÓDULO 3 - Provisão para Rescisão</t>
  </si>
  <si>
    <r>
      <rPr>
        <b/>
        <sz val="8.5"/>
        <rFont val="Calibri"/>
        <family val="2"/>
        <charset val="1"/>
      </rPr>
      <t xml:space="preserve">API: </t>
    </r>
    <r>
      <rPr>
        <sz val="8.5"/>
        <rFont val="Calibri"/>
        <family val="2"/>
        <charset val="1"/>
      </rPr>
      <t xml:space="preserve">Módulo 1 + Submódulos 2.1 e 2.3 =
</t>
    </r>
    <r>
      <rPr>
        <b/>
        <sz val="8.5"/>
        <rFont val="Calibri"/>
        <family val="2"/>
        <charset val="1"/>
      </rPr>
      <t xml:space="preserve">APT:  </t>
    </r>
    <r>
      <rPr>
        <sz val="8.5"/>
        <rFont val="Calibri"/>
        <family val="2"/>
        <charset val="1"/>
      </rPr>
      <t>Modulo 1 + Módulo 2 =</t>
    </r>
  </si>
  <si>
    <t>Base de cálculo:</t>
  </si>
  <si>
    <t>Provisão para Rescisão</t>
  </si>
  <si>
    <t>Memória de cálculo API</t>
  </si>
  <si>
    <t>Memória de cálculo Incidência FGTS sobre API</t>
  </si>
  <si>
    <t>Aviso Prévio Indenizado</t>
  </si>
  <si>
    <t>Probabilidade</t>
  </si>
  <si>
    <t>((1/12)X0,055)X100
(0,0833X0,055)X100
0,0046X100
0,46%</t>
  </si>
  <si>
    <t xml:space="preserve">(8%x0,46%)x100 = 0,0368%
</t>
  </si>
  <si>
    <t>Incidência do FGTS sobre o Aviso Prévio Indenizado</t>
  </si>
  <si>
    <t>Multa do FGTS e Contribuição Social sobre o Aviso Prévio Indenizado</t>
  </si>
  <si>
    <t>Total da Provisão API</t>
  </si>
  <si>
    <t>Aviso Prévio Trabalhado</t>
  </si>
  <si>
    <t>Memória de cálculo APT</t>
  </si>
  <si>
    <r>
      <rPr>
        <sz val="9"/>
        <rFont val="Calibri"/>
        <family val="2"/>
        <charset val="1"/>
      </rPr>
      <t xml:space="preserve">Incidência de GPS, FGTS e outras contribuições sobre o Aviso Prévio Trabalhado
</t>
    </r>
    <r>
      <rPr>
        <sz val="6.5"/>
        <color rgb="FF1D3CFC"/>
        <rFont val="Verdana"/>
        <family val="2"/>
        <charset val="1"/>
      </rPr>
      <t>(Submódulo 2.2)</t>
    </r>
  </si>
  <si>
    <t>((7/30)/12)x100
(0,2333/12)x100
0,1944x100
1,94%</t>
  </si>
  <si>
    <t>Multa do FGTS e Contribuição Social sobre o Aviso Prévio Trabalhado</t>
  </si>
  <si>
    <t>Total da Provisão APT</t>
  </si>
  <si>
    <t xml:space="preserve">Custo da demissão com justa causa
</t>
  </si>
  <si>
    <t>Memória de cálculo Incidência FGTS sobre APT</t>
  </si>
  <si>
    <t>TOTAL SUBMODULO 2.2 X APT
34,8%*1,94%
0,675</t>
  </si>
  <si>
    <r>
      <rPr>
        <b/>
        <sz val="7.5"/>
        <rFont val="Calibri"/>
        <family val="2"/>
        <charset val="1"/>
      </rPr>
      <t xml:space="preserve">Nota 1: </t>
    </r>
    <r>
      <rPr>
        <sz val="7.5"/>
        <rFont val="Calibri"/>
        <family val="2"/>
        <charset val="1"/>
      </rPr>
      <t xml:space="preserve">API e APT são custos não renováveis. Na prorrogação deve-se manter 1/10 desses percentuais (Lei nº 12.506/2011).
</t>
    </r>
    <r>
      <rPr>
        <b/>
        <sz val="7.5"/>
        <rFont val="Calibri"/>
        <family val="2"/>
        <charset val="1"/>
      </rPr>
      <t xml:space="preserve">Nota 2: </t>
    </r>
    <r>
      <rPr>
        <sz val="7.5"/>
        <rFont val="Calibri"/>
        <family val="2"/>
        <charset val="1"/>
      </rPr>
      <t xml:space="preserve">A Lei nº 13.932/2019 extinguiu, desde 01/01/2020 a contribuição social de 10% sobre API e APT.
</t>
    </r>
    <r>
      <rPr>
        <b/>
        <sz val="7.5"/>
        <color rgb="FFC8201D"/>
        <rFont val="Calibri"/>
        <family val="2"/>
        <charset val="1"/>
      </rPr>
      <t xml:space="preserve">Nota 3: </t>
    </r>
    <r>
      <rPr>
        <sz val="7.5"/>
        <color rgb="FFC8201D"/>
        <rFont val="Calibri"/>
        <family val="2"/>
        <charset val="1"/>
      </rPr>
      <t>O custo da demissão com justa causa corresponde ao cálculo das provisões incorporadas para férias, adicional de férias e 13º salário que não são devidas no caso de demissão por justa causa, sendo valor negativo. O cálculo foi feito assumindo que as demissões por justa causa têm distribuição uniforme ao logo do ano. (Conforme Caderno Técnico SEGES 2019)</t>
    </r>
  </si>
  <si>
    <t>Módulo 4 - Custo de Reposição do Profissional Ausente</t>
  </si>
  <si>
    <t>Submódulo 4.1 - Ausências Legais</t>
  </si>
  <si>
    <r>
      <rPr>
        <b/>
        <sz val="9"/>
        <rFont val="Calibri"/>
        <family val="2"/>
        <charset val="1"/>
      </rPr>
      <t xml:space="preserve">Base de cálculo: </t>
    </r>
    <r>
      <rPr>
        <sz val="9"/>
        <rFont val="Calibri"/>
        <family val="2"/>
        <charset val="1"/>
      </rPr>
      <t xml:space="preserve">Módulo 1 + Módulo 2 + Módulo 3 =
</t>
    </r>
    <r>
      <rPr>
        <b/>
        <sz val="9"/>
        <rFont val="Calibri"/>
        <family val="2"/>
        <charset val="1"/>
      </rPr>
      <t xml:space="preserve">Custo diário: </t>
    </r>
    <r>
      <rPr>
        <sz val="9"/>
        <rFont val="Calibri"/>
        <family val="2"/>
        <charset val="1"/>
      </rPr>
      <t>Base de cálculo /30 dias =</t>
    </r>
  </si>
  <si>
    <t>Ausências Legais</t>
  </si>
  <si>
    <t>Necessidade de
Reposição</t>
  </si>
  <si>
    <t>Valor mês (R$)</t>
  </si>
  <si>
    <t>Memória de cálculo Substituto na cobertura de Férias</t>
  </si>
  <si>
    <t>Memória de cálculo Substituto na cobertura por Acidente de Trabalho</t>
  </si>
  <si>
    <t>Substituto na cobertura de Férias</t>
  </si>
  <si>
    <t>1/12X100 = 8,33%</t>
  </si>
  <si>
    <t>((15/30)/12)x0,0078x100 = 0,0324%</t>
  </si>
  <si>
    <t>Substituto na cobertura de Ausências Legais</t>
  </si>
  <si>
    <t>Substituto na cobertura de Licença Paternidade</t>
  </si>
  <si>
    <t>Memória de cálculo Substituto na cobertura de Ausências Legais</t>
  </si>
  <si>
    <t>Memória de cálculo Substituto na cobertura por  Afastamento Maternidade</t>
  </si>
  <si>
    <t>Substituto na cobertura de Ausência por Acidente de Trabalho</t>
  </si>
  <si>
    <t>((1/130)/12) X100 = 0,2777%</t>
  </si>
  <si>
    <t>{[(120/30)/12)x2,7%x34,80%}x100 = 0,313%</t>
  </si>
  <si>
    <t>Substituto na cobertura de Afastamento Maternidade</t>
  </si>
  <si>
    <t>Substituto na cobertura de  Ausência por Doença</t>
  </si>
  <si>
    <t>Memória de cálculo Substituto na cobertura de Licença Paternidade</t>
  </si>
  <si>
    <t>Memória de cálculo Substituto na cobertura de Ausência por Doença</t>
  </si>
  <si>
    <t>((5/130)/12 )x0,015X100 = 0,0,208%</t>
  </si>
  <si>
    <t>((5,96/130)/12 )X100 = 1,655%</t>
  </si>
  <si>
    <r>
      <rPr>
        <b/>
        <sz val="7.5"/>
        <rFont val="Calibri"/>
        <family val="2"/>
        <charset val="1"/>
      </rPr>
      <t xml:space="preserve">Nota 1: </t>
    </r>
    <r>
      <rPr>
        <sz val="7.5"/>
        <rFont val="Calibri"/>
        <family val="2"/>
        <charset val="1"/>
      </rPr>
      <t>Os itens que contemplam o módulo 4 se referem ao custo dos dias trabalhados pelo repositor/substituto, quando o empregado alocado na
prestação de serviço estiver ausente, conforme as previsões estabelecidas na legislação.</t>
    </r>
  </si>
  <si>
    <t>Módulo 5 - Insumos Diversos</t>
  </si>
  <si>
    <t>Submódulo 5.1 – Materiais, Utensílios e Uniformes</t>
  </si>
  <si>
    <t>Materiais, Utensílios e Uniformes</t>
  </si>
  <si>
    <t>Uniformes e EPIs</t>
  </si>
  <si>
    <t>Materiais</t>
  </si>
  <si>
    <t>Equipamentos</t>
  </si>
  <si>
    <t>Outros (especificar)</t>
  </si>
  <si>
    <t>Custo total de uniformes</t>
  </si>
  <si>
    <r>
      <rPr>
        <b/>
        <sz val="6.5"/>
        <rFont val="Calibri"/>
        <family val="2"/>
        <charset val="1"/>
      </rPr>
      <t xml:space="preserve">Nota 1: </t>
    </r>
    <r>
      <rPr>
        <sz val="6.5"/>
        <rFont val="Calibri"/>
        <family val="2"/>
        <charset val="1"/>
      </rPr>
      <t>Valores mensais por empregado.</t>
    </r>
  </si>
  <si>
    <t>2. QUADRO-RESUMO DO CUSTO POR EMPREGADO</t>
  </si>
  <si>
    <t>Mão de obra vinculada à execução contratual (valor por empregado)</t>
  </si>
  <si>
    <t>Módulo 1 - Composição da Remuneração</t>
  </si>
  <si>
    <t>Módulo 2 - Encargos e Benefícios Anuais, Mensais e Diários</t>
  </si>
  <si>
    <t>Módulo 3 - Provisão para Rescisão</t>
  </si>
  <si>
    <t>Subtotal (A + B + C + D + E)</t>
  </si>
  <si>
    <t>RAT (%)</t>
  </si>
  <si>
    <t>FAP (%)</t>
  </si>
  <si>
    <t>PLANILHA DE FORMAÇÃO DE PREÇOS PARA LOCAÇÃO DE VEÍCULOS COM MOTORISTA</t>
  </si>
  <si>
    <t>DEPRECIAÇÃO</t>
  </si>
  <si>
    <t>VEÍCULO</t>
  </si>
  <si>
    <t>PREÇO DO VEÍCULO 0KM</t>
  </si>
  <si>
    <t>DEPRECIAÇÃO A/A</t>
  </si>
  <si>
    <t>custo/km</t>
  </si>
  <si>
    <t>TAXAS DETRAN</t>
  </si>
  <si>
    <t>AFERIÇÃO E SELAGEM TACOGRAFO</t>
  </si>
  <si>
    <t>LICENCIAMENTO</t>
  </si>
  <si>
    <t>IPVA</t>
  </si>
  <si>
    <t>SEGUROS</t>
  </si>
  <si>
    <t>SEGURO OBRIGATÓRIO RESPONSABILIDADE CIVIL</t>
  </si>
  <si>
    <t>SEGURO VEÍCULAR</t>
  </si>
  <si>
    <t>SISTEMA DE MONITORAMENTO DA FROTA (SMF)</t>
  </si>
  <si>
    <t>SMF</t>
  </si>
  <si>
    <t>LAVAGEM E HIGIENIZAÇÃO</t>
  </si>
  <si>
    <t>PREÇO MÉDIO</t>
  </si>
  <si>
    <t>FREQUENCIA/ANO</t>
  </si>
  <si>
    <t>RESUMO CUSTOS FIXOS</t>
  </si>
  <si>
    <t xml:space="preserve"> CUSTO VARIÁVEL</t>
  </si>
  <si>
    <t>MANUTENÇÃO - CUSTO PARA CADA 7.500km RODADOS</t>
  </si>
  <si>
    <t>Memória de cálculo
FATOR = 1,12%/7500
(PREÇO VEÍCULO X FATOR)
PREÇO DOVÉICULO X FATOR</t>
  </si>
  <si>
    <t xml:space="preserve"> PREÇO DO VEÍCULO </t>
  </si>
  <si>
    <t>FATOR</t>
  </si>
  <si>
    <t>VALOR (R$/km)</t>
  </si>
  <si>
    <t>ÓLEOS E LUBRIFICANTES</t>
  </si>
  <si>
    <t>DESCRIÇÃO</t>
  </si>
  <si>
    <t>QUANTIDADE</t>
  </si>
  <si>
    <t>PREÇO LITRO</t>
  </si>
  <si>
    <t>FREQUENCIA</t>
  </si>
  <si>
    <t>MOTOR</t>
  </si>
  <si>
    <t>CAIXA</t>
  </si>
  <si>
    <t>DIFERENCIAL</t>
  </si>
  <si>
    <t>FLUÍDO DE FERIO</t>
  </si>
  <si>
    <t>GRAXA</t>
  </si>
  <si>
    <t>COMBUSTÍVEL</t>
  </si>
  <si>
    <t>DIESEL S10</t>
  </si>
  <si>
    <t>ARLA 32</t>
  </si>
  <si>
    <t>PNEUS</t>
  </si>
  <si>
    <t>PNEU</t>
  </si>
  <si>
    <t>TARIFA PEDÁGIO</t>
  </si>
  <si>
    <t>R$</t>
  </si>
  <si>
    <t>RESUMO CUSTOS VARIÁVEIS</t>
  </si>
  <si>
    <t>RISCO OPERACIONAL</t>
  </si>
  <si>
    <t>MARGEM</t>
  </si>
  <si>
    <t>RESUMO CUSTOS VARIÁVEIS + RISCO OPERACIONAL</t>
  </si>
  <si>
    <t>PREÇO ANO</t>
  </si>
  <si>
    <t>PREÇO POR KM</t>
  </si>
  <si>
    <t xml:space="preserve">CUSTOS COM MOTORISTA </t>
  </si>
  <si>
    <t>CUSTOS FIXOS VEÍCULO</t>
  </si>
  <si>
    <t>CUSTOS VARIÁVEIS VEÍCULO</t>
  </si>
  <si>
    <t>TOTAL CUSTOS</t>
  </si>
  <si>
    <t>TOTAL CUSTOS + DESPESA ADM</t>
  </si>
  <si>
    <t>TOTAL CUSTOS E LUCRO</t>
  </si>
  <si>
    <t>PIS 0,65%</t>
  </si>
  <si>
    <t>CONSIDERADAS ALIQUOTAS DO REGIME LUCRO PRESUMIDO</t>
  </si>
  <si>
    <t>COFINS 3,00%</t>
  </si>
  <si>
    <t>ISS 2%</t>
  </si>
  <si>
    <t>TOTAL CUSTOS, TRIBUTOS E LUCRO</t>
  </si>
  <si>
    <t>CUSTO TOTAL DA CONTRATAÇÃO</t>
  </si>
  <si>
    <t>km total</t>
  </si>
  <si>
    <t>R$ km</t>
  </si>
  <si>
    <t>MICROONIBUS ESCOLAR</t>
  </si>
  <si>
    <t xml:space="preserve"> CUSTO FIXO</t>
  </si>
  <si>
    <t>Considerados valores receNtes de mercado.</t>
  </si>
  <si>
    <t>QUANTIDADE DE TARIFAS ANO</t>
  </si>
  <si>
    <t>CUSTO ANO</t>
  </si>
  <si>
    <t>INCIDÊNCIA %</t>
  </si>
  <si>
    <t xml:space="preserve">MICRO-ONIBUS 30 lugares </t>
  </si>
  <si>
    <t xml:space="preserve">1- Serviço de Transporte Rodoviário, incluindo motorista - 01 micro-ônibus 33 lugares – 
Ano dê fabricação do veículo: em média 08 anos – 
Exclusivo Transporte de Servidores 
Os custos com combustível ficam por conta da CONTRATADA. 
O veículo deve conter ar condicionado além de todos os itens obrigatórios de segurança, como extintor 
contra incêndio, cinto de segurança em todos os assentos, 
saídas de emergência pelas janelas laterais e toalete, com seguro para passageiros e seguro contra 
terceiros, documentação junto ao DER, devidamente regularizada 
todos os veículos deverão ser equipados com rastreadores com as seguintes funcionalidades:
I - Localização em tempo real do veículo;
II - Histórico de posições;
III - Tempo total do veículo quando este estiver parado; 
IV - Distância total percorrida;
V - Controle do km rodado e horas de direção;
Mão de Obra
A condução dos veículos será realizada exclusivamente por motorista profissional, empregado 
formalmente pela CONTRATADA, possuidor de no mínimo carteira de 
habilitação categoria "D", com experiência de condução não inferior a 2 (dois) anos. 
A rota será definida pela secretaria no ato da solicitação do serviço.
</t>
  </si>
  <si>
    <t>TAXA VISTORIA</t>
  </si>
  <si>
    <t>Memória de cálculo
DEPRECIAÇÃO A/A ÷ MÉDIA KM TIPO VEÍCULO = 30.000
Obs: A memória de cálculo do valor de depreciação a/a e a faixa considerada  estão na planilha DEPRECIAÇÃO BASE DE CÁLCULO</t>
  </si>
  <si>
    <r>
      <t xml:space="preserve">Considarado taxa de 1% do valor do veículo considerando seu ano 
MEMÓRIA DE CÁLCULO
(AFERIÇÃO +VISTORIA + LICENCIAMENTO+IPVA) ÷ MÉDIA KM TIPO VEÍCULO =30.000
</t>
    </r>
    <r>
      <rPr>
        <b/>
        <sz val="10"/>
        <color rgb="FF000000"/>
        <rFont val="Times New Roman"/>
      </rPr>
      <t>**vistoria =112,64 semestral**</t>
    </r>
  </si>
  <si>
    <t>Valores baseados em pesquisas na rede 
MEMÓRIA DE CÁLCULO
(SEGURO OBRIGATÓRIO + SEGURO VEÍCULOR) ÷ MÉDIA KM TIPO VEÍCULO = 30.000</t>
  </si>
  <si>
    <t>Considerados os valores de Contratação Vigente + correção modetária IPCA
MEMÓRIA DE CÁLCULO
SMF÷ MÉDIA KM TIPO VEÍCULO = 30.000</t>
  </si>
  <si>
    <t>Considerados os valores de mercado local
MEMÓRIA DE CÁLCULO 
(PREÇO MÉDIOXFREQUANCIA/ANO)÷ MÉDIA KM TIPO VEÍCULO = 30.000</t>
  </si>
  <si>
    <t>Considerados indices conforme ficha técnica dos veículos, quando não encontratados foi considerando o montante de MÉDIA KM TIPO VEÍCULO = 30.000</t>
  </si>
  <si>
    <t>Considerado o valor anual do custo do motorista, dividido pela quilometragem a ser contratada baseado num periodo de 12 meses - MÉDIA KM TIPO VEÍCULO = 30.000</t>
  </si>
  <si>
    <t xml:space="preserve">TOTAL ANUAL </t>
  </si>
  <si>
    <t xml:space="preserve"> </t>
  </si>
  <si>
    <r>
      <t xml:space="preserve">MEMÓRIA DE CÁLCULO
VALOR DA TARIFA X QUANTIDADE DE TARIFAS NO ANO ÷ KM TOTAL TIPO DE VEÍCULO 
</t>
    </r>
    <r>
      <rPr>
        <b/>
        <sz val="10"/>
        <color rgb="FF000000"/>
        <rFont val="Times New Roman"/>
        <family val="1"/>
      </rPr>
      <t xml:space="preserve">**valor da tarifa conforme praça de pedágio***
**consideradas 2 rarifas por rota**
</t>
    </r>
  </si>
  <si>
    <t>Nº do Processo: 8440/2026</t>
  </si>
  <si>
    <t>PREÇO DO VEÍCULO 05A</t>
  </si>
  <si>
    <t>LUCRO 10%</t>
  </si>
  <si>
    <t>Condições operacionais adversas</t>
  </si>
  <si>
    <t>DESPESAS ADMINISTRATIVAS 10%</t>
  </si>
  <si>
    <t xml:space="preserve">CONSIDERANDO UMA CAMISA E UMA CALÇA </t>
  </si>
  <si>
    <t xml:space="preserve">MICROONIBUS 33 LUGARES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</si>
</sst>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_-&quot;R$ &quot;* #,##0.00_-;&quot;-R$ &quot;* #,##0.00_-;_-&quot;R$ &quot;* \-??_-;_-@_-"/>
    <numFmt numFmtId="165" formatCode="_-* #,##0.00_-;\-* #,##0.00_-;_-* \-??_-;_-@_-"/>
    <numFmt numFmtId="166" formatCode="dd/mm/yy;@"/>
    <numFmt numFmtId="167" formatCode="0.0"/>
    <numFmt numFmtId="168" formatCode="0.000%"/>
    <numFmt numFmtId="169" formatCode="#,##0.00_ ;\-#,##0.00\ "/>
    <numFmt numFmtId="170" formatCode="0.00000000%"/>
    <numFmt numFmtId="171" formatCode="&quot;R$&quot;\ #,##0.00"/>
    <numFmt numFmtId="172" formatCode="_-&quot;R$ &quot;* #,##0.000_-;&quot;-R$ &quot;* #,##0.000_-;_-&quot;R$ &quot;* \-??_-;_-@_-"/>
  </numFmts>
  <fonts count="47" x14ac:knownFonts="1">
    <font>
      <sz val="10"/>
      <color rgb="FF000000"/>
      <name val="Times New Roman"/>
      <charset val="204"/>
    </font>
    <font>
      <sz val="11"/>
      <color rgb="FFFFFFFF"/>
      <name val="Calibri"/>
      <family val="2"/>
      <charset val="1"/>
    </font>
    <font>
      <sz val="11"/>
      <color rgb="FF000000"/>
      <name val="Calibri"/>
      <family val="2"/>
      <charset val="1"/>
    </font>
    <font>
      <sz val="8"/>
      <color rgb="FF000000"/>
      <name val="Arial"/>
      <family val="2"/>
      <charset val="1"/>
    </font>
    <font>
      <b/>
      <sz val="8"/>
      <color rgb="FF000000"/>
      <name val="Arial"/>
      <family val="2"/>
      <charset val="1"/>
    </font>
    <font>
      <b/>
      <sz val="14"/>
      <name val="Times New Roman"/>
      <family val="1"/>
      <charset val="1"/>
    </font>
    <font>
      <b/>
      <sz val="18"/>
      <name val="Calibri"/>
      <family val="2"/>
      <charset val="1"/>
    </font>
    <font>
      <b/>
      <sz val="18"/>
      <name val="Arial"/>
      <family val="2"/>
      <charset val="1"/>
    </font>
    <font>
      <sz val="12"/>
      <name val="Times New Roman"/>
      <family val="1"/>
      <charset val="1"/>
    </font>
    <font>
      <i/>
      <sz val="12"/>
      <name val="Times New Roman"/>
      <family val="1"/>
      <charset val="1"/>
    </font>
    <font>
      <b/>
      <sz val="11"/>
      <name val="Calibri"/>
      <family val="2"/>
      <charset val="1"/>
    </font>
    <font>
      <b/>
      <sz val="10"/>
      <name val="Calibri"/>
      <family val="2"/>
      <charset val="1"/>
    </font>
    <font>
      <b/>
      <sz val="9"/>
      <name val="Calibri"/>
      <family val="2"/>
      <charset val="1"/>
    </font>
    <font>
      <sz val="9"/>
      <color rgb="FF000000"/>
      <name val="Calibri"/>
      <family val="2"/>
      <charset val="1"/>
    </font>
    <font>
      <sz val="9"/>
      <name val="Calibri"/>
      <family val="2"/>
      <charset val="1"/>
    </font>
    <font>
      <b/>
      <sz val="6.5"/>
      <name val="Calibri"/>
      <family val="2"/>
      <charset val="1"/>
    </font>
    <font>
      <sz val="6.5"/>
      <name val="Calibri"/>
      <family val="2"/>
      <charset val="1"/>
    </font>
    <font>
      <b/>
      <sz val="9"/>
      <color rgb="FF000000"/>
      <name val="Calibri"/>
      <family val="2"/>
      <charset val="1"/>
    </font>
    <font>
      <b/>
      <sz val="7.5"/>
      <name val="Calibri"/>
      <family val="2"/>
      <charset val="1"/>
    </font>
    <font>
      <sz val="7.5"/>
      <name val="Calibri"/>
      <family val="2"/>
      <charset val="1"/>
    </font>
    <font>
      <sz val="6"/>
      <color rgb="FF000000"/>
      <name val="Times New Roman"/>
      <family val="1"/>
      <charset val="1"/>
    </font>
    <font>
      <b/>
      <sz val="8.5"/>
      <name val="Calibri"/>
      <family val="2"/>
      <charset val="1"/>
    </font>
    <font>
      <sz val="8.5"/>
      <name val="Calibri"/>
      <family val="2"/>
      <charset val="1"/>
    </font>
    <font>
      <sz val="10"/>
      <color rgb="FF000000"/>
      <name val="Times New Roman"/>
      <family val="1"/>
      <charset val="1"/>
    </font>
    <font>
      <sz val="6.5"/>
      <color rgb="FF1D3CFC"/>
      <name val="Verdana"/>
      <family val="2"/>
      <charset val="1"/>
    </font>
    <font>
      <b/>
      <sz val="7.5"/>
      <color rgb="FFC8201D"/>
      <name val="Calibri"/>
      <family val="2"/>
      <charset val="1"/>
    </font>
    <font>
      <sz val="7.5"/>
      <color rgb="FFC8201D"/>
      <name val="Calibri"/>
      <family val="2"/>
      <charset val="1"/>
    </font>
    <font>
      <b/>
      <sz val="10"/>
      <color rgb="FF000000"/>
      <name val="Times New Roman"/>
      <family val="1"/>
      <charset val="1"/>
    </font>
    <font>
      <sz val="8"/>
      <color rgb="FF000000"/>
      <name val="Times New Roman"/>
      <family val="1"/>
      <charset val="1"/>
    </font>
    <font>
      <b/>
      <sz val="8"/>
      <color rgb="FF000000"/>
      <name val="Times New Roman"/>
      <family val="1"/>
      <charset val="1"/>
    </font>
    <font>
      <b/>
      <sz val="9"/>
      <color rgb="FF000000"/>
      <name val="Segoe UI"/>
      <family val="2"/>
      <charset val="1"/>
    </font>
    <font>
      <sz val="9"/>
      <color rgb="FF000000"/>
      <name val="Segoe UI"/>
      <family val="2"/>
      <charset val="1"/>
    </font>
    <font>
      <b/>
      <sz val="10"/>
      <color rgb="FF000000"/>
      <name val="Arial"/>
      <family val="2"/>
      <charset val="1"/>
    </font>
    <font>
      <b/>
      <sz val="8"/>
      <name val="Arial"/>
      <family val="2"/>
      <charset val="1"/>
    </font>
    <font>
      <sz val="8"/>
      <color rgb="FF000000"/>
      <name val="Times New Roman"/>
      <family val="1"/>
    </font>
    <font>
      <b/>
      <sz val="8"/>
      <color rgb="FF000000"/>
      <name val="Times New Roman"/>
      <family val="1"/>
    </font>
    <font>
      <sz val="8"/>
      <name val="Arial"/>
      <family val="2"/>
      <charset val="1"/>
    </font>
    <font>
      <sz val="10"/>
      <color rgb="FF000000"/>
      <name val="Times New Roman"/>
      <family val="1"/>
    </font>
    <font>
      <u/>
      <sz val="10"/>
      <color theme="10"/>
      <name val="Times New Roman"/>
      <family val="1"/>
    </font>
    <font>
      <b/>
      <sz val="8"/>
      <color rgb="FF000000"/>
      <name val="Arial"/>
    </font>
    <font>
      <sz val="8"/>
      <color rgb="FF000000"/>
      <name val="Arial"/>
    </font>
    <font>
      <sz val="10"/>
      <color rgb="FF000000"/>
      <name val="Arial"/>
    </font>
    <font>
      <b/>
      <sz val="10"/>
      <color rgb="FF000000"/>
      <name val="Times New Roman"/>
    </font>
    <font>
      <b/>
      <sz val="8"/>
      <color rgb="FF000000"/>
      <name val="Arial"/>
      <family val="2"/>
    </font>
    <font>
      <sz val="10"/>
      <color rgb="FFFF0000"/>
      <name val="Times New Roman"/>
      <family val="1"/>
    </font>
    <font>
      <b/>
      <sz val="10"/>
      <color rgb="FF000000"/>
      <name val="Arial"/>
      <family val="2"/>
    </font>
    <font>
      <b/>
      <sz val="10"/>
      <color rgb="FF000000"/>
      <name val="Times New Roman"/>
      <family val="1"/>
    </font>
  </fonts>
  <fills count="20">
    <fill>
      <patternFill patternType="none"/>
    </fill>
    <fill>
      <patternFill patternType="gray125"/>
    </fill>
    <fill>
      <patternFill patternType="solid">
        <fgColor rgb="FF95B3D7"/>
        <bgColor rgb="FF94B2D6"/>
      </patternFill>
    </fill>
    <fill>
      <patternFill patternType="solid">
        <fgColor rgb="FF8EB4E3"/>
        <bgColor rgb="FF95B3D7"/>
      </patternFill>
    </fill>
    <fill>
      <patternFill patternType="solid">
        <fgColor rgb="FFC6D9F1"/>
        <bgColor rgb="FFB9CDE5"/>
      </patternFill>
    </fill>
    <fill>
      <patternFill patternType="solid">
        <fgColor rgb="FFDCE6F2"/>
        <bgColor rgb="FFDDEAF6"/>
      </patternFill>
    </fill>
    <fill>
      <patternFill patternType="solid">
        <fgColor rgb="FFDCDCDC"/>
        <bgColor rgb="FFDCE6F2"/>
      </patternFill>
    </fill>
    <fill>
      <patternFill patternType="solid">
        <fgColor rgb="FF94B2D6"/>
        <bgColor rgb="FF95B3D7"/>
      </patternFill>
    </fill>
    <fill>
      <patternFill patternType="solid">
        <fgColor rgb="FFE8F2A1"/>
        <bgColor rgb="FFD4EA6B"/>
      </patternFill>
    </fill>
    <fill>
      <patternFill patternType="solid">
        <fgColor rgb="FF9CC2E5"/>
        <bgColor rgb="FF95B3D7"/>
      </patternFill>
    </fill>
    <fill>
      <patternFill patternType="solid">
        <fgColor rgb="FFDDEAF6"/>
        <bgColor rgb="FFDCE6F2"/>
      </patternFill>
    </fill>
    <fill>
      <patternFill patternType="solid">
        <fgColor rgb="FFC4DFB3"/>
        <bgColor rgb="FFDCDCDC"/>
      </patternFill>
    </fill>
    <fill>
      <patternFill patternType="solid">
        <fgColor rgb="FFFCD5B5"/>
        <bgColor rgb="FFDCDCDC"/>
      </patternFill>
    </fill>
    <fill>
      <patternFill patternType="solid">
        <fgColor rgb="FFB9CDE5"/>
        <bgColor rgb="FFC6D9F1"/>
      </patternFill>
    </fill>
    <fill>
      <patternFill patternType="solid">
        <fgColor rgb="FFFFFF00"/>
        <bgColor rgb="FFFFCC00"/>
      </patternFill>
    </fill>
    <fill>
      <patternFill patternType="solid">
        <fgColor theme="7" tint="0.59999389629810485"/>
        <bgColor indexed="64"/>
      </patternFill>
    </fill>
    <fill>
      <patternFill patternType="solid">
        <fgColor theme="0"/>
        <bgColor indexed="64"/>
      </patternFill>
    </fill>
    <fill>
      <patternFill patternType="solid">
        <fgColor rgb="FFFFFF00"/>
        <bgColor indexed="64"/>
      </patternFill>
    </fill>
    <fill>
      <patternFill patternType="solid">
        <fgColor theme="4" tint="0.59999389629810485"/>
        <bgColor indexed="64"/>
      </patternFill>
    </fill>
    <fill>
      <patternFill patternType="solid">
        <fgColor theme="4" tint="0.39997558519241921"/>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s>
  <cellStyleXfs count="11">
    <xf numFmtId="0" fontId="0" fillId="0" borderId="0"/>
    <xf numFmtId="165" fontId="37" fillId="0" borderId="0" applyBorder="0" applyProtection="0"/>
    <xf numFmtId="164" fontId="37" fillId="0" borderId="0" applyBorder="0" applyProtection="0"/>
    <xf numFmtId="9" fontId="37" fillId="0" borderId="0" applyBorder="0" applyProtection="0"/>
    <xf numFmtId="0" fontId="1" fillId="2" borderId="0" applyBorder="0" applyProtection="0"/>
    <xf numFmtId="164" fontId="37" fillId="0" borderId="0" applyBorder="0" applyProtection="0"/>
    <xf numFmtId="0" fontId="2" fillId="0" borderId="0"/>
    <xf numFmtId="9" fontId="37" fillId="0" borderId="0" applyBorder="0" applyProtection="0"/>
    <xf numFmtId="165" fontId="37" fillId="0" borderId="0" applyBorder="0" applyProtection="0"/>
    <xf numFmtId="0" fontId="2" fillId="2" borderId="0" applyBorder="0" applyProtection="0"/>
    <xf numFmtId="0" fontId="38" fillId="0" borderId="0" applyNumberFormat="0" applyFill="0" applyBorder="0" applyAlignment="0" applyProtection="0"/>
  </cellStyleXfs>
  <cellXfs count="239">
    <xf numFmtId="0" fontId="0" fillId="0" borderId="0" xfId="0"/>
    <xf numFmtId="0" fontId="3" fillId="0" borderId="0" xfId="0" applyFont="1" applyAlignment="1">
      <alignment horizontal="left" vertical="top"/>
    </xf>
    <xf numFmtId="1" fontId="13" fillId="0" borderId="1" xfId="0" applyNumberFormat="1" applyFont="1" applyBorder="1" applyAlignment="1">
      <alignment horizontal="center" vertical="top" shrinkToFit="1"/>
    </xf>
    <xf numFmtId="1" fontId="13" fillId="0" borderId="1" xfId="0" applyNumberFormat="1" applyFont="1" applyBorder="1" applyAlignment="1">
      <alignment horizontal="center" vertical="center" shrinkToFit="1"/>
    </xf>
    <xf numFmtId="1" fontId="17" fillId="0" borderId="1" xfId="0" applyNumberFormat="1" applyFont="1" applyBorder="1" applyAlignment="1">
      <alignment horizontal="center" vertical="top" shrinkToFit="1"/>
    </xf>
    <xf numFmtId="167" fontId="17" fillId="0" borderId="1" xfId="0" applyNumberFormat="1" applyFont="1" applyBorder="1" applyAlignment="1">
      <alignment horizontal="center" vertical="top" shrinkToFit="1"/>
    </xf>
    <xf numFmtId="167" fontId="13" fillId="0" borderId="1" xfId="0" applyNumberFormat="1" applyFont="1" applyBorder="1" applyAlignment="1">
      <alignment horizontal="center" vertical="top" shrinkToFit="1"/>
    </xf>
    <xf numFmtId="0" fontId="0" fillId="0" borderId="0" xfId="0" applyAlignment="1">
      <alignment vertical="top" wrapText="1"/>
    </xf>
    <xf numFmtId="0" fontId="20" fillId="0" borderId="0" xfId="0" applyFont="1" applyAlignment="1">
      <alignment vertical="top" wrapText="1"/>
    </xf>
    <xf numFmtId="9" fontId="0" fillId="0" borderId="0" xfId="3" applyFont="1" applyBorder="1" applyAlignment="1" applyProtection="1">
      <alignment horizontal="left" vertical="top"/>
    </xf>
    <xf numFmtId="0" fontId="27" fillId="0" borderId="0" xfId="0" applyFont="1" applyAlignment="1">
      <alignment horizontal="left" vertical="top"/>
    </xf>
    <xf numFmtId="0" fontId="27" fillId="0" borderId="0" xfId="0" applyFont="1" applyAlignment="1">
      <alignment horizontal="center" vertical="center" wrapText="1"/>
    </xf>
    <xf numFmtId="0" fontId="12" fillId="0" borderId="9" xfId="0" applyFont="1" applyBorder="1" applyAlignment="1">
      <alignment horizontal="center" vertical="top" wrapText="1"/>
    </xf>
    <xf numFmtId="0" fontId="23" fillId="0" borderId="0" xfId="0" applyFont="1" applyAlignment="1">
      <alignment horizontal="left" vertical="center" wrapText="1"/>
    </xf>
    <xf numFmtId="0" fontId="28" fillId="0" borderId="0" xfId="0" applyFont="1" applyAlignment="1">
      <alignment horizontal="left" vertical="center" wrapText="1"/>
    </xf>
    <xf numFmtId="0" fontId="0" fillId="0" borderId="0" xfId="0" applyAlignment="1">
      <alignment vertical="top"/>
    </xf>
    <xf numFmtId="0" fontId="28" fillId="0" borderId="0" xfId="0" applyFont="1" applyAlignment="1">
      <alignment horizontal="left" vertical="top"/>
    </xf>
    <xf numFmtId="164" fontId="28" fillId="0" borderId="0" xfId="2" applyFont="1" applyBorder="1" applyAlignment="1" applyProtection="1">
      <alignment horizontal="left" vertical="top"/>
    </xf>
    <xf numFmtId="0" fontId="3" fillId="0" borderId="1" xfId="0" applyFont="1" applyBorder="1" applyAlignment="1">
      <alignment vertical="center" wrapText="1"/>
    </xf>
    <xf numFmtId="0" fontId="4" fillId="5" borderId="1" xfId="0" applyFont="1" applyFill="1" applyBorder="1" applyAlignment="1">
      <alignment vertical="center" wrapText="1"/>
    </xf>
    <xf numFmtId="164" fontId="3" fillId="0" borderId="1" xfId="2" applyFont="1" applyBorder="1" applyAlignment="1" applyProtection="1">
      <alignment vertical="center"/>
    </xf>
    <xf numFmtId="164" fontId="4" fillId="5" borderId="1" xfId="2" applyFont="1" applyFill="1" applyBorder="1" applyAlignment="1" applyProtection="1">
      <alignment vertical="center"/>
    </xf>
    <xf numFmtId="164" fontId="3" fillId="0" borderId="1" xfId="2" applyFont="1" applyBorder="1" applyAlignment="1" applyProtection="1">
      <alignment vertical="center" wrapText="1"/>
    </xf>
    <xf numFmtId="169" fontId="3" fillId="0" borderId="1" xfId="2" applyNumberFormat="1" applyFont="1" applyBorder="1" applyAlignment="1" applyProtection="1">
      <alignment vertical="center"/>
    </xf>
    <xf numFmtId="164" fontId="32" fillId="2" borderId="0" xfId="0" applyNumberFormat="1" applyFont="1" applyFill="1" applyAlignment="1">
      <alignment horizontal="left" vertical="top"/>
    </xf>
    <xf numFmtId="0" fontId="4" fillId="0" borderId="11" xfId="0" applyFont="1" applyBorder="1"/>
    <xf numFmtId="0" fontId="4" fillId="0" borderId="12" xfId="0" applyFont="1" applyBorder="1"/>
    <xf numFmtId="0" fontId="4" fillId="0" borderId="10" xfId="0" applyFont="1" applyBorder="1" applyAlignment="1">
      <alignment horizontal="center"/>
    </xf>
    <xf numFmtId="164" fontId="3" fillId="0" borderId="1" xfId="2" applyFont="1" applyBorder="1" applyProtection="1"/>
    <xf numFmtId="0" fontId="3" fillId="0" borderId="10" xfId="0" applyFont="1" applyBorder="1" applyAlignment="1">
      <alignment vertical="center" wrapText="1"/>
    </xf>
    <xf numFmtId="0" fontId="0" fillId="0" borderId="11" xfId="0" applyBorder="1" applyAlignment="1">
      <alignment horizontal="left" vertical="top"/>
    </xf>
    <xf numFmtId="0" fontId="0" fillId="0" borderId="12" xfId="0" applyBorder="1" applyAlignment="1">
      <alignment horizontal="left" vertical="top"/>
    </xf>
    <xf numFmtId="2" fontId="3" fillId="0" borderId="1" xfId="0" applyNumberFormat="1" applyFont="1" applyBorder="1"/>
    <xf numFmtId="0" fontId="4" fillId="0" borderId="12" xfId="0" applyFont="1" applyBorder="1" applyAlignment="1">
      <alignment horizontal="center"/>
    </xf>
    <xf numFmtId="0" fontId="3" fillId="0" borderId="0" xfId="0" applyFont="1" applyAlignment="1">
      <alignment vertical="top"/>
    </xf>
    <xf numFmtId="164" fontId="3" fillId="0" borderId="1" xfId="2" applyFont="1" applyBorder="1" applyAlignment="1" applyProtection="1">
      <alignment horizontal="left" vertical="top"/>
    </xf>
    <xf numFmtId="164" fontId="3" fillId="0" borderId="1" xfId="0" applyNumberFormat="1" applyFont="1" applyBorder="1" applyAlignment="1">
      <alignment horizontal="left" vertical="top"/>
    </xf>
    <xf numFmtId="164" fontId="4" fillId="5" borderId="1" xfId="0" applyNumberFormat="1" applyFont="1" applyFill="1" applyBorder="1" applyAlignment="1">
      <alignment horizontal="left" vertical="top"/>
    </xf>
    <xf numFmtId="164" fontId="4" fillId="2" borderId="0" xfId="0" applyNumberFormat="1" applyFont="1" applyFill="1" applyAlignment="1">
      <alignment horizontal="left" vertical="top"/>
    </xf>
    <xf numFmtId="0" fontId="3" fillId="0" borderId="11" xfId="0" applyFont="1" applyBorder="1" applyAlignment="1">
      <alignment horizontal="left" vertical="top"/>
    </xf>
    <xf numFmtId="0" fontId="3" fillId="0" borderId="12" xfId="0" applyFont="1" applyBorder="1" applyAlignment="1">
      <alignment horizontal="left" vertical="top"/>
    </xf>
    <xf numFmtId="4" fontId="3" fillId="0" borderId="1" xfId="2" applyNumberFormat="1" applyFont="1" applyBorder="1" applyAlignment="1" applyProtection="1">
      <alignment horizontal="center"/>
    </xf>
    <xf numFmtId="0" fontId="3" fillId="0" borderId="0" xfId="0" applyFont="1"/>
    <xf numFmtId="0" fontId="36" fillId="13" borderId="1" xfId="0" applyFont="1" applyFill="1" applyBorder="1" applyAlignment="1">
      <alignment horizontal="center" vertical="center" wrapText="1"/>
    </xf>
    <xf numFmtId="164" fontId="3" fillId="0" borderId="1" xfId="2" applyFont="1" applyBorder="1" applyAlignment="1" applyProtection="1">
      <alignment horizontal="center" vertical="top"/>
    </xf>
    <xf numFmtId="2" fontId="3" fillId="0" borderId="1" xfId="0" applyNumberFormat="1" applyFont="1" applyBorder="1" applyAlignment="1">
      <alignment horizontal="center" vertical="top"/>
    </xf>
    <xf numFmtId="0" fontId="3" fillId="0" borderId="9" xfId="0" applyFont="1" applyBorder="1" applyAlignment="1">
      <alignment horizontal="center" vertical="top"/>
    </xf>
    <xf numFmtId="164" fontId="3" fillId="14" borderId="13" xfId="2" applyFont="1" applyFill="1" applyBorder="1" applyAlignment="1" applyProtection="1">
      <alignment horizontal="left" vertical="top"/>
    </xf>
    <xf numFmtId="164" fontId="3" fillId="0" borderId="0" xfId="0" applyNumberFormat="1" applyFont="1"/>
    <xf numFmtId="164" fontId="3" fillId="0" borderId="0" xfId="0" applyNumberFormat="1" applyFont="1" applyAlignment="1">
      <alignment horizontal="right"/>
    </xf>
    <xf numFmtId="0" fontId="4" fillId="0" borderId="0" xfId="0" applyFont="1" applyAlignment="1">
      <alignment horizontal="center" vertical="top"/>
    </xf>
    <xf numFmtId="2" fontId="3" fillId="0" borderId="0" xfId="0" applyNumberFormat="1" applyFont="1" applyAlignment="1">
      <alignment horizontal="left" vertical="top"/>
    </xf>
    <xf numFmtId="0" fontId="3" fillId="0" borderId="0" xfId="0" applyFont="1" applyAlignment="1">
      <alignment horizontal="right"/>
    </xf>
    <xf numFmtId="0" fontId="34" fillId="0" borderId="14" xfId="0" applyFont="1" applyBorder="1"/>
    <xf numFmtId="0" fontId="0" fillId="0" borderId="6" xfId="0" applyBorder="1" applyAlignment="1">
      <alignment horizontal="left" vertical="top"/>
    </xf>
    <xf numFmtId="0" fontId="0" fillId="0" borderId="8" xfId="0" applyBorder="1" applyAlignment="1">
      <alignment horizontal="left" vertical="top"/>
    </xf>
    <xf numFmtId="0" fontId="41" fillId="0" borderId="0" xfId="0" applyFont="1"/>
    <xf numFmtId="0" fontId="40" fillId="0" borderId="0" xfId="0" applyFont="1" applyAlignment="1">
      <alignment horizontal="left" vertical="top"/>
    </xf>
    <xf numFmtId="0" fontId="41" fillId="0" borderId="0" xfId="0" applyFont="1" applyAlignment="1">
      <alignment horizontal="left" vertical="center" wrapText="1"/>
    </xf>
    <xf numFmtId="0" fontId="40" fillId="0" borderId="0" xfId="6" applyFont="1"/>
    <xf numFmtId="0" fontId="39" fillId="0" borderId="2" xfId="6" applyFont="1" applyBorder="1"/>
    <xf numFmtId="0" fontId="40" fillId="0" borderId="3" xfId="6" applyFont="1" applyBorder="1" applyAlignment="1">
      <alignment horizontal="center"/>
    </xf>
    <xf numFmtId="0" fontId="39" fillId="0" borderId="4" xfId="6" applyFont="1" applyBorder="1" applyAlignment="1">
      <alignment wrapText="1"/>
    </xf>
    <xf numFmtId="0" fontId="40" fillId="0" borderId="5" xfId="6" applyFont="1" applyBorder="1" applyAlignment="1">
      <alignment horizontal="center"/>
    </xf>
    <xf numFmtId="0" fontId="39" fillId="0" borderId="6" xfId="6" applyFont="1" applyBorder="1" applyAlignment="1">
      <alignment wrapText="1"/>
    </xf>
    <xf numFmtId="0" fontId="40" fillId="0" borderId="7" xfId="6" applyFont="1" applyBorder="1" applyAlignment="1">
      <alignment horizontal="center"/>
    </xf>
    <xf numFmtId="0" fontId="40" fillId="0" borderId="1" xfId="6" applyFont="1" applyBorder="1" applyAlignment="1">
      <alignment horizontal="center" vertical="center"/>
    </xf>
    <xf numFmtId="0" fontId="40" fillId="0" borderId="0" xfId="0" applyFont="1" applyAlignment="1">
      <alignment horizontal="left" vertical="center" wrapText="1"/>
    </xf>
    <xf numFmtId="43" fontId="40" fillId="0" borderId="0" xfId="0" applyNumberFormat="1" applyFont="1" applyAlignment="1">
      <alignment horizontal="left" vertical="top"/>
    </xf>
    <xf numFmtId="164" fontId="40" fillId="0" borderId="0" xfId="0" applyNumberFormat="1" applyFont="1" applyAlignment="1">
      <alignment horizontal="left" vertical="top"/>
    </xf>
    <xf numFmtId="164" fontId="3" fillId="15" borderId="1" xfId="2" applyFont="1" applyFill="1" applyBorder="1" applyAlignment="1" applyProtection="1">
      <alignment vertical="center"/>
    </xf>
    <xf numFmtId="0" fontId="3" fillId="0" borderId="1" xfId="0" applyFont="1" applyBorder="1" applyAlignment="1">
      <alignment horizontal="center" vertical="center" wrapText="1"/>
    </xf>
    <xf numFmtId="0" fontId="0" fillId="0" borderId="0" xfId="0" applyAlignment="1">
      <alignment horizontal="left" wrapText="1"/>
    </xf>
    <xf numFmtId="0" fontId="12" fillId="0" borderId="1" xfId="0" applyFont="1" applyBorder="1" applyAlignment="1">
      <alignment horizontal="center" vertical="top" wrapText="1"/>
    </xf>
    <xf numFmtId="0" fontId="0" fillId="0" borderId="1" xfId="0" applyBorder="1" applyAlignment="1">
      <alignment horizontal="left" wrapText="1"/>
    </xf>
    <xf numFmtId="0" fontId="0" fillId="0" borderId="0" xfId="0" applyAlignment="1">
      <alignment horizontal="left" vertical="center" wrapText="1"/>
    </xf>
    <xf numFmtId="0" fontId="14" fillId="0" borderId="1" xfId="0" applyFont="1" applyBorder="1" applyAlignment="1">
      <alignment horizontal="center" vertical="top" wrapText="1"/>
    </xf>
    <xf numFmtId="0" fontId="23" fillId="0" borderId="0" xfId="0" applyFont="1" applyAlignment="1">
      <alignment horizontal="left" vertical="center"/>
    </xf>
    <xf numFmtId="0" fontId="3" fillId="0" borderId="10" xfId="0" applyFont="1" applyBorder="1" applyAlignment="1">
      <alignment horizontal="center" vertical="center" wrapText="1"/>
    </xf>
    <xf numFmtId="0" fontId="23" fillId="0" borderId="4" xfId="0" applyFont="1" applyBorder="1" applyAlignment="1">
      <alignment horizontal="left" vertical="top" wrapText="1"/>
    </xf>
    <xf numFmtId="10" fontId="4" fillId="0" borderId="12" xfId="0" applyNumberFormat="1" applyFont="1" applyBorder="1" applyAlignment="1">
      <alignment horizontal="center"/>
    </xf>
    <xf numFmtId="0" fontId="3" fillId="0" borderId="0" xfId="0" applyFont="1" applyAlignment="1">
      <alignment horizontal="center" vertical="top"/>
    </xf>
    <xf numFmtId="0" fontId="3" fillId="0" borderId="1" xfId="0" applyFont="1" applyBorder="1" applyAlignment="1">
      <alignment horizontal="center" vertical="top"/>
    </xf>
    <xf numFmtId="0" fontId="4" fillId="5" borderId="1" xfId="0" applyFont="1" applyFill="1" applyBorder="1" applyAlignment="1">
      <alignment horizontal="center" vertical="center"/>
    </xf>
    <xf numFmtId="0" fontId="3" fillId="0" borderId="9" xfId="0" applyFont="1" applyBorder="1" applyAlignment="1">
      <alignment horizontal="center" vertical="center" wrapText="1"/>
    </xf>
    <xf numFmtId="43" fontId="44" fillId="0" borderId="0" xfId="0" applyNumberFormat="1" applyFont="1"/>
    <xf numFmtId="4" fontId="0" fillId="0" borderId="0" xfId="0" applyNumberFormat="1"/>
    <xf numFmtId="0" fontId="3" fillId="16" borderId="1" xfId="0" applyFont="1" applyFill="1" applyBorder="1" applyAlignment="1">
      <alignment horizontal="center" vertical="top"/>
    </xf>
    <xf numFmtId="164" fontId="3" fillId="16" borderId="1" xfId="2" applyFont="1" applyFill="1" applyBorder="1" applyAlignment="1" applyProtection="1">
      <alignment horizontal="center" vertical="top"/>
    </xf>
    <xf numFmtId="2" fontId="3" fillId="16" borderId="1" xfId="0" applyNumberFormat="1" applyFont="1" applyFill="1" applyBorder="1" applyAlignment="1">
      <alignment horizontal="center" vertical="top"/>
    </xf>
    <xf numFmtId="0" fontId="40" fillId="0" borderId="0" xfId="0" applyFont="1" applyAlignment="1">
      <alignment horizontal="left" vertical="center"/>
    </xf>
    <xf numFmtId="0" fontId="41" fillId="0" borderId="0" xfId="0" applyFont="1" applyAlignment="1">
      <alignment vertical="center"/>
    </xf>
    <xf numFmtId="43" fontId="40" fillId="0" borderId="1" xfId="0" applyNumberFormat="1" applyFont="1" applyBorder="1" applyAlignment="1">
      <alignment horizontal="center" vertical="center"/>
    </xf>
    <xf numFmtId="2" fontId="40" fillId="0" borderId="1" xfId="6" applyNumberFormat="1" applyFont="1" applyBorder="1" applyAlignment="1">
      <alignment horizontal="right" vertical="center"/>
    </xf>
    <xf numFmtId="43" fontId="40" fillId="0" borderId="1" xfId="6" applyNumberFormat="1" applyFont="1" applyBorder="1" applyAlignment="1">
      <alignment vertical="center"/>
    </xf>
    <xf numFmtId="0" fontId="43" fillId="0" borderId="1" xfId="6" applyFont="1" applyBorder="1" applyAlignment="1">
      <alignment vertical="top" wrapText="1"/>
    </xf>
    <xf numFmtId="0" fontId="3" fillId="16" borderId="1" xfId="0" applyFont="1" applyFill="1" applyBorder="1" applyAlignment="1">
      <alignment horizontal="center" vertical="center" wrapText="1"/>
    </xf>
    <xf numFmtId="0" fontId="3" fillId="17" borderId="1" xfId="0" applyFont="1" applyFill="1" applyBorder="1" applyAlignment="1">
      <alignment horizontal="center" vertical="top"/>
    </xf>
    <xf numFmtId="0" fontId="3" fillId="17" borderId="1" xfId="0" applyFont="1" applyFill="1" applyBorder="1" applyAlignment="1">
      <alignment horizontal="center" vertical="center" wrapText="1"/>
    </xf>
    <xf numFmtId="164" fontId="3" fillId="17" borderId="1" xfId="2" applyFont="1" applyFill="1" applyBorder="1" applyAlignment="1" applyProtection="1">
      <alignment horizontal="center" vertical="top"/>
    </xf>
    <xf numFmtId="2" fontId="3" fillId="17" borderId="1" xfId="0" applyNumberFormat="1" applyFont="1" applyFill="1" applyBorder="1" applyAlignment="1">
      <alignment horizontal="center" vertical="top"/>
    </xf>
    <xf numFmtId="3" fontId="3" fillId="0" borderId="1" xfId="0" applyNumberFormat="1" applyFont="1" applyBorder="1" applyAlignment="1">
      <alignment horizontal="center" vertical="center"/>
    </xf>
    <xf numFmtId="0" fontId="14" fillId="18" borderId="0" xfId="0" applyFont="1" applyFill="1" applyAlignment="1">
      <alignment horizontal="center" vertical="top" wrapText="1"/>
    </xf>
    <xf numFmtId="0" fontId="37" fillId="0" borderId="0" xfId="0" applyFont="1"/>
    <xf numFmtId="172" fontId="3" fillId="0" borderId="1" xfId="0" applyNumberFormat="1" applyFont="1" applyBorder="1" applyAlignment="1">
      <alignment horizontal="center" vertical="center"/>
    </xf>
    <xf numFmtId="0" fontId="39" fillId="19" borderId="0" xfId="6" applyFont="1" applyFill="1" applyAlignment="1">
      <alignment vertical="center"/>
    </xf>
    <xf numFmtId="0" fontId="39" fillId="19" borderId="0" xfId="6" applyFont="1" applyFill="1" applyAlignment="1">
      <alignment horizontal="center" vertical="center"/>
    </xf>
    <xf numFmtId="0" fontId="39" fillId="19" borderId="0" xfId="6" applyFont="1" applyFill="1" applyAlignment="1">
      <alignment horizontal="center" vertical="center" wrapText="1"/>
    </xf>
    <xf numFmtId="0" fontId="39" fillId="19" borderId="0" xfId="0" applyFont="1" applyFill="1" applyAlignment="1">
      <alignment horizontal="center" vertical="center"/>
    </xf>
    <xf numFmtId="171" fontId="43" fillId="19" borderId="0" xfId="6" applyNumberFormat="1" applyFont="1" applyFill="1" applyAlignment="1">
      <alignment vertical="center"/>
    </xf>
    <xf numFmtId="0" fontId="39" fillId="19" borderId="0" xfId="6" applyFont="1" applyFill="1" applyAlignment="1">
      <alignment horizontal="left"/>
    </xf>
    <xf numFmtId="0" fontId="39" fillId="0" borderId="11" xfId="6" applyFont="1" applyBorder="1" applyAlignment="1">
      <alignment horizontal="left"/>
    </xf>
    <xf numFmtId="0" fontId="39" fillId="0" borderId="10" xfId="6" applyFont="1" applyBorder="1" applyAlignment="1">
      <alignment horizontal="left"/>
    </xf>
    <xf numFmtId="0" fontId="43" fillId="0" borderId="11" xfId="6" applyFont="1" applyBorder="1" applyAlignment="1">
      <alignment horizontal="left"/>
    </xf>
    <xf numFmtId="0" fontId="39" fillId="0" borderId="0" xfId="6" applyFont="1" applyAlignment="1">
      <alignment horizontal="left"/>
    </xf>
    <xf numFmtId="0" fontId="45" fillId="19" borderId="0" xfId="6" applyFont="1" applyFill="1" applyAlignment="1">
      <alignment horizontal="right" vertical="center"/>
    </xf>
    <xf numFmtId="0" fontId="33" fillId="3" borderId="11" xfId="9" applyFont="1" applyFill="1" applyBorder="1" applyAlignment="1" applyProtection="1">
      <alignment horizontal="center" vertical="center"/>
    </xf>
    <xf numFmtId="0" fontId="33" fillId="3" borderId="12" xfId="9" applyFont="1" applyFill="1" applyBorder="1" applyAlignment="1" applyProtection="1">
      <alignment horizontal="center" vertical="center"/>
    </xf>
    <xf numFmtId="0" fontId="33" fillId="3" borderId="10" xfId="9" applyFont="1" applyFill="1" applyBorder="1" applyAlignment="1" applyProtection="1">
      <alignment horizontal="center" vertical="center"/>
    </xf>
    <xf numFmtId="2" fontId="3" fillId="0" borderId="9" xfId="0" applyNumberFormat="1" applyFont="1" applyBorder="1" applyAlignment="1">
      <alignment horizontal="center" vertical="center"/>
    </xf>
    <xf numFmtId="2" fontId="3" fillId="0" borderId="15" xfId="0" applyNumberFormat="1" applyFont="1" applyBorder="1" applyAlignment="1">
      <alignment horizontal="center" vertical="center"/>
    </xf>
    <xf numFmtId="2" fontId="3" fillId="0" borderId="13" xfId="0" applyNumberFormat="1" applyFont="1" applyBorder="1" applyAlignment="1">
      <alignment horizontal="center" vertical="center"/>
    </xf>
    <xf numFmtId="164" fontId="28" fillId="0" borderId="0" xfId="2" applyFont="1" applyBorder="1" applyAlignment="1" applyProtection="1">
      <alignment horizontal="center" vertical="top"/>
    </xf>
    <xf numFmtId="0" fontId="29" fillId="0" borderId="0" xfId="0" applyFont="1" applyAlignment="1">
      <alignment horizontal="right" vertical="top"/>
    </xf>
    <xf numFmtId="164" fontId="29" fillId="0" borderId="0" xfId="0" applyNumberFormat="1" applyFont="1" applyAlignment="1">
      <alignment horizontal="center" vertical="top"/>
    </xf>
    <xf numFmtId="0" fontId="14" fillId="18" borderId="0" xfId="0" applyFont="1" applyFill="1" applyAlignment="1">
      <alignment horizontal="left" vertical="top" wrapText="1"/>
    </xf>
    <xf numFmtId="165" fontId="37" fillId="18" borderId="0" xfId="0" applyNumberFormat="1" applyFont="1" applyFill="1" applyAlignment="1">
      <alignment horizontal="left" wrapText="1"/>
    </xf>
    <xf numFmtId="0" fontId="12" fillId="0" borderId="0" xfId="0" applyFont="1" applyAlignment="1">
      <alignment horizontal="left" vertical="top" wrapText="1"/>
    </xf>
    <xf numFmtId="165" fontId="0" fillId="0" borderId="0" xfId="0" applyNumberFormat="1" applyAlignment="1">
      <alignment horizontal="left" wrapText="1"/>
    </xf>
    <xf numFmtId="0" fontId="27" fillId="0" borderId="0" xfId="0" applyFont="1" applyAlignment="1">
      <alignment horizontal="center" vertical="top"/>
    </xf>
    <xf numFmtId="0" fontId="14" fillId="0" borderId="1" xfId="0" applyFont="1" applyBorder="1" applyAlignment="1">
      <alignment horizontal="left" vertical="top" wrapText="1"/>
    </xf>
    <xf numFmtId="165" fontId="0" fillId="0" borderId="1" xfId="0" applyNumberFormat="1" applyBorder="1" applyAlignment="1">
      <alignment horizontal="left" wrapText="1"/>
    </xf>
    <xf numFmtId="0" fontId="23" fillId="0" borderId="0" xfId="0" applyFont="1" applyAlignment="1">
      <alignment horizontal="left" vertical="top" wrapText="1"/>
    </xf>
    <xf numFmtId="0" fontId="14" fillId="0" borderId="9" xfId="0" applyFont="1" applyBorder="1" applyAlignment="1">
      <alignment horizontal="left" vertical="top" wrapText="1"/>
    </xf>
    <xf numFmtId="165" fontId="0" fillId="0" borderId="9" xfId="0" applyNumberFormat="1" applyBorder="1" applyAlignment="1">
      <alignment horizontal="left" wrapText="1"/>
    </xf>
    <xf numFmtId="0" fontId="12" fillId="0" borderId="1" xfId="0" applyFont="1" applyBorder="1" applyAlignment="1">
      <alignment horizontal="left" vertical="top" wrapText="1"/>
    </xf>
    <xf numFmtId="165" fontId="27" fillId="0" borderId="1" xfId="0" applyNumberFormat="1" applyFont="1" applyBorder="1" applyAlignment="1">
      <alignment horizontal="left" wrapText="1"/>
    </xf>
    <xf numFmtId="0" fontId="12" fillId="9" borderId="0" xfId="0" applyFont="1" applyFill="1" applyAlignment="1">
      <alignment horizontal="left" vertical="top" wrapText="1" indent="9"/>
    </xf>
    <xf numFmtId="0" fontId="0" fillId="0" borderId="0" xfId="0" applyAlignment="1">
      <alignment horizontal="left" wrapText="1"/>
    </xf>
    <xf numFmtId="0" fontId="12" fillId="0" borderId="1" xfId="0" applyFont="1" applyBorder="1" applyAlignment="1">
      <alignment horizontal="center" vertical="top" wrapText="1"/>
    </xf>
    <xf numFmtId="0" fontId="12" fillId="0" borderId="1" xfId="0" applyFont="1" applyBorder="1" applyAlignment="1">
      <alignment horizontal="left" vertical="top" wrapText="1" indent="9"/>
    </xf>
    <xf numFmtId="0" fontId="0" fillId="0" borderId="1" xfId="0" applyBorder="1" applyAlignment="1">
      <alignment horizontal="left" wrapText="1"/>
    </xf>
    <xf numFmtId="0" fontId="15" fillId="0" borderId="1" xfId="0" applyFont="1" applyBorder="1" applyAlignment="1">
      <alignment horizontal="left" vertical="top" wrapText="1"/>
    </xf>
    <xf numFmtId="165" fontId="0" fillId="0" borderId="1" xfId="1" applyFont="1" applyBorder="1" applyAlignment="1" applyProtection="1">
      <alignment horizontal="left" wrapText="1"/>
    </xf>
    <xf numFmtId="0" fontId="12" fillId="10" borderId="0" xfId="0" applyFont="1" applyFill="1" applyAlignment="1">
      <alignment horizontal="center" vertical="top" wrapText="1"/>
    </xf>
    <xf numFmtId="0" fontId="18" fillId="0" borderId="1" xfId="0" applyFont="1" applyBorder="1" applyAlignment="1">
      <alignment horizontal="left" vertical="top" wrapText="1"/>
    </xf>
    <xf numFmtId="0" fontId="0" fillId="0" borderId="0" xfId="0" applyAlignment="1">
      <alignment horizontal="left" vertical="center" wrapText="1"/>
    </xf>
    <xf numFmtId="0" fontId="11" fillId="9" borderId="0" xfId="0" applyFont="1" applyFill="1" applyAlignment="1">
      <alignment horizontal="center" vertical="top" wrapText="1"/>
    </xf>
    <xf numFmtId="10" fontId="0" fillId="11" borderId="1" xfId="0" applyNumberFormat="1" applyFill="1" applyBorder="1" applyAlignment="1">
      <alignment horizontal="left" wrapText="1"/>
    </xf>
    <xf numFmtId="0" fontId="23" fillId="12" borderId="1" xfId="0" applyFont="1" applyFill="1" applyBorder="1" applyAlignment="1">
      <alignment horizontal="center" vertical="top"/>
    </xf>
    <xf numFmtId="0" fontId="20" fillId="0" borderId="1" xfId="0" applyFont="1" applyBorder="1" applyAlignment="1">
      <alignment horizontal="center" vertical="top" wrapText="1"/>
    </xf>
    <xf numFmtId="168" fontId="0" fillId="11" borderId="1" xfId="0" applyNumberFormat="1" applyFill="1" applyBorder="1" applyAlignment="1">
      <alignment horizontal="left" wrapText="1"/>
    </xf>
    <xf numFmtId="0" fontId="12" fillId="0" borderId="0" xfId="0" applyFont="1" applyAlignment="1">
      <alignment horizontal="left" vertical="center" wrapText="1" indent="15"/>
    </xf>
    <xf numFmtId="0" fontId="21" fillId="0" borderId="1" xfId="0" applyFont="1" applyBorder="1" applyAlignment="1">
      <alignment horizontal="center" vertical="top" wrapText="1"/>
    </xf>
    <xf numFmtId="0" fontId="12" fillId="9" borderId="0" xfId="0" applyFont="1" applyFill="1" applyAlignment="1">
      <alignment horizontal="center" vertical="top" wrapText="1"/>
    </xf>
    <xf numFmtId="0" fontId="0" fillId="0" borderId="0" xfId="0" applyAlignment="1">
      <alignment horizontal="left" vertical="top" wrapText="1"/>
    </xf>
    <xf numFmtId="0" fontId="14" fillId="0" borderId="1" xfId="0" applyFont="1" applyBorder="1" applyAlignment="1">
      <alignment horizontal="right" vertical="top" wrapText="1"/>
    </xf>
    <xf numFmtId="0" fontId="0" fillId="11" borderId="1" xfId="0" applyFill="1" applyBorder="1" applyAlignment="1">
      <alignment horizontal="left" vertical="center" wrapText="1"/>
    </xf>
    <xf numFmtId="0" fontId="0" fillId="0" borderId="1" xfId="0" applyBorder="1" applyAlignment="1">
      <alignment horizontal="left" vertical="center" wrapText="1"/>
    </xf>
    <xf numFmtId="0" fontId="20" fillId="0" borderId="0" xfId="0" applyFont="1" applyAlignment="1">
      <alignment horizontal="center" vertical="top" wrapText="1"/>
    </xf>
    <xf numFmtId="10" fontId="0" fillId="0" borderId="1" xfId="0" applyNumberFormat="1" applyBorder="1" applyAlignment="1">
      <alignment horizontal="left" vertical="center" wrapText="1"/>
    </xf>
    <xf numFmtId="165" fontId="0" fillId="0" borderId="1" xfId="0" applyNumberFormat="1" applyBorder="1" applyAlignment="1">
      <alignment horizontal="left" vertical="center" wrapText="1"/>
    </xf>
    <xf numFmtId="168" fontId="0" fillId="0" borderId="1" xfId="0" applyNumberFormat="1" applyBorder="1" applyAlignment="1">
      <alignment horizontal="left" wrapText="1"/>
    </xf>
    <xf numFmtId="0" fontId="14" fillId="0" borderId="1" xfId="0" applyFont="1" applyBorder="1" applyAlignment="1">
      <alignment horizontal="left" vertical="top" wrapText="1" indent="15"/>
    </xf>
    <xf numFmtId="10" fontId="0" fillId="0" borderId="1" xfId="0" applyNumberFormat="1" applyBorder="1" applyAlignment="1">
      <alignment horizontal="left" wrapText="1"/>
    </xf>
    <xf numFmtId="0" fontId="23" fillId="0" borderId="0" xfId="0" applyFont="1" applyAlignment="1">
      <alignment horizontal="center" vertical="top"/>
    </xf>
    <xf numFmtId="0" fontId="21" fillId="0" borderId="8" xfId="0" applyFont="1" applyBorder="1" applyAlignment="1">
      <alignment horizontal="center" vertical="top" wrapText="1"/>
    </xf>
    <xf numFmtId="0" fontId="12" fillId="0" borderId="1" xfId="0" applyFont="1" applyBorder="1" applyAlignment="1">
      <alignment horizontal="left" vertical="top" wrapText="1" indent="15"/>
    </xf>
    <xf numFmtId="0" fontId="0" fillId="12" borderId="1" xfId="0" applyFill="1" applyBorder="1" applyAlignment="1">
      <alignment horizontal="center" vertical="top"/>
    </xf>
    <xf numFmtId="10" fontId="0" fillId="11" borderId="1" xfId="0" applyNumberFormat="1" applyFill="1" applyBorder="1" applyAlignment="1">
      <alignment horizontal="left" vertical="center" wrapText="1"/>
    </xf>
    <xf numFmtId="0" fontId="14" fillId="0" borderId="1" xfId="0" applyFont="1" applyBorder="1" applyAlignment="1">
      <alignment horizontal="center" vertical="top" wrapText="1"/>
    </xf>
    <xf numFmtId="0" fontId="0" fillId="11" borderId="1" xfId="0" applyFill="1" applyBorder="1" applyAlignment="1">
      <alignment horizontal="left" wrapText="1"/>
    </xf>
    <xf numFmtId="9" fontId="0" fillId="11" borderId="1" xfId="0" applyNumberFormat="1" applyFill="1" applyBorder="1" applyAlignment="1">
      <alignment horizontal="left" wrapText="1"/>
    </xf>
    <xf numFmtId="0" fontId="14" fillId="0" borderId="1" xfId="0" applyFont="1" applyBorder="1" applyAlignment="1">
      <alignment horizontal="center" vertical="center" wrapText="1"/>
    </xf>
    <xf numFmtId="9" fontId="0" fillId="0" borderId="1" xfId="0" applyNumberFormat="1" applyBorder="1" applyAlignment="1">
      <alignment horizontal="left" wrapText="1"/>
    </xf>
    <xf numFmtId="0" fontId="12" fillId="11" borderId="1" xfId="0" applyFont="1" applyFill="1" applyBorder="1" applyAlignment="1">
      <alignment horizontal="center" vertical="top" wrapText="1"/>
    </xf>
    <xf numFmtId="9" fontId="0" fillId="0" borderId="1" xfId="0" applyNumberFormat="1" applyBorder="1" applyAlignment="1">
      <alignment horizontal="left" vertical="center" wrapText="1"/>
    </xf>
    <xf numFmtId="0" fontId="12" fillId="10" borderId="0" xfId="0" applyFont="1" applyFill="1" applyAlignment="1">
      <alignment horizontal="left" vertical="top" wrapText="1"/>
    </xf>
    <xf numFmtId="13" fontId="0" fillId="0" borderId="1" xfId="0" applyNumberFormat="1" applyBorder="1" applyAlignment="1">
      <alignment horizontal="left" wrapText="1"/>
    </xf>
    <xf numFmtId="0" fontId="12" fillId="0" borderId="0" xfId="0" applyFont="1" applyAlignment="1">
      <alignment horizontal="left" vertical="top" wrapText="1" indent="15"/>
    </xf>
    <xf numFmtId="0" fontId="14" fillId="0" borderId="1" xfId="0" applyFont="1" applyBorder="1" applyAlignment="1">
      <alignment horizontal="left" vertical="top" wrapText="1" indent="9"/>
    </xf>
    <xf numFmtId="0" fontId="14" fillId="0" borderId="1" xfId="0" applyFont="1" applyBorder="1" applyAlignment="1">
      <alignment horizontal="left" vertical="center" wrapText="1"/>
    </xf>
    <xf numFmtId="0" fontId="14" fillId="8" borderId="1" xfId="0" applyFont="1" applyFill="1" applyBorder="1" applyAlignment="1">
      <alignment horizontal="center" vertical="center" wrapText="1"/>
    </xf>
    <xf numFmtId="166" fontId="13" fillId="8" borderId="1" xfId="0" applyNumberFormat="1" applyFont="1" applyFill="1" applyBorder="1" applyAlignment="1">
      <alignment horizontal="center" vertical="top" shrinkToFit="1"/>
    </xf>
    <xf numFmtId="0" fontId="37" fillId="8" borderId="0" xfId="0" applyFont="1" applyFill="1" applyAlignment="1">
      <alignment horizontal="center"/>
    </xf>
    <xf numFmtId="0" fontId="0" fillId="8" borderId="0" xfId="0" applyFill="1" applyAlignment="1">
      <alignment horizontal="center"/>
    </xf>
    <xf numFmtId="165" fontId="0" fillId="8" borderId="1" xfId="1" applyFont="1" applyFill="1" applyBorder="1" applyAlignment="1" applyProtection="1">
      <alignment horizontal="left" wrapText="1"/>
    </xf>
    <xf numFmtId="0" fontId="11" fillId="0" borderId="1" xfId="0" applyFont="1" applyBorder="1" applyAlignment="1">
      <alignment horizontal="left" vertical="top" wrapText="1"/>
    </xf>
    <xf numFmtId="0" fontId="12" fillId="0" borderId="0" xfId="0" applyFont="1" applyAlignment="1">
      <alignment horizontal="left" vertical="center" wrapText="1" indent="9"/>
    </xf>
    <xf numFmtId="0" fontId="0" fillId="0" borderId="0" xfId="0" applyAlignment="1">
      <alignment horizontal="center" vertical="center" wrapText="1"/>
    </xf>
    <xf numFmtId="0" fontId="5" fillId="6" borderId="0" xfId="0" applyFont="1" applyFill="1" applyAlignment="1">
      <alignment horizontal="center" vertical="top" wrapText="1"/>
    </xf>
    <xf numFmtId="0" fontId="6" fillId="0" borderId="0" xfId="0" applyFont="1" applyAlignment="1">
      <alignment horizontal="left" vertical="top" wrapText="1" indent="9"/>
    </xf>
    <xf numFmtId="0" fontId="7" fillId="0" borderId="0" xfId="0" applyFont="1" applyAlignment="1">
      <alignment horizontal="center" vertical="top" wrapText="1"/>
    </xf>
    <xf numFmtId="0" fontId="8" fillId="0" borderId="0" xfId="0" applyFont="1" applyAlignment="1">
      <alignment horizontal="left" vertical="top" wrapText="1"/>
    </xf>
    <xf numFmtId="0" fontId="10" fillId="7" borderId="0" xfId="0" applyFont="1" applyFill="1" applyAlignment="1">
      <alignment horizontal="center" vertical="top" wrapText="1"/>
    </xf>
    <xf numFmtId="0" fontId="23" fillId="0" borderId="4" xfId="0" applyFont="1" applyBorder="1" applyAlignment="1">
      <alignment horizontal="left" vertical="center"/>
    </xf>
    <xf numFmtId="0" fontId="23" fillId="0" borderId="0" xfId="0" applyFont="1" applyAlignment="1">
      <alignment horizontal="left" vertical="center"/>
    </xf>
    <xf numFmtId="0" fontId="3" fillId="0" borderId="11" xfId="0" applyFont="1" applyBorder="1" applyAlignment="1">
      <alignment horizontal="center" vertical="center" wrapText="1"/>
    </xf>
    <xf numFmtId="0" fontId="3" fillId="0" borderId="10" xfId="0" applyFont="1" applyBorder="1" applyAlignment="1">
      <alignment horizontal="center" vertical="center" wrapText="1"/>
    </xf>
    <xf numFmtId="164" fontId="3" fillId="0" borderId="11" xfId="2" applyFont="1" applyBorder="1" applyAlignment="1" applyProtection="1">
      <alignment horizontal="center" vertical="center" wrapText="1"/>
    </xf>
    <xf numFmtId="164" fontId="3" fillId="0" borderId="10" xfId="2" applyFont="1" applyBorder="1" applyAlignment="1" applyProtection="1">
      <alignment horizontal="center" vertical="center" wrapText="1"/>
    </xf>
    <xf numFmtId="0" fontId="4" fillId="2" borderId="0" xfId="0" applyFont="1" applyFill="1" applyAlignment="1">
      <alignment horizontal="center" vertical="top"/>
    </xf>
    <xf numFmtId="0" fontId="4" fillId="5" borderId="1" xfId="0" applyFont="1" applyFill="1" applyBorder="1" applyAlignment="1">
      <alignment horizontal="center" vertical="center"/>
    </xf>
    <xf numFmtId="164" fontId="43" fillId="0" borderId="1" xfId="0" applyNumberFormat="1" applyFont="1" applyBorder="1" applyAlignment="1">
      <alignment horizontal="center" vertical="center"/>
    </xf>
    <xf numFmtId="0" fontId="4" fillId="5" borderId="1" xfId="0" applyFont="1" applyFill="1" applyBorder="1" applyAlignment="1">
      <alignment horizontal="right" vertical="top"/>
    </xf>
    <xf numFmtId="0" fontId="3" fillId="0" borderId="1" xfId="0" applyFont="1" applyBorder="1" applyAlignment="1">
      <alignment horizontal="left" vertical="top"/>
    </xf>
    <xf numFmtId="0" fontId="3" fillId="0" borderId="8" xfId="0" applyFont="1" applyBorder="1" applyAlignment="1">
      <alignment horizontal="center" vertical="top"/>
    </xf>
    <xf numFmtId="0" fontId="3" fillId="0" borderId="1" xfId="0" applyFont="1" applyBorder="1" applyAlignment="1">
      <alignment horizontal="center" vertical="top"/>
    </xf>
    <xf numFmtId="10" fontId="4" fillId="0" borderId="10" xfId="0" applyNumberFormat="1" applyFont="1" applyBorder="1" applyAlignment="1">
      <alignment horizontal="center"/>
    </xf>
    <xf numFmtId="0" fontId="3" fillId="0" borderId="1" xfId="0" applyFont="1" applyBorder="1" applyAlignment="1">
      <alignment horizontal="center" vertical="center" wrapText="1"/>
    </xf>
    <xf numFmtId="0" fontId="4" fillId="5" borderId="1" xfId="0" applyFont="1" applyFill="1" applyBorder="1" applyAlignment="1">
      <alignment horizontal="center" vertical="center" wrapText="1"/>
    </xf>
    <xf numFmtId="0" fontId="3" fillId="0" borderId="0" xfId="0" applyFont="1" applyAlignment="1">
      <alignment horizontal="left" vertical="center"/>
    </xf>
    <xf numFmtId="10" fontId="3" fillId="0" borderId="1" xfId="0" applyNumberFormat="1" applyFont="1" applyBorder="1" applyAlignment="1">
      <alignment horizontal="center" vertical="center"/>
    </xf>
    <xf numFmtId="164" fontId="4" fillId="5" borderId="1" xfId="2" applyFont="1" applyFill="1" applyBorder="1" applyAlignment="1" applyProtection="1">
      <alignment horizontal="center"/>
    </xf>
    <xf numFmtId="164" fontId="4" fillId="2" borderId="1" xfId="0" applyNumberFormat="1" applyFont="1" applyFill="1" applyBorder="1" applyAlignment="1">
      <alignment horizontal="center" vertical="top"/>
    </xf>
    <xf numFmtId="0" fontId="32" fillId="2" borderId="0" xfId="0" applyFont="1" applyFill="1" applyAlignment="1">
      <alignment horizontal="right" vertical="top"/>
    </xf>
    <xf numFmtId="0" fontId="23" fillId="0" borderId="4" xfId="0" applyFont="1" applyBorder="1" applyAlignment="1">
      <alignment horizontal="left" vertical="top" wrapText="1"/>
    </xf>
    <xf numFmtId="0" fontId="23" fillId="0" borderId="4" xfId="0" applyFont="1" applyBorder="1" applyAlignment="1">
      <alignment horizontal="left" vertical="center" wrapText="1"/>
    </xf>
    <xf numFmtId="0" fontId="3" fillId="0" borderId="9" xfId="0" applyFont="1" applyBorder="1" applyAlignment="1">
      <alignment horizontal="center" vertical="center" wrapText="1"/>
    </xf>
    <xf numFmtId="0" fontId="4" fillId="5" borderId="9" xfId="0" applyFont="1" applyFill="1" applyBorder="1" applyAlignment="1">
      <alignment horizontal="center" vertical="center" wrapText="1"/>
    </xf>
    <xf numFmtId="0" fontId="37" fillId="0" borderId="4" xfId="0" applyFont="1" applyBorder="1" applyAlignment="1">
      <alignment horizontal="left" vertical="top" wrapText="1"/>
    </xf>
    <xf numFmtId="0" fontId="3" fillId="0" borderId="14" xfId="0" applyFont="1" applyBorder="1" applyAlignment="1">
      <alignment horizontal="center" vertical="center"/>
    </xf>
    <xf numFmtId="2" fontId="35" fillId="0" borderId="14" xfId="0" applyNumberFormat="1" applyFont="1" applyBorder="1" applyAlignment="1">
      <alignment horizontal="right" vertical="center"/>
    </xf>
    <xf numFmtId="164" fontId="4" fillId="2" borderId="13" xfId="0" applyNumberFormat="1" applyFont="1" applyFill="1" applyBorder="1" applyAlignment="1">
      <alignment horizontal="center" vertical="top"/>
    </xf>
    <xf numFmtId="0" fontId="4" fillId="2" borderId="0" xfId="0" applyFont="1" applyFill="1" applyAlignment="1">
      <alignment horizontal="right" vertical="top"/>
    </xf>
    <xf numFmtId="2" fontId="3" fillId="0" borderId="1" xfId="0" applyNumberFormat="1" applyFont="1" applyBorder="1" applyAlignment="1">
      <alignment horizontal="center"/>
    </xf>
    <xf numFmtId="0" fontId="4" fillId="0" borderId="1" xfId="0" applyFont="1" applyBorder="1" applyAlignment="1">
      <alignment horizontal="center"/>
    </xf>
    <xf numFmtId="170" fontId="3" fillId="0" borderId="1" xfId="0" applyNumberFormat="1" applyFont="1" applyBorder="1" applyAlignment="1">
      <alignment horizontal="center"/>
    </xf>
    <xf numFmtId="0" fontId="4" fillId="0" borderId="1" xfId="0" applyFont="1" applyBorder="1" applyAlignment="1">
      <alignment horizontal="center" vertical="center"/>
    </xf>
    <xf numFmtId="164" fontId="3" fillId="0" borderId="1" xfId="2" applyFont="1" applyBorder="1" applyAlignment="1" applyProtection="1">
      <alignment horizontal="center" vertical="center"/>
    </xf>
    <xf numFmtId="0" fontId="4" fillId="4" borderId="0" xfId="0" applyFont="1" applyFill="1" applyAlignment="1">
      <alignment horizontal="center" vertical="center"/>
    </xf>
    <xf numFmtId="0" fontId="33" fillId="3" borderId="1" xfId="9" applyFont="1" applyFill="1" applyBorder="1" applyAlignment="1" applyProtection="1">
      <alignment horizontal="center" vertical="center"/>
    </xf>
    <xf numFmtId="0" fontId="4" fillId="4" borderId="1" xfId="0" applyFont="1" applyFill="1" applyBorder="1" applyAlignment="1">
      <alignment horizontal="center" vertical="center"/>
    </xf>
    <xf numFmtId="0" fontId="0" fillId="0" borderId="4" xfId="0" applyBorder="1" applyAlignment="1">
      <alignment horizontal="left" vertical="top" wrapText="1"/>
    </xf>
    <xf numFmtId="0" fontId="32" fillId="0" borderId="1" xfId="0" applyFont="1" applyBorder="1" applyAlignment="1">
      <alignment horizontal="center" vertical="center"/>
    </xf>
    <xf numFmtId="0" fontId="37" fillId="0" borderId="4" xfId="0" applyFont="1" applyBorder="1" applyAlignment="1">
      <alignment horizontal="left" vertical="center" wrapText="1"/>
    </xf>
    <xf numFmtId="0" fontId="3" fillId="0" borderId="12" xfId="0" applyFont="1" applyBorder="1" applyAlignment="1">
      <alignment horizontal="center" vertical="center" wrapText="1"/>
    </xf>
    <xf numFmtId="0" fontId="34" fillId="0" borderId="4" xfId="0" applyFont="1" applyBorder="1" applyAlignment="1">
      <alignment horizontal="left" wrapText="1"/>
    </xf>
    <xf numFmtId="0" fontId="34" fillId="0" borderId="0" xfId="0" applyFont="1" applyAlignment="1">
      <alignment horizontal="left" wrapText="1"/>
    </xf>
  </cellXfs>
  <cellStyles count="11">
    <cellStyle name="60% - Ênfase1 2" xfId="4" xr:uid="{00000000-0005-0000-0000-000006000000}"/>
    <cellStyle name="Excel Built-in 60% - Accent1" xfId="9" xr:uid="{00000000-0005-0000-0000-00000B000000}"/>
    <cellStyle name="Hyperlink" xfId="10" xr:uid="{00000000-000B-0000-0000-000008000000}"/>
    <cellStyle name="Moeda" xfId="2" builtinId="4"/>
    <cellStyle name="Moeda 2" xfId="5" xr:uid="{00000000-0005-0000-0000-000007000000}"/>
    <cellStyle name="Normal" xfId="0" builtinId="0"/>
    <cellStyle name="Normal 2" xfId="6" xr:uid="{00000000-0005-0000-0000-000008000000}"/>
    <cellStyle name="Porcentagem" xfId="3" builtinId="5"/>
    <cellStyle name="Porcentagem 2" xfId="7" xr:uid="{00000000-0005-0000-0000-000009000000}"/>
    <cellStyle name="Vírgula" xfId="1" builtinId="3"/>
    <cellStyle name="Vírgula 2" xfId="8" xr:uid="{00000000-0005-0000-0000-00000A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9CDE5"/>
      <rgbColor rgb="FF808080"/>
      <rgbColor rgb="FF8EB4E3"/>
      <rgbColor rgb="FF993366"/>
      <rgbColor rgb="FFDCDCDC"/>
      <rgbColor rgb="FFDDEAF6"/>
      <rgbColor rgb="FF660066"/>
      <rgbColor rgb="FFFF8080"/>
      <rgbColor rgb="FF0066CC"/>
      <rgbColor rgb="FFC6D9F1"/>
      <rgbColor rgb="FF000080"/>
      <rgbColor rgb="FFFF00FF"/>
      <rgbColor rgb="FFD4EA6B"/>
      <rgbColor rgb="FF00FFFF"/>
      <rgbColor rgb="FF800080"/>
      <rgbColor rgb="FF800000"/>
      <rgbColor rgb="FF008080"/>
      <rgbColor rgb="FF0000FF"/>
      <rgbColor rgb="FF00CCFF"/>
      <rgbColor rgb="FFDCE6F2"/>
      <rgbColor rgb="FFC4DFB3"/>
      <rgbColor rgb="FFE8F2A1"/>
      <rgbColor rgb="FF9CC2E5"/>
      <rgbColor rgb="FFFF99CC"/>
      <rgbColor rgb="FF95B3D7"/>
      <rgbColor rgb="FFFCD5B5"/>
      <rgbColor rgb="FF1D3CFC"/>
      <rgbColor rgb="FF33CCCC"/>
      <rgbColor rgb="FF99CC00"/>
      <rgbColor rgb="FFFFCC00"/>
      <rgbColor rgb="FFFF9900"/>
      <rgbColor rgb="FFFF6600"/>
      <rgbColor rgb="FF666699"/>
      <rgbColor rgb="FF94B2D6"/>
      <rgbColor rgb="FF003366"/>
      <rgbColor rgb="FF339966"/>
      <rgbColor rgb="FF003300"/>
      <rgbColor rgb="FF333300"/>
      <rgbColor rgb="FFC8201D"/>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875886</xdr:colOff>
      <xdr:row>2</xdr:row>
      <xdr:rowOff>66261</xdr:rowOff>
    </xdr:from>
    <xdr:to>
      <xdr:col>6</xdr:col>
      <xdr:colOff>33130</xdr:colOff>
      <xdr:row>7</xdr:row>
      <xdr:rowOff>124240</xdr:rowOff>
    </xdr:to>
    <xdr:pic>
      <xdr:nvPicPr>
        <xdr:cNvPr id="2" name="Imagem 1">
          <a:extLst>
            <a:ext uri="{FF2B5EF4-FFF2-40B4-BE49-F238E27FC236}">
              <a16:creationId xmlns:a16="http://schemas.microsoft.com/office/drawing/2014/main" id="{3A1FDD72-DEFD-22A1-585C-9CF6E43F501E}"/>
            </a:ext>
          </a:extLst>
        </xdr:cNvPr>
        <xdr:cNvPicPr>
          <a:picLocks noChangeAspect="1"/>
        </xdr:cNvPicPr>
      </xdr:nvPicPr>
      <xdr:blipFill>
        <a:blip xmlns:r="http://schemas.openxmlformats.org/officeDocument/2006/relationships" r:embed="rId1"/>
        <a:stretch>
          <a:fillRect/>
        </a:stretch>
      </xdr:blipFill>
      <xdr:spPr>
        <a:xfrm>
          <a:off x="5969690" y="397565"/>
          <a:ext cx="2304636" cy="101047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257175</xdr:colOff>
      <xdr:row>0</xdr:row>
      <xdr:rowOff>0</xdr:rowOff>
    </xdr:from>
    <xdr:to>
      <xdr:col>8</xdr:col>
      <xdr:colOff>342900</xdr:colOff>
      <xdr:row>6</xdr:row>
      <xdr:rowOff>152400</xdr:rowOff>
    </xdr:to>
    <xdr:pic>
      <xdr:nvPicPr>
        <xdr:cNvPr id="2" name="Imagem 1">
          <a:extLst>
            <a:ext uri="{FF2B5EF4-FFF2-40B4-BE49-F238E27FC236}">
              <a16:creationId xmlns:a16="http://schemas.microsoft.com/office/drawing/2014/main" id="{2A681120-79C3-4E43-A47F-7B19B6F6AD32}"/>
            </a:ext>
          </a:extLst>
        </xdr:cNvPr>
        <xdr:cNvPicPr>
          <a:picLocks noChangeAspect="1"/>
        </xdr:cNvPicPr>
      </xdr:nvPicPr>
      <xdr:blipFill>
        <a:blip xmlns:r="http://schemas.openxmlformats.org/officeDocument/2006/relationships" r:embed="rId1"/>
        <a:stretch>
          <a:fillRect/>
        </a:stretch>
      </xdr:blipFill>
      <xdr:spPr>
        <a:xfrm>
          <a:off x="6962775" y="0"/>
          <a:ext cx="3181350" cy="11239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23</xdr:col>
      <xdr:colOff>28575</xdr:colOff>
      <xdr:row>0</xdr:row>
      <xdr:rowOff>0</xdr:rowOff>
    </xdr:from>
    <xdr:to>
      <xdr:col>40</xdr:col>
      <xdr:colOff>76200</xdr:colOff>
      <xdr:row>1</xdr:row>
      <xdr:rowOff>47625</xdr:rowOff>
    </xdr:to>
    <xdr:pic>
      <xdr:nvPicPr>
        <xdr:cNvPr id="2" name="Imagem 1">
          <a:extLst>
            <a:ext uri="{FF2B5EF4-FFF2-40B4-BE49-F238E27FC236}">
              <a16:creationId xmlns:a16="http://schemas.microsoft.com/office/drawing/2014/main" id="{D88B6194-5340-42DA-B723-9DFB7B481FF8}"/>
            </a:ext>
          </a:extLst>
        </xdr:cNvPr>
        <xdr:cNvPicPr>
          <a:picLocks noChangeAspect="1"/>
        </xdr:cNvPicPr>
      </xdr:nvPicPr>
      <xdr:blipFill>
        <a:blip xmlns:r="http://schemas.openxmlformats.org/officeDocument/2006/relationships" r:embed="rId1"/>
        <a:stretch>
          <a:fillRect/>
        </a:stretch>
      </xdr:blipFill>
      <xdr:spPr>
        <a:xfrm>
          <a:off x="4524375" y="0"/>
          <a:ext cx="2562225" cy="895350"/>
        </a:xfrm>
        <a:prstGeom prst="rect">
          <a:avLst/>
        </a:prstGeom>
      </xdr:spPr>
    </xdr:pic>
    <xdr:clientData/>
  </xdr:twoCellAnchor>
  <xdr:twoCellAnchor>
    <xdr:from>
      <xdr:col>0</xdr:col>
      <xdr:colOff>0</xdr:colOff>
      <xdr:row>0</xdr:row>
      <xdr:rowOff>0</xdr:rowOff>
    </xdr:from>
    <xdr:to>
      <xdr:col>44</xdr:col>
      <xdr:colOff>257175</xdr:colOff>
      <xdr:row>30</xdr:row>
      <xdr:rowOff>38100</xdr:rowOff>
    </xdr:to>
    <xdr:sp macro="" textlink="">
      <xdr:nvSpPr>
        <xdr:cNvPr id="5146" name="_x0000_t202" hidden="1">
          <a:extLst>
            <a:ext uri="{FF2B5EF4-FFF2-40B4-BE49-F238E27FC236}">
              <a16:creationId xmlns:a16="http://schemas.microsoft.com/office/drawing/2014/main" id="{B9B77942-5E4C-DDAA-1DB4-128CB55DEE2B}"/>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5144" name="_x0000_t202" hidden="1">
          <a:extLst>
            <a:ext uri="{FF2B5EF4-FFF2-40B4-BE49-F238E27FC236}">
              <a16:creationId xmlns:a16="http://schemas.microsoft.com/office/drawing/2014/main" id="{73820D44-B2DA-BA55-30B7-B96335264587}"/>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5142" name="_x0000_t202" hidden="1">
          <a:extLst>
            <a:ext uri="{FF2B5EF4-FFF2-40B4-BE49-F238E27FC236}">
              <a16:creationId xmlns:a16="http://schemas.microsoft.com/office/drawing/2014/main" id="{E541A5E2-5C8E-8888-FE88-08625C6FDFEF}"/>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5140" name="_x0000_t202" hidden="1">
          <a:extLst>
            <a:ext uri="{FF2B5EF4-FFF2-40B4-BE49-F238E27FC236}">
              <a16:creationId xmlns:a16="http://schemas.microsoft.com/office/drawing/2014/main" id="{B8B52CA9-0CB7-9877-C383-7C59DD469163}"/>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5138" name="_x0000_t202" hidden="1">
          <a:extLst>
            <a:ext uri="{FF2B5EF4-FFF2-40B4-BE49-F238E27FC236}">
              <a16:creationId xmlns:a16="http://schemas.microsoft.com/office/drawing/2014/main" id="{35A30C24-22D9-3A5D-4685-5C3417B8762F}"/>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5136" name="_x0000_t202" hidden="1">
          <a:extLst>
            <a:ext uri="{FF2B5EF4-FFF2-40B4-BE49-F238E27FC236}">
              <a16:creationId xmlns:a16="http://schemas.microsoft.com/office/drawing/2014/main" id="{8F01903B-3BA9-3866-63F8-23A7A60A7034}"/>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5134" name="_x0000_t202" hidden="1">
          <a:extLst>
            <a:ext uri="{FF2B5EF4-FFF2-40B4-BE49-F238E27FC236}">
              <a16:creationId xmlns:a16="http://schemas.microsoft.com/office/drawing/2014/main" id="{EFFEADC8-909B-DA34-2EE6-8699C5DA3E69}"/>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5132" name="_x0000_t202" hidden="1">
          <a:extLst>
            <a:ext uri="{FF2B5EF4-FFF2-40B4-BE49-F238E27FC236}">
              <a16:creationId xmlns:a16="http://schemas.microsoft.com/office/drawing/2014/main" id="{8E178650-8ECC-29CB-9F17-B3EF1AE464FF}"/>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5130" name="_x0000_t202" hidden="1">
          <a:extLst>
            <a:ext uri="{FF2B5EF4-FFF2-40B4-BE49-F238E27FC236}">
              <a16:creationId xmlns:a16="http://schemas.microsoft.com/office/drawing/2014/main" id="{98731A4F-FBB4-711D-6122-B08561023E3B}"/>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5128" name="_x0000_t202" hidden="1">
          <a:extLst>
            <a:ext uri="{FF2B5EF4-FFF2-40B4-BE49-F238E27FC236}">
              <a16:creationId xmlns:a16="http://schemas.microsoft.com/office/drawing/2014/main" id="{023F11B7-3337-387B-D5D9-2D90ACCFCA6E}"/>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5126" name="_x0000_t202" hidden="1">
          <a:extLst>
            <a:ext uri="{FF2B5EF4-FFF2-40B4-BE49-F238E27FC236}">
              <a16:creationId xmlns:a16="http://schemas.microsoft.com/office/drawing/2014/main" id="{0EC340C3-6AF9-3AC0-273B-016C085A82C9}"/>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5124" name="_x0000_t202" hidden="1">
          <a:extLst>
            <a:ext uri="{FF2B5EF4-FFF2-40B4-BE49-F238E27FC236}">
              <a16:creationId xmlns:a16="http://schemas.microsoft.com/office/drawing/2014/main" id="{21E0C92D-326F-1C4A-555F-E031CD06A818}"/>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5122" name="_x0000_t202" hidden="1">
          <a:extLst>
            <a:ext uri="{FF2B5EF4-FFF2-40B4-BE49-F238E27FC236}">
              <a16:creationId xmlns:a16="http://schemas.microsoft.com/office/drawing/2014/main" id="{DADC7DEC-A8D9-FBAB-590A-DFBFB5E78BDA}"/>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3" name="AutoShape 26">
          <a:extLst>
            <a:ext uri="{FF2B5EF4-FFF2-40B4-BE49-F238E27FC236}">
              <a16:creationId xmlns:a16="http://schemas.microsoft.com/office/drawing/2014/main" id="{0684B7C7-1614-1242-857D-B78A907CC7A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4" name="AutoShape 24">
          <a:extLst>
            <a:ext uri="{FF2B5EF4-FFF2-40B4-BE49-F238E27FC236}">
              <a16:creationId xmlns:a16="http://schemas.microsoft.com/office/drawing/2014/main" id="{915F4802-D57C-8949-84E6-08E1A0B2C0EF}"/>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5" name="AutoShape 22">
          <a:extLst>
            <a:ext uri="{FF2B5EF4-FFF2-40B4-BE49-F238E27FC236}">
              <a16:creationId xmlns:a16="http://schemas.microsoft.com/office/drawing/2014/main" id="{59E61057-7D51-A443-713C-11FF759BECC6}"/>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6" name="AutoShape 20">
          <a:extLst>
            <a:ext uri="{FF2B5EF4-FFF2-40B4-BE49-F238E27FC236}">
              <a16:creationId xmlns:a16="http://schemas.microsoft.com/office/drawing/2014/main" id="{D178CD1B-0DBE-4AC4-56DF-4C6CE0281618}"/>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7" name="AutoShape 18">
          <a:extLst>
            <a:ext uri="{FF2B5EF4-FFF2-40B4-BE49-F238E27FC236}">
              <a16:creationId xmlns:a16="http://schemas.microsoft.com/office/drawing/2014/main" id="{626C5A9F-FF92-2D1F-2BD6-6557DA404885}"/>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8" name="AutoShape 16">
          <a:extLst>
            <a:ext uri="{FF2B5EF4-FFF2-40B4-BE49-F238E27FC236}">
              <a16:creationId xmlns:a16="http://schemas.microsoft.com/office/drawing/2014/main" id="{986B020C-0480-259E-96AB-8AFDEF0274F7}"/>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9" name="AutoShape 14">
          <a:extLst>
            <a:ext uri="{FF2B5EF4-FFF2-40B4-BE49-F238E27FC236}">
              <a16:creationId xmlns:a16="http://schemas.microsoft.com/office/drawing/2014/main" id="{F2153303-7F9B-C05B-3937-CC8E61A97B23}"/>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10" name="AutoShape 12">
          <a:extLst>
            <a:ext uri="{FF2B5EF4-FFF2-40B4-BE49-F238E27FC236}">
              <a16:creationId xmlns:a16="http://schemas.microsoft.com/office/drawing/2014/main" id="{401ECB54-347E-1348-B4D2-425223BA18D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11" name="AutoShape 10">
          <a:extLst>
            <a:ext uri="{FF2B5EF4-FFF2-40B4-BE49-F238E27FC236}">
              <a16:creationId xmlns:a16="http://schemas.microsoft.com/office/drawing/2014/main" id="{23AC41A4-D9F8-94D5-D9C0-B5255B68A616}"/>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12" name="AutoShape 8">
          <a:extLst>
            <a:ext uri="{FF2B5EF4-FFF2-40B4-BE49-F238E27FC236}">
              <a16:creationId xmlns:a16="http://schemas.microsoft.com/office/drawing/2014/main" id="{B3774E30-2A8B-8B99-2C51-8AB195EBCE7D}"/>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13" name="AutoShape 6">
          <a:extLst>
            <a:ext uri="{FF2B5EF4-FFF2-40B4-BE49-F238E27FC236}">
              <a16:creationId xmlns:a16="http://schemas.microsoft.com/office/drawing/2014/main" id="{D410C4A9-1A01-710B-9374-808C26C889C2}"/>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14" name="AutoShape 4">
          <a:extLst>
            <a:ext uri="{FF2B5EF4-FFF2-40B4-BE49-F238E27FC236}">
              <a16:creationId xmlns:a16="http://schemas.microsoft.com/office/drawing/2014/main" id="{239AB6FE-7963-7B80-8AB1-C204F9D6A90B}"/>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15" name="AutoShape 2">
          <a:extLst>
            <a:ext uri="{FF2B5EF4-FFF2-40B4-BE49-F238E27FC236}">
              <a16:creationId xmlns:a16="http://schemas.microsoft.com/office/drawing/2014/main" id="{1D0E5522-48D3-6581-205E-165EC9FD70B3}"/>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16" name="AutoShape 26">
          <a:extLst>
            <a:ext uri="{FF2B5EF4-FFF2-40B4-BE49-F238E27FC236}">
              <a16:creationId xmlns:a16="http://schemas.microsoft.com/office/drawing/2014/main" id="{BF788D3F-EA45-7833-BD64-DF25A18A3779}"/>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17" name="AutoShape 24">
          <a:extLst>
            <a:ext uri="{FF2B5EF4-FFF2-40B4-BE49-F238E27FC236}">
              <a16:creationId xmlns:a16="http://schemas.microsoft.com/office/drawing/2014/main" id="{2EBF7808-E14E-894C-7CD2-82E2F520EB4C}"/>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18" name="AutoShape 22">
          <a:extLst>
            <a:ext uri="{FF2B5EF4-FFF2-40B4-BE49-F238E27FC236}">
              <a16:creationId xmlns:a16="http://schemas.microsoft.com/office/drawing/2014/main" id="{DCF9E121-FEE7-917A-8FF9-74DAD8128374}"/>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19" name="AutoShape 20">
          <a:extLst>
            <a:ext uri="{FF2B5EF4-FFF2-40B4-BE49-F238E27FC236}">
              <a16:creationId xmlns:a16="http://schemas.microsoft.com/office/drawing/2014/main" id="{2F925DCA-F395-2D99-48E0-9D4A1AF2C09B}"/>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20" name="AutoShape 18">
          <a:extLst>
            <a:ext uri="{FF2B5EF4-FFF2-40B4-BE49-F238E27FC236}">
              <a16:creationId xmlns:a16="http://schemas.microsoft.com/office/drawing/2014/main" id="{15455446-36E8-9CC6-7402-E21809AE4EA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21" name="AutoShape 16">
          <a:extLst>
            <a:ext uri="{FF2B5EF4-FFF2-40B4-BE49-F238E27FC236}">
              <a16:creationId xmlns:a16="http://schemas.microsoft.com/office/drawing/2014/main" id="{412C2986-2C93-78E7-725B-224F892B589A}"/>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22" name="AutoShape 14">
          <a:extLst>
            <a:ext uri="{FF2B5EF4-FFF2-40B4-BE49-F238E27FC236}">
              <a16:creationId xmlns:a16="http://schemas.microsoft.com/office/drawing/2014/main" id="{CB2FC813-0A9B-91A6-DED6-91F37CA66888}"/>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23" name="AutoShape 12">
          <a:extLst>
            <a:ext uri="{FF2B5EF4-FFF2-40B4-BE49-F238E27FC236}">
              <a16:creationId xmlns:a16="http://schemas.microsoft.com/office/drawing/2014/main" id="{A68CD5E2-E1C1-6DDA-C553-52F8E1B78B79}"/>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24" name="AutoShape 10">
          <a:extLst>
            <a:ext uri="{FF2B5EF4-FFF2-40B4-BE49-F238E27FC236}">
              <a16:creationId xmlns:a16="http://schemas.microsoft.com/office/drawing/2014/main" id="{99CB9AE1-249B-EF04-9B2E-3C1EF8743D2A}"/>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25" name="AutoShape 8">
          <a:extLst>
            <a:ext uri="{FF2B5EF4-FFF2-40B4-BE49-F238E27FC236}">
              <a16:creationId xmlns:a16="http://schemas.microsoft.com/office/drawing/2014/main" id="{29CFE7D7-BF12-C069-7A28-AB3AD384353A}"/>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26" name="AutoShape 6">
          <a:extLst>
            <a:ext uri="{FF2B5EF4-FFF2-40B4-BE49-F238E27FC236}">
              <a16:creationId xmlns:a16="http://schemas.microsoft.com/office/drawing/2014/main" id="{BBD6FCB8-6D10-C0F7-9E2B-95FE2DD2CC6B}"/>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27" name="AutoShape 4">
          <a:extLst>
            <a:ext uri="{FF2B5EF4-FFF2-40B4-BE49-F238E27FC236}">
              <a16:creationId xmlns:a16="http://schemas.microsoft.com/office/drawing/2014/main" id="{53FA87D3-906B-303A-226A-B1836E1701B2}"/>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28" name="AutoShape 2">
          <a:extLst>
            <a:ext uri="{FF2B5EF4-FFF2-40B4-BE49-F238E27FC236}">
              <a16:creationId xmlns:a16="http://schemas.microsoft.com/office/drawing/2014/main" id="{5C5561D7-9410-BA7A-0529-6D51C108314A}"/>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29" name="AutoShape 26">
          <a:extLst>
            <a:ext uri="{FF2B5EF4-FFF2-40B4-BE49-F238E27FC236}">
              <a16:creationId xmlns:a16="http://schemas.microsoft.com/office/drawing/2014/main" id="{280349EC-CE69-0A5B-BE6B-9D01DA839CFB}"/>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30" name="AutoShape 24">
          <a:extLst>
            <a:ext uri="{FF2B5EF4-FFF2-40B4-BE49-F238E27FC236}">
              <a16:creationId xmlns:a16="http://schemas.microsoft.com/office/drawing/2014/main" id="{29E50CD8-511C-4291-DA6A-C2D47DDB6E78}"/>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31" name="AutoShape 22">
          <a:extLst>
            <a:ext uri="{FF2B5EF4-FFF2-40B4-BE49-F238E27FC236}">
              <a16:creationId xmlns:a16="http://schemas.microsoft.com/office/drawing/2014/main" id="{DFCCC21D-BA9A-57BD-EF77-8B6EF5369CC7}"/>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32" name="AutoShape 20">
          <a:extLst>
            <a:ext uri="{FF2B5EF4-FFF2-40B4-BE49-F238E27FC236}">
              <a16:creationId xmlns:a16="http://schemas.microsoft.com/office/drawing/2014/main" id="{AEBD6805-B759-4966-ADF0-E5E97345DFF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33" name="AutoShape 18">
          <a:extLst>
            <a:ext uri="{FF2B5EF4-FFF2-40B4-BE49-F238E27FC236}">
              <a16:creationId xmlns:a16="http://schemas.microsoft.com/office/drawing/2014/main" id="{DA9508A1-1721-1C2D-ED32-0CA8750E92AE}"/>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34" name="AutoShape 16">
          <a:extLst>
            <a:ext uri="{FF2B5EF4-FFF2-40B4-BE49-F238E27FC236}">
              <a16:creationId xmlns:a16="http://schemas.microsoft.com/office/drawing/2014/main" id="{F906A8A7-0209-0B74-FE93-6CE7949D3FB5}"/>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35" name="AutoShape 14">
          <a:extLst>
            <a:ext uri="{FF2B5EF4-FFF2-40B4-BE49-F238E27FC236}">
              <a16:creationId xmlns:a16="http://schemas.microsoft.com/office/drawing/2014/main" id="{3EF7112C-A9AC-E6D7-6BEE-4EEC67DC9827}"/>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36" name="AutoShape 12">
          <a:extLst>
            <a:ext uri="{FF2B5EF4-FFF2-40B4-BE49-F238E27FC236}">
              <a16:creationId xmlns:a16="http://schemas.microsoft.com/office/drawing/2014/main" id="{E0E6A7C5-CDB6-D5DD-FD16-BB5E2539A461}"/>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37" name="AutoShape 10">
          <a:extLst>
            <a:ext uri="{FF2B5EF4-FFF2-40B4-BE49-F238E27FC236}">
              <a16:creationId xmlns:a16="http://schemas.microsoft.com/office/drawing/2014/main" id="{74D84B16-EF42-D034-7AFD-7A4C416F58C5}"/>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38" name="AutoShape 8">
          <a:extLst>
            <a:ext uri="{FF2B5EF4-FFF2-40B4-BE49-F238E27FC236}">
              <a16:creationId xmlns:a16="http://schemas.microsoft.com/office/drawing/2014/main" id="{33FFE0EA-8B20-1828-DDC8-9A1E0053B985}"/>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39" name="AutoShape 6">
          <a:extLst>
            <a:ext uri="{FF2B5EF4-FFF2-40B4-BE49-F238E27FC236}">
              <a16:creationId xmlns:a16="http://schemas.microsoft.com/office/drawing/2014/main" id="{C55640E2-F5F5-F02B-B3DA-2C3051D319D3}"/>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40" name="AutoShape 4">
          <a:extLst>
            <a:ext uri="{FF2B5EF4-FFF2-40B4-BE49-F238E27FC236}">
              <a16:creationId xmlns:a16="http://schemas.microsoft.com/office/drawing/2014/main" id="{0FACDB04-FC11-56F5-8427-8711E7708F92}"/>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41" name="AutoShape 2">
          <a:extLst>
            <a:ext uri="{FF2B5EF4-FFF2-40B4-BE49-F238E27FC236}">
              <a16:creationId xmlns:a16="http://schemas.microsoft.com/office/drawing/2014/main" id="{DD265042-DA41-8DF0-6A63-59ACFD9DE36F}"/>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42" name="AutoShape 26">
          <a:extLst>
            <a:ext uri="{FF2B5EF4-FFF2-40B4-BE49-F238E27FC236}">
              <a16:creationId xmlns:a16="http://schemas.microsoft.com/office/drawing/2014/main" id="{51604C43-890E-4405-5215-108F218BCE51}"/>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43" name="AutoShape 24">
          <a:extLst>
            <a:ext uri="{FF2B5EF4-FFF2-40B4-BE49-F238E27FC236}">
              <a16:creationId xmlns:a16="http://schemas.microsoft.com/office/drawing/2014/main" id="{EE32D6A4-E4EB-D1C6-428C-0F410C66C244}"/>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44" name="AutoShape 22">
          <a:extLst>
            <a:ext uri="{FF2B5EF4-FFF2-40B4-BE49-F238E27FC236}">
              <a16:creationId xmlns:a16="http://schemas.microsoft.com/office/drawing/2014/main" id="{BC1CADF0-BCAB-7ED0-2803-EA0F6CA95B6F}"/>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45" name="AutoShape 20">
          <a:extLst>
            <a:ext uri="{FF2B5EF4-FFF2-40B4-BE49-F238E27FC236}">
              <a16:creationId xmlns:a16="http://schemas.microsoft.com/office/drawing/2014/main" id="{E5C0996C-9281-E117-4F56-29D82660EA7E}"/>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46" name="AutoShape 18">
          <a:extLst>
            <a:ext uri="{FF2B5EF4-FFF2-40B4-BE49-F238E27FC236}">
              <a16:creationId xmlns:a16="http://schemas.microsoft.com/office/drawing/2014/main" id="{8981C2CC-7CEF-910F-9BC3-59961C95AD99}"/>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47" name="AutoShape 16">
          <a:extLst>
            <a:ext uri="{FF2B5EF4-FFF2-40B4-BE49-F238E27FC236}">
              <a16:creationId xmlns:a16="http://schemas.microsoft.com/office/drawing/2014/main" id="{DDAA9891-5E32-C65F-C73F-2DD1E20D5331}"/>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48" name="AutoShape 14">
          <a:extLst>
            <a:ext uri="{FF2B5EF4-FFF2-40B4-BE49-F238E27FC236}">
              <a16:creationId xmlns:a16="http://schemas.microsoft.com/office/drawing/2014/main" id="{0613AFC8-E5D8-01CB-88E3-B033A3334AB6}"/>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49" name="AutoShape 12">
          <a:extLst>
            <a:ext uri="{FF2B5EF4-FFF2-40B4-BE49-F238E27FC236}">
              <a16:creationId xmlns:a16="http://schemas.microsoft.com/office/drawing/2014/main" id="{2CCB7960-FFFD-4A0C-E484-A576AA4A4F64}"/>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50" name="AutoShape 10">
          <a:extLst>
            <a:ext uri="{FF2B5EF4-FFF2-40B4-BE49-F238E27FC236}">
              <a16:creationId xmlns:a16="http://schemas.microsoft.com/office/drawing/2014/main" id="{76765669-35ED-7431-77D0-CEED6556B56F}"/>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51" name="AutoShape 8">
          <a:extLst>
            <a:ext uri="{FF2B5EF4-FFF2-40B4-BE49-F238E27FC236}">
              <a16:creationId xmlns:a16="http://schemas.microsoft.com/office/drawing/2014/main" id="{9781E01F-1D34-D9B9-845A-91D72D4890B1}"/>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52" name="AutoShape 6">
          <a:extLst>
            <a:ext uri="{FF2B5EF4-FFF2-40B4-BE49-F238E27FC236}">
              <a16:creationId xmlns:a16="http://schemas.microsoft.com/office/drawing/2014/main" id="{5AC0959C-C890-053C-A5D2-5A4797B7FEF5}"/>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53" name="AutoShape 4">
          <a:extLst>
            <a:ext uri="{FF2B5EF4-FFF2-40B4-BE49-F238E27FC236}">
              <a16:creationId xmlns:a16="http://schemas.microsoft.com/office/drawing/2014/main" id="{0F7780A3-3F06-A922-5AAB-6CE46E89FF13}"/>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44</xdr:col>
      <xdr:colOff>257175</xdr:colOff>
      <xdr:row>30</xdr:row>
      <xdr:rowOff>38100</xdr:rowOff>
    </xdr:to>
    <xdr:sp macro="" textlink="">
      <xdr:nvSpPr>
        <xdr:cNvPr id="54" name="AutoShape 2">
          <a:extLst>
            <a:ext uri="{FF2B5EF4-FFF2-40B4-BE49-F238E27FC236}">
              <a16:creationId xmlns:a16="http://schemas.microsoft.com/office/drawing/2014/main" id="{DF9D8160-6748-45D0-75DD-21688A6A4F9F}"/>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3:M26"/>
  <sheetViews>
    <sheetView topLeftCell="B10" zoomScale="115" zoomScaleNormal="115" workbookViewId="0">
      <selection activeCell="H13" sqref="H13"/>
    </sheetView>
  </sheetViews>
  <sheetFormatPr defaultRowHeight="12.75" x14ac:dyDescent="0.2"/>
  <cols>
    <col min="1" max="1" width="9.33203125" style="57" customWidth="1"/>
    <col min="2" max="2" width="58.6640625" style="57" customWidth="1"/>
    <col min="3" max="3" width="16" style="57" customWidth="1"/>
    <col min="4" max="5" width="11.83203125" style="57" customWidth="1"/>
    <col min="6" max="6" width="15.33203125" style="57" customWidth="1"/>
    <col min="7" max="10" width="8.6640625" style="56" customWidth="1"/>
    <col min="11" max="11" width="46.1640625" style="56" customWidth="1"/>
    <col min="12" max="12" width="26.1640625" style="56" customWidth="1"/>
    <col min="13" max="1025" width="8.6640625" style="56" customWidth="1"/>
    <col min="1026" max="16384" width="9.33203125" style="56"/>
  </cols>
  <sheetData>
    <row r="3" spans="1:13" x14ac:dyDescent="0.2">
      <c r="B3" s="113" t="s">
        <v>267</v>
      </c>
      <c r="C3" s="112"/>
      <c r="D3" s="59"/>
      <c r="E3" s="59"/>
      <c r="F3" s="59"/>
    </row>
    <row r="4" spans="1:13" x14ac:dyDescent="0.2">
      <c r="B4" s="111" t="s">
        <v>0</v>
      </c>
      <c r="C4" s="112"/>
      <c r="D4" s="59"/>
      <c r="E4" s="59"/>
      <c r="F4" s="59"/>
    </row>
    <row r="5" spans="1:13" x14ac:dyDescent="0.2">
      <c r="B5" s="59"/>
      <c r="C5" s="59"/>
      <c r="D5" s="59"/>
      <c r="E5" s="59"/>
      <c r="F5" s="59"/>
    </row>
    <row r="6" spans="1:13" x14ac:dyDescent="0.2">
      <c r="B6" s="60" t="s">
        <v>1</v>
      </c>
      <c r="C6" s="61" t="s">
        <v>2</v>
      </c>
      <c r="D6" s="59"/>
      <c r="E6" s="59"/>
      <c r="F6" s="59"/>
    </row>
    <row r="7" spans="1:13" ht="22.5" x14ac:dyDescent="0.2">
      <c r="B7" s="62" t="s">
        <v>3</v>
      </c>
      <c r="C7" s="63">
        <v>2025</v>
      </c>
      <c r="D7" s="59"/>
      <c r="E7" s="59"/>
      <c r="F7" s="59"/>
    </row>
    <row r="8" spans="1:13" x14ac:dyDescent="0.2">
      <c r="B8" s="64" t="s">
        <v>4</v>
      </c>
      <c r="C8" s="65">
        <v>12</v>
      </c>
      <c r="D8" s="59"/>
      <c r="E8" s="59"/>
      <c r="F8" s="59"/>
    </row>
    <row r="9" spans="1:13" x14ac:dyDescent="0.2">
      <c r="B9" s="59"/>
      <c r="C9" s="59"/>
      <c r="D9" s="59"/>
      <c r="E9" s="59"/>
      <c r="F9" s="59"/>
    </row>
    <row r="10" spans="1:13" x14ac:dyDescent="0.2">
      <c r="B10" s="114" t="s">
        <v>5</v>
      </c>
      <c r="C10" s="114"/>
      <c r="D10" s="114"/>
      <c r="E10" s="114"/>
      <c r="F10" s="114"/>
    </row>
    <row r="11" spans="1:13" x14ac:dyDescent="0.2">
      <c r="B11" s="110" t="s">
        <v>6</v>
      </c>
      <c r="C11" s="110"/>
      <c r="D11" s="110"/>
      <c r="E11" s="110"/>
      <c r="F11" s="110"/>
    </row>
    <row r="12" spans="1:13" s="91" customFormat="1" ht="24.75" customHeight="1" x14ac:dyDescent="0.2">
      <c r="A12" s="90"/>
      <c r="B12" s="105" t="s">
        <v>7</v>
      </c>
      <c r="C12" s="106" t="s">
        <v>8</v>
      </c>
      <c r="D12" s="107" t="s">
        <v>9</v>
      </c>
      <c r="E12" s="108" t="s">
        <v>10</v>
      </c>
      <c r="F12" s="106" t="s">
        <v>11</v>
      </c>
    </row>
    <row r="13" spans="1:13" ht="305.25" customHeight="1" x14ac:dyDescent="0.2">
      <c r="B13" s="95" t="s">
        <v>255</v>
      </c>
      <c r="C13" s="66" t="s">
        <v>12</v>
      </c>
      <c r="D13" s="92">
        <v>30000</v>
      </c>
      <c r="E13" s="93">
        <f>'Micro 33 lugares'!C78</f>
        <v>12.32</v>
      </c>
      <c r="F13" s="94">
        <f>D13*E13</f>
        <v>369600</v>
      </c>
    </row>
    <row r="14" spans="1:13" ht="33" customHeight="1" x14ac:dyDescent="0.2">
      <c r="B14" s="115" t="s">
        <v>13</v>
      </c>
      <c r="C14" s="115"/>
      <c r="D14" s="115"/>
      <c r="E14" s="115"/>
      <c r="F14" s="109">
        <f>F13</f>
        <v>369600</v>
      </c>
    </row>
    <row r="16" spans="1:13" x14ac:dyDescent="0.2">
      <c r="I16" s="58"/>
      <c r="J16" s="67"/>
      <c r="K16" s="67"/>
      <c r="L16" s="67"/>
      <c r="M16" s="58"/>
    </row>
    <row r="17" spans="3:13" x14ac:dyDescent="0.2">
      <c r="C17" s="68"/>
      <c r="D17" s="69"/>
      <c r="E17" s="68"/>
      <c r="I17" s="58"/>
      <c r="J17" s="67"/>
      <c r="K17" s="67"/>
      <c r="L17" s="67"/>
      <c r="M17" s="58"/>
    </row>
    <row r="18" spans="3:13" ht="23.25" customHeight="1" x14ac:dyDescent="0.2">
      <c r="D18" s="69"/>
      <c r="I18" s="58"/>
      <c r="J18" s="67"/>
      <c r="K18" s="67"/>
      <c r="L18" s="67"/>
      <c r="M18" s="58"/>
    </row>
    <row r="19" spans="3:13" x14ac:dyDescent="0.2">
      <c r="D19" s="69"/>
      <c r="I19" s="58"/>
      <c r="J19" s="67"/>
      <c r="K19" s="67"/>
      <c r="L19" s="67"/>
      <c r="M19" s="58"/>
    </row>
    <row r="20" spans="3:13" ht="23.25" customHeight="1" x14ac:dyDescent="0.2">
      <c r="I20" s="58"/>
      <c r="J20" s="67"/>
      <c r="K20" s="67"/>
      <c r="L20" s="67"/>
      <c r="M20" s="58"/>
    </row>
    <row r="21" spans="3:13" ht="23.25" customHeight="1" x14ac:dyDescent="0.2">
      <c r="I21" s="58"/>
      <c r="J21" s="67"/>
      <c r="K21" s="67"/>
      <c r="L21" s="67"/>
      <c r="M21" s="58"/>
    </row>
    <row r="22" spans="3:13" ht="35.25" customHeight="1" x14ac:dyDescent="0.2">
      <c r="I22" s="58"/>
      <c r="J22" s="67"/>
      <c r="K22" s="67"/>
      <c r="L22" s="67"/>
      <c r="M22" s="58"/>
    </row>
    <row r="23" spans="3:13" x14ac:dyDescent="0.2">
      <c r="I23" s="58"/>
      <c r="J23" s="67"/>
      <c r="K23" s="67"/>
      <c r="L23" s="67"/>
      <c r="M23" s="58"/>
    </row>
    <row r="24" spans="3:13" ht="23.25" customHeight="1" x14ac:dyDescent="0.2">
      <c r="I24" s="58"/>
      <c r="J24" s="67"/>
      <c r="K24" s="67"/>
      <c r="L24" s="67"/>
    </row>
    <row r="25" spans="3:13" ht="23.25" customHeight="1" x14ac:dyDescent="0.2"/>
    <row r="26" spans="3:13" ht="23.25" customHeight="1" x14ac:dyDescent="0.2"/>
  </sheetData>
  <mergeCells count="5">
    <mergeCell ref="B11:F11"/>
    <mergeCell ref="B4:C4"/>
    <mergeCell ref="B3:C3"/>
    <mergeCell ref="B10:F10"/>
    <mergeCell ref="B14:E14"/>
  </mergeCells>
  <pageMargins left="0.25" right="0.25" top="0.75" bottom="0.75" header="0.3" footer="0.3"/>
  <pageSetup paperSize="9" scale="94" firstPageNumber="0" orientation="landscape" horizont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6:AMK30"/>
  <sheetViews>
    <sheetView topLeftCell="B1" zoomScaleNormal="100" workbookViewId="0">
      <selection activeCell="H34" sqref="H34"/>
    </sheetView>
  </sheetViews>
  <sheetFormatPr defaultRowHeight="12.75" x14ac:dyDescent="0.2"/>
  <cols>
    <col min="1" max="1" width="8.6640625" style="42" customWidth="1"/>
    <col min="2" max="2" width="23.6640625" style="42" customWidth="1"/>
    <col min="3" max="3" width="8.6640625" style="42" customWidth="1"/>
    <col min="4" max="4" width="22.1640625" style="42" customWidth="1"/>
    <col min="5" max="5" width="19.1640625" style="42" customWidth="1"/>
    <col min="6" max="6" width="26.33203125" style="42" customWidth="1"/>
    <col min="7" max="7" width="8.6640625" style="42" customWidth="1"/>
    <col min="8" max="8" width="54.1640625" style="42" customWidth="1"/>
    <col min="9" max="13" width="8.6640625" style="42" customWidth="1"/>
    <col min="14" max="14" width="9.33203125" style="42" customWidth="1"/>
    <col min="15" max="1025" width="8.6640625" style="42" customWidth="1"/>
  </cols>
  <sheetData>
    <row r="6" spans="2:9" x14ac:dyDescent="0.2">
      <c r="B6" s="1"/>
      <c r="C6" s="1"/>
      <c r="D6" s="1"/>
      <c r="E6" s="1"/>
      <c r="F6" s="1"/>
    </row>
    <row r="7" spans="2:9" x14ac:dyDescent="0.2">
      <c r="B7" s="116" t="s">
        <v>254</v>
      </c>
      <c r="C7" s="117"/>
      <c r="D7" s="117"/>
      <c r="E7" s="117"/>
      <c r="F7" s="117"/>
      <c r="G7" s="117"/>
      <c r="H7" s="117"/>
      <c r="I7" s="118"/>
    </row>
    <row r="8" spans="2:9" x14ac:dyDescent="0.2">
      <c r="B8" s="1"/>
      <c r="C8" s="1"/>
      <c r="D8" s="1"/>
      <c r="E8" s="1"/>
      <c r="F8" s="1"/>
    </row>
    <row r="9" spans="2:9" x14ac:dyDescent="0.2">
      <c r="B9" s="43" t="s">
        <v>14</v>
      </c>
      <c r="C9" s="43" t="s">
        <v>15</v>
      </c>
      <c r="D9" s="43" t="s">
        <v>16</v>
      </c>
      <c r="E9" s="43" t="s">
        <v>17</v>
      </c>
      <c r="F9" s="43" t="s">
        <v>18</v>
      </c>
    </row>
    <row r="10" spans="2:9" ht="32.25" customHeight="1" x14ac:dyDescent="0.2">
      <c r="B10" s="119">
        <v>716413</v>
      </c>
      <c r="C10" s="82">
        <v>1</v>
      </c>
      <c r="D10" s="71" t="s">
        <v>22</v>
      </c>
      <c r="E10" s="44">
        <f>(B10-(B10*15%))/20</f>
        <v>30447.552500000002</v>
      </c>
      <c r="F10" s="45">
        <f>B10-E10</f>
        <v>685965.44750000001</v>
      </c>
    </row>
    <row r="11" spans="2:9" x14ac:dyDescent="0.2">
      <c r="B11" s="120"/>
      <c r="C11" s="82">
        <v>2</v>
      </c>
      <c r="D11" s="71" t="s">
        <v>23</v>
      </c>
      <c r="E11" s="44">
        <f>(B10-(B10*15%))/20</f>
        <v>30447.552500000002</v>
      </c>
      <c r="F11" s="45">
        <f t="shared" ref="F11:F29" si="0">F10-E11</f>
        <v>655517.89500000002</v>
      </c>
    </row>
    <row r="12" spans="2:9" x14ac:dyDescent="0.2">
      <c r="B12" s="120"/>
      <c r="C12" s="82">
        <v>3</v>
      </c>
      <c r="D12" s="71" t="s">
        <v>24</v>
      </c>
      <c r="E12" s="44">
        <f>E10</f>
        <v>30447.552500000002</v>
      </c>
      <c r="F12" s="45">
        <f t="shared" si="0"/>
        <v>625070.34250000003</v>
      </c>
    </row>
    <row r="13" spans="2:9" x14ac:dyDescent="0.2">
      <c r="B13" s="120"/>
      <c r="C13" s="82">
        <v>4</v>
      </c>
      <c r="D13" s="71" t="s">
        <v>25</v>
      </c>
      <c r="E13" s="44">
        <f>E10</f>
        <v>30447.552500000002</v>
      </c>
      <c r="F13" s="45">
        <f t="shared" si="0"/>
        <v>594622.79</v>
      </c>
    </row>
    <row r="14" spans="2:9" x14ac:dyDescent="0.2">
      <c r="B14" s="120"/>
      <c r="C14" s="97">
        <v>5</v>
      </c>
      <c r="D14" s="98" t="s">
        <v>26</v>
      </c>
      <c r="E14" s="99">
        <f>E10</f>
        <v>30447.552500000002</v>
      </c>
      <c r="F14" s="100">
        <f t="shared" si="0"/>
        <v>564175.23750000005</v>
      </c>
    </row>
    <row r="15" spans="2:9" x14ac:dyDescent="0.2">
      <c r="B15" s="120"/>
      <c r="C15" s="82">
        <v>6</v>
      </c>
      <c r="D15" s="71" t="s">
        <v>27</v>
      </c>
      <c r="E15" s="44">
        <f>E10</f>
        <v>30447.552500000002</v>
      </c>
      <c r="F15" s="45">
        <f t="shared" si="0"/>
        <v>533727.68500000006</v>
      </c>
    </row>
    <row r="16" spans="2:9" x14ac:dyDescent="0.2">
      <c r="B16" s="120"/>
      <c r="C16" s="82">
        <v>7</v>
      </c>
      <c r="D16" s="71" t="s">
        <v>28</v>
      </c>
      <c r="E16" s="44">
        <f>E10</f>
        <v>30447.552500000002</v>
      </c>
      <c r="F16" s="45">
        <f t="shared" si="0"/>
        <v>503280.13250000007</v>
      </c>
      <c r="H16" s="46" t="s">
        <v>19</v>
      </c>
    </row>
    <row r="17" spans="2:8" x14ac:dyDescent="0.2">
      <c r="B17" s="120"/>
      <c r="C17" s="87">
        <v>8</v>
      </c>
      <c r="D17" s="96" t="s">
        <v>29</v>
      </c>
      <c r="E17" s="88">
        <f>E10</f>
        <v>30447.552500000002</v>
      </c>
      <c r="F17" s="89">
        <f t="shared" si="0"/>
        <v>472832.58000000007</v>
      </c>
      <c r="H17" s="47">
        <f>E24</f>
        <v>30447.552500000002</v>
      </c>
    </row>
    <row r="18" spans="2:8" x14ac:dyDescent="0.2">
      <c r="B18" s="120"/>
      <c r="C18" s="87">
        <v>9</v>
      </c>
      <c r="D18" s="96" t="s">
        <v>30</v>
      </c>
      <c r="E18" s="88">
        <f>E10</f>
        <v>30447.552500000002</v>
      </c>
      <c r="F18" s="89">
        <f t="shared" si="0"/>
        <v>442385.02750000008</v>
      </c>
    </row>
    <row r="19" spans="2:8" x14ac:dyDescent="0.2">
      <c r="B19" s="120"/>
      <c r="C19" s="87">
        <v>10</v>
      </c>
      <c r="D19" s="96" t="s">
        <v>31</v>
      </c>
      <c r="E19" s="88">
        <f>E10</f>
        <v>30447.552500000002</v>
      </c>
      <c r="F19" s="89">
        <f t="shared" si="0"/>
        <v>411937.47500000009</v>
      </c>
    </row>
    <row r="20" spans="2:8" x14ac:dyDescent="0.2">
      <c r="B20" s="120"/>
      <c r="C20" s="87">
        <v>11</v>
      </c>
      <c r="D20" s="96" t="s">
        <v>32</v>
      </c>
      <c r="E20" s="88">
        <f>E10</f>
        <v>30447.552500000002</v>
      </c>
      <c r="F20" s="89">
        <f t="shared" si="0"/>
        <v>381489.9225000001</v>
      </c>
    </row>
    <row r="21" spans="2:8" x14ac:dyDescent="0.2">
      <c r="B21" s="120"/>
      <c r="C21" s="82">
        <v>12</v>
      </c>
      <c r="D21" s="71" t="s">
        <v>33</v>
      </c>
      <c r="E21" s="44">
        <f>E10</f>
        <v>30447.552500000002</v>
      </c>
      <c r="F21" s="45">
        <f t="shared" si="0"/>
        <v>351042.37000000011</v>
      </c>
      <c r="H21" s="52" t="s">
        <v>20</v>
      </c>
    </row>
    <row r="22" spans="2:8" x14ac:dyDescent="0.2">
      <c r="B22" s="120"/>
      <c r="C22" s="82">
        <v>13</v>
      </c>
      <c r="D22" s="71" t="s">
        <v>34</v>
      </c>
      <c r="E22" s="44">
        <f>E10</f>
        <v>30447.552500000002</v>
      </c>
      <c r="F22" s="45">
        <f t="shared" si="0"/>
        <v>320594.81750000012</v>
      </c>
      <c r="H22" s="48">
        <f>B10*15%</f>
        <v>107461.95</v>
      </c>
    </row>
    <row r="23" spans="2:8" x14ac:dyDescent="0.2">
      <c r="B23" s="120"/>
      <c r="C23" s="82">
        <v>14</v>
      </c>
      <c r="D23" s="71" t="s">
        <v>35</v>
      </c>
      <c r="E23" s="44">
        <f>E10</f>
        <v>30447.552500000002</v>
      </c>
      <c r="F23" s="45">
        <f t="shared" si="0"/>
        <v>290147.26500000013</v>
      </c>
      <c r="H23" s="49" t="s">
        <v>21</v>
      </c>
    </row>
    <row r="24" spans="2:8" x14ac:dyDescent="0.2">
      <c r="B24" s="120"/>
      <c r="C24" s="87">
        <v>15</v>
      </c>
      <c r="D24" s="71" t="s">
        <v>36</v>
      </c>
      <c r="E24" s="88">
        <f>E10</f>
        <v>30447.552500000002</v>
      </c>
      <c r="F24" s="89">
        <f t="shared" si="0"/>
        <v>259699.71250000014</v>
      </c>
      <c r="H24" s="48">
        <f>F19</f>
        <v>411937.47500000009</v>
      </c>
    </row>
    <row r="25" spans="2:8" x14ac:dyDescent="0.2">
      <c r="B25" s="120"/>
      <c r="C25" s="82">
        <v>16</v>
      </c>
      <c r="D25" s="71" t="s">
        <v>37</v>
      </c>
      <c r="E25" s="44">
        <f>E10</f>
        <v>30447.552500000002</v>
      </c>
      <c r="F25" s="45">
        <f t="shared" si="0"/>
        <v>229252.16000000015</v>
      </c>
    </row>
    <row r="26" spans="2:8" x14ac:dyDescent="0.2">
      <c r="B26" s="120"/>
      <c r="C26" s="82">
        <v>17</v>
      </c>
      <c r="D26" s="71" t="s">
        <v>38</v>
      </c>
      <c r="E26" s="44">
        <f>E10</f>
        <v>30447.552500000002</v>
      </c>
      <c r="F26" s="45">
        <f t="shared" si="0"/>
        <v>198804.60750000016</v>
      </c>
    </row>
    <row r="27" spans="2:8" x14ac:dyDescent="0.2">
      <c r="B27" s="120"/>
      <c r="C27" s="82">
        <v>18</v>
      </c>
      <c r="D27" s="71" t="s">
        <v>39</v>
      </c>
      <c r="E27" s="44">
        <f>E10</f>
        <v>30447.552500000002</v>
      </c>
      <c r="F27" s="45">
        <f t="shared" si="0"/>
        <v>168357.05500000017</v>
      </c>
    </row>
    <row r="28" spans="2:8" x14ac:dyDescent="0.2">
      <c r="B28" s="120"/>
      <c r="C28" s="82">
        <v>19</v>
      </c>
      <c r="D28" s="71" t="s">
        <v>40</v>
      </c>
      <c r="E28" s="44">
        <f>E10</f>
        <v>30447.552500000002</v>
      </c>
      <c r="F28" s="45">
        <f t="shared" si="0"/>
        <v>137909.50250000018</v>
      </c>
    </row>
    <row r="29" spans="2:8" x14ac:dyDescent="0.2">
      <c r="B29" s="121"/>
      <c r="C29" s="82">
        <v>20</v>
      </c>
      <c r="D29" s="71" t="s">
        <v>41</v>
      </c>
      <c r="E29" s="44">
        <f>E10</f>
        <v>30447.552500000002</v>
      </c>
      <c r="F29" s="45">
        <f t="shared" si="0"/>
        <v>107461.95000000017</v>
      </c>
    </row>
    <row r="30" spans="2:8" x14ac:dyDescent="0.2">
      <c r="B30" s="1"/>
      <c r="C30" s="50"/>
      <c r="D30" s="1"/>
      <c r="E30" s="51"/>
      <c r="F30" s="1"/>
    </row>
  </sheetData>
  <mergeCells count="2">
    <mergeCell ref="B7:I7"/>
    <mergeCell ref="B10:B29"/>
  </mergeCells>
  <pageMargins left="0.51180555555555496" right="0.51180555555555496" top="0.78749999999999998" bottom="0.78749999999999998" header="0.51180555555555496" footer="0.51180555555555496"/>
  <pageSetup paperSize="9" scale="84" firstPageNumber="0"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Y148"/>
  <sheetViews>
    <sheetView showGridLines="0" topLeftCell="A88" zoomScaleNormal="100" workbookViewId="0">
      <selection activeCell="AV103" sqref="AV103"/>
    </sheetView>
  </sheetViews>
  <sheetFormatPr defaultRowHeight="12.75" x14ac:dyDescent="0.2"/>
  <cols>
    <col min="1" max="1" width="6.83203125" customWidth="1"/>
    <col min="2" max="2" width="1.1640625" customWidth="1"/>
    <col min="3" max="3" width="2.1640625" customWidth="1"/>
    <col min="4" max="4" width="8" customWidth="1"/>
    <col min="5" max="6" width="1.1640625" customWidth="1"/>
    <col min="7" max="7" width="4.6640625" customWidth="1"/>
    <col min="8" max="8" width="6.83203125" customWidth="1"/>
    <col min="9" max="9" width="9.33203125" customWidth="1"/>
    <col min="10" max="12" width="1.1640625" customWidth="1"/>
    <col min="13" max="13" width="12.6640625" customWidth="1"/>
    <col min="14" max="15" width="2.1640625" customWidth="1"/>
    <col min="16" max="16" width="1.1640625" customWidth="1"/>
    <col min="17" max="19" width="2.1640625" customWidth="1"/>
    <col min="20" max="20" width="4.6640625" customWidth="1"/>
    <col min="21" max="22" width="1.1640625" customWidth="1"/>
    <col min="23" max="23" width="2.1640625" customWidth="1"/>
    <col min="24" max="24" width="1.1640625" customWidth="1"/>
    <col min="25" max="25" width="3.33203125" customWidth="1"/>
    <col min="26" max="26" width="1.1640625" customWidth="1"/>
    <col min="27" max="27" width="2.1640625" customWidth="1"/>
    <col min="28" max="28" width="5.83203125" customWidth="1"/>
    <col min="29" max="29" width="1.1640625" customWidth="1"/>
    <col min="30" max="31" width="2.1640625" customWidth="1"/>
    <col min="32" max="32" width="3.33203125" customWidth="1"/>
    <col min="33" max="33" width="2.1640625" customWidth="1"/>
    <col min="34" max="34" width="3.33203125" customWidth="1"/>
    <col min="35" max="36" width="1.1640625" customWidth="1"/>
    <col min="37" max="37" width="5.83203125" customWidth="1"/>
    <col min="38" max="38" width="3.33203125" customWidth="1"/>
    <col min="39" max="39" width="1.1640625" customWidth="1"/>
    <col min="40" max="40" width="3.33203125" customWidth="1"/>
    <col min="41" max="41" width="2.1640625" customWidth="1"/>
    <col min="42" max="42" width="10.5" customWidth="1"/>
    <col min="43" max="43" width="14" customWidth="1"/>
    <col min="44" max="44" width="12.83203125" customWidth="1"/>
    <col min="45" max="45" width="28.83203125" customWidth="1"/>
    <col min="46" max="49" width="9" customWidth="1"/>
    <col min="50" max="50" width="39.83203125" customWidth="1"/>
    <col min="51" max="1025" width="9" customWidth="1"/>
  </cols>
  <sheetData>
    <row r="1" spans="1:40" ht="66.95" customHeight="1" x14ac:dyDescent="0.2">
      <c r="A1" s="189"/>
      <c r="B1" s="189"/>
      <c r="C1" s="189"/>
      <c r="D1" s="189"/>
      <c r="E1" s="189"/>
      <c r="F1" s="189"/>
      <c r="G1" s="189"/>
      <c r="H1" s="189"/>
      <c r="I1" s="189"/>
      <c r="J1" s="189"/>
      <c r="K1" s="189"/>
      <c r="L1" s="189"/>
      <c r="M1" s="189"/>
      <c r="N1" s="189"/>
      <c r="O1" s="189"/>
      <c r="P1" s="189"/>
      <c r="Q1" s="189"/>
      <c r="R1" s="189"/>
      <c r="S1" s="189"/>
      <c r="T1" s="189"/>
      <c r="U1" s="189"/>
      <c r="V1" s="189"/>
      <c r="W1" s="189"/>
      <c r="X1" s="189"/>
      <c r="Y1" s="189"/>
      <c r="Z1" s="189"/>
      <c r="AA1" s="189"/>
      <c r="AB1" s="189"/>
      <c r="AC1" s="189"/>
      <c r="AD1" s="189"/>
      <c r="AE1" s="189"/>
      <c r="AF1" s="189"/>
      <c r="AG1" s="189"/>
      <c r="AH1" s="189"/>
      <c r="AI1" s="189"/>
      <c r="AJ1" s="189"/>
      <c r="AK1" s="189"/>
      <c r="AL1" s="189"/>
      <c r="AM1" s="189"/>
      <c r="AN1" s="189"/>
    </row>
    <row r="2" spans="1:40" ht="23.25" customHeight="1" x14ac:dyDescent="0.2">
      <c r="A2" s="190"/>
      <c r="B2" s="190"/>
      <c r="C2" s="190"/>
      <c r="D2" s="190"/>
      <c r="E2" s="190"/>
      <c r="F2" s="190"/>
      <c r="G2" s="190"/>
      <c r="H2" s="190"/>
      <c r="I2" s="190"/>
      <c r="J2" s="190"/>
      <c r="K2" s="190"/>
      <c r="L2" s="190"/>
      <c r="M2" s="190"/>
      <c r="N2" s="190"/>
      <c r="O2" s="190"/>
      <c r="P2" s="190"/>
      <c r="Q2" s="190"/>
      <c r="R2" s="190"/>
      <c r="S2" s="190"/>
      <c r="T2" s="190"/>
      <c r="U2" s="190"/>
      <c r="V2" s="190"/>
      <c r="W2" s="190"/>
      <c r="X2" s="190"/>
      <c r="Y2" s="190"/>
      <c r="Z2" s="190"/>
      <c r="AA2" s="190"/>
      <c r="AB2" s="190"/>
      <c r="AC2" s="190"/>
      <c r="AD2" s="190"/>
      <c r="AE2" s="190"/>
      <c r="AF2" s="190"/>
      <c r="AG2" s="190"/>
      <c r="AH2" s="190"/>
      <c r="AI2" s="190"/>
      <c r="AJ2" s="190"/>
      <c r="AK2" s="190"/>
      <c r="AL2" s="190"/>
      <c r="AM2" s="190"/>
      <c r="AN2" s="190"/>
    </row>
    <row r="3" spans="1:40" ht="22.15" customHeight="1" x14ac:dyDescent="0.2">
      <c r="A3" s="191" t="s">
        <v>42</v>
      </c>
      <c r="B3" s="191"/>
      <c r="C3" s="191"/>
      <c r="D3" s="191"/>
      <c r="E3" s="191"/>
      <c r="F3" s="191"/>
      <c r="G3" s="191"/>
      <c r="H3" s="191"/>
      <c r="I3" s="191"/>
      <c r="J3" s="191"/>
      <c r="K3" s="191"/>
      <c r="L3" s="191"/>
      <c r="M3" s="191"/>
      <c r="N3" s="191"/>
      <c r="O3" s="191"/>
      <c r="P3" s="191"/>
      <c r="Q3" s="191"/>
      <c r="R3" s="191"/>
      <c r="S3" s="191"/>
      <c r="T3" s="191"/>
      <c r="U3" s="191"/>
      <c r="V3" s="191"/>
      <c r="W3" s="191"/>
      <c r="X3" s="191"/>
      <c r="Y3" s="191"/>
      <c r="Z3" s="191"/>
      <c r="AA3" s="191"/>
      <c r="AB3" s="191"/>
      <c r="AC3" s="191"/>
      <c r="AD3" s="191"/>
      <c r="AE3" s="191"/>
      <c r="AF3" s="191"/>
      <c r="AG3" s="191"/>
      <c r="AH3" s="191"/>
      <c r="AI3" s="191"/>
      <c r="AJ3" s="191"/>
      <c r="AK3" s="191"/>
      <c r="AL3" s="191"/>
      <c r="AM3" s="191"/>
      <c r="AN3" s="191"/>
    </row>
    <row r="4" spans="1:40" ht="90" customHeight="1" x14ac:dyDescent="0.2">
      <c r="A4" s="192" t="s">
        <v>43</v>
      </c>
      <c r="B4" s="192"/>
      <c r="C4" s="192"/>
      <c r="D4" s="192"/>
      <c r="E4" s="192"/>
      <c r="F4" s="192"/>
      <c r="G4" s="192"/>
      <c r="H4" s="192"/>
      <c r="I4" s="192"/>
      <c r="J4" s="192"/>
      <c r="K4" s="192"/>
      <c r="L4" s="192"/>
      <c r="M4" s="192"/>
      <c r="N4" s="192"/>
      <c r="O4" s="192"/>
      <c r="P4" s="192"/>
      <c r="Q4" s="192"/>
      <c r="R4" s="192"/>
      <c r="S4" s="192"/>
      <c r="T4" s="192"/>
      <c r="U4" s="192"/>
      <c r="V4" s="192"/>
      <c r="W4" s="192"/>
      <c r="X4" s="192"/>
      <c r="Y4" s="192"/>
      <c r="Z4" s="192"/>
      <c r="AA4" s="192"/>
      <c r="AB4" s="192"/>
      <c r="AC4" s="192"/>
      <c r="AD4" s="192"/>
      <c r="AE4" s="192"/>
      <c r="AF4" s="192"/>
      <c r="AG4" s="192"/>
      <c r="AH4" s="192"/>
      <c r="AI4" s="192"/>
      <c r="AJ4" s="192"/>
      <c r="AK4" s="192"/>
      <c r="AL4" s="192"/>
      <c r="AM4" s="192"/>
      <c r="AN4" s="192"/>
    </row>
    <row r="5" spans="1:40" ht="159" customHeight="1" x14ac:dyDescent="0.2">
      <c r="A5" s="193" t="s">
        <v>44</v>
      </c>
      <c r="B5" s="193"/>
      <c r="C5" s="193"/>
      <c r="D5" s="193"/>
      <c r="E5" s="193"/>
      <c r="F5" s="193"/>
      <c r="G5" s="193"/>
      <c r="H5" s="193"/>
      <c r="I5" s="193"/>
      <c r="J5" s="193"/>
      <c r="K5" s="193"/>
      <c r="L5" s="193"/>
      <c r="M5" s="193"/>
      <c r="N5" s="193"/>
      <c r="O5" s="193"/>
      <c r="P5" s="193"/>
      <c r="Q5" s="193"/>
      <c r="R5" s="193"/>
      <c r="S5" s="193"/>
      <c r="T5" s="193"/>
      <c r="U5" s="193"/>
      <c r="V5" s="193"/>
      <c r="W5" s="193"/>
      <c r="X5" s="193"/>
      <c r="Y5" s="193"/>
      <c r="Z5" s="193"/>
      <c r="AA5" s="193"/>
      <c r="AB5" s="193"/>
      <c r="AC5" s="193"/>
      <c r="AD5" s="193"/>
      <c r="AE5" s="193"/>
      <c r="AF5" s="193"/>
      <c r="AG5" s="193"/>
      <c r="AH5" s="193"/>
      <c r="AI5" s="193"/>
      <c r="AJ5" s="193"/>
      <c r="AK5" s="193"/>
      <c r="AL5" s="193"/>
      <c r="AM5" s="193"/>
      <c r="AN5" s="193"/>
    </row>
    <row r="6" spans="1:40" ht="16.5" customHeight="1" x14ac:dyDescent="0.2">
      <c r="A6" s="194" t="s">
        <v>45</v>
      </c>
      <c r="B6" s="194"/>
      <c r="C6" s="194"/>
      <c r="D6" s="194"/>
      <c r="E6" s="194"/>
      <c r="F6" s="194"/>
      <c r="G6" s="194"/>
      <c r="H6" s="194"/>
      <c r="I6" s="194"/>
      <c r="J6" s="194"/>
      <c r="K6" s="194"/>
      <c r="L6" s="194"/>
      <c r="M6" s="194"/>
      <c r="N6" s="194"/>
      <c r="O6" s="194"/>
      <c r="P6" s="194"/>
      <c r="Q6" s="194"/>
      <c r="R6" s="194"/>
      <c r="S6" s="194"/>
      <c r="T6" s="194"/>
      <c r="U6" s="194"/>
      <c r="V6" s="194"/>
      <c r="W6" s="194"/>
      <c r="X6" s="194"/>
      <c r="Y6" s="194"/>
      <c r="Z6" s="194"/>
      <c r="AA6" s="194"/>
      <c r="AB6" s="194"/>
      <c r="AC6" s="194"/>
      <c r="AD6" s="194"/>
      <c r="AE6" s="194"/>
      <c r="AF6" s="194"/>
      <c r="AG6" s="194"/>
      <c r="AH6" s="194"/>
      <c r="AI6" s="194"/>
      <c r="AJ6" s="138"/>
      <c r="AK6" s="138"/>
      <c r="AL6" s="138"/>
      <c r="AM6" s="138"/>
      <c r="AN6" s="138"/>
    </row>
    <row r="7" spans="1:40" ht="8.25" customHeight="1" x14ac:dyDescent="0.2">
      <c r="A7" s="72"/>
      <c r="B7" s="138"/>
      <c r="C7" s="138"/>
      <c r="D7" s="138"/>
      <c r="E7" s="138"/>
      <c r="F7" s="138"/>
      <c r="G7" s="138"/>
      <c r="H7" s="138"/>
      <c r="I7" s="138"/>
      <c r="J7" s="138"/>
      <c r="K7" s="138"/>
      <c r="L7" s="138"/>
      <c r="M7" s="138"/>
      <c r="N7" s="138"/>
      <c r="O7" s="138"/>
      <c r="P7" s="138"/>
      <c r="Q7" s="138"/>
      <c r="R7" s="138"/>
      <c r="S7" s="138"/>
      <c r="T7" s="138"/>
      <c r="U7" s="138"/>
      <c r="V7" s="138"/>
      <c r="W7" s="138"/>
      <c r="X7" s="138"/>
      <c r="Y7" s="138"/>
      <c r="Z7" s="138"/>
      <c r="AA7" s="138"/>
      <c r="AB7" s="138"/>
      <c r="AC7" s="138"/>
      <c r="AD7" s="138"/>
      <c r="AE7" s="138"/>
      <c r="AF7" s="138"/>
      <c r="AG7" s="138"/>
      <c r="AH7" s="138"/>
      <c r="AI7" s="138"/>
      <c r="AJ7" s="138"/>
      <c r="AK7" s="138"/>
      <c r="AL7" s="138"/>
      <c r="AM7" s="138"/>
      <c r="AN7" s="138"/>
    </row>
    <row r="8" spans="1:40" ht="15" customHeight="1" x14ac:dyDescent="0.2">
      <c r="A8" s="187" t="s">
        <v>46</v>
      </c>
      <c r="B8" s="187"/>
      <c r="C8" s="187"/>
      <c r="D8" s="187"/>
      <c r="E8" s="139" t="s">
        <v>47</v>
      </c>
      <c r="F8" s="139"/>
      <c r="G8" s="139"/>
      <c r="H8" s="139"/>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8"/>
      <c r="AK8" s="138"/>
      <c r="AL8" s="138"/>
      <c r="AM8" s="138"/>
      <c r="AN8" s="138"/>
    </row>
    <row r="9" spans="1:40" ht="15" customHeight="1" x14ac:dyDescent="0.2">
      <c r="A9" s="187" t="s">
        <v>48</v>
      </c>
      <c r="B9" s="187"/>
      <c r="C9" s="187"/>
      <c r="D9" s="187"/>
      <c r="E9" s="139" t="s">
        <v>49</v>
      </c>
      <c r="F9" s="139"/>
      <c r="G9" s="139"/>
      <c r="H9" s="139"/>
      <c r="I9" s="139"/>
      <c r="J9" s="139"/>
      <c r="K9" s="139"/>
      <c r="L9" s="139"/>
      <c r="M9" s="139"/>
      <c r="N9" s="139"/>
      <c r="O9" s="139"/>
      <c r="P9" s="139"/>
      <c r="Q9" s="139"/>
      <c r="R9" s="139"/>
      <c r="S9" s="139"/>
      <c r="T9" s="139"/>
      <c r="U9" s="139"/>
      <c r="V9" s="139"/>
      <c r="W9" s="139"/>
      <c r="X9" s="139"/>
      <c r="Y9" s="139"/>
      <c r="Z9" s="139"/>
      <c r="AA9" s="139"/>
      <c r="AB9" s="139"/>
      <c r="AC9" s="139"/>
      <c r="AD9" s="139"/>
      <c r="AE9" s="139"/>
      <c r="AF9" s="139"/>
      <c r="AG9" s="139"/>
      <c r="AH9" s="139"/>
      <c r="AI9" s="139"/>
      <c r="AJ9" s="138"/>
      <c r="AK9" s="138"/>
      <c r="AL9" s="138"/>
      <c r="AM9" s="138"/>
      <c r="AN9" s="138"/>
    </row>
    <row r="10" spans="1:40" ht="26.25" customHeight="1" x14ac:dyDescent="0.2">
      <c r="A10" s="188" t="s">
        <v>50</v>
      </c>
      <c r="B10" s="188"/>
      <c r="C10" s="188"/>
      <c r="D10" s="188"/>
      <c r="E10" s="188"/>
      <c r="F10" s="188"/>
      <c r="G10" s="188"/>
      <c r="H10" s="188"/>
      <c r="I10" s="188"/>
      <c r="J10" s="188"/>
      <c r="K10" s="188"/>
      <c r="L10" s="188"/>
      <c r="M10" s="188"/>
      <c r="N10" s="188"/>
      <c r="O10" s="188"/>
      <c r="P10" s="188"/>
      <c r="Q10" s="188"/>
      <c r="R10" s="188"/>
      <c r="S10" s="188"/>
      <c r="T10" s="188"/>
      <c r="U10" s="188"/>
      <c r="V10" s="188"/>
      <c r="W10" s="188"/>
      <c r="X10" s="188"/>
      <c r="Y10" s="188"/>
      <c r="Z10" s="188"/>
      <c r="AA10" s="188"/>
      <c r="AB10" s="188"/>
      <c r="AC10" s="188"/>
      <c r="AD10" s="188"/>
      <c r="AE10" s="188"/>
      <c r="AF10" s="188"/>
      <c r="AG10" s="188"/>
      <c r="AH10" s="188"/>
      <c r="AI10" s="188"/>
      <c r="AJ10" s="188"/>
      <c r="AK10" s="188"/>
      <c r="AL10" s="188"/>
      <c r="AM10" s="188"/>
      <c r="AN10" s="188"/>
    </row>
    <row r="11" spans="1:40" ht="13.5" customHeight="1" x14ac:dyDescent="0.2">
      <c r="A11" s="139" t="s">
        <v>51</v>
      </c>
      <c r="B11" s="139"/>
      <c r="C11" s="139"/>
      <c r="D11" s="139"/>
      <c r="E11" s="139"/>
      <c r="F11" s="139"/>
      <c r="G11" s="139"/>
      <c r="H11" s="139"/>
      <c r="I11" s="139"/>
      <c r="J11" s="139"/>
      <c r="K11" s="139"/>
      <c r="L11" s="139"/>
      <c r="M11" s="139"/>
      <c r="N11" s="139"/>
      <c r="O11" s="139"/>
      <c r="P11" s="139"/>
      <c r="Q11" s="139"/>
      <c r="R11" s="139"/>
      <c r="S11" s="139"/>
      <c r="T11" s="139"/>
      <c r="U11" s="139"/>
      <c r="V11" s="139"/>
      <c r="W11" s="139"/>
      <c r="X11" s="141"/>
      <c r="Y11" s="141"/>
      <c r="Z11" s="141"/>
      <c r="AA11" s="141"/>
      <c r="AB11" s="141"/>
      <c r="AC11" s="141"/>
      <c r="AD11" s="141"/>
      <c r="AE11" s="141"/>
      <c r="AF11" s="141"/>
      <c r="AG11" s="141"/>
      <c r="AH11" s="141"/>
      <c r="AI11" s="141"/>
      <c r="AJ11" s="138"/>
      <c r="AK11" s="138"/>
      <c r="AL11" s="138"/>
      <c r="AM11" s="138"/>
      <c r="AN11" s="138"/>
    </row>
    <row r="12" spans="1:40" ht="12.75" customHeight="1" x14ac:dyDescent="0.2">
      <c r="A12" s="2">
        <v>1</v>
      </c>
      <c r="B12" s="130" t="s">
        <v>52</v>
      </c>
      <c r="C12" s="130"/>
      <c r="D12" s="130"/>
      <c r="E12" s="130"/>
      <c r="F12" s="130"/>
      <c r="G12" s="130"/>
      <c r="H12" s="130"/>
      <c r="I12" s="130"/>
      <c r="J12" s="130"/>
      <c r="K12" s="130"/>
      <c r="L12" s="130"/>
      <c r="M12" s="130"/>
      <c r="N12" s="130"/>
      <c r="O12" s="130"/>
      <c r="P12" s="130"/>
      <c r="Q12" s="130"/>
      <c r="R12" s="130"/>
      <c r="S12" s="130"/>
      <c r="T12" s="130"/>
      <c r="U12" s="130"/>
      <c r="V12" s="130"/>
      <c r="W12" s="130"/>
      <c r="X12" s="139" t="s">
        <v>53</v>
      </c>
      <c r="Y12" s="139"/>
      <c r="Z12" s="139"/>
      <c r="AA12" s="139"/>
      <c r="AB12" s="139"/>
      <c r="AC12" s="139"/>
      <c r="AD12" s="139"/>
      <c r="AE12" s="139"/>
      <c r="AF12" s="139"/>
      <c r="AG12" s="139"/>
      <c r="AH12" s="139"/>
      <c r="AI12" s="139"/>
      <c r="AJ12" s="146"/>
      <c r="AK12" s="146"/>
      <c r="AL12" s="146"/>
      <c r="AM12" s="146"/>
      <c r="AN12" s="146"/>
    </row>
    <row r="13" spans="1:40" ht="13.5" customHeight="1" x14ac:dyDescent="0.2">
      <c r="A13" s="2">
        <v>2</v>
      </c>
      <c r="B13" s="130" t="s">
        <v>54</v>
      </c>
      <c r="C13" s="130"/>
      <c r="D13" s="130"/>
      <c r="E13" s="130"/>
      <c r="F13" s="130"/>
      <c r="G13" s="130"/>
      <c r="H13" s="130"/>
      <c r="I13" s="130"/>
      <c r="J13" s="130"/>
      <c r="K13" s="130"/>
      <c r="L13" s="130"/>
      <c r="M13" s="130"/>
      <c r="N13" s="130"/>
      <c r="O13" s="130"/>
      <c r="P13" s="130"/>
      <c r="Q13" s="130"/>
      <c r="R13" s="130"/>
      <c r="S13" s="130"/>
      <c r="T13" s="130"/>
      <c r="U13" s="130"/>
      <c r="V13" s="130"/>
      <c r="W13" s="130"/>
      <c r="X13" s="170">
        <v>7824</v>
      </c>
      <c r="Y13" s="170"/>
      <c r="Z13" s="170"/>
      <c r="AA13" s="170"/>
      <c r="AB13" s="170"/>
      <c r="AC13" s="170"/>
      <c r="AD13" s="170"/>
      <c r="AE13" s="170"/>
      <c r="AF13" s="170"/>
      <c r="AG13" s="170"/>
      <c r="AH13" s="170"/>
      <c r="AI13" s="170"/>
      <c r="AJ13" s="138"/>
      <c r="AK13" s="138"/>
      <c r="AL13" s="138"/>
      <c r="AM13" s="138"/>
      <c r="AN13" s="138"/>
    </row>
    <row r="14" spans="1:40" ht="13.5" customHeight="1" x14ac:dyDescent="0.2">
      <c r="A14" s="2">
        <v>3</v>
      </c>
      <c r="B14" s="130" t="s">
        <v>55</v>
      </c>
      <c r="C14" s="130"/>
      <c r="D14" s="130"/>
      <c r="E14" s="130"/>
      <c r="F14" s="130"/>
      <c r="G14" s="130"/>
      <c r="H14" s="130"/>
      <c r="I14" s="130"/>
      <c r="J14" s="130"/>
      <c r="K14" s="130"/>
      <c r="L14" s="130"/>
      <c r="M14" s="130"/>
      <c r="N14" s="130"/>
      <c r="O14" s="130"/>
      <c r="P14" s="130"/>
      <c r="Q14" s="130"/>
      <c r="R14" s="130"/>
      <c r="S14" s="130"/>
      <c r="T14" s="130"/>
      <c r="U14" s="130"/>
      <c r="V14" s="130"/>
      <c r="W14" s="130"/>
      <c r="X14" s="186">
        <v>2640</v>
      </c>
      <c r="Y14" s="186"/>
      <c r="Z14" s="186"/>
      <c r="AA14" s="186"/>
      <c r="AB14" s="186"/>
      <c r="AC14" s="186"/>
      <c r="AD14" s="186"/>
      <c r="AE14" s="186"/>
      <c r="AF14" s="186"/>
      <c r="AG14" s="186"/>
      <c r="AH14" s="186"/>
      <c r="AI14" s="186"/>
      <c r="AJ14" s="138"/>
      <c r="AK14" s="138"/>
      <c r="AL14" s="138"/>
      <c r="AM14" s="138"/>
      <c r="AN14" s="138"/>
    </row>
    <row r="15" spans="1:40" ht="36.75" customHeight="1" x14ac:dyDescent="0.2">
      <c r="A15" s="3">
        <v>4</v>
      </c>
      <c r="B15" s="181" t="s">
        <v>56</v>
      </c>
      <c r="C15" s="181"/>
      <c r="D15" s="181"/>
      <c r="E15" s="181"/>
      <c r="F15" s="181"/>
      <c r="G15" s="181"/>
      <c r="H15" s="181"/>
      <c r="I15" s="181"/>
      <c r="J15" s="181"/>
      <c r="K15" s="181"/>
      <c r="L15" s="181"/>
      <c r="M15" s="181"/>
      <c r="N15" s="181"/>
      <c r="O15" s="181"/>
      <c r="P15" s="181"/>
      <c r="Q15" s="181"/>
      <c r="R15" s="181"/>
      <c r="S15" s="181"/>
      <c r="T15" s="181"/>
      <c r="U15" s="181"/>
      <c r="V15" s="181"/>
      <c r="W15" s="181"/>
      <c r="X15" s="182" t="s">
        <v>57</v>
      </c>
      <c r="Y15" s="182"/>
      <c r="Z15" s="182"/>
      <c r="AA15" s="182"/>
      <c r="AB15" s="182"/>
      <c r="AC15" s="182"/>
      <c r="AD15" s="182"/>
      <c r="AE15" s="182"/>
      <c r="AF15" s="182"/>
      <c r="AG15" s="182"/>
      <c r="AH15" s="182"/>
      <c r="AI15" s="182"/>
      <c r="AJ15" s="138"/>
      <c r="AK15" s="138"/>
      <c r="AL15" s="138"/>
      <c r="AM15" s="138"/>
      <c r="AN15" s="138"/>
    </row>
    <row r="16" spans="1:40" ht="13.5" customHeight="1" x14ac:dyDescent="0.2">
      <c r="A16" s="2">
        <v>5</v>
      </c>
      <c r="B16" s="130" t="s">
        <v>58</v>
      </c>
      <c r="C16" s="130"/>
      <c r="D16" s="130"/>
      <c r="E16" s="130"/>
      <c r="F16" s="130"/>
      <c r="G16" s="130"/>
      <c r="H16" s="130"/>
      <c r="I16" s="130"/>
      <c r="J16" s="130"/>
      <c r="K16" s="130"/>
      <c r="L16" s="130"/>
      <c r="M16" s="130"/>
      <c r="N16" s="130"/>
      <c r="O16" s="130"/>
      <c r="P16" s="130"/>
      <c r="Q16" s="130"/>
      <c r="R16" s="130"/>
      <c r="S16" s="130"/>
      <c r="T16" s="130"/>
      <c r="U16" s="130"/>
      <c r="V16" s="130"/>
      <c r="W16" s="130"/>
      <c r="X16" s="183">
        <v>45868</v>
      </c>
      <c r="Y16" s="183"/>
      <c r="Z16" s="183"/>
      <c r="AA16" s="183"/>
      <c r="AB16" s="183"/>
      <c r="AC16" s="183"/>
      <c r="AD16" s="183"/>
      <c r="AE16" s="183"/>
      <c r="AF16" s="183"/>
      <c r="AG16" s="183"/>
      <c r="AH16" s="183"/>
      <c r="AI16" s="183"/>
      <c r="AJ16" s="138"/>
      <c r="AK16" s="138"/>
      <c r="AL16" s="138"/>
      <c r="AM16" s="138"/>
      <c r="AN16" s="138"/>
    </row>
    <row r="17" spans="1:40" ht="13.5" customHeight="1" x14ac:dyDescent="0.2">
      <c r="A17" s="2">
        <v>6</v>
      </c>
      <c r="B17" s="130" t="s">
        <v>59</v>
      </c>
      <c r="C17" s="130"/>
      <c r="D17" s="130"/>
      <c r="E17" s="130"/>
      <c r="F17" s="130"/>
      <c r="G17" s="130"/>
      <c r="H17" s="130"/>
      <c r="I17" s="130"/>
      <c r="J17" s="130"/>
      <c r="K17" s="130"/>
      <c r="L17" s="130"/>
      <c r="M17" s="130"/>
      <c r="N17" s="130"/>
      <c r="O17" s="130"/>
      <c r="P17" s="130"/>
      <c r="Q17" s="130"/>
      <c r="R17" s="130"/>
      <c r="S17" s="130"/>
      <c r="T17" s="130"/>
      <c r="U17" s="130"/>
      <c r="V17" s="130"/>
      <c r="W17" s="130"/>
      <c r="X17" s="184" t="s">
        <v>60</v>
      </c>
      <c r="Y17" s="185"/>
      <c r="Z17" s="185"/>
      <c r="AA17" s="185"/>
      <c r="AB17" s="185"/>
      <c r="AC17" s="185"/>
      <c r="AD17" s="185"/>
      <c r="AE17" s="185"/>
      <c r="AF17" s="185"/>
      <c r="AG17" s="185"/>
      <c r="AH17" s="185"/>
      <c r="AI17" s="185"/>
      <c r="AJ17" s="138"/>
      <c r="AK17" s="138"/>
      <c r="AL17" s="138"/>
      <c r="AM17" s="138"/>
      <c r="AN17" s="138"/>
    </row>
    <row r="18" spans="1:40" ht="24.75" customHeight="1" x14ac:dyDescent="0.2">
      <c r="A18" s="142" t="s">
        <v>61</v>
      </c>
      <c r="B18" s="142"/>
      <c r="C18" s="142"/>
      <c r="D18" s="142"/>
      <c r="E18" s="142"/>
      <c r="F18" s="142"/>
      <c r="G18" s="142"/>
      <c r="H18" s="142"/>
      <c r="I18" s="142"/>
      <c r="J18" s="142"/>
      <c r="K18" s="142"/>
      <c r="L18" s="142"/>
      <c r="M18" s="142"/>
      <c r="N18" s="142"/>
      <c r="O18" s="142"/>
      <c r="P18" s="142"/>
      <c r="Q18" s="142"/>
      <c r="R18" s="142"/>
      <c r="S18" s="142"/>
      <c r="T18" s="142"/>
      <c r="U18" s="142"/>
      <c r="V18" s="142"/>
      <c r="W18" s="142"/>
      <c r="X18" s="142"/>
      <c r="Y18" s="142"/>
      <c r="Z18" s="142"/>
      <c r="AA18" s="142"/>
      <c r="AB18" s="142"/>
      <c r="AC18" s="142"/>
      <c r="AD18" s="142"/>
      <c r="AE18" s="142"/>
      <c r="AF18" s="142"/>
      <c r="AG18" s="142"/>
      <c r="AH18" s="142"/>
      <c r="AI18" s="142"/>
      <c r="AJ18" s="146"/>
      <c r="AK18" s="146"/>
      <c r="AL18" s="146"/>
      <c r="AM18" s="146"/>
      <c r="AN18" s="146"/>
    </row>
    <row r="19" spans="1:40" ht="13.7" customHeight="1" x14ac:dyDescent="0.2">
      <c r="A19" s="72"/>
      <c r="B19" s="138"/>
      <c r="C19" s="138"/>
      <c r="D19" s="138"/>
      <c r="E19" s="138"/>
      <c r="F19" s="138"/>
      <c r="G19" s="138"/>
      <c r="H19" s="138"/>
      <c r="I19" s="138"/>
      <c r="J19" s="138"/>
      <c r="K19" s="138"/>
      <c r="L19" s="138"/>
      <c r="M19" s="138"/>
      <c r="N19" s="138"/>
      <c r="O19" s="138"/>
      <c r="P19" s="138"/>
      <c r="Q19" s="138"/>
      <c r="R19" s="138"/>
      <c r="S19" s="138"/>
      <c r="T19" s="138"/>
      <c r="U19" s="138"/>
      <c r="V19" s="138"/>
      <c r="W19" s="138"/>
      <c r="X19" s="138"/>
      <c r="Y19" s="138"/>
      <c r="Z19" s="138"/>
      <c r="AA19" s="138"/>
      <c r="AB19" s="138"/>
      <c r="AC19" s="138"/>
      <c r="AD19" s="138"/>
      <c r="AE19" s="138"/>
      <c r="AF19" s="138"/>
      <c r="AG19" s="138"/>
      <c r="AH19" s="138"/>
      <c r="AI19" s="138"/>
      <c r="AJ19" s="138"/>
      <c r="AK19" s="138"/>
      <c r="AL19" s="138"/>
      <c r="AM19" s="138"/>
      <c r="AN19" s="138"/>
    </row>
    <row r="20" spans="1:40" ht="15" customHeight="1" x14ac:dyDescent="0.2">
      <c r="A20" s="147" t="s">
        <v>62</v>
      </c>
      <c r="B20" s="147"/>
      <c r="C20" s="147"/>
      <c r="D20" s="147"/>
      <c r="E20" s="147"/>
      <c r="F20" s="147"/>
      <c r="G20" s="147"/>
      <c r="H20" s="147"/>
      <c r="I20" s="147"/>
      <c r="J20" s="147"/>
      <c r="K20" s="147"/>
      <c r="L20" s="147"/>
      <c r="M20" s="147"/>
      <c r="N20" s="147"/>
      <c r="O20" s="147"/>
      <c r="P20" s="147"/>
      <c r="Q20" s="147"/>
      <c r="R20" s="147"/>
      <c r="S20" s="147"/>
      <c r="T20" s="147"/>
      <c r="U20" s="147"/>
      <c r="V20" s="147"/>
      <c r="W20" s="147"/>
      <c r="X20" s="147"/>
      <c r="Y20" s="147"/>
      <c r="Z20" s="147"/>
      <c r="AA20" s="147"/>
      <c r="AB20" s="147"/>
      <c r="AC20" s="147"/>
      <c r="AD20" s="147"/>
      <c r="AE20" s="147"/>
      <c r="AF20" s="147"/>
      <c r="AG20" s="147"/>
      <c r="AH20" s="147"/>
      <c r="AI20" s="147"/>
      <c r="AJ20" s="138"/>
      <c r="AK20" s="138"/>
      <c r="AL20" s="138"/>
      <c r="AM20" s="138"/>
      <c r="AN20" s="138"/>
    </row>
    <row r="21" spans="1:40" ht="12.95" customHeight="1" x14ac:dyDescent="0.2">
      <c r="A21" s="72"/>
      <c r="B21" s="138"/>
      <c r="C21" s="138"/>
      <c r="D21" s="138"/>
      <c r="E21" s="138"/>
      <c r="F21" s="138"/>
      <c r="G21" s="138"/>
      <c r="H21" s="138"/>
      <c r="I21" s="138"/>
      <c r="J21" s="138"/>
      <c r="K21" s="138"/>
      <c r="L21" s="138"/>
      <c r="M21" s="138"/>
      <c r="N21" s="138"/>
      <c r="O21" s="138"/>
      <c r="P21" s="138"/>
      <c r="Q21" s="138"/>
      <c r="R21" s="138"/>
      <c r="S21" s="138"/>
      <c r="T21" s="138"/>
      <c r="U21" s="138"/>
      <c r="V21" s="138"/>
      <c r="W21" s="138"/>
      <c r="X21" s="138"/>
      <c r="Y21" s="138"/>
      <c r="Z21" s="138"/>
      <c r="AA21" s="138"/>
      <c r="AB21" s="138"/>
      <c r="AC21" s="138"/>
      <c r="AD21" s="138"/>
      <c r="AE21" s="138"/>
      <c r="AF21" s="138"/>
      <c r="AG21" s="138"/>
      <c r="AH21" s="138"/>
      <c r="AI21" s="138"/>
      <c r="AJ21" s="138"/>
      <c r="AK21" s="138"/>
      <c r="AL21" s="138"/>
      <c r="AM21" s="138"/>
      <c r="AN21" s="138"/>
    </row>
    <row r="22" spans="1:40" ht="13.5" customHeight="1" x14ac:dyDescent="0.2">
      <c r="A22" s="4">
        <v>1</v>
      </c>
      <c r="B22" s="139" t="s">
        <v>63</v>
      </c>
      <c r="C22" s="139"/>
      <c r="D22" s="139"/>
      <c r="E22" s="139"/>
      <c r="F22" s="139"/>
      <c r="G22" s="139"/>
      <c r="H22" s="139"/>
      <c r="I22" s="139"/>
      <c r="J22" s="139"/>
      <c r="K22" s="139"/>
      <c r="L22" s="139"/>
      <c r="M22" s="139"/>
      <c r="N22" s="139"/>
      <c r="O22" s="139"/>
      <c r="P22" s="139"/>
      <c r="Q22" s="139"/>
      <c r="R22" s="139"/>
      <c r="S22" s="139"/>
      <c r="T22" s="139"/>
      <c r="U22" s="139"/>
      <c r="V22" s="139"/>
      <c r="W22" s="139"/>
      <c r="X22" s="139"/>
      <c r="Y22" s="139"/>
      <c r="Z22" s="139"/>
      <c r="AA22" s="139"/>
      <c r="AB22" s="139"/>
      <c r="AC22" s="139"/>
      <c r="AD22" s="139" t="s">
        <v>64</v>
      </c>
      <c r="AE22" s="139"/>
      <c r="AF22" s="139"/>
      <c r="AG22" s="139"/>
      <c r="AH22" s="139"/>
      <c r="AI22" s="139"/>
      <c r="AJ22" s="138"/>
      <c r="AK22" s="138"/>
      <c r="AL22" s="138"/>
      <c r="AM22" s="138"/>
      <c r="AN22" s="138"/>
    </row>
    <row r="23" spans="1:40" ht="13.5" customHeight="1" x14ac:dyDescent="0.2">
      <c r="A23" s="76" t="s">
        <v>65</v>
      </c>
      <c r="B23" s="130" t="s">
        <v>66</v>
      </c>
      <c r="C23" s="130"/>
      <c r="D23" s="130"/>
      <c r="E23" s="130"/>
      <c r="F23" s="130"/>
      <c r="G23" s="130"/>
      <c r="H23" s="130"/>
      <c r="I23" s="130"/>
      <c r="J23" s="130"/>
      <c r="K23" s="130"/>
      <c r="L23" s="130"/>
      <c r="M23" s="130"/>
      <c r="N23" s="130"/>
      <c r="O23" s="130"/>
      <c r="P23" s="130"/>
      <c r="Q23" s="130"/>
      <c r="R23" s="130"/>
      <c r="S23" s="130"/>
      <c r="T23" s="130"/>
      <c r="U23" s="130"/>
      <c r="V23" s="130"/>
      <c r="W23" s="130"/>
      <c r="X23" s="130"/>
      <c r="Y23" s="130"/>
      <c r="Z23" s="130"/>
      <c r="AA23" s="130"/>
      <c r="AB23" s="130"/>
      <c r="AC23" s="130"/>
      <c r="AD23" s="143">
        <v>2640</v>
      </c>
      <c r="AE23" s="143"/>
      <c r="AF23" s="143"/>
      <c r="AG23" s="143"/>
      <c r="AH23" s="143"/>
      <c r="AI23" s="143"/>
      <c r="AJ23" s="138"/>
      <c r="AK23" s="138"/>
      <c r="AL23" s="138"/>
      <c r="AM23" s="138"/>
      <c r="AN23" s="138"/>
    </row>
    <row r="24" spans="1:40" ht="13.5" customHeight="1" x14ac:dyDescent="0.2">
      <c r="A24" s="76" t="s">
        <v>67</v>
      </c>
      <c r="B24" s="130" t="s">
        <v>68</v>
      </c>
      <c r="C24" s="130"/>
      <c r="D24" s="130"/>
      <c r="E24" s="130"/>
      <c r="F24" s="130"/>
      <c r="G24" s="130"/>
      <c r="H24" s="130"/>
      <c r="I24" s="130"/>
      <c r="J24" s="130"/>
      <c r="K24" s="130"/>
      <c r="L24" s="130"/>
      <c r="M24" s="130"/>
      <c r="N24" s="130"/>
      <c r="O24" s="130"/>
      <c r="P24" s="130"/>
      <c r="Q24" s="130"/>
      <c r="R24" s="130"/>
      <c r="S24" s="130"/>
      <c r="T24" s="130"/>
      <c r="U24" s="130"/>
      <c r="V24" s="130"/>
      <c r="W24" s="130"/>
      <c r="X24" s="141"/>
      <c r="Y24" s="141"/>
      <c r="Z24" s="141"/>
      <c r="AA24" s="141"/>
      <c r="AB24" s="141"/>
      <c r="AC24" s="141"/>
      <c r="AD24" s="143"/>
      <c r="AE24" s="143"/>
      <c r="AF24" s="143"/>
      <c r="AG24" s="143"/>
      <c r="AH24" s="143"/>
      <c r="AI24" s="143"/>
      <c r="AJ24" s="138"/>
      <c r="AK24" s="138"/>
      <c r="AL24" s="138"/>
      <c r="AM24" s="138"/>
      <c r="AN24" s="138"/>
    </row>
    <row r="25" spans="1:40" ht="13.5" customHeight="1" x14ac:dyDescent="0.2">
      <c r="A25" s="76" t="s">
        <v>69</v>
      </c>
      <c r="B25" s="130" t="s">
        <v>70</v>
      </c>
      <c r="C25" s="130"/>
      <c r="D25" s="130"/>
      <c r="E25" s="130"/>
      <c r="F25" s="130"/>
      <c r="G25" s="130"/>
      <c r="H25" s="130"/>
      <c r="I25" s="130"/>
      <c r="J25" s="130"/>
      <c r="K25" s="130"/>
      <c r="L25" s="130"/>
      <c r="M25" s="130"/>
      <c r="N25" s="130"/>
      <c r="O25" s="130"/>
      <c r="P25" s="130"/>
      <c r="Q25" s="130"/>
      <c r="R25" s="130"/>
      <c r="S25" s="130"/>
      <c r="T25" s="130"/>
      <c r="U25" s="130"/>
      <c r="V25" s="130"/>
      <c r="W25" s="130"/>
      <c r="X25" s="180"/>
      <c r="Y25" s="180"/>
      <c r="Z25" s="180"/>
      <c r="AA25" s="180"/>
      <c r="AB25" s="180"/>
      <c r="AC25" s="180"/>
      <c r="AD25" s="143"/>
      <c r="AE25" s="143"/>
      <c r="AF25" s="143"/>
      <c r="AG25" s="143"/>
      <c r="AH25" s="143"/>
      <c r="AI25" s="143"/>
      <c r="AJ25" s="138"/>
      <c r="AK25" s="138"/>
      <c r="AL25" s="138"/>
      <c r="AM25" s="138"/>
      <c r="AN25" s="138"/>
    </row>
    <row r="26" spans="1:40" ht="13.5" customHeight="1" x14ac:dyDescent="0.2">
      <c r="A26" s="76" t="s">
        <v>71</v>
      </c>
      <c r="B26" s="130" t="s">
        <v>72</v>
      </c>
      <c r="C26" s="130"/>
      <c r="D26" s="130"/>
      <c r="E26" s="130"/>
      <c r="F26" s="130"/>
      <c r="G26" s="130"/>
      <c r="H26" s="130"/>
      <c r="I26" s="130"/>
      <c r="J26" s="130"/>
      <c r="K26" s="130"/>
      <c r="L26" s="130"/>
      <c r="M26" s="130"/>
      <c r="N26" s="130"/>
      <c r="O26" s="130"/>
      <c r="P26" s="130"/>
      <c r="Q26" s="130"/>
      <c r="R26" s="130"/>
      <c r="S26" s="130"/>
      <c r="T26" s="130"/>
      <c r="U26" s="130"/>
      <c r="V26" s="130"/>
      <c r="W26" s="130"/>
      <c r="X26" s="174"/>
      <c r="Y26" s="174"/>
      <c r="Z26" s="174"/>
      <c r="AA26" s="174"/>
      <c r="AB26" s="174"/>
      <c r="AC26" s="174"/>
      <c r="AD26" s="143"/>
      <c r="AE26" s="143"/>
      <c r="AF26" s="143"/>
      <c r="AG26" s="143"/>
      <c r="AH26" s="143"/>
      <c r="AI26" s="143"/>
      <c r="AJ26" s="138"/>
      <c r="AK26" s="138"/>
      <c r="AL26" s="138"/>
      <c r="AM26" s="138"/>
      <c r="AN26" s="138"/>
    </row>
    <row r="27" spans="1:40" ht="13.5" customHeight="1" x14ac:dyDescent="0.2">
      <c r="A27" s="135" t="s">
        <v>11</v>
      </c>
      <c r="B27" s="135"/>
      <c r="C27" s="135"/>
      <c r="D27" s="135"/>
      <c r="E27" s="135"/>
      <c r="F27" s="135"/>
      <c r="G27" s="135"/>
      <c r="H27" s="135"/>
      <c r="I27" s="135"/>
      <c r="J27" s="135"/>
      <c r="K27" s="135"/>
      <c r="L27" s="135"/>
      <c r="M27" s="135"/>
      <c r="N27" s="135"/>
      <c r="O27" s="135"/>
      <c r="P27" s="135"/>
      <c r="Q27" s="135"/>
      <c r="R27" s="135"/>
      <c r="S27" s="135"/>
      <c r="T27" s="135"/>
      <c r="U27" s="135"/>
      <c r="V27" s="135"/>
      <c r="W27" s="135"/>
      <c r="X27" s="135"/>
      <c r="Y27" s="135"/>
      <c r="Z27" s="135"/>
      <c r="AA27" s="135"/>
      <c r="AB27" s="135"/>
      <c r="AC27" s="135"/>
      <c r="AD27" s="143">
        <f>SUM(AD23:AI26)</f>
        <v>2640</v>
      </c>
      <c r="AE27" s="143"/>
      <c r="AF27" s="143"/>
      <c r="AG27" s="143"/>
      <c r="AH27" s="143"/>
      <c r="AI27" s="143"/>
      <c r="AJ27" s="138"/>
      <c r="AK27" s="138"/>
      <c r="AL27" s="138"/>
      <c r="AM27" s="138"/>
      <c r="AN27" s="138"/>
    </row>
    <row r="28" spans="1:40" ht="12.75" customHeight="1" x14ac:dyDescent="0.2">
      <c r="A28" s="142" t="s">
        <v>73</v>
      </c>
      <c r="B28" s="142"/>
      <c r="C28" s="142"/>
      <c r="D28" s="142"/>
      <c r="E28" s="142"/>
      <c r="F28" s="142"/>
      <c r="G28" s="142"/>
      <c r="H28" s="142"/>
      <c r="I28" s="142"/>
      <c r="J28" s="142"/>
      <c r="K28" s="142"/>
      <c r="L28" s="142"/>
      <c r="M28" s="142"/>
      <c r="N28" s="142"/>
      <c r="O28" s="142"/>
      <c r="P28" s="142"/>
      <c r="Q28" s="142"/>
      <c r="R28" s="142"/>
      <c r="S28" s="142"/>
      <c r="T28" s="142"/>
      <c r="U28" s="142"/>
      <c r="V28" s="142"/>
      <c r="W28" s="142"/>
      <c r="X28" s="142"/>
      <c r="Y28" s="142"/>
      <c r="Z28" s="142"/>
      <c r="AA28" s="142"/>
      <c r="AB28" s="142"/>
      <c r="AC28" s="142"/>
      <c r="AD28" s="142"/>
      <c r="AE28" s="142"/>
      <c r="AF28" s="142"/>
      <c r="AG28" s="142"/>
      <c r="AH28" s="142"/>
      <c r="AI28" s="142"/>
      <c r="AJ28" s="138"/>
      <c r="AK28" s="138"/>
      <c r="AL28" s="138"/>
      <c r="AM28" s="138"/>
      <c r="AN28" s="138"/>
    </row>
    <row r="29" spans="1:40" ht="13.5" customHeight="1" x14ac:dyDescent="0.2">
      <c r="A29" s="72"/>
      <c r="B29" s="138"/>
      <c r="C29" s="138"/>
      <c r="D29" s="138"/>
      <c r="E29" s="138"/>
      <c r="F29" s="138"/>
      <c r="G29" s="138"/>
      <c r="H29" s="138"/>
      <c r="I29" s="138"/>
      <c r="J29" s="138"/>
      <c r="K29" s="138"/>
      <c r="L29" s="138"/>
      <c r="M29" s="138"/>
      <c r="N29" s="138"/>
      <c r="O29" s="138"/>
      <c r="P29" s="138"/>
      <c r="Q29" s="138"/>
      <c r="R29" s="138"/>
      <c r="S29" s="138"/>
      <c r="T29" s="138"/>
      <c r="U29" s="138"/>
      <c r="V29" s="138"/>
      <c r="W29" s="138"/>
      <c r="X29" s="138"/>
      <c r="Y29" s="138"/>
      <c r="Z29" s="138"/>
      <c r="AA29" s="138"/>
      <c r="AB29" s="138"/>
      <c r="AC29" s="138"/>
      <c r="AD29" s="138"/>
      <c r="AE29" s="138"/>
      <c r="AF29" s="138"/>
      <c r="AG29" s="138"/>
      <c r="AH29" s="138"/>
      <c r="AI29" s="138"/>
      <c r="AJ29" s="138"/>
      <c r="AK29" s="138"/>
      <c r="AL29" s="138"/>
      <c r="AM29" s="138"/>
      <c r="AN29" s="138"/>
    </row>
    <row r="30" spans="1:40" ht="15" customHeight="1" x14ac:dyDescent="0.2">
      <c r="A30" s="147" t="s">
        <v>74</v>
      </c>
      <c r="B30" s="147"/>
      <c r="C30" s="147"/>
      <c r="D30" s="147"/>
      <c r="E30" s="147"/>
      <c r="F30" s="147"/>
      <c r="G30" s="147"/>
      <c r="H30" s="147"/>
      <c r="I30" s="147"/>
      <c r="J30" s="147"/>
      <c r="K30" s="147"/>
      <c r="L30" s="147"/>
      <c r="M30" s="147"/>
      <c r="N30" s="147"/>
      <c r="O30" s="147"/>
      <c r="P30" s="147"/>
      <c r="Q30" s="147"/>
      <c r="R30" s="147"/>
      <c r="S30" s="147"/>
      <c r="T30" s="147"/>
      <c r="U30" s="147"/>
      <c r="V30" s="147"/>
      <c r="W30" s="147"/>
      <c r="X30" s="147"/>
      <c r="Y30" s="147"/>
      <c r="Z30" s="147"/>
      <c r="AA30" s="147"/>
      <c r="AB30" s="147"/>
      <c r="AC30" s="147"/>
      <c r="AD30" s="147"/>
      <c r="AE30" s="147"/>
      <c r="AF30" s="147"/>
      <c r="AG30" s="147"/>
      <c r="AH30" s="147"/>
      <c r="AI30" s="147"/>
      <c r="AJ30" s="138"/>
      <c r="AK30" s="138"/>
      <c r="AL30" s="138"/>
      <c r="AM30" s="138"/>
      <c r="AN30" s="138"/>
    </row>
    <row r="31" spans="1:40" ht="13.7" customHeight="1" x14ac:dyDescent="0.2">
      <c r="A31" s="72"/>
      <c r="B31" s="138"/>
      <c r="C31" s="138"/>
      <c r="D31" s="138"/>
      <c r="E31" s="138"/>
      <c r="F31" s="138"/>
      <c r="G31" s="138"/>
      <c r="H31" s="138"/>
      <c r="I31" s="138"/>
      <c r="J31" s="138"/>
      <c r="K31" s="138"/>
      <c r="L31" s="138"/>
      <c r="M31" s="138"/>
      <c r="N31" s="138"/>
      <c r="O31" s="138"/>
      <c r="P31" s="138"/>
      <c r="Q31" s="138"/>
      <c r="R31" s="138"/>
      <c r="S31" s="138"/>
      <c r="T31" s="138"/>
      <c r="U31" s="138"/>
      <c r="V31" s="138"/>
      <c r="W31" s="138"/>
      <c r="X31" s="138"/>
      <c r="Y31" s="138"/>
      <c r="Z31" s="138"/>
      <c r="AA31" s="138"/>
      <c r="AB31" s="138"/>
      <c r="AC31" s="138"/>
      <c r="AD31" s="138"/>
      <c r="AE31" s="138"/>
      <c r="AF31" s="138"/>
      <c r="AG31" s="138"/>
      <c r="AH31" s="138"/>
      <c r="AI31" s="138"/>
      <c r="AJ31" s="138"/>
      <c r="AK31" s="138"/>
      <c r="AL31" s="138"/>
      <c r="AM31" s="138"/>
      <c r="AN31" s="138"/>
    </row>
    <row r="32" spans="1:40" ht="13.5" customHeight="1" x14ac:dyDescent="0.2">
      <c r="A32" s="144" t="s">
        <v>75</v>
      </c>
      <c r="B32" s="144"/>
      <c r="C32" s="144"/>
      <c r="D32" s="144"/>
      <c r="E32" s="144"/>
      <c r="F32" s="144"/>
      <c r="G32" s="144"/>
      <c r="H32" s="144"/>
      <c r="I32" s="144"/>
      <c r="J32" s="144"/>
      <c r="K32" s="144"/>
      <c r="L32" s="144"/>
      <c r="M32" s="144"/>
      <c r="N32" s="144"/>
      <c r="O32" s="144"/>
      <c r="P32" s="144"/>
      <c r="Q32" s="144"/>
      <c r="R32" s="144"/>
      <c r="S32" s="144"/>
      <c r="T32" s="144"/>
      <c r="U32" s="144"/>
      <c r="V32" s="144"/>
      <c r="W32" s="144"/>
      <c r="X32" s="144"/>
      <c r="Y32" s="144"/>
      <c r="Z32" s="144"/>
      <c r="AA32" s="144"/>
      <c r="AB32" s="144"/>
      <c r="AC32" s="144"/>
      <c r="AD32" s="144"/>
      <c r="AE32" s="144"/>
      <c r="AF32" s="144"/>
      <c r="AG32" s="144"/>
      <c r="AH32" s="144"/>
      <c r="AI32" s="144"/>
      <c r="AJ32" s="138"/>
      <c r="AK32" s="138"/>
      <c r="AL32" s="138"/>
      <c r="AM32" s="138"/>
      <c r="AN32" s="138"/>
    </row>
    <row r="33" spans="1:40" ht="38.450000000000003" customHeight="1" x14ac:dyDescent="0.2">
      <c r="A33" s="179" t="s">
        <v>76</v>
      </c>
      <c r="B33" s="179"/>
      <c r="C33" s="179"/>
      <c r="D33" s="179"/>
      <c r="E33" s="179"/>
      <c r="F33" s="179"/>
      <c r="G33" s="179"/>
      <c r="H33" s="179"/>
      <c r="I33" s="179"/>
      <c r="J33" s="179"/>
      <c r="K33" s="179"/>
      <c r="L33" s="179"/>
      <c r="M33" s="179"/>
      <c r="N33" s="179"/>
      <c r="O33" s="179"/>
      <c r="P33" s="179"/>
      <c r="Q33" s="179"/>
      <c r="R33" s="179"/>
      <c r="S33" s="179"/>
      <c r="T33" s="179"/>
      <c r="U33" s="179"/>
      <c r="V33" s="179"/>
      <c r="W33" s="179"/>
      <c r="X33" s="179"/>
      <c r="Y33" s="179"/>
      <c r="Z33" s="179"/>
      <c r="AA33" s="179"/>
      <c r="AB33" s="179"/>
      <c r="AC33" s="179"/>
      <c r="AD33" s="179"/>
      <c r="AE33" s="179"/>
      <c r="AF33" s="179"/>
      <c r="AG33" s="179"/>
      <c r="AH33" s="179"/>
      <c r="AI33" s="179"/>
      <c r="AJ33" s="179"/>
      <c r="AK33" s="179"/>
      <c r="AL33" s="179"/>
      <c r="AM33" s="179"/>
      <c r="AN33" s="179"/>
    </row>
    <row r="34" spans="1:40" ht="18" customHeight="1" x14ac:dyDescent="0.2">
      <c r="A34" s="5">
        <v>2.1</v>
      </c>
      <c r="B34" s="139" t="s">
        <v>77</v>
      </c>
      <c r="C34" s="139"/>
      <c r="D34" s="139"/>
      <c r="E34" s="139"/>
      <c r="F34" s="139"/>
      <c r="G34" s="139"/>
      <c r="H34" s="139"/>
      <c r="I34" s="139"/>
      <c r="J34" s="139"/>
      <c r="K34" s="139"/>
      <c r="L34" s="139"/>
      <c r="M34" s="139"/>
      <c r="N34" s="139"/>
      <c r="O34" s="139"/>
      <c r="P34" s="139"/>
      <c r="Q34" s="139"/>
      <c r="R34" s="139"/>
      <c r="S34" s="139"/>
      <c r="T34" s="139"/>
      <c r="U34" s="139"/>
      <c r="V34" s="139"/>
      <c r="W34" s="139"/>
      <c r="X34" s="139"/>
      <c r="Y34" s="139"/>
      <c r="Z34" s="139"/>
      <c r="AA34" s="139"/>
      <c r="AB34" s="139"/>
      <c r="AC34" s="139"/>
      <c r="AD34" s="139" t="s">
        <v>64</v>
      </c>
      <c r="AE34" s="139"/>
      <c r="AF34" s="139"/>
      <c r="AG34" s="139"/>
      <c r="AH34" s="139"/>
      <c r="AI34" s="139"/>
      <c r="AJ34" s="146"/>
      <c r="AK34" s="146"/>
      <c r="AL34" s="146"/>
      <c r="AM34" s="146"/>
      <c r="AN34" s="146"/>
    </row>
    <row r="35" spans="1:40" ht="13.5" customHeight="1" x14ac:dyDescent="0.2">
      <c r="A35" s="76" t="s">
        <v>65</v>
      </c>
      <c r="B35" s="130" t="s">
        <v>78</v>
      </c>
      <c r="C35" s="130"/>
      <c r="D35" s="130"/>
      <c r="E35" s="130"/>
      <c r="F35" s="130"/>
      <c r="G35" s="130"/>
      <c r="H35" s="130"/>
      <c r="I35" s="130"/>
      <c r="J35" s="130"/>
      <c r="K35" s="130"/>
      <c r="L35" s="130"/>
      <c r="M35" s="130"/>
      <c r="N35" s="130"/>
      <c r="O35" s="130"/>
      <c r="P35" s="130"/>
      <c r="Q35" s="130"/>
      <c r="R35" s="130"/>
      <c r="S35" s="130"/>
      <c r="T35" s="130"/>
      <c r="U35" s="130"/>
      <c r="V35" s="130"/>
      <c r="W35" s="130"/>
      <c r="X35" s="178">
        <v>8.3333333333333301E-2</v>
      </c>
      <c r="Y35" s="178"/>
      <c r="Z35" s="178"/>
      <c r="AA35" s="178"/>
      <c r="AB35" s="178"/>
      <c r="AC35" s="178"/>
      <c r="AD35" s="131">
        <f>AD27*X35</f>
        <v>219.99999999999991</v>
      </c>
      <c r="AE35" s="131"/>
      <c r="AF35" s="131"/>
      <c r="AG35" s="131"/>
      <c r="AH35" s="131"/>
      <c r="AI35" s="131"/>
      <c r="AJ35" s="138"/>
      <c r="AK35" s="138"/>
      <c r="AL35" s="138"/>
      <c r="AM35" s="138"/>
      <c r="AN35" s="138"/>
    </row>
    <row r="36" spans="1:40" ht="13.5" customHeight="1" x14ac:dyDescent="0.2">
      <c r="A36" s="76" t="s">
        <v>67</v>
      </c>
      <c r="B36" s="130" t="s">
        <v>79</v>
      </c>
      <c r="C36" s="130"/>
      <c r="D36" s="130"/>
      <c r="E36" s="130"/>
      <c r="F36" s="130"/>
      <c r="G36" s="130"/>
      <c r="H36" s="130"/>
      <c r="I36" s="130"/>
      <c r="J36" s="130"/>
      <c r="K36" s="130"/>
      <c r="L36" s="130"/>
      <c r="M36" s="130"/>
      <c r="N36" s="130"/>
      <c r="O36" s="130"/>
      <c r="P36" s="130"/>
      <c r="Q36" s="130"/>
      <c r="R36" s="130"/>
      <c r="S36" s="130"/>
      <c r="T36" s="130"/>
      <c r="U36" s="130"/>
      <c r="V36" s="130"/>
      <c r="W36" s="130"/>
      <c r="X36" s="178">
        <v>0.33333333333333298</v>
      </c>
      <c r="Y36" s="178"/>
      <c r="Z36" s="178"/>
      <c r="AA36" s="178"/>
      <c r="AB36" s="178"/>
      <c r="AC36" s="178"/>
      <c r="AD36" s="131">
        <f>AD27*X36/12</f>
        <v>73.333333333333258</v>
      </c>
      <c r="AE36" s="131"/>
      <c r="AF36" s="131"/>
      <c r="AG36" s="131"/>
      <c r="AH36" s="131"/>
      <c r="AI36" s="131"/>
      <c r="AJ36" s="138"/>
      <c r="AK36" s="138"/>
      <c r="AL36" s="138"/>
      <c r="AM36" s="138"/>
      <c r="AN36" s="138"/>
    </row>
    <row r="37" spans="1:40" ht="12.75" customHeight="1" x14ac:dyDescent="0.2">
      <c r="A37" s="72"/>
      <c r="B37" s="138"/>
      <c r="C37" s="138"/>
      <c r="D37" s="138"/>
      <c r="E37" s="138"/>
      <c r="F37" s="138"/>
      <c r="G37" s="138"/>
      <c r="H37" s="138"/>
      <c r="I37" s="138"/>
      <c r="J37" s="138"/>
      <c r="K37" s="138"/>
      <c r="L37" s="138"/>
      <c r="M37" s="138"/>
      <c r="N37" s="138"/>
      <c r="O37" s="138"/>
      <c r="P37" s="138"/>
      <c r="Q37" s="138"/>
      <c r="R37" s="138"/>
      <c r="S37" s="138"/>
      <c r="T37" s="138"/>
      <c r="U37" s="138"/>
      <c r="V37" s="138"/>
      <c r="W37" s="138"/>
      <c r="X37" s="138"/>
      <c r="Y37" s="138"/>
      <c r="Z37" s="138"/>
      <c r="AA37" s="138"/>
      <c r="AB37" s="138"/>
      <c r="AC37" s="138"/>
      <c r="AD37" s="138"/>
      <c r="AE37" s="138"/>
      <c r="AF37" s="138"/>
      <c r="AG37" s="138"/>
      <c r="AH37" s="138"/>
      <c r="AI37" s="138"/>
      <c r="AJ37" s="138"/>
      <c r="AK37" s="138"/>
      <c r="AL37" s="138"/>
      <c r="AM37" s="138"/>
      <c r="AN37" s="138"/>
    </row>
    <row r="38" spans="1:40" ht="13.5" customHeight="1" x14ac:dyDescent="0.2">
      <c r="A38" s="135" t="s">
        <v>11</v>
      </c>
      <c r="B38" s="135"/>
      <c r="C38" s="135"/>
      <c r="D38" s="135"/>
      <c r="E38" s="135"/>
      <c r="F38" s="135"/>
      <c r="G38" s="135"/>
      <c r="H38" s="135"/>
      <c r="I38" s="135"/>
      <c r="J38" s="135"/>
      <c r="K38" s="135"/>
      <c r="L38" s="135"/>
      <c r="M38" s="135"/>
      <c r="N38" s="135"/>
      <c r="O38" s="135"/>
      <c r="P38" s="135"/>
      <c r="Q38" s="135"/>
      <c r="R38" s="135"/>
      <c r="S38" s="135"/>
      <c r="T38" s="135"/>
      <c r="U38" s="135"/>
      <c r="V38" s="135"/>
      <c r="W38" s="135"/>
      <c r="X38" s="135"/>
      <c r="Y38" s="135"/>
      <c r="Z38" s="135"/>
      <c r="AA38" s="135"/>
      <c r="AB38" s="135"/>
      <c r="AC38" s="135"/>
      <c r="AD38" s="131">
        <f>SUM(AD35:AI36)</f>
        <v>293.33333333333314</v>
      </c>
      <c r="AE38" s="131"/>
      <c r="AF38" s="131"/>
      <c r="AG38" s="131"/>
      <c r="AH38" s="131"/>
      <c r="AI38" s="131"/>
      <c r="AJ38" s="138"/>
      <c r="AK38" s="138"/>
      <c r="AL38" s="138"/>
      <c r="AM38" s="138"/>
      <c r="AN38" s="138"/>
    </row>
    <row r="39" spans="1:40" ht="62.85" customHeight="1" x14ac:dyDescent="0.2">
      <c r="A39" s="145" t="s">
        <v>80</v>
      </c>
      <c r="B39" s="145"/>
      <c r="C39" s="145"/>
      <c r="D39" s="145"/>
      <c r="E39" s="145"/>
      <c r="F39" s="145"/>
      <c r="G39" s="145"/>
      <c r="H39" s="145"/>
      <c r="I39" s="145"/>
      <c r="J39" s="145"/>
      <c r="K39" s="145"/>
      <c r="L39" s="145"/>
      <c r="M39" s="145"/>
      <c r="N39" s="145"/>
      <c r="O39" s="145"/>
      <c r="P39" s="145"/>
      <c r="Q39" s="145"/>
      <c r="R39" s="145"/>
      <c r="S39" s="145"/>
      <c r="T39" s="145"/>
      <c r="U39" s="145"/>
      <c r="V39" s="145"/>
      <c r="W39" s="145"/>
      <c r="X39" s="145"/>
      <c r="Y39" s="145"/>
      <c r="Z39" s="145"/>
      <c r="AA39" s="145"/>
      <c r="AB39" s="145"/>
      <c r="AC39" s="145"/>
      <c r="AD39" s="145"/>
      <c r="AE39" s="145"/>
      <c r="AF39" s="145"/>
      <c r="AG39" s="145"/>
      <c r="AH39" s="145"/>
      <c r="AI39" s="145"/>
      <c r="AJ39" s="155"/>
      <c r="AK39" s="155"/>
      <c r="AL39" s="155"/>
      <c r="AM39" s="155"/>
      <c r="AN39" s="155"/>
    </row>
    <row r="40" spans="1:40" ht="12.75" customHeight="1" x14ac:dyDescent="0.2">
      <c r="A40" s="72"/>
      <c r="B40" s="138"/>
      <c r="C40" s="138"/>
      <c r="D40" s="138"/>
      <c r="E40" s="138"/>
      <c r="F40" s="138"/>
      <c r="G40" s="138"/>
      <c r="H40" s="138"/>
      <c r="I40" s="138"/>
      <c r="J40" s="138"/>
      <c r="K40" s="138"/>
      <c r="L40" s="138"/>
      <c r="M40" s="138"/>
      <c r="N40" s="138"/>
      <c r="O40" s="138"/>
      <c r="P40" s="138"/>
      <c r="Q40" s="138"/>
      <c r="R40" s="138"/>
      <c r="S40" s="138"/>
      <c r="T40" s="138"/>
      <c r="U40" s="138"/>
      <c r="V40" s="138"/>
      <c r="W40" s="138"/>
      <c r="X40" s="138"/>
      <c r="Y40" s="138"/>
      <c r="Z40" s="138"/>
      <c r="AA40" s="138"/>
      <c r="AB40" s="138"/>
      <c r="AC40" s="138"/>
      <c r="AD40" s="138"/>
      <c r="AE40" s="138"/>
      <c r="AF40" s="138"/>
      <c r="AG40" s="138"/>
      <c r="AH40" s="138"/>
      <c r="AI40" s="138"/>
      <c r="AJ40" s="138"/>
      <c r="AK40" s="138"/>
      <c r="AL40" s="138"/>
      <c r="AM40" s="138"/>
      <c r="AN40" s="138"/>
    </row>
    <row r="41" spans="1:40" ht="23.25" customHeight="1" x14ac:dyDescent="0.2">
      <c r="A41" s="177" t="s">
        <v>81</v>
      </c>
      <c r="B41" s="177"/>
      <c r="C41" s="177"/>
      <c r="D41" s="177"/>
      <c r="E41" s="177"/>
      <c r="F41" s="177"/>
      <c r="G41" s="177"/>
      <c r="H41" s="177"/>
      <c r="I41" s="177"/>
      <c r="J41" s="177"/>
      <c r="K41" s="177"/>
      <c r="L41" s="177"/>
      <c r="M41" s="177"/>
      <c r="N41" s="177"/>
      <c r="O41" s="177"/>
      <c r="P41" s="177"/>
      <c r="Q41" s="177"/>
      <c r="R41" s="177"/>
      <c r="S41" s="177"/>
      <c r="T41" s="177"/>
      <c r="U41" s="177"/>
      <c r="V41" s="177"/>
      <c r="W41" s="177"/>
      <c r="X41" s="177"/>
      <c r="Y41" s="177"/>
      <c r="Z41" s="177"/>
      <c r="AA41" s="177"/>
      <c r="AB41" s="177"/>
      <c r="AC41" s="177"/>
      <c r="AD41" s="177"/>
      <c r="AE41" s="177"/>
      <c r="AF41" s="177"/>
      <c r="AG41" s="177"/>
      <c r="AH41" s="177"/>
      <c r="AI41" s="177"/>
      <c r="AJ41" s="146"/>
      <c r="AK41" s="146"/>
      <c r="AL41" s="146"/>
      <c r="AM41" s="146"/>
      <c r="AN41" s="146"/>
    </row>
    <row r="42" spans="1:40" ht="26.25" customHeight="1" x14ac:dyDescent="0.2">
      <c r="A42" s="152" t="s">
        <v>82</v>
      </c>
      <c r="B42" s="152"/>
      <c r="C42" s="152"/>
      <c r="D42" s="152"/>
      <c r="E42" s="152"/>
      <c r="F42" s="152"/>
      <c r="G42" s="152"/>
      <c r="H42" s="152"/>
      <c r="I42" s="152"/>
      <c r="J42" s="152"/>
      <c r="K42" s="152"/>
      <c r="L42" s="152"/>
      <c r="M42" s="152"/>
      <c r="N42" s="152"/>
      <c r="O42" s="152"/>
      <c r="P42" s="152"/>
      <c r="Q42" s="152"/>
      <c r="R42" s="152"/>
      <c r="S42" s="152"/>
      <c r="T42" s="152"/>
      <c r="U42" s="152"/>
      <c r="V42" s="152"/>
      <c r="W42" s="152"/>
      <c r="X42" s="152"/>
      <c r="Y42" s="152"/>
      <c r="Z42" s="152"/>
      <c r="AA42" s="152"/>
      <c r="AB42" s="152"/>
      <c r="AC42" s="152"/>
      <c r="AD42" s="152"/>
      <c r="AE42" s="152"/>
      <c r="AF42" s="152"/>
      <c r="AG42" s="152"/>
      <c r="AH42" s="152"/>
      <c r="AI42" s="152"/>
      <c r="AJ42" s="152"/>
      <c r="AK42" s="152"/>
      <c r="AL42" s="152"/>
      <c r="AM42" s="152"/>
      <c r="AN42" s="152"/>
    </row>
    <row r="43" spans="1:40" ht="13.5" customHeight="1" x14ac:dyDescent="0.2">
      <c r="A43" s="5">
        <v>2.2000000000000002</v>
      </c>
      <c r="B43" s="167" t="s">
        <v>83</v>
      </c>
      <c r="C43" s="167"/>
      <c r="D43" s="167"/>
      <c r="E43" s="167"/>
      <c r="F43" s="167"/>
      <c r="G43" s="167"/>
      <c r="H43" s="167"/>
      <c r="I43" s="167"/>
      <c r="J43" s="167"/>
      <c r="K43" s="167"/>
      <c r="L43" s="167"/>
      <c r="M43" s="167"/>
      <c r="N43" s="167"/>
      <c r="O43" s="167"/>
      <c r="P43" s="167"/>
      <c r="Q43" s="167"/>
      <c r="R43" s="167"/>
      <c r="S43" s="167"/>
      <c r="T43" s="167"/>
      <c r="U43" s="167"/>
      <c r="V43" s="167"/>
      <c r="W43" s="167"/>
      <c r="X43" s="139" t="s">
        <v>84</v>
      </c>
      <c r="Y43" s="139"/>
      <c r="Z43" s="139"/>
      <c r="AA43" s="139"/>
      <c r="AB43" s="139"/>
      <c r="AC43" s="139"/>
      <c r="AD43" s="139" t="s">
        <v>64</v>
      </c>
      <c r="AE43" s="139"/>
      <c r="AF43" s="139"/>
      <c r="AG43" s="139"/>
      <c r="AH43" s="139"/>
      <c r="AI43" s="139"/>
      <c r="AJ43" s="138"/>
      <c r="AK43" s="138"/>
      <c r="AL43" s="138"/>
      <c r="AM43" s="138"/>
      <c r="AN43" s="138"/>
    </row>
    <row r="44" spans="1:40" ht="13.5" customHeight="1" x14ac:dyDescent="0.2">
      <c r="A44" s="76" t="s">
        <v>65</v>
      </c>
      <c r="B44" s="130" t="s">
        <v>85</v>
      </c>
      <c r="C44" s="130"/>
      <c r="D44" s="130"/>
      <c r="E44" s="130"/>
      <c r="F44" s="130"/>
      <c r="G44" s="130"/>
      <c r="H44" s="130"/>
      <c r="I44" s="130"/>
      <c r="J44" s="130"/>
      <c r="K44" s="130"/>
      <c r="L44" s="130"/>
      <c r="M44" s="130"/>
      <c r="N44" s="130"/>
      <c r="O44" s="130"/>
      <c r="P44" s="130"/>
      <c r="Q44" s="130"/>
      <c r="R44" s="130"/>
      <c r="S44" s="130"/>
      <c r="T44" s="130"/>
      <c r="U44" s="130"/>
      <c r="V44" s="130"/>
      <c r="W44" s="130"/>
      <c r="X44" s="174">
        <v>0.2</v>
      </c>
      <c r="Y44" s="174"/>
      <c r="Z44" s="174"/>
      <c r="AA44" s="174"/>
      <c r="AB44" s="174"/>
      <c r="AC44" s="174"/>
      <c r="AD44" s="131">
        <f>SUM(AD27,AD38)*X44</f>
        <v>586.66666666666663</v>
      </c>
      <c r="AE44" s="131"/>
      <c r="AF44" s="131"/>
      <c r="AG44" s="131"/>
      <c r="AH44" s="131"/>
      <c r="AI44" s="131"/>
      <c r="AJ44" s="138"/>
      <c r="AK44" s="138"/>
      <c r="AL44" s="138"/>
      <c r="AM44" s="138"/>
      <c r="AN44" s="138"/>
    </row>
    <row r="45" spans="1:40" ht="13.5" customHeight="1" x14ac:dyDescent="0.2">
      <c r="A45" s="76" t="s">
        <v>67</v>
      </c>
      <c r="B45" s="130" t="s">
        <v>86</v>
      </c>
      <c r="C45" s="130"/>
      <c r="D45" s="130"/>
      <c r="E45" s="130"/>
      <c r="F45" s="130"/>
      <c r="G45" s="130"/>
      <c r="H45" s="130"/>
      <c r="I45" s="130"/>
      <c r="J45" s="130"/>
      <c r="K45" s="130"/>
      <c r="L45" s="130"/>
      <c r="M45" s="130"/>
      <c r="N45" s="130"/>
      <c r="O45" s="130"/>
      <c r="P45" s="130"/>
      <c r="Q45" s="130"/>
      <c r="R45" s="130"/>
      <c r="S45" s="130"/>
      <c r="T45" s="130"/>
      <c r="U45" s="130"/>
      <c r="V45" s="130"/>
      <c r="W45" s="130"/>
      <c r="X45" s="164">
        <v>2.5000000000000001E-2</v>
      </c>
      <c r="Y45" s="164"/>
      <c r="Z45" s="164"/>
      <c r="AA45" s="164"/>
      <c r="AB45" s="164"/>
      <c r="AC45" s="164"/>
      <c r="AD45" s="131">
        <f>SUM(AD27,AD38)*X45</f>
        <v>73.333333333333329</v>
      </c>
      <c r="AE45" s="131"/>
      <c r="AF45" s="131"/>
      <c r="AG45" s="131"/>
      <c r="AH45" s="131"/>
      <c r="AI45" s="131"/>
      <c r="AJ45" s="138"/>
      <c r="AK45" s="138"/>
      <c r="AL45" s="138"/>
      <c r="AM45" s="138"/>
      <c r="AN45" s="138"/>
    </row>
    <row r="46" spans="1:40" ht="13.5" customHeight="1" x14ac:dyDescent="0.2">
      <c r="A46" s="170" t="s">
        <v>69</v>
      </c>
      <c r="B46" s="130" t="s">
        <v>87</v>
      </c>
      <c r="C46" s="130"/>
      <c r="D46" s="130"/>
      <c r="E46" s="130"/>
      <c r="F46" s="130"/>
      <c r="G46" s="130"/>
      <c r="H46" s="130"/>
      <c r="I46" s="130"/>
      <c r="J46" s="175" t="s">
        <v>184</v>
      </c>
      <c r="K46" s="175"/>
      <c r="L46" s="175"/>
      <c r="M46" s="175"/>
      <c r="N46" s="175"/>
      <c r="O46" s="175" t="s">
        <v>185</v>
      </c>
      <c r="P46" s="175"/>
      <c r="Q46" s="175"/>
      <c r="R46" s="175"/>
      <c r="S46" s="175"/>
      <c r="T46" s="175"/>
      <c r="U46" s="175"/>
      <c r="V46" s="175"/>
      <c r="W46" s="175"/>
      <c r="X46" s="176">
        <v>0.03</v>
      </c>
      <c r="Y46" s="176"/>
      <c r="Z46" s="176"/>
      <c r="AA46" s="176"/>
      <c r="AB46" s="176"/>
      <c r="AC46" s="176"/>
      <c r="AD46" s="161">
        <f>SUM(AD27,AD38)*X46</f>
        <v>87.999999999999986</v>
      </c>
      <c r="AE46" s="161"/>
      <c r="AF46" s="161"/>
      <c r="AG46" s="161"/>
      <c r="AH46" s="161"/>
      <c r="AI46" s="161"/>
      <c r="AJ46" s="138"/>
      <c r="AK46" s="138"/>
      <c r="AL46" s="138"/>
      <c r="AM46" s="138"/>
      <c r="AN46" s="138"/>
    </row>
    <row r="47" spans="1:40" ht="12.95" customHeight="1" x14ac:dyDescent="0.2">
      <c r="A47" s="170"/>
      <c r="B47" s="130"/>
      <c r="C47" s="130"/>
      <c r="D47" s="130"/>
      <c r="E47" s="130"/>
      <c r="F47" s="130"/>
      <c r="G47" s="130"/>
      <c r="H47" s="130"/>
      <c r="I47" s="130"/>
      <c r="J47" s="141">
        <v>2</v>
      </c>
      <c r="K47" s="141"/>
      <c r="L47" s="141"/>
      <c r="M47" s="141"/>
      <c r="N47" s="141"/>
      <c r="O47" s="141">
        <v>1</v>
      </c>
      <c r="P47" s="141"/>
      <c r="Q47" s="141"/>
      <c r="R47" s="141"/>
      <c r="S47" s="141"/>
      <c r="T47" s="141"/>
      <c r="U47" s="141"/>
      <c r="V47" s="141"/>
      <c r="W47" s="141"/>
      <c r="X47" s="176"/>
      <c r="Y47" s="176"/>
      <c r="Z47" s="176"/>
      <c r="AA47" s="176"/>
      <c r="AB47" s="176"/>
      <c r="AC47" s="176"/>
      <c r="AD47" s="161"/>
      <c r="AE47" s="161"/>
      <c r="AF47" s="161"/>
      <c r="AG47" s="161"/>
      <c r="AH47" s="161"/>
      <c r="AI47" s="161"/>
      <c r="AJ47" s="138"/>
      <c r="AK47" s="138"/>
      <c r="AL47" s="138"/>
      <c r="AM47" s="138"/>
      <c r="AN47" s="138"/>
    </row>
    <row r="48" spans="1:40" ht="13.5" customHeight="1" x14ac:dyDescent="0.2">
      <c r="A48" s="76" t="s">
        <v>71</v>
      </c>
      <c r="B48" s="130" t="s">
        <v>88</v>
      </c>
      <c r="C48" s="130"/>
      <c r="D48" s="130"/>
      <c r="E48" s="130"/>
      <c r="F48" s="130"/>
      <c r="G48" s="130"/>
      <c r="H48" s="130"/>
      <c r="I48" s="130"/>
      <c r="J48" s="130"/>
      <c r="K48" s="130"/>
      <c r="L48" s="130"/>
      <c r="M48" s="130"/>
      <c r="N48" s="130"/>
      <c r="O48" s="130"/>
      <c r="P48" s="130"/>
      <c r="Q48" s="130"/>
      <c r="R48" s="130"/>
      <c r="S48" s="130"/>
      <c r="T48" s="130"/>
      <c r="U48" s="130"/>
      <c r="V48" s="130"/>
      <c r="W48" s="130"/>
      <c r="X48" s="164">
        <v>1.4999999999999999E-2</v>
      </c>
      <c r="Y48" s="164"/>
      <c r="Z48" s="164"/>
      <c r="AA48" s="164"/>
      <c r="AB48" s="164"/>
      <c r="AC48" s="164"/>
      <c r="AD48" s="131">
        <f>SUM(AD27,AD38)*X48</f>
        <v>43.999999999999993</v>
      </c>
      <c r="AE48" s="131"/>
      <c r="AF48" s="131"/>
      <c r="AG48" s="131"/>
      <c r="AH48" s="131"/>
      <c r="AI48" s="131"/>
      <c r="AJ48" s="138"/>
      <c r="AK48" s="138"/>
      <c r="AL48" s="138"/>
      <c r="AM48" s="138"/>
      <c r="AN48" s="138"/>
    </row>
    <row r="49" spans="1:40" ht="13.5" customHeight="1" x14ac:dyDescent="0.2">
      <c r="A49" s="76" t="s">
        <v>89</v>
      </c>
      <c r="B49" s="130" t="s">
        <v>90</v>
      </c>
      <c r="C49" s="130"/>
      <c r="D49" s="130"/>
      <c r="E49" s="130"/>
      <c r="F49" s="130"/>
      <c r="G49" s="130"/>
      <c r="H49" s="130"/>
      <c r="I49" s="130"/>
      <c r="J49" s="130"/>
      <c r="K49" s="130"/>
      <c r="L49" s="130"/>
      <c r="M49" s="130"/>
      <c r="N49" s="130"/>
      <c r="O49" s="130"/>
      <c r="P49" s="130"/>
      <c r="Q49" s="130"/>
      <c r="R49" s="130"/>
      <c r="S49" s="130"/>
      <c r="T49" s="130"/>
      <c r="U49" s="130"/>
      <c r="V49" s="130"/>
      <c r="W49" s="130"/>
      <c r="X49" s="174">
        <v>0.01</v>
      </c>
      <c r="Y49" s="174"/>
      <c r="Z49" s="174"/>
      <c r="AA49" s="174"/>
      <c r="AB49" s="174"/>
      <c r="AC49" s="174"/>
      <c r="AD49" s="131">
        <f>SUM(AD27,AD38)*X49</f>
        <v>29.333333333333332</v>
      </c>
      <c r="AE49" s="131"/>
      <c r="AF49" s="131"/>
      <c r="AG49" s="131"/>
      <c r="AH49" s="131"/>
      <c r="AI49" s="131"/>
      <c r="AJ49" s="138"/>
      <c r="AK49" s="138"/>
      <c r="AL49" s="138"/>
      <c r="AM49" s="138"/>
      <c r="AN49" s="138"/>
    </row>
    <row r="50" spans="1:40" ht="13.5" customHeight="1" x14ac:dyDescent="0.2">
      <c r="A50" s="76" t="s">
        <v>91</v>
      </c>
      <c r="B50" s="130" t="s">
        <v>92</v>
      </c>
      <c r="C50" s="130"/>
      <c r="D50" s="130"/>
      <c r="E50" s="130"/>
      <c r="F50" s="130"/>
      <c r="G50" s="130"/>
      <c r="H50" s="130"/>
      <c r="I50" s="130"/>
      <c r="J50" s="130"/>
      <c r="K50" s="130"/>
      <c r="L50" s="130"/>
      <c r="M50" s="130"/>
      <c r="N50" s="130"/>
      <c r="O50" s="130"/>
      <c r="P50" s="130"/>
      <c r="Q50" s="130"/>
      <c r="R50" s="130"/>
      <c r="S50" s="130"/>
      <c r="T50" s="130"/>
      <c r="U50" s="130"/>
      <c r="V50" s="130"/>
      <c r="W50" s="130"/>
      <c r="X50" s="164">
        <v>6.0000000000000001E-3</v>
      </c>
      <c r="Y50" s="164"/>
      <c r="Z50" s="164"/>
      <c r="AA50" s="164"/>
      <c r="AB50" s="164"/>
      <c r="AC50" s="164"/>
      <c r="AD50" s="131">
        <f>SUM(AD27,AD38)*X50</f>
        <v>17.599999999999998</v>
      </c>
      <c r="AE50" s="131"/>
      <c r="AF50" s="131"/>
      <c r="AG50" s="131"/>
      <c r="AH50" s="131"/>
      <c r="AI50" s="131"/>
      <c r="AJ50" s="138"/>
      <c r="AK50" s="138"/>
      <c r="AL50" s="138"/>
      <c r="AM50" s="138"/>
      <c r="AN50" s="138"/>
    </row>
    <row r="51" spans="1:40" ht="13.5" customHeight="1" x14ac:dyDescent="0.2">
      <c r="A51" s="76" t="s">
        <v>93</v>
      </c>
      <c r="B51" s="130" t="s">
        <v>94</v>
      </c>
      <c r="C51" s="130"/>
      <c r="D51" s="130"/>
      <c r="E51" s="130"/>
      <c r="F51" s="130"/>
      <c r="G51" s="130"/>
      <c r="H51" s="130"/>
      <c r="I51" s="130"/>
      <c r="J51" s="130"/>
      <c r="K51" s="130"/>
      <c r="L51" s="130"/>
      <c r="M51" s="130"/>
      <c r="N51" s="130"/>
      <c r="O51" s="130"/>
      <c r="P51" s="130"/>
      <c r="Q51" s="130"/>
      <c r="R51" s="130"/>
      <c r="S51" s="130"/>
      <c r="T51" s="130"/>
      <c r="U51" s="130"/>
      <c r="V51" s="130"/>
      <c r="W51" s="130"/>
      <c r="X51" s="164">
        <v>2E-3</v>
      </c>
      <c r="Y51" s="164"/>
      <c r="Z51" s="164"/>
      <c r="AA51" s="164"/>
      <c r="AB51" s="164"/>
      <c r="AC51" s="164"/>
      <c r="AD51" s="131">
        <f>SUM(AD27,AD38)*X51</f>
        <v>5.8666666666666663</v>
      </c>
      <c r="AE51" s="131"/>
      <c r="AF51" s="131"/>
      <c r="AG51" s="131"/>
      <c r="AH51" s="131"/>
      <c r="AI51" s="131"/>
      <c r="AJ51" s="138"/>
      <c r="AK51" s="138"/>
      <c r="AL51" s="138"/>
      <c r="AM51" s="138"/>
      <c r="AN51" s="138"/>
    </row>
    <row r="52" spans="1:40" ht="13.5" customHeight="1" x14ac:dyDescent="0.2">
      <c r="A52" s="76" t="s">
        <v>95</v>
      </c>
      <c r="B52" s="130" t="s">
        <v>96</v>
      </c>
      <c r="C52" s="130"/>
      <c r="D52" s="130"/>
      <c r="E52" s="130"/>
      <c r="F52" s="130"/>
      <c r="G52" s="130"/>
      <c r="H52" s="130"/>
      <c r="I52" s="130"/>
      <c r="J52" s="130"/>
      <c r="K52" s="130"/>
      <c r="L52" s="130"/>
      <c r="M52" s="130"/>
      <c r="N52" s="130"/>
      <c r="O52" s="130"/>
      <c r="P52" s="130"/>
      <c r="Q52" s="130"/>
      <c r="R52" s="130"/>
      <c r="S52" s="130"/>
      <c r="T52" s="130"/>
      <c r="U52" s="130"/>
      <c r="V52" s="130"/>
      <c r="W52" s="130"/>
      <c r="X52" s="174">
        <v>0.02</v>
      </c>
      <c r="Y52" s="174"/>
      <c r="Z52" s="174"/>
      <c r="AA52" s="174"/>
      <c r="AB52" s="174"/>
      <c r="AC52" s="174"/>
      <c r="AD52" s="131">
        <f>SUM(AD27,AD38)*X52</f>
        <v>58.666666666666664</v>
      </c>
      <c r="AE52" s="131"/>
      <c r="AF52" s="131"/>
      <c r="AG52" s="131"/>
      <c r="AH52" s="131"/>
      <c r="AI52" s="131"/>
      <c r="AJ52" s="72"/>
      <c r="AK52" s="72"/>
      <c r="AL52" s="72"/>
      <c r="AM52" s="72"/>
      <c r="AN52" s="72"/>
    </row>
    <row r="53" spans="1:40" ht="13.5" customHeight="1" x14ac:dyDescent="0.2">
      <c r="A53" s="76" t="s">
        <v>97</v>
      </c>
      <c r="B53" s="130" t="s">
        <v>98</v>
      </c>
      <c r="C53" s="130"/>
      <c r="D53" s="130"/>
      <c r="E53" s="130"/>
      <c r="F53" s="130"/>
      <c r="G53" s="130"/>
      <c r="H53" s="130"/>
      <c r="I53" s="130"/>
      <c r="J53" s="130"/>
      <c r="K53" s="130"/>
      <c r="L53" s="130"/>
      <c r="M53" s="130"/>
      <c r="N53" s="130"/>
      <c r="O53" s="130"/>
      <c r="P53" s="130"/>
      <c r="Q53" s="130"/>
      <c r="R53" s="130"/>
      <c r="S53" s="130"/>
      <c r="T53" s="130"/>
      <c r="U53" s="130"/>
      <c r="V53" s="130"/>
      <c r="W53" s="130"/>
      <c r="X53" s="174">
        <v>0.08</v>
      </c>
      <c r="Y53" s="174"/>
      <c r="Z53" s="174"/>
      <c r="AA53" s="174"/>
      <c r="AB53" s="174"/>
      <c r="AC53" s="174"/>
      <c r="AD53" s="131">
        <f>SUM(AD27,AD38)*X53</f>
        <v>234.66666666666666</v>
      </c>
      <c r="AE53" s="131"/>
      <c r="AF53" s="131"/>
      <c r="AG53" s="131"/>
      <c r="AH53" s="131"/>
      <c r="AI53" s="131"/>
      <c r="AJ53" s="138"/>
      <c r="AK53" s="138"/>
      <c r="AL53" s="138"/>
      <c r="AM53" s="138"/>
      <c r="AN53" s="138"/>
    </row>
    <row r="54" spans="1:40" ht="13.5" customHeight="1" x14ac:dyDescent="0.2">
      <c r="A54" s="135" t="s">
        <v>11</v>
      </c>
      <c r="B54" s="135"/>
      <c r="C54" s="135"/>
      <c r="D54" s="135"/>
      <c r="E54" s="135"/>
      <c r="F54" s="135"/>
      <c r="G54" s="135"/>
      <c r="H54" s="135"/>
      <c r="I54" s="135"/>
      <c r="J54" s="135"/>
      <c r="K54" s="135"/>
      <c r="L54" s="135"/>
      <c r="M54" s="135"/>
      <c r="N54" s="135"/>
      <c r="O54" s="135"/>
      <c r="P54" s="135"/>
      <c r="Q54" s="135"/>
      <c r="R54" s="135"/>
      <c r="S54" s="135"/>
      <c r="T54" s="135"/>
      <c r="U54" s="135"/>
      <c r="V54" s="135"/>
      <c r="W54" s="135"/>
      <c r="X54" s="164">
        <f>SUM(X44:AC53)</f>
        <v>0.38800000000000007</v>
      </c>
      <c r="Y54" s="164"/>
      <c r="Z54" s="164"/>
      <c r="AA54" s="164"/>
      <c r="AB54" s="164"/>
      <c r="AC54" s="164"/>
      <c r="AD54" s="131">
        <f>SUM(AD44:AI53)</f>
        <v>1138.1333333333334</v>
      </c>
      <c r="AE54" s="131"/>
      <c r="AF54" s="131"/>
      <c r="AG54" s="131"/>
      <c r="AH54" s="131"/>
      <c r="AI54" s="131"/>
      <c r="AJ54" s="128"/>
      <c r="AK54" s="128"/>
      <c r="AL54" s="128"/>
      <c r="AM54" s="128"/>
      <c r="AN54" s="128"/>
    </row>
    <row r="55" spans="1:40" ht="45" customHeight="1" x14ac:dyDescent="0.2">
      <c r="A55" s="145" t="s">
        <v>99</v>
      </c>
      <c r="B55" s="145"/>
      <c r="C55" s="145"/>
      <c r="D55" s="145"/>
      <c r="E55" s="145"/>
      <c r="F55" s="145"/>
      <c r="G55" s="145"/>
      <c r="H55" s="145"/>
      <c r="I55" s="145"/>
      <c r="J55" s="145"/>
      <c r="K55" s="145"/>
      <c r="L55" s="145"/>
      <c r="M55" s="145"/>
      <c r="N55" s="145"/>
      <c r="O55" s="145"/>
      <c r="P55" s="145"/>
      <c r="Q55" s="145"/>
      <c r="R55" s="145"/>
      <c r="S55" s="145"/>
      <c r="T55" s="145"/>
      <c r="U55" s="145"/>
      <c r="V55" s="145"/>
      <c r="W55" s="145"/>
      <c r="X55" s="145"/>
      <c r="Y55" s="145"/>
      <c r="Z55" s="145"/>
      <c r="AA55" s="145"/>
      <c r="AB55" s="145"/>
      <c r="AC55" s="145"/>
      <c r="AD55" s="145"/>
      <c r="AE55" s="145"/>
      <c r="AF55" s="145"/>
      <c r="AG55" s="145"/>
      <c r="AH55" s="145"/>
      <c r="AI55" s="145"/>
      <c r="AJ55" s="155"/>
      <c r="AK55" s="155"/>
      <c r="AL55" s="155"/>
      <c r="AM55" s="155"/>
      <c r="AN55" s="155"/>
    </row>
    <row r="56" spans="1:40" ht="12.6" customHeight="1" x14ac:dyDescent="0.2">
      <c r="A56" s="72"/>
      <c r="B56" s="138"/>
      <c r="C56" s="138"/>
      <c r="D56" s="138"/>
      <c r="E56" s="138"/>
      <c r="F56" s="138"/>
      <c r="G56" s="138"/>
      <c r="H56" s="138"/>
      <c r="I56" s="138"/>
      <c r="J56" s="138"/>
      <c r="K56" s="138"/>
      <c r="L56" s="138"/>
      <c r="M56" s="138"/>
      <c r="N56" s="138"/>
      <c r="O56" s="72"/>
      <c r="P56" s="138"/>
      <c r="Q56" s="138"/>
      <c r="R56" s="138"/>
      <c r="S56" s="138"/>
      <c r="T56" s="138"/>
      <c r="U56" s="138"/>
      <c r="V56" s="138"/>
      <c r="W56" s="138"/>
      <c r="X56" s="138"/>
      <c r="Y56" s="138"/>
      <c r="Z56" s="138"/>
      <c r="AA56" s="138"/>
      <c r="AB56" s="138"/>
      <c r="AC56" s="138"/>
      <c r="AD56" s="138"/>
      <c r="AE56" s="138"/>
      <c r="AF56" s="138"/>
      <c r="AG56" s="138"/>
      <c r="AH56" s="138"/>
      <c r="AI56" s="138"/>
      <c r="AJ56" s="138"/>
      <c r="AK56" s="138"/>
      <c r="AL56" s="138"/>
      <c r="AM56" s="138"/>
      <c r="AN56" s="138"/>
    </row>
    <row r="57" spans="1:40" ht="26.25" customHeight="1" x14ac:dyDescent="0.2">
      <c r="A57" s="144" t="s">
        <v>100</v>
      </c>
      <c r="B57" s="144"/>
      <c r="C57" s="144"/>
      <c r="D57" s="144"/>
      <c r="E57" s="144"/>
      <c r="F57" s="144"/>
      <c r="G57" s="144"/>
      <c r="H57" s="144"/>
      <c r="I57" s="144"/>
      <c r="J57" s="144"/>
      <c r="K57" s="144"/>
      <c r="L57" s="144"/>
      <c r="M57" s="144"/>
      <c r="N57" s="144"/>
      <c r="O57" s="144"/>
      <c r="P57" s="144"/>
      <c r="Q57" s="144"/>
      <c r="R57" s="144"/>
      <c r="S57" s="144"/>
      <c r="T57" s="144"/>
      <c r="U57" s="144"/>
      <c r="V57" s="144"/>
      <c r="W57" s="144"/>
      <c r="X57" s="144"/>
      <c r="Y57" s="144"/>
      <c r="Z57" s="144"/>
      <c r="AA57" s="144"/>
      <c r="AB57" s="144"/>
      <c r="AC57" s="144"/>
      <c r="AD57" s="144"/>
      <c r="AE57" s="144"/>
      <c r="AF57" s="144"/>
      <c r="AG57" s="144"/>
      <c r="AH57" s="144"/>
      <c r="AI57" s="144"/>
      <c r="AJ57" s="146"/>
      <c r="AK57" s="146"/>
      <c r="AL57" s="146"/>
      <c r="AM57" s="146"/>
      <c r="AN57" s="146"/>
    </row>
    <row r="58" spans="1:40" ht="18.75" customHeight="1" x14ac:dyDescent="0.2">
      <c r="A58" s="75"/>
      <c r="B58" s="146"/>
      <c r="C58" s="146"/>
      <c r="D58" s="146"/>
      <c r="E58" s="146"/>
      <c r="F58" s="146"/>
      <c r="G58" s="146"/>
      <c r="H58" s="146"/>
      <c r="I58" s="146"/>
      <c r="J58" s="146"/>
      <c r="K58" s="146"/>
      <c r="L58" s="146"/>
      <c r="M58" s="146"/>
      <c r="N58" s="146"/>
      <c r="O58" s="75"/>
      <c r="P58" s="146"/>
      <c r="Q58" s="146"/>
      <c r="R58" s="146"/>
      <c r="S58" s="146"/>
      <c r="T58" s="146"/>
      <c r="U58" s="146"/>
      <c r="V58" s="146"/>
      <c r="W58" s="146"/>
      <c r="X58" s="146"/>
      <c r="Y58" s="146"/>
      <c r="Z58" s="146"/>
      <c r="AA58" s="146"/>
      <c r="AB58" s="146"/>
      <c r="AC58" s="146"/>
      <c r="AD58" s="146"/>
      <c r="AE58" s="146"/>
      <c r="AF58" s="146"/>
      <c r="AG58" s="146"/>
      <c r="AH58" s="146"/>
      <c r="AI58" s="146"/>
      <c r="AJ58" s="146"/>
      <c r="AK58" s="146"/>
      <c r="AL58" s="146"/>
      <c r="AM58" s="146"/>
      <c r="AN58" s="146"/>
    </row>
    <row r="59" spans="1:40" ht="31.5" customHeight="1" x14ac:dyDescent="0.2">
      <c r="A59" s="5">
        <v>2.2999999999999998</v>
      </c>
      <c r="B59" s="139" t="s">
        <v>101</v>
      </c>
      <c r="C59" s="139"/>
      <c r="D59" s="139"/>
      <c r="E59" s="139"/>
      <c r="F59" s="139"/>
      <c r="G59" s="139"/>
      <c r="H59" s="139"/>
      <c r="I59" s="139"/>
      <c r="J59" s="139"/>
      <c r="K59" s="139"/>
      <c r="L59" s="139"/>
      <c r="M59" s="139"/>
      <c r="N59" s="139"/>
      <c r="O59" s="139"/>
      <c r="P59" s="139"/>
      <c r="Q59" s="139"/>
      <c r="R59" s="139"/>
      <c r="S59" s="139"/>
      <c r="T59" s="139"/>
      <c r="U59" s="139"/>
      <c r="V59" s="139"/>
      <c r="W59" s="139"/>
      <c r="X59" s="139"/>
      <c r="Y59" s="139"/>
      <c r="Z59" s="139"/>
      <c r="AA59" s="139"/>
      <c r="AB59" s="139"/>
      <c r="AC59" s="139"/>
      <c r="AD59" s="139" t="s">
        <v>64</v>
      </c>
      <c r="AE59" s="139"/>
      <c r="AF59" s="139"/>
      <c r="AG59" s="139"/>
      <c r="AH59" s="139"/>
      <c r="AI59" s="139"/>
      <c r="AJ59" s="146"/>
      <c r="AK59" s="146"/>
      <c r="AL59" s="146"/>
      <c r="AM59" s="146"/>
      <c r="AN59" s="146"/>
    </row>
    <row r="60" spans="1:40" ht="13.5" customHeight="1" x14ac:dyDescent="0.2">
      <c r="A60" s="173" t="s">
        <v>65</v>
      </c>
      <c r="B60" s="130" t="s">
        <v>102</v>
      </c>
      <c r="C60" s="130"/>
      <c r="D60" s="130"/>
      <c r="E60" s="130"/>
      <c r="F60" s="130"/>
      <c r="G60" s="130"/>
      <c r="H60" s="130"/>
      <c r="I60" s="130"/>
      <c r="J60" s="130" t="s">
        <v>103</v>
      </c>
      <c r="K60" s="130"/>
      <c r="L60" s="130"/>
      <c r="M60" s="130"/>
      <c r="N60" s="130"/>
      <c r="O60" s="130"/>
      <c r="P60" s="130"/>
      <c r="Q60" s="130"/>
      <c r="R60" s="130"/>
      <c r="S60" s="130"/>
      <c r="T60" s="130"/>
      <c r="U60" s="130"/>
      <c r="V60" s="130"/>
      <c r="W60" s="130"/>
      <c r="X60" s="171">
        <v>6</v>
      </c>
      <c r="Y60" s="171"/>
      <c r="Z60" s="171"/>
      <c r="AA60" s="171"/>
      <c r="AB60" s="171"/>
      <c r="AC60" s="171"/>
      <c r="AD60" s="161">
        <f>X63-X64</f>
        <v>105.6</v>
      </c>
      <c r="AE60" s="161"/>
      <c r="AF60" s="161"/>
      <c r="AG60" s="161"/>
      <c r="AH60" s="161"/>
      <c r="AI60" s="161"/>
      <c r="AJ60" s="138"/>
      <c r="AK60" s="138"/>
      <c r="AL60" s="138"/>
      <c r="AM60" s="138"/>
      <c r="AN60" s="138"/>
    </row>
    <row r="61" spans="1:40" ht="13.5" customHeight="1" x14ac:dyDescent="0.2">
      <c r="A61" s="173"/>
      <c r="B61" s="130"/>
      <c r="C61" s="130"/>
      <c r="D61" s="130"/>
      <c r="E61" s="130"/>
      <c r="F61" s="130"/>
      <c r="G61" s="130"/>
      <c r="H61" s="130"/>
      <c r="I61" s="130"/>
      <c r="J61" s="130" t="s">
        <v>104</v>
      </c>
      <c r="K61" s="130"/>
      <c r="L61" s="130"/>
      <c r="M61" s="130"/>
      <c r="N61" s="130"/>
      <c r="O61" s="130"/>
      <c r="P61" s="130"/>
      <c r="Q61" s="130"/>
      <c r="R61" s="130"/>
      <c r="S61" s="130"/>
      <c r="T61" s="130"/>
      <c r="U61" s="130"/>
      <c r="V61" s="130"/>
      <c r="W61" s="130"/>
      <c r="X61" s="141">
        <v>2</v>
      </c>
      <c r="Y61" s="141"/>
      <c r="Z61" s="141"/>
      <c r="AA61" s="141"/>
      <c r="AB61" s="141"/>
      <c r="AC61" s="141"/>
      <c r="AD61" s="161"/>
      <c r="AE61" s="161"/>
      <c r="AF61" s="161"/>
      <c r="AG61" s="161"/>
      <c r="AH61" s="161"/>
      <c r="AI61" s="161"/>
      <c r="AJ61" s="138"/>
      <c r="AK61" s="138"/>
      <c r="AL61" s="138"/>
      <c r="AM61" s="138"/>
      <c r="AN61" s="138"/>
    </row>
    <row r="62" spans="1:40" ht="27.95" customHeight="1" x14ac:dyDescent="0.2">
      <c r="A62" s="173"/>
      <c r="B62" s="130"/>
      <c r="C62" s="130"/>
      <c r="D62" s="130"/>
      <c r="E62" s="130"/>
      <c r="F62" s="130"/>
      <c r="G62" s="130"/>
      <c r="H62" s="130"/>
      <c r="I62" s="130"/>
      <c r="J62" s="130" t="s">
        <v>105</v>
      </c>
      <c r="K62" s="130"/>
      <c r="L62" s="130"/>
      <c r="M62" s="130"/>
      <c r="N62" s="130"/>
      <c r="O62" s="130"/>
      <c r="P62" s="130"/>
      <c r="Q62" s="130"/>
      <c r="R62" s="130"/>
      <c r="S62" s="130"/>
      <c r="T62" s="130"/>
      <c r="U62" s="130"/>
      <c r="V62" s="130"/>
      <c r="W62" s="130"/>
      <c r="X62" s="158">
        <v>22</v>
      </c>
      <c r="Y62" s="158"/>
      <c r="Z62" s="158"/>
      <c r="AA62" s="158"/>
      <c r="AB62" s="158"/>
      <c r="AC62" s="158"/>
      <c r="AD62" s="161"/>
      <c r="AE62" s="161"/>
      <c r="AF62" s="161"/>
      <c r="AG62" s="161"/>
      <c r="AH62" s="161"/>
      <c r="AI62" s="161"/>
      <c r="AJ62" s="146"/>
      <c r="AK62" s="146"/>
      <c r="AL62" s="146"/>
      <c r="AM62" s="146"/>
      <c r="AN62" s="146"/>
    </row>
    <row r="63" spans="1:40" ht="13.5" customHeight="1" x14ac:dyDescent="0.2">
      <c r="A63" s="173"/>
      <c r="B63" s="130"/>
      <c r="C63" s="130"/>
      <c r="D63" s="130"/>
      <c r="E63" s="130"/>
      <c r="F63" s="130"/>
      <c r="G63" s="130"/>
      <c r="H63" s="130"/>
      <c r="I63" s="130"/>
      <c r="J63" s="130" t="s">
        <v>106</v>
      </c>
      <c r="K63" s="130"/>
      <c r="L63" s="130"/>
      <c r="M63" s="130"/>
      <c r="N63" s="130"/>
      <c r="O63" s="130"/>
      <c r="P63" s="130"/>
      <c r="Q63" s="130"/>
      <c r="R63" s="130"/>
      <c r="S63" s="130"/>
      <c r="T63" s="130"/>
      <c r="U63" s="130"/>
      <c r="V63" s="130"/>
      <c r="W63" s="130"/>
      <c r="X63" s="141">
        <f>X62*X61*X60</f>
        <v>264</v>
      </c>
      <c r="Y63" s="141"/>
      <c r="Z63" s="141"/>
      <c r="AA63" s="141"/>
      <c r="AB63" s="141"/>
      <c r="AC63" s="141"/>
      <c r="AD63" s="161"/>
      <c r="AE63" s="161"/>
      <c r="AF63" s="161"/>
      <c r="AG63" s="161"/>
      <c r="AH63" s="161"/>
      <c r="AI63" s="161"/>
      <c r="AJ63" s="138"/>
      <c r="AK63" s="138"/>
      <c r="AL63" s="138"/>
      <c r="AM63" s="138"/>
      <c r="AN63" s="138"/>
    </row>
    <row r="64" spans="1:40" ht="13.5" customHeight="1" x14ac:dyDescent="0.2">
      <c r="A64" s="173"/>
      <c r="B64" s="130"/>
      <c r="C64" s="130"/>
      <c r="D64" s="130"/>
      <c r="E64" s="130"/>
      <c r="F64" s="130"/>
      <c r="G64" s="130"/>
      <c r="H64" s="130"/>
      <c r="I64" s="130"/>
      <c r="J64" s="130" t="s">
        <v>107</v>
      </c>
      <c r="K64" s="130"/>
      <c r="L64" s="130"/>
      <c r="M64" s="130"/>
      <c r="N64" s="130"/>
      <c r="O64" s="172">
        <v>0.06</v>
      </c>
      <c r="P64" s="172"/>
      <c r="Q64" s="172"/>
      <c r="R64" s="172"/>
      <c r="S64" s="172"/>
      <c r="T64" s="172"/>
      <c r="U64" s="172"/>
      <c r="V64" s="172"/>
      <c r="W64" s="172"/>
      <c r="X64" s="131">
        <f>O64*AD23</f>
        <v>158.4</v>
      </c>
      <c r="Y64" s="131"/>
      <c r="Z64" s="131"/>
      <c r="AA64" s="131"/>
      <c r="AB64" s="131"/>
      <c r="AC64" s="131"/>
      <c r="AD64" s="161"/>
      <c r="AE64" s="161"/>
      <c r="AF64" s="161"/>
      <c r="AG64" s="161"/>
      <c r="AH64" s="161"/>
      <c r="AI64" s="161"/>
      <c r="AJ64" s="138"/>
      <c r="AK64" s="138"/>
      <c r="AL64" s="138"/>
      <c r="AM64" s="138"/>
      <c r="AN64" s="138"/>
    </row>
    <row r="65" spans="1:45" ht="13.5" customHeight="1" x14ac:dyDescent="0.2">
      <c r="A65" s="170" t="s">
        <v>67</v>
      </c>
      <c r="B65" s="130" t="s">
        <v>108</v>
      </c>
      <c r="C65" s="130"/>
      <c r="D65" s="130"/>
      <c r="E65" s="130"/>
      <c r="F65" s="130"/>
      <c r="G65" s="130"/>
      <c r="H65" s="130"/>
      <c r="I65" s="130"/>
      <c r="J65" s="130" t="s">
        <v>109</v>
      </c>
      <c r="K65" s="130"/>
      <c r="L65" s="130"/>
      <c r="M65" s="130"/>
      <c r="N65" s="130"/>
      <c r="O65" s="130"/>
      <c r="P65" s="130"/>
      <c r="Q65" s="130"/>
      <c r="R65" s="130"/>
      <c r="S65" s="130"/>
      <c r="T65" s="130"/>
      <c r="U65" s="130"/>
      <c r="V65" s="130"/>
      <c r="W65" s="130"/>
      <c r="X65" s="171"/>
      <c r="Y65" s="171"/>
      <c r="Z65" s="171"/>
      <c r="AA65" s="171"/>
      <c r="AB65" s="171"/>
      <c r="AC65" s="171"/>
      <c r="AD65" s="161">
        <f>X67-X68</f>
        <v>736</v>
      </c>
      <c r="AE65" s="161"/>
      <c r="AF65" s="161"/>
      <c r="AG65" s="161"/>
      <c r="AH65" s="161"/>
      <c r="AI65" s="161"/>
      <c r="AJ65" s="138"/>
      <c r="AK65" s="138"/>
      <c r="AL65" s="138"/>
      <c r="AM65" s="138"/>
      <c r="AN65" s="138"/>
    </row>
    <row r="66" spans="1:45" ht="13.5" customHeight="1" x14ac:dyDescent="0.2">
      <c r="A66" s="170"/>
      <c r="B66" s="130"/>
      <c r="C66" s="130"/>
      <c r="D66" s="130"/>
      <c r="E66" s="130"/>
      <c r="F66" s="130"/>
      <c r="G66" s="130"/>
      <c r="H66" s="130"/>
      <c r="I66" s="130"/>
      <c r="J66" s="130" t="s">
        <v>105</v>
      </c>
      <c r="K66" s="130"/>
      <c r="L66" s="130"/>
      <c r="M66" s="130"/>
      <c r="N66" s="130"/>
      <c r="O66" s="130"/>
      <c r="P66" s="130"/>
      <c r="Q66" s="130"/>
      <c r="R66" s="130"/>
      <c r="S66" s="130"/>
      <c r="T66" s="130"/>
      <c r="U66" s="130"/>
      <c r="V66" s="130"/>
      <c r="W66" s="130"/>
      <c r="X66" s="141"/>
      <c r="Y66" s="141"/>
      <c r="Z66" s="141"/>
      <c r="AA66" s="141"/>
      <c r="AB66" s="141"/>
      <c r="AC66" s="141"/>
      <c r="AD66" s="161"/>
      <c r="AE66" s="161"/>
      <c r="AF66" s="161"/>
      <c r="AG66" s="161"/>
      <c r="AH66" s="161"/>
      <c r="AI66" s="161"/>
      <c r="AJ66" s="138"/>
      <c r="AK66" s="138"/>
      <c r="AL66" s="138"/>
      <c r="AM66" s="138"/>
      <c r="AN66" s="138"/>
    </row>
    <row r="67" spans="1:45" ht="13.5" customHeight="1" x14ac:dyDescent="0.2">
      <c r="A67" s="170"/>
      <c r="B67" s="130"/>
      <c r="C67" s="130"/>
      <c r="D67" s="130"/>
      <c r="E67" s="130"/>
      <c r="F67" s="130"/>
      <c r="G67" s="130"/>
      <c r="H67" s="130"/>
      <c r="I67" s="130"/>
      <c r="J67" s="130" t="s">
        <v>110</v>
      </c>
      <c r="K67" s="130"/>
      <c r="L67" s="130"/>
      <c r="M67" s="130"/>
      <c r="N67" s="130"/>
      <c r="O67" s="130"/>
      <c r="P67" s="130"/>
      <c r="Q67" s="130"/>
      <c r="R67" s="130"/>
      <c r="S67" s="130"/>
      <c r="T67" s="130"/>
      <c r="U67" s="130"/>
      <c r="V67" s="130"/>
      <c r="W67" s="130"/>
      <c r="X67" s="141">
        <v>800</v>
      </c>
      <c r="Y67" s="141"/>
      <c r="Z67" s="141"/>
      <c r="AA67" s="141"/>
      <c r="AB67" s="141"/>
      <c r="AC67" s="141"/>
      <c r="AD67" s="161"/>
      <c r="AE67" s="161"/>
      <c r="AF67" s="161"/>
      <c r="AG67" s="161"/>
      <c r="AH67" s="161"/>
      <c r="AI67" s="161"/>
      <c r="AJ67" s="138"/>
      <c r="AK67" s="138"/>
      <c r="AL67" s="138"/>
      <c r="AM67" s="138"/>
      <c r="AN67" s="138"/>
    </row>
    <row r="68" spans="1:45" ht="13.5" customHeight="1" x14ac:dyDescent="0.2">
      <c r="A68" s="170"/>
      <c r="B68" s="130"/>
      <c r="C68" s="130"/>
      <c r="D68" s="130"/>
      <c r="E68" s="130"/>
      <c r="F68" s="130"/>
      <c r="G68" s="130"/>
      <c r="H68" s="130"/>
      <c r="I68" s="130"/>
      <c r="J68" s="130" t="s">
        <v>111</v>
      </c>
      <c r="K68" s="130"/>
      <c r="L68" s="130"/>
      <c r="M68" s="130"/>
      <c r="N68" s="130"/>
      <c r="O68" s="172">
        <v>0.08</v>
      </c>
      <c r="P68" s="172"/>
      <c r="Q68" s="172"/>
      <c r="R68" s="172"/>
      <c r="S68" s="172"/>
      <c r="T68" s="172"/>
      <c r="U68" s="172"/>
      <c r="V68" s="172"/>
      <c r="W68" s="172"/>
      <c r="X68" s="131">
        <f>O68*X67</f>
        <v>64</v>
      </c>
      <c r="Y68" s="131"/>
      <c r="Z68" s="131"/>
      <c r="AA68" s="131"/>
      <c r="AB68" s="131"/>
      <c r="AC68" s="131"/>
      <c r="AD68" s="161"/>
      <c r="AE68" s="161"/>
      <c r="AF68" s="161"/>
      <c r="AG68" s="161"/>
      <c r="AH68" s="161"/>
      <c r="AI68" s="161"/>
      <c r="AJ68" s="138"/>
      <c r="AK68" s="138"/>
      <c r="AL68" s="138"/>
      <c r="AM68" s="138"/>
      <c r="AN68" s="138"/>
    </row>
    <row r="69" spans="1:45" ht="13.5" customHeight="1" x14ac:dyDescent="0.2">
      <c r="A69" s="76" t="s">
        <v>69</v>
      </c>
      <c r="B69" s="130" t="s">
        <v>112</v>
      </c>
      <c r="C69" s="130"/>
      <c r="D69" s="130"/>
      <c r="E69" s="130"/>
      <c r="F69" s="130"/>
      <c r="G69" s="130"/>
      <c r="H69" s="130"/>
      <c r="I69" s="130"/>
      <c r="J69" s="130"/>
      <c r="K69" s="130"/>
      <c r="L69" s="130"/>
      <c r="M69" s="130"/>
      <c r="N69" s="130"/>
      <c r="O69" s="130"/>
      <c r="P69" s="130"/>
      <c r="Q69" s="130"/>
      <c r="R69" s="130"/>
      <c r="S69" s="130"/>
      <c r="T69" s="130"/>
      <c r="U69" s="130"/>
      <c r="V69" s="130"/>
      <c r="W69" s="130"/>
      <c r="X69" s="130"/>
      <c r="Y69" s="130"/>
      <c r="Z69" s="130"/>
      <c r="AA69" s="130"/>
      <c r="AB69" s="130"/>
      <c r="AC69" s="130"/>
      <c r="AD69" s="141">
        <v>97.76</v>
      </c>
      <c r="AE69" s="141"/>
      <c r="AF69" s="141"/>
      <c r="AG69" s="141"/>
      <c r="AH69" s="141"/>
      <c r="AI69" s="141"/>
      <c r="AJ69" s="138"/>
      <c r="AK69" s="138"/>
      <c r="AL69" s="138"/>
      <c r="AM69" s="138"/>
      <c r="AN69" s="138"/>
    </row>
    <row r="70" spans="1:45" ht="13.5" customHeight="1" x14ac:dyDescent="0.2">
      <c r="A70" s="76" t="s">
        <v>71</v>
      </c>
      <c r="B70" s="130" t="s">
        <v>114</v>
      </c>
      <c r="C70" s="130"/>
      <c r="D70" s="130"/>
      <c r="E70" s="130"/>
      <c r="F70" s="130"/>
      <c r="G70" s="130"/>
      <c r="H70" s="130"/>
      <c r="I70" s="130"/>
      <c r="J70" s="130"/>
      <c r="K70" s="130"/>
      <c r="L70" s="130"/>
      <c r="M70" s="130"/>
      <c r="N70" s="130"/>
      <c r="O70" s="130"/>
      <c r="P70" s="130"/>
      <c r="Q70" s="130"/>
      <c r="R70" s="130"/>
      <c r="S70" s="130"/>
      <c r="T70" s="130"/>
      <c r="U70" s="130"/>
      <c r="V70" s="130"/>
      <c r="W70" s="130"/>
      <c r="X70" s="130"/>
      <c r="Y70" s="130"/>
      <c r="Z70" s="130"/>
      <c r="AA70" s="130"/>
      <c r="AB70" s="130"/>
      <c r="AC70" s="130"/>
      <c r="AD70" s="141"/>
      <c r="AE70" s="141"/>
      <c r="AF70" s="141"/>
      <c r="AG70" s="141"/>
      <c r="AH70" s="141"/>
      <c r="AI70" s="141"/>
      <c r="AJ70" s="138"/>
      <c r="AK70" s="138"/>
      <c r="AL70" s="138"/>
      <c r="AM70" s="138"/>
      <c r="AN70" s="138"/>
      <c r="AP70" s="168" t="s">
        <v>113</v>
      </c>
      <c r="AQ70" s="168"/>
      <c r="AR70" s="168"/>
      <c r="AS70" s="168"/>
    </row>
    <row r="71" spans="1:45" ht="15.95" customHeight="1" x14ac:dyDescent="0.2">
      <c r="A71" s="76" t="s">
        <v>89</v>
      </c>
      <c r="B71" s="130" t="s">
        <v>116</v>
      </c>
      <c r="C71" s="130"/>
      <c r="D71" s="130"/>
      <c r="E71" s="130"/>
      <c r="F71" s="130"/>
      <c r="G71" s="130"/>
      <c r="H71" s="130"/>
      <c r="I71" s="130"/>
      <c r="J71" s="130"/>
      <c r="K71" s="130"/>
      <c r="L71" s="130"/>
      <c r="M71" s="130"/>
      <c r="N71" s="130"/>
      <c r="O71" s="130"/>
      <c r="P71" s="130"/>
      <c r="Q71" s="130"/>
      <c r="R71" s="130"/>
      <c r="S71" s="130"/>
      <c r="T71" s="130"/>
      <c r="U71" s="130"/>
      <c r="V71" s="130"/>
      <c r="W71" s="130"/>
      <c r="X71" s="130"/>
      <c r="Y71" s="130"/>
      <c r="Z71" s="130"/>
      <c r="AA71" s="130"/>
      <c r="AB71" s="130"/>
      <c r="AC71" s="130"/>
      <c r="AD71" s="141"/>
      <c r="AE71" s="141"/>
      <c r="AF71" s="141"/>
      <c r="AG71" s="141"/>
      <c r="AH71" s="141"/>
      <c r="AI71" s="141"/>
      <c r="AJ71" s="138"/>
      <c r="AK71" s="138"/>
      <c r="AL71" s="138"/>
      <c r="AM71" s="138"/>
      <c r="AN71" s="138"/>
      <c r="AP71" s="150" t="s">
        <v>115</v>
      </c>
      <c r="AQ71" s="150"/>
      <c r="AR71" s="150"/>
      <c r="AS71" s="150"/>
    </row>
    <row r="72" spans="1:45" ht="13.5" customHeight="1" x14ac:dyDescent="0.2">
      <c r="A72" s="76" t="s">
        <v>91</v>
      </c>
      <c r="B72" s="130" t="s">
        <v>116</v>
      </c>
      <c r="C72" s="130"/>
      <c r="D72" s="130"/>
      <c r="E72" s="130"/>
      <c r="F72" s="130"/>
      <c r="G72" s="130"/>
      <c r="H72" s="130"/>
      <c r="I72" s="130"/>
      <c r="J72" s="130"/>
      <c r="K72" s="130"/>
      <c r="L72" s="130"/>
      <c r="M72" s="130"/>
      <c r="N72" s="130"/>
      <c r="O72" s="130"/>
      <c r="P72" s="130"/>
      <c r="Q72" s="130"/>
      <c r="R72" s="130"/>
      <c r="S72" s="130"/>
      <c r="T72" s="130"/>
      <c r="U72" s="130"/>
      <c r="V72" s="130"/>
      <c r="W72" s="130"/>
      <c r="X72" s="130"/>
      <c r="Y72" s="130"/>
      <c r="Z72" s="130"/>
      <c r="AA72" s="130"/>
      <c r="AB72" s="130"/>
      <c r="AC72" s="130"/>
      <c r="AD72" s="141"/>
      <c r="AE72" s="141"/>
      <c r="AF72" s="141"/>
      <c r="AG72" s="141"/>
      <c r="AH72" s="141"/>
      <c r="AI72" s="141"/>
      <c r="AJ72" s="138"/>
      <c r="AK72" s="138"/>
      <c r="AL72" s="138"/>
      <c r="AM72" s="138"/>
      <c r="AN72" s="138"/>
      <c r="AP72" s="150"/>
      <c r="AQ72" s="150"/>
      <c r="AR72" s="150"/>
      <c r="AS72" s="150"/>
    </row>
    <row r="73" spans="1:45" ht="18.95" customHeight="1" x14ac:dyDescent="0.2">
      <c r="A73" s="76" t="s">
        <v>93</v>
      </c>
      <c r="B73" s="130" t="s">
        <v>117</v>
      </c>
      <c r="C73" s="130"/>
      <c r="D73" s="130"/>
      <c r="E73" s="130"/>
      <c r="F73" s="130"/>
      <c r="G73" s="130"/>
      <c r="H73" s="130"/>
      <c r="I73" s="130"/>
      <c r="J73" s="130"/>
      <c r="K73" s="130"/>
      <c r="L73" s="130"/>
      <c r="M73" s="130"/>
      <c r="N73" s="130"/>
      <c r="O73" s="130"/>
      <c r="P73" s="130"/>
      <c r="Q73" s="130"/>
      <c r="R73" s="130"/>
      <c r="S73" s="130"/>
      <c r="T73" s="130"/>
      <c r="U73" s="130"/>
      <c r="V73" s="130"/>
      <c r="W73" s="130"/>
      <c r="X73" s="169"/>
      <c r="Y73" s="169"/>
      <c r="Z73" s="169"/>
      <c r="AA73" s="169"/>
      <c r="AB73" s="169"/>
      <c r="AC73" s="169"/>
      <c r="AD73" s="161">
        <f>X73*AD23</f>
        <v>0</v>
      </c>
      <c r="AE73" s="161"/>
      <c r="AF73" s="161"/>
      <c r="AG73" s="161"/>
      <c r="AH73" s="161"/>
      <c r="AI73" s="161"/>
      <c r="AJ73" s="146"/>
      <c r="AK73" s="146"/>
      <c r="AL73" s="146"/>
      <c r="AM73" s="146"/>
      <c r="AN73" s="146"/>
      <c r="AP73" s="150"/>
      <c r="AQ73" s="150"/>
      <c r="AR73" s="150"/>
      <c r="AS73" s="150"/>
    </row>
    <row r="74" spans="1:45" ht="28.5" customHeight="1" x14ac:dyDescent="0.2">
      <c r="A74" s="139" t="s">
        <v>11</v>
      </c>
      <c r="B74" s="139"/>
      <c r="C74" s="139"/>
      <c r="D74" s="139"/>
      <c r="E74" s="139"/>
      <c r="F74" s="139"/>
      <c r="G74" s="139"/>
      <c r="H74" s="139"/>
      <c r="I74" s="139"/>
      <c r="J74" s="139"/>
      <c r="K74" s="139"/>
      <c r="L74" s="139"/>
      <c r="M74" s="139"/>
      <c r="N74" s="139"/>
      <c r="O74" s="139"/>
      <c r="P74" s="139"/>
      <c r="Q74" s="139"/>
      <c r="R74" s="139"/>
      <c r="S74" s="139"/>
      <c r="T74" s="139"/>
      <c r="U74" s="139"/>
      <c r="V74" s="139"/>
      <c r="W74" s="139"/>
      <c r="X74" s="139"/>
      <c r="Y74" s="139"/>
      <c r="Z74" s="139"/>
      <c r="AA74" s="139"/>
      <c r="AB74" s="139"/>
      <c r="AC74" s="139"/>
      <c r="AD74" s="161">
        <f>SUM(AD60:AI73)</f>
        <v>939.36</v>
      </c>
      <c r="AE74" s="161"/>
      <c r="AF74" s="161"/>
      <c r="AG74" s="161"/>
      <c r="AH74" s="161"/>
      <c r="AI74" s="161"/>
      <c r="AJ74" s="146"/>
      <c r="AK74" s="146"/>
      <c r="AL74" s="146"/>
      <c r="AM74" s="146"/>
      <c r="AN74" s="146"/>
      <c r="AP74" s="150"/>
      <c r="AQ74" s="150"/>
      <c r="AR74" s="150"/>
      <c r="AS74" s="150"/>
    </row>
    <row r="75" spans="1:45" ht="36.75" customHeight="1" x14ac:dyDescent="0.2">
      <c r="A75" s="145" t="s">
        <v>118</v>
      </c>
      <c r="B75" s="145"/>
      <c r="C75" s="145"/>
      <c r="D75" s="145"/>
      <c r="E75" s="145"/>
      <c r="F75" s="145"/>
      <c r="G75" s="145"/>
      <c r="H75" s="145"/>
      <c r="I75" s="145"/>
      <c r="J75" s="145"/>
      <c r="K75" s="145"/>
      <c r="L75" s="145"/>
      <c r="M75" s="145"/>
      <c r="N75" s="145"/>
      <c r="O75" s="145"/>
      <c r="P75" s="145"/>
      <c r="Q75" s="145"/>
      <c r="R75" s="145"/>
      <c r="S75" s="145"/>
      <c r="T75" s="145"/>
      <c r="U75" s="145"/>
      <c r="V75" s="145"/>
      <c r="W75" s="145"/>
      <c r="X75" s="145"/>
      <c r="Y75" s="145"/>
      <c r="Z75" s="145"/>
      <c r="AA75" s="145"/>
      <c r="AB75" s="145"/>
      <c r="AC75" s="145"/>
      <c r="AD75" s="145"/>
      <c r="AE75" s="145"/>
      <c r="AF75" s="145"/>
      <c r="AG75" s="145"/>
      <c r="AH75" s="145"/>
      <c r="AI75" s="145"/>
      <c r="AJ75" s="155"/>
      <c r="AK75" s="155"/>
      <c r="AL75" s="155"/>
      <c r="AM75" s="155"/>
      <c r="AN75" s="155"/>
    </row>
    <row r="76" spans="1:45" ht="13.7" customHeight="1" x14ac:dyDescent="0.2">
      <c r="A76" s="72"/>
      <c r="B76" s="138"/>
      <c r="C76" s="138"/>
      <c r="D76" s="138"/>
      <c r="E76" s="138"/>
      <c r="F76" s="138"/>
      <c r="G76" s="138"/>
      <c r="H76" s="138"/>
      <c r="I76" s="138"/>
      <c r="J76" s="138"/>
      <c r="K76" s="138"/>
      <c r="L76" s="138"/>
      <c r="M76" s="138"/>
      <c r="N76" s="138"/>
      <c r="O76" s="72"/>
      <c r="P76" s="138"/>
      <c r="Q76" s="138"/>
      <c r="R76" s="138"/>
      <c r="S76" s="138"/>
      <c r="T76" s="138"/>
      <c r="U76" s="138"/>
      <c r="V76" s="138"/>
      <c r="W76" s="138"/>
      <c r="X76" s="138"/>
      <c r="Y76" s="138"/>
      <c r="Z76" s="138"/>
      <c r="AA76" s="138"/>
      <c r="AB76" s="138"/>
      <c r="AC76" s="138"/>
      <c r="AD76" s="138"/>
      <c r="AE76" s="138"/>
      <c r="AF76" s="138"/>
      <c r="AG76" s="138"/>
      <c r="AH76" s="138"/>
      <c r="AI76" s="138"/>
      <c r="AJ76" s="138"/>
      <c r="AK76" s="138"/>
      <c r="AL76" s="138"/>
      <c r="AM76" s="138"/>
      <c r="AN76" s="138"/>
    </row>
    <row r="77" spans="1:45" ht="13.5" customHeight="1" x14ac:dyDescent="0.2">
      <c r="A77" s="144" t="s">
        <v>119</v>
      </c>
      <c r="B77" s="144"/>
      <c r="C77" s="144"/>
      <c r="D77" s="144"/>
      <c r="E77" s="144"/>
      <c r="F77" s="144"/>
      <c r="G77" s="144"/>
      <c r="H77" s="144"/>
      <c r="I77" s="144"/>
      <c r="J77" s="144"/>
      <c r="K77" s="144"/>
      <c r="L77" s="144"/>
      <c r="M77" s="144"/>
      <c r="N77" s="144"/>
      <c r="O77" s="144"/>
      <c r="P77" s="144"/>
      <c r="Q77" s="144"/>
      <c r="R77" s="144"/>
      <c r="S77" s="144"/>
      <c r="T77" s="144"/>
      <c r="U77" s="144"/>
      <c r="V77" s="144"/>
      <c r="W77" s="144"/>
      <c r="X77" s="144"/>
      <c r="Y77" s="144"/>
      <c r="Z77" s="144"/>
      <c r="AA77" s="144"/>
      <c r="AB77" s="144"/>
      <c r="AC77" s="144"/>
      <c r="AD77" s="144"/>
      <c r="AE77" s="144"/>
      <c r="AF77" s="144"/>
      <c r="AG77" s="144"/>
      <c r="AH77" s="144"/>
      <c r="AI77" s="144"/>
      <c r="AJ77" s="138"/>
      <c r="AK77" s="138"/>
      <c r="AL77" s="138"/>
      <c r="AM77" s="138"/>
      <c r="AN77" s="138"/>
    </row>
    <row r="78" spans="1:45" ht="12.75" customHeight="1" x14ac:dyDescent="0.2">
      <c r="A78" s="72"/>
      <c r="B78" s="138"/>
      <c r="C78" s="138"/>
      <c r="D78" s="138"/>
      <c r="E78" s="138"/>
      <c r="F78" s="138"/>
      <c r="G78" s="138"/>
      <c r="H78" s="138"/>
      <c r="I78" s="138"/>
      <c r="J78" s="138"/>
      <c r="K78" s="138"/>
      <c r="L78" s="138"/>
      <c r="M78" s="138"/>
      <c r="N78" s="138"/>
      <c r="O78" s="72"/>
      <c r="P78" s="138"/>
      <c r="Q78" s="138"/>
      <c r="R78" s="138"/>
      <c r="S78" s="138"/>
      <c r="T78" s="138"/>
      <c r="U78" s="138"/>
      <c r="V78" s="138"/>
      <c r="W78" s="138"/>
      <c r="X78" s="138"/>
      <c r="Y78" s="138"/>
      <c r="Z78" s="138"/>
      <c r="AA78" s="138"/>
      <c r="AB78" s="138"/>
      <c r="AC78" s="138"/>
      <c r="AD78" s="138"/>
      <c r="AE78" s="138"/>
      <c r="AF78" s="138"/>
      <c r="AG78" s="138"/>
      <c r="AH78" s="138"/>
      <c r="AI78" s="138"/>
      <c r="AJ78" s="138"/>
      <c r="AK78" s="138"/>
      <c r="AL78" s="138"/>
      <c r="AM78" s="138"/>
      <c r="AN78" s="138"/>
    </row>
    <row r="79" spans="1:45" ht="13.5" customHeight="1" x14ac:dyDescent="0.2">
      <c r="A79" s="4">
        <v>2</v>
      </c>
      <c r="B79" s="167" t="s">
        <v>120</v>
      </c>
      <c r="C79" s="167"/>
      <c r="D79" s="167"/>
      <c r="E79" s="167"/>
      <c r="F79" s="167"/>
      <c r="G79" s="167"/>
      <c r="H79" s="167"/>
      <c r="I79" s="167"/>
      <c r="J79" s="167"/>
      <c r="K79" s="167"/>
      <c r="L79" s="167"/>
      <c r="M79" s="167"/>
      <c r="N79" s="167"/>
      <c r="O79" s="167"/>
      <c r="P79" s="167"/>
      <c r="Q79" s="167"/>
      <c r="R79" s="167"/>
      <c r="S79" s="167"/>
      <c r="T79" s="167"/>
      <c r="U79" s="167"/>
      <c r="V79" s="167"/>
      <c r="W79" s="167"/>
      <c r="X79" s="167"/>
      <c r="Y79" s="167"/>
      <c r="Z79" s="167"/>
      <c r="AA79" s="167"/>
      <c r="AB79" s="167"/>
      <c r="AC79" s="167"/>
      <c r="AD79" s="139" t="s">
        <v>64</v>
      </c>
      <c r="AE79" s="139"/>
      <c r="AF79" s="139"/>
      <c r="AG79" s="139"/>
      <c r="AH79" s="139"/>
      <c r="AI79" s="139"/>
      <c r="AJ79" s="138"/>
      <c r="AK79" s="138"/>
      <c r="AL79" s="138"/>
      <c r="AM79" s="138"/>
      <c r="AN79" s="138"/>
    </row>
    <row r="80" spans="1:45" ht="13.5" customHeight="1" x14ac:dyDescent="0.2">
      <c r="A80" s="6">
        <v>2.1</v>
      </c>
      <c r="B80" s="130" t="s">
        <v>77</v>
      </c>
      <c r="C80" s="130"/>
      <c r="D80" s="130"/>
      <c r="E80" s="130"/>
      <c r="F80" s="130"/>
      <c r="G80" s="130"/>
      <c r="H80" s="130"/>
      <c r="I80" s="130"/>
      <c r="J80" s="130"/>
      <c r="K80" s="130"/>
      <c r="L80" s="130"/>
      <c r="M80" s="130"/>
      <c r="N80" s="130"/>
      <c r="O80" s="130"/>
      <c r="P80" s="130"/>
      <c r="Q80" s="130"/>
      <c r="R80" s="130"/>
      <c r="S80" s="130"/>
      <c r="T80" s="130"/>
      <c r="U80" s="130"/>
      <c r="V80" s="130"/>
      <c r="W80" s="130"/>
      <c r="X80" s="130"/>
      <c r="Y80" s="130"/>
      <c r="Z80" s="130"/>
      <c r="AA80" s="130"/>
      <c r="AB80" s="130"/>
      <c r="AC80" s="130"/>
      <c r="AD80" s="131">
        <f>AD38</f>
        <v>293.33333333333314</v>
      </c>
      <c r="AE80" s="131"/>
      <c r="AF80" s="131"/>
      <c r="AG80" s="131"/>
      <c r="AH80" s="131"/>
      <c r="AI80" s="131"/>
      <c r="AJ80" s="138"/>
      <c r="AK80" s="138"/>
      <c r="AL80" s="138"/>
      <c r="AM80" s="138"/>
      <c r="AN80" s="138"/>
    </row>
    <row r="81" spans="1:50" ht="13.5" customHeight="1" x14ac:dyDescent="0.2">
      <c r="A81" s="6">
        <v>2.2000000000000002</v>
      </c>
      <c r="B81" s="130" t="s">
        <v>83</v>
      </c>
      <c r="C81" s="130"/>
      <c r="D81" s="130"/>
      <c r="E81" s="130"/>
      <c r="F81" s="130"/>
      <c r="G81" s="130"/>
      <c r="H81" s="130"/>
      <c r="I81" s="130"/>
      <c r="J81" s="130"/>
      <c r="K81" s="130"/>
      <c r="L81" s="130"/>
      <c r="M81" s="130"/>
      <c r="N81" s="130"/>
      <c r="O81" s="130"/>
      <c r="P81" s="130"/>
      <c r="Q81" s="130"/>
      <c r="R81" s="130"/>
      <c r="S81" s="130"/>
      <c r="T81" s="130"/>
      <c r="U81" s="130"/>
      <c r="V81" s="130"/>
      <c r="W81" s="130"/>
      <c r="X81" s="130"/>
      <c r="Y81" s="130"/>
      <c r="Z81" s="130"/>
      <c r="AA81" s="130"/>
      <c r="AB81" s="130"/>
      <c r="AC81" s="130"/>
      <c r="AD81" s="131">
        <f>AD54</f>
        <v>1138.1333333333334</v>
      </c>
      <c r="AE81" s="131"/>
      <c r="AF81" s="131"/>
      <c r="AG81" s="131"/>
      <c r="AH81" s="131"/>
      <c r="AI81" s="131"/>
      <c r="AJ81" s="138"/>
      <c r="AK81" s="138"/>
      <c r="AL81" s="138"/>
      <c r="AM81" s="138"/>
      <c r="AN81" s="138"/>
    </row>
    <row r="82" spans="1:50" ht="13.5" customHeight="1" x14ac:dyDescent="0.2">
      <c r="A82" s="6">
        <v>2.2999999999999998</v>
      </c>
      <c r="B82" s="130" t="s">
        <v>101</v>
      </c>
      <c r="C82" s="130"/>
      <c r="D82" s="130"/>
      <c r="E82" s="130"/>
      <c r="F82" s="130"/>
      <c r="G82" s="130"/>
      <c r="H82" s="130"/>
      <c r="I82" s="130"/>
      <c r="J82" s="130"/>
      <c r="K82" s="130"/>
      <c r="L82" s="130"/>
      <c r="M82" s="130"/>
      <c r="N82" s="130"/>
      <c r="O82" s="130"/>
      <c r="P82" s="130"/>
      <c r="Q82" s="130"/>
      <c r="R82" s="130"/>
      <c r="S82" s="130"/>
      <c r="T82" s="130"/>
      <c r="U82" s="130"/>
      <c r="V82" s="130"/>
      <c r="W82" s="130"/>
      <c r="X82" s="130"/>
      <c r="Y82" s="130"/>
      <c r="Z82" s="130"/>
      <c r="AA82" s="130"/>
      <c r="AB82" s="130"/>
      <c r="AC82" s="130"/>
      <c r="AD82" s="131">
        <f>AD74</f>
        <v>939.36</v>
      </c>
      <c r="AE82" s="131"/>
      <c r="AF82" s="131"/>
      <c r="AG82" s="131"/>
      <c r="AH82" s="131"/>
      <c r="AI82" s="131"/>
      <c r="AJ82" s="138"/>
      <c r="AK82" s="138"/>
      <c r="AL82" s="138"/>
      <c r="AM82" s="138"/>
      <c r="AN82" s="138"/>
    </row>
    <row r="83" spans="1:50" ht="13.7" customHeight="1" x14ac:dyDescent="0.2">
      <c r="A83" s="135" t="s">
        <v>11</v>
      </c>
      <c r="B83" s="135"/>
      <c r="C83" s="135"/>
      <c r="D83" s="135"/>
      <c r="E83" s="135"/>
      <c r="F83" s="135"/>
      <c r="G83" s="135"/>
      <c r="H83" s="135"/>
      <c r="I83" s="135"/>
      <c r="J83" s="135"/>
      <c r="K83" s="135"/>
      <c r="L83" s="135"/>
      <c r="M83" s="135"/>
      <c r="N83" s="135"/>
      <c r="O83" s="135"/>
      <c r="P83" s="135"/>
      <c r="Q83" s="135"/>
      <c r="R83" s="135"/>
      <c r="S83" s="135"/>
      <c r="T83" s="135"/>
      <c r="U83" s="135"/>
      <c r="V83" s="135"/>
      <c r="W83" s="135"/>
      <c r="X83" s="135"/>
      <c r="Y83" s="135"/>
      <c r="Z83" s="135"/>
      <c r="AA83" s="135"/>
      <c r="AB83" s="135"/>
      <c r="AC83" s="135"/>
      <c r="AD83" s="131">
        <f>SUM(AD80:AI82)</f>
        <v>2370.8266666666668</v>
      </c>
      <c r="AE83" s="131"/>
      <c r="AF83" s="131"/>
      <c r="AG83" s="131"/>
      <c r="AH83" s="131"/>
      <c r="AI83" s="131"/>
      <c r="AJ83" s="138"/>
      <c r="AK83" s="138"/>
      <c r="AL83" s="138"/>
      <c r="AM83" s="138"/>
      <c r="AN83" s="138"/>
    </row>
    <row r="84" spans="1:50" ht="12.75" customHeight="1" x14ac:dyDescent="0.2">
      <c r="A84" s="72"/>
      <c r="B84" s="138"/>
      <c r="C84" s="138"/>
      <c r="D84" s="138"/>
      <c r="E84" s="138"/>
      <c r="F84" s="138"/>
      <c r="G84" s="138"/>
      <c r="H84" s="138"/>
      <c r="I84" s="138"/>
      <c r="J84" s="138"/>
      <c r="K84" s="138"/>
      <c r="L84" s="138"/>
      <c r="M84" s="138"/>
      <c r="N84" s="138"/>
      <c r="O84" s="72"/>
      <c r="P84" s="138"/>
      <c r="Q84" s="138"/>
      <c r="R84" s="138"/>
      <c r="S84" s="138"/>
      <c r="T84" s="138"/>
      <c r="U84" s="138"/>
      <c r="V84" s="138"/>
      <c r="W84" s="138"/>
      <c r="X84" s="138"/>
      <c r="Y84" s="138"/>
      <c r="Z84" s="138"/>
      <c r="AA84" s="138"/>
      <c r="AB84" s="138"/>
      <c r="AC84" s="138"/>
      <c r="AD84" s="138"/>
      <c r="AE84" s="138"/>
      <c r="AF84" s="138"/>
      <c r="AG84" s="138"/>
      <c r="AH84" s="138"/>
      <c r="AI84" s="138"/>
      <c r="AJ84" s="138"/>
      <c r="AK84" s="138"/>
      <c r="AL84" s="138"/>
      <c r="AM84" s="138"/>
      <c r="AN84" s="138"/>
    </row>
    <row r="85" spans="1:50" ht="13.5" customHeight="1" x14ac:dyDescent="0.2">
      <c r="A85" s="154" t="s">
        <v>121</v>
      </c>
      <c r="B85" s="154"/>
      <c r="C85" s="154"/>
      <c r="D85" s="154"/>
      <c r="E85" s="154"/>
      <c r="F85" s="154"/>
      <c r="G85" s="154"/>
      <c r="H85" s="154"/>
      <c r="I85" s="154"/>
      <c r="J85" s="154"/>
      <c r="K85" s="154"/>
      <c r="L85" s="154"/>
      <c r="M85" s="154"/>
      <c r="N85" s="154"/>
      <c r="O85" s="154"/>
      <c r="P85" s="154"/>
      <c r="Q85" s="154"/>
      <c r="R85" s="154"/>
      <c r="S85" s="154"/>
      <c r="T85" s="154"/>
      <c r="U85" s="154"/>
      <c r="V85" s="154"/>
      <c r="W85" s="154"/>
      <c r="X85" s="154"/>
      <c r="Y85" s="154"/>
      <c r="Z85" s="154"/>
      <c r="AA85" s="154"/>
      <c r="AB85" s="154"/>
      <c r="AC85" s="154"/>
      <c r="AD85" s="154"/>
      <c r="AE85" s="154"/>
      <c r="AF85" s="154"/>
      <c r="AG85" s="154"/>
      <c r="AH85" s="154"/>
      <c r="AI85" s="154"/>
      <c r="AJ85" s="138"/>
      <c r="AK85" s="138"/>
      <c r="AL85" s="138"/>
      <c r="AM85" s="138"/>
      <c r="AN85" s="138"/>
    </row>
    <row r="86" spans="1:50" ht="23.45" customHeight="1" x14ac:dyDescent="0.2">
      <c r="A86" s="75"/>
      <c r="B86" s="146"/>
      <c r="C86" s="146"/>
      <c r="D86" s="146"/>
      <c r="E86" s="146"/>
      <c r="F86" s="146"/>
      <c r="G86" s="146"/>
      <c r="H86" s="146"/>
      <c r="I86" s="146"/>
      <c r="J86" s="146"/>
      <c r="K86" s="146"/>
      <c r="L86" s="146"/>
      <c r="M86" s="146"/>
      <c r="N86" s="146"/>
      <c r="O86" s="75"/>
      <c r="P86" s="166" t="s">
        <v>122</v>
      </c>
      <c r="Q86" s="166"/>
      <c r="R86" s="166"/>
      <c r="S86" s="166"/>
      <c r="T86" s="166"/>
      <c r="U86" s="166"/>
      <c r="V86" s="166"/>
      <c r="W86" s="166"/>
      <c r="X86" s="166"/>
      <c r="Y86" s="166"/>
      <c r="Z86" s="166"/>
      <c r="AA86" s="166"/>
      <c r="AB86" s="166"/>
      <c r="AC86" s="166"/>
      <c r="AD86" s="166"/>
      <c r="AE86" s="166"/>
      <c r="AF86" s="166"/>
      <c r="AG86" s="166"/>
      <c r="AH86" s="166"/>
      <c r="AI86" s="166"/>
      <c r="AJ86" s="7"/>
      <c r="AK86" s="7"/>
      <c r="AL86" s="7"/>
      <c r="AM86" s="7"/>
      <c r="AN86" s="7"/>
    </row>
    <row r="87" spans="1:50" ht="13.5" customHeight="1" x14ac:dyDescent="0.2">
      <c r="A87" s="127" t="s">
        <v>123</v>
      </c>
      <c r="B87" s="127"/>
      <c r="C87" s="127"/>
      <c r="D87" s="127"/>
      <c r="E87" s="127"/>
      <c r="F87" s="127"/>
      <c r="G87" s="127"/>
      <c r="H87" s="127"/>
      <c r="I87" s="127"/>
      <c r="J87" s="146"/>
      <c r="K87" s="146"/>
      <c r="L87" s="146"/>
      <c r="M87" s="146"/>
      <c r="N87" s="146"/>
      <c r="O87" s="75"/>
      <c r="P87" s="166"/>
      <c r="Q87" s="166"/>
      <c r="R87" s="166"/>
      <c r="S87" s="166"/>
      <c r="T87" s="166"/>
      <c r="U87" s="166"/>
      <c r="V87" s="166"/>
      <c r="W87" s="166"/>
      <c r="X87" s="166"/>
      <c r="Y87" s="166"/>
      <c r="Z87" s="166"/>
      <c r="AA87" s="166"/>
      <c r="AB87" s="166"/>
      <c r="AC87" s="166"/>
      <c r="AD87" s="166"/>
      <c r="AE87" s="166"/>
      <c r="AF87" s="166"/>
      <c r="AG87" s="166"/>
      <c r="AH87" s="166"/>
      <c r="AI87" s="166"/>
      <c r="AJ87" s="7"/>
      <c r="AK87" s="7"/>
      <c r="AL87" s="7"/>
      <c r="AM87" s="7"/>
      <c r="AN87" s="7"/>
    </row>
    <row r="88" spans="1:50" ht="23.1" customHeight="1" x14ac:dyDescent="0.2">
      <c r="A88" s="75"/>
      <c r="B88" s="146"/>
      <c r="C88" s="146"/>
      <c r="D88" s="146"/>
      <c r="E88" s="146"/>
      <c r="F88" s="146"/>
      <c r="G88" s="146"/>
      <c r="H88" s="146"/>
      <c r="I88" s="146"/>
      <c r="J88" s="146"/>
      <c r="K88" s="146"/>
      <c r="L88" s="146"/>
      <c r="M88" s="146"/>
      <c r="N88" s="146"/>
      <c r="O88" s="75"/>
      <c r="P88" s="166"/>
      <c r="Q88" s="166"/>
      <c r="R88" s="166"/>
      <c r="S88" s="166"/>
      <c r="T88" s="166"/>
      <c r="U88" s="166"/>
      <c r="V88" s="166"/>
      <c r="W88" s="166"/>
      <c r="X88" s="166"/>
      <c r="Y88" s="166"/>
      <c r="Z88" s="166"/>
      <c r="AA88" s="166"/>
      <c r="AB88" s="166"/>
      <c r="AC88" s="166"/>
      <c r="AD88" s="166"/>
      <c r="AE88" s="166"/>
      <c r="AF88" s="166"/>
      <c r="AG88" s="166"/>
      <c r="AH88" s="166"/>
      <c r="AI88" s="166"/>
      <c r="AJ88" s="7"/>
      <c r="AK88" s="7"/>
      <c r="AL88" s="7"/>
      <c r="AM88" s="7"/>
      <c r="AN88" s="7"/>
    </row>
    <row r="89" spans="1:50" ht="13.5" customHeight="1" x14ac:dyDescent="0.2">
      <c r="A89" s="4">
        <v>3</v>
      </c>
      <c r="B89" s="139" t="s">
        <v>124</v>
      </c>
      <c r="C89" s="139"/>
      <c r="D89" s="139"/>
      <c r="E89" s="139"/>
      <c r="F89" s="139"/>
      <c r="G89" s="139"/>
      <c r="H89" s="139"/>
      <c r="I89" s="139"/>
      <c r="J89" s="139"/>
      <c r="K89" s="139"/>
      <c r="L89" s="139"/>
      <c r="M89" s="139"/>
      <c r="N89" s="139"/>
      <c r="O89" s="139"/>
      <c r="P89" s="139"/>
      <c r="Q89" s="139"/>
      <c r="R89" s="139"/>
      <c r="S89" s="139"/>
      <c r="T89" s="139"/>
      <c r="U89" s="139"/>
      <c r="V89" s="139"/>
      <c r="W89" s="139"/>
      <c r="X89" s="139" t="s">
        <v>84</v>
      </c>
      <c r="Y89" s="139"/>
      <c r="Z89" s="139"/>
      <c r="AA89" s="139"/>
      <c r="AB89" s="139"/>
      <c r="AC89" s="139"/>
      <c r="AD89" s="139" t="s">
        <v>64</v>
      </c>
      <c r="AE89" s="139"/>
      <c r="AF89" s="139"/>
      <c r="AG89" s="139"/>
      <c r="AH89" s="139"/>
      <c r="AI89" s="139"/>
      <c r="AJ89" s="138"/>
      <c r="AK89" s="138"/>
      <c r="AL89" s="138"/>
      <c r="AM89" s="138"/>
      <c r="AN89" s="138"/>
      <c r="AP89" s="149" t="s">
        <v>125</v>
      </c>
      <c r="AQ89" s="149"/>
      <c r="AR89" s="149"/>
      <c r="AS89" s="149"/>
      <c r="AU89" s="149" t="s">
        <v>126</v>
      </c>
      <c r="AV89" s="149"/>
      <c r="AW89" s="149"/>
      <c r="AX89" s="149"/>
    </row>
    <row r="90" spans="1:50" ht="15" customHeight="1" x14ac:dyDescent="0.2">
      <c r="A90" s="76" t="s">
        <v>65</v>
      </c>
      <c r="B90" s="130" t="s">
        <v>127</v>
      </c>
      <c r="C90" s="130"/>
      <c r="D90" s="130"/>
      <c r="E90" s="130"/>
      <c r="F90" s="130"/>
      <c r="G90" s="130"/>
      <c r="H90" s="130"/>
      <c r="I90" s="130"/>
      <c r="J90" s="130"/>
      <c r="K90" s="130"/>
      <c r="L90" s="130"/>
      <c r="M90" s="130"/>
      <c r="N90" s="130"/>
      <c r="O90" s="163" t="s">
        <v>128</v>
      </c>
      <c r="P90" s="163"/>
      <c r="Q90" s="163"/>
      <c r="R90" s="163"/>
      <c r="S90" s="163"/>
      <c r="T90" s="163"/>
      <c r="U90" s="163"/>
      <c r="V90" s="163"/>
      <c r="W90" s="163"/>
      <c r="X90" s="148">
        <v>4.5999999999999999E-3</v>
      </c>
      <c r="Y90" s="148"/>
      <c r="Z90" s="148"/>
      <c r="AA90" s="148"/>
      <c r="AB90" s="148"/>
      <c r="AC90" s="148"/>
      <c r="AD90" s="131">
        <f>SUM(AD27,AD38,AD74)*X90</f>
        <v>17.814389333333331</v>
      </c>
      <c r="AE90" s="131"/>
      <c r="AF90" s="131"/>
      <c r="AG90" s="131"/>
      <c r="AH90" s="131"/>
      <c r="AI90" s="131"/>
      <c r="AJ90" s="138"/>
      <c r="AK90" s="138"/>
      <c r="AL90" s="138"/>
      <c r="AM90" s="138"/>
      <c r="AN90" s="138"/>
      <c r="AP90" s="150" t="s">
        <v>129</v>
      </c>
      <c r="AQ90" s="150"/>
      <c r="AR90" s="150"/>
      <c r="AS90" s="150"/>
      <c r="AU90" s="150" t="s">
        <v>130</v>
      </c>
      <c r="AV90" s="150"/>
      <c r="AW90" s="150"/>
      <c r="AX90" s="150"/>
    </row>
    <row r="91" spans="1:50" ht="13.5" customHeight="1" x14ac:dyDescent="0.2">
      <c r="A91" s="76" t="s">
        <v>67</v>
      </c>
      <c r="B91" s="130" t="s">
        <v>131</v>
      </c>
      <c r="C91" s="130"/>
      <c r="D91" s="130"/>
      <c r="E91" s="130"/>
      <c r="F91" s="130"/>
      <c r="G91" s="130"/>
      <c r="H91" s="130"/>
      <c r="I91" s="130"/>
      <c r="J91" s="130"/>
      <c r="K91" s="130"/>
      <c r="L91" s="130"/>
      <c r="M91" s="130"/>
      <c r="N91" s="130"/>
      <c r="O91" s="130"/>
      <c r="P91" s="130"/>
      <c r="Q91" s="130"/>
      <c r="R91" s="130"/>
      <c r="S91" s="130"/>
      <c r="T91" s="130"/>
      <c r="U91" s="130"/>
      <c r="V91" s="130"/>
      <c r="W91" s="130"/>
      <c r="X91" s="162">
        <v>3.6999999999999999E-4</v>
      </c>
      <c r="Y91" s="162"/>
      <c r="Z91" s="162"/>
      <c r="AA91" s="162"/>
      <c r="AB91" s="162"/>
      <c r="AC91" s="162"/>
      <c r="AD91" s="131">
        <f>SUM(AD27,AD38,AD74)*X91</f>
        <v>1.4328965333333332</v>
      </c>
      <c r="AE91" s="131"/>
      <c r="AF91" s="131"/>
      <c r="AG91" s="131"/>
      <c r="AH91" s="131"/>
      <c r="AI91" s="131"/>
      <c r="AJ91" s="138"/>
      <c r="AK91" s="138"/>
      <c r="AL91" s="138"/>
      <c r="AM91" s="138"/>
      <c r="AN91" s="138"/>
      <c r="AP91" s="150"/>
      <c r="AQ91" s="150"/>
      <c r="AR91" s="150"/>
      <c r="AS91" s="150"/>
      <c r="AU91" s="8"/>
      <c r="AV91" s="8"/>
      <c r="AW91" s="8"/>
      <c r="AX91" s="8"/>
    </row>
    <row r="92" spans="1:50" ht="13.5" customHeight="1" x14ac:dyDescent="0.2">
      <c r="A92" s="76" t="s">
        <v>69</v>
      </c>
      <c r="B92" s="130" t="s">
        <v>132</v>
      </c>
      <c r="C92" s="130"/>
      <c r="D92" s="130"/>
      <c r="E92" s="130"/>
      <c r="F92" s="130"/>
      <c r="G92" s="130"/>
      <c r="H92" s="130"/>
      <c r="I92" s="130"/>
      <c r="J92" s="130"/>
      <c r="K92" s="130"/>
      <c r="L92" s="130"/>
      <c r="M92" s="130"/>
      <c r="N92" s="130"/>
      <c r="O92" s="130"/>
      <c r="P92" s="130"/>
      <c r="Q92" s="130"/>
      <c r="R92" s="130"/>
      <c r="S92" s="130"/>
      <c r="T92" s="130"/>
      <c r="U92" s="130"/>
      <c r="V92" s="130"/>
      <c r="W92" s="130"/>
      <c r="X92" s="164">
        <v>0.02</v>
      </c>
      <c r="Y92" s="164"/>
      <c r="Z92" s="164"/>
      <c r="AA92" s="164"/>
      <c r="AB92" s="164"/>
      <c r="AC92" s="164"/>
      <c r="AD92" s="131">
        <f>SUM(AD27,AD38,AD74)*X92</f>
        <v>77.45386666666667</v>
      </c>
      <c r="AE92" s="131"/>
      <c r="AF92" s="131"/>
      <c r="AG92" s="131"/>
      <c r="AH92" s="131"/>
      <c r="AI92" s="131"/>
      <c r="AJ92" s="138"/>
      <c r="AK92" s="138"/>
      <c r="AL92" s="138"/>
      <c r="AM92" s="138"/>
      <c r="AN92" s="138"/>
      <c r="AP92" s="150"/>
      <c r="AQ92" s="150"/>
      <c r="AR92" s="150"/>
      <c r="AS92" s="150"/>
      <c r="AU92" s="165"/>
      <c r="AV92" s="165"/>
      <c r="AW92" s="165"/>
      <c r="AX92" s="165"/>
    </row>
    <row r="93" spans="1:50" ht="13.5" customHeight="1" x14ac:dyDescent="0.2">
      <c r="A93" s="135" t="s">
        <v>133</v>
      </c>
      <c r="B93" s="135"/>
      <c r="C93" s="135"/>
      <c r="D93" s="135"/>
      <c r="E93" s="135"/>
      <c r="F93" s="135"/>
      <c r="G93" s="135"/>
      <c r="H93" s="135"/>
      <c r="I93" s="135"/>
      <c r="J93" s="135"/>
      <c r="K93" s="135"/>
      <c r="L93" s="135"/>
      <c r="M93" s="135"/>
      <c r="N93" s="135"/>
      <c r="O93" s="135"/>
      <c r="P93" s="135"/>
      <c r="Q93" s="135"/>
      <c r="R93" s="135"/>
      <c r="S93" s="135"/>
      <c r="T93" s="135"/>
      <c r="U93" s="135"/>
      <c r="V93" s="135"/>
      <c r="W93" s="135"/>
      <c r="X93" s="135"/>
      <c r="Y93" s="135"/>
      <c r="Z93" s="135"/>
      <c r="AA93" s="135"/>
      <c r="AB93" s="135"/>
      <c r="AC93" s="135"/>
      <c r="AD93" s="131">
        <f>SUM(AD90:AI92)</f>
        <v>96.701152533333328</v>
      </c>
      <c r="AE93" s="131"/>
      <c r="AF93" s="131"/>
      <c r="AG93" s="131"/>
      <c r="AH93" s="131"/>
      <c r="AI93" s="131"/>
      <c r="AJ93" s="138"/>
      <c r="AK93" s="138"/>
      <c r="AL93" s="138"/>
      <c r="AM93" s="138"/>
      <c r="AN93" s="138"/>
      <c r="AP93" s="8"/>
      <c r="AQ93" s="8"/>
      <c r="AR93" s="8"/>
      <c r="AS93" s="8"/>
      <c r="AU93" s="159"/>
      <c r="AV93" s="159"/>
      <c r="AW93" s="159"/>
      <c r="AX93" s="159"/>
    </row>
    <row r="94" spans="1:50" ht="13.5" customHeight="1" x14ac:dyDescent="0.2">
      <c r="A94" s="76" t="s">
        <v>71</v>
      </c>
      <c r="B94" s="130" t="s">
        <v>134</v>
      </c>
      <c r="C94" s="130"/>
      <c r="D94" s="130"/>
      <c r="E94" s="130"/>
      <c r="F94" s="130"/>
      <c r="G94" s="130"/>
      <c r="H94" s="130"/>
      <c r="I94" s="130"/>
      <c r="J94" s="130"/>
      <c r="K94" s="130"/>
      <c r="L94" s="130"/>
      <c r="M94" s="130"/>
      <c r="N94" s="130"/>
      <c r="O94" s="156" t="s">
        <v>128</v>
      </c>
      <c r="P94" s="156"/>
      <c r="Q94" s="156"/>
      <c r="R94" s="156"/>
      <c r="S94" s="156"/>
      <c r="T94" s="156"/>
      <c r="U94" s="156"/>
      <c r="V94" s="156"/>
      <c r="W94" s="156"/>
      <c r="X94" s="148">
        <v>1.9400000000000001E-2</v>
      </c>
      <c r="Y94" s="148"/>
      <c r="Z94" s="148"/>
      <c r="AA94" s="148"/>
      <c r="AB94" s="148"/>
      <c r="AC94" s="148"/>
      <c r="AD94" s="131">
        <f>SUM(AD27,AD83)*X94</f>
        <v>97.210037333333332</v>
      </c>
      <c r="AE94" s="131"/>
      <c r="AF94" s="131"/>
      <c r="AG94" s="131"/>
      <c r="AH94" s="131"/>
      <c r="AI94" s="131"/>
      <c r="AJ94" s="138"/>
      <c r="AK94" s="138"/>
      <c r="AL94" s="138"/>
      <c r="AM94" s="138"/>
      <c r="AN94" s="138"/>
      <c r="AP94" s="149" t="s">
        <v>135</v>
      </c>
      <c r="AQ94" s="149"/>
      <c r="AR94" s="149"/>
      <c r="AS94" s="149"/>
      <c r="AU94" s="159"/>
      <c r="AV94" s="159"/>
      <c r="AW94" s="159"/>
      <c r="AX94" s="159"/>
    </row>
    <row r="95" spans="1:50" ht="22.5" customHeight="1" x14ac:dyDescent="0.2">
      <c r="A95" s="76" t="s">
        <v>89</v>
      </c>
      <c r="B95" s="130" t="s">
        <v>136</v>
      </c>
      <c r="C95" s="130"/>
      <c r="D95" s="130"/>
      <c r="E95" s="130"/>
      <c r="F95" s="130"/>
      <c r="G95" s="130"/>
      <c r="H95" s="130"/>
      <c r="I95" s="130"/>
      <c r="J95" s="130"/>
      <c r="K95" s="130"/>
      <c r="L95" s="130"/>
      <c r="M95" s="130"/>
      <c r="N95" s="130"/>
      <c r="O95" s="130"/>
      <c r="P95" s="130"/>
      <c r="Q95" s="130"/>
      <c r="R95" s="130"/>
      <c r="S95" s="130"/>
      <c r="T95" s="130"/>
      <c r="U95" s="130"/>
      <c r="V95" s="130"/>
      <c r="W95" s="130"/>
      <c r="X95" s="160">
        <v>6.7999999999999996E-3</v>
      </c>
      <c r="Y95" s="160"/>
      <c r="Z95" s="160"/>
      <c r="AA95" s="160"/>
      <c r="AB95" s="160"/>
      <c r="AC95" s="160"/>
      <c r="AD95" s="161">
        <f>SUM(AD27,AD83)*X95</f>
        <v>34.073621333333335</v>
      </c>
      <c r="AE95" s="161"/>
      <c r="AF95" s="161"/>
      <c r="AG95" s="161"/>
      <c r="AH95" s="161"/>
      <c r="AI95" s="161"/>
      <c r="AJ95" s="146"/>
      <c r="AK95" s="146"/>
      <c r="AL95" s="146"/>
      <c r="AM95" s="146"/>
      <c r="AN95" s="146"/>
      <c r="AP95" s="150" t="s">
        <v>137</v>
      </c>
      <c r="AQ95" s="150"/>
      <c r="AR95" s="150"/>
      <c r="AS95" s="150"/>
      <c r="AU95" s="159"/>
      <c r="AV95" s="159"/>
      <c r="AW95" s="159"/>
      <c r="AX95" s="159"/>
    </row>
    <row r="96" spans="1:50" ht="13.5" customHeight="1" x14ac:dyDescent="0.2">
      <c r="A96" s="76" t="s">
        <v>91</v>
      </c>
      <c r="B96" s="130" t="s">
        <v>138</v>
      </c>
      <c r="C96" s="130"/>
      <c r="D96" s="130"/>
      <c r="E96" s="130"/>
      <c r="F96" s="130"/>
      <c r="G96" s="130"/>
      <c r="H96" s="130"/>
      <c r="I96" s="130"/>
      <c r="J96" s="130"/>
      <c r="K96" s="130"/>
      <c r="L96" s="130"/>
      <c r="M96" s="130"/>
      <c r="N96" s="130"/>
      <c r="O96" s="130"/>
      <c r="P96" s="130"/>
      <c r="Q96" s="130"/>
      <c r="R96" s="130"/>
      <c r="S96" s="130"/>
      <c r="T96" s="130"/>
      <c r="U96" s="130"/>
      <c r="V96" s="130"/>
      <c r="W96" s="130"/>
      <c r="X96" s="162">
        <v>0.02</v>
      </c>
      <c r="Y96" s="162"/>
      <c r="Z96" s="162"/>
      <c r="AA96" s="162"/>
      <c r="AB96" s="162"/>
      <c r="AC96" s="162"/>
      <c r="AD96" s="131">
        <f>SUM(AD27,AD83)*X96</f>
        <v>100.21653333333335</v>
      </c>
      <c r="AE96" s="131"/>
      <c r="AF96" s="131"/>
      <c r="AG96" s="131"/>
      <c r="AH96" s="131"/>
      <c r="AI96" s="131"/>
      <c r="AJ96" s="138"/>
      <c r="AK96" s="138"/>
      <c r="AL96" s="138"/>
      <c r="AM96" s="138"/>
      <c r="AN96" s="138"/>
      <c r="AP96" s="150"/>
      <c r="AQ96" s="150"/>
      <c r="AR96" s="150"/>
      <c r="AS96" s="150"/>
    </row>
    <row r="97" spans="1:50" ht="13.5" customHeight="1" x14ac:dyDescent="0.2">
      <c r="A97" s="135" t="s">
        <v>139</v>
      </c>
      <c r="B97" s="135"/>
      <c r="C97" s="135"/>
      <c r="D97" s="135"/>
      <c r="E97" s="135"/>
      <c r="F97" s="135"/>
      <c r="G97" s="135"/>
      <c r="H97" s="135"/>
      <c r="I97" s="135"/>
      <c r="J97" s="135"/>
      <c r="K97" s="135"/>
      <c r="L97" s="135"/>
      <c r="M97" s="135"/>
      <c r="N97" s="135"/>
      <c r="O97" s="135"/>
      <c r="P97" s="135"/>
      <c r="Q97" s="135"/>
      <c r="R97" s="135"/>
      <c r="S97" s="135"/>
      <c r="T97" s="135"/>
      <c r="U97" s="135"/>
      <c r="V97" s="135"/>
      <c r="W97" s="135"/>
      <c r="X97" s="135"/>
      <c r="Y97" s="135"/>
      <c r="Z97" s="135"/>
      <c r="AA97" s="135"/>
      <c r="AB97" s="135"/>
      <c r="AC97" s="135"/>
      <c r="AD97" s="131">
        <f>SUM(AD94:AI96)</f>
        <v>231.50019200000003</v>
      </c>
      <c r="AE97" s="131"/>
      <c r="AF97" s="131"/>
      <c r="AG97" s="131"/>
      <c r="AH97" s="131"/>
      <c r="AI97" s="131"/>
      <c r="AJ97" s="138"/>
      <c r="AK97" s="138"/>
      <c r="AL97" s="138"/>
      <c r="AM97" s="138"/>
      <c r="AN97" s="138"/>
      <c r="AP97" s="8"/>
      <c r="AQ97" s="8"/>
      <c r="AR97" s="8"/>
      <c r="AS97" s="8"/>
    </row>
    <row r="98" spans="1:50" ht="27.95" customHeight="1" x14ac:dyDescent="0.2">
      <c r="A98" s="76" t="s">
        <v>93</v>
      </c>
      <c r="B98" s="130" t="s">
        <v>140</v>
      </c>
      <c r="C98" s="130"/>
      <c r="D98" s="130"/>
      <c r="E98" s="130"/>
      <c r="F98" s="130"/>
      <c r="G98" s="130"/>
      <c r="H98" s="130"/>
      <c r="I98" s="130"/>
      <c r="J98" s="130"/>
      <c r="K98" s="130"/>
      <c r="L98" s="130"/>
      <c r="M98" s="130"/>
      <c r="N98" s="130"/>
      <c r="O98" s="156" t="s">
        <v>128</v>
      </c>
      <c r="P98" s="156"/>
      <c r="Q98" s="156"/>
      <c r="R98" s="156"/>
      <c r="S98" s="156"/>
      <c r="T98" s="156"/>
      <c r="U98" s="156"/>
      <c r="V98" s="156"/>
      <c r="W98" s="156"/>
      <c r="X98" s="157"/>
      <c r="Y98" s="157"/>
      <c r="Z98" s="157"/>
      <c r="AA98" s="157"/>
      <c r="AB98" s="157"/>
      <c r="AC98" s="157"/>
      <c r="AD98" s="158"/>
      <c r="AE98" s="158"/>
      <c r="AF98" s="158"/>
      <c r="AG98" s="158"/>
      <c r="AH98" s="158"/>
      <c r="AI98" s="158"/>
      <c r="AJ98" s="146"/>
      <c r="AK98" s="146"/>
      <c r="AL98" s="146"/>
      <c r="AM98" s="146"/>
      <c r="AN98" s="146"/>
      <c r="AP98" s="149" t="s">
        <v>141</v>
      </c>
      <c r="AQ98" s="149"/>
      <c r="AR98" s="149"/>
      <c r="AS98" s="149"/>
    </row>
    <row r="99" spans="1:50" ht="13.5" customHeight="1" x14ac:dyDescent="0.2">
      <c r="A99" s="135" t="s">
        <v>11</v>
      </c>
      <c r="B99" s="135"/>
      <c r="C99" s="135"/>
      <c r="D99" s="135"/>
      <c r="E99" s="135"/>
      <c r="F99" s="135"/>
      <c r="G99" s="135"/>
      <c r="H99" s="135"/>
      <c r="I99" s="135"/>
      <c r="J99" s="135"/>
      <c r="K99" s="135"/>
      <c r="L99" s="135"/>
      <c r="M99" s="135"/>
      <c r="N99" s="135"/>
      <c r="O99" s="135"/>
      <c r="P99" s="135"/>
      <c r="Q99" s="135"/>
      <c r="R99" s="135"/>
      <c r="S99" s="135"/>
      <c r="T99" s="135"/>
      <c r="U99" s="135"/>
      <c r="V99" s="135"/>
      <c r="W99" s="135"/>
      <c r="X99" s="135"/>
      <c r="Y99" s="135"/>
      <c r="Z99" s="135"/>
      <c r="AA99" s="135"/>
      <c r="AB99" s="135"/>
      <c r="AC99" s="135"/>
      <c r="AD99" s="131">
        <f>SUM(AD93,AD97,AD98)</f>
        <v>328.20134453333333</v>
      </c>
      <c r="AE99" s="131"/>
      <c r="AF99" s="131"/>
      <c r="AG99" s="131"/>
      <c r="AH99" s="131"/>
      <c r="AI99" s="131"/>
      <c r="AJ99" s="138"/>
      <c r="AK99" s="138"/>
      <c r="AL99" s="138"/>
      <c r="AM99" s="138"/>
      <c r="AN99" s="138"/>
      <c r="AP99" s="150" t="s">
        <v>142</v>
      </c>
      <c r="AQ99" s="150"/>
      <c r="AR99" s="150"/>
      <c r="AS99" s="150"/>
    </row>
    <row r="100" spans="1:50" ht="63.6" customHeight="1" x14ac:dyDescent="0.2">
      <c r="A100" s="145" t="s">
        <v>143</v>
      </c>
      <c r="B100" s="145"/>
      <c r="C100" s="145"/>
      <c r="D100" s="145"/>
      <c r="E100" s="145"/>
      <c r="F100" s="145"/>
      <c r="G100" s="145"/>
      <c r="H100" s="145"/>
      <c r="I100" s="145"/>
      <c r="J100" s="145"/>
      <c r="K100" s="145"/>
      <c r="L100" s="145"/>
      <c r="M100" s="145"/>
      <c r="N100" s="145"/>
      <c r="O100" s="145"/>
      <c r="P100" s="145"/>
      <c r="Q100" s="145"/>
      <c r="R100" s="145"/>
      <c r="S100" s="145"/>
      <c r="T100" s="145"/>
      <c r="U100" s="145"/>
      <c r="V100" s="145"/>
      <c r="W100" s="145"/>
      <c r="X100" s="145"/>
      <c r="Y100" s="145"/>
      <c r="Z100" s="145"/>
      <c r="AA100" s="145"/>
      <c r="AB100" s="145"/>
      <c r="AC100" s="145"/>
      <c r="AD100" s="145"/>
      <c r="AE100" s="145"/>
      <c r="AF100" s="145"/>
      <c r="AG100" s="145"/>
      <c r="AH100" s="145"/>
      <c r="AI100" s="145"/>
      <c r="AJ100" s="155"/>
      <c r="AK100" s="155"/>
      <c r="AL100" s="155"/>
      <c r="AM100" s="155"/>
      <c r="AN100" s="155"/>
      <c r="AP100" s="150"/>
      <c r="AQ100" s="150"/>
      <c r="AR100" s="150"/>
      <c r="AS100" s="150"/>
    </row>
    <row r="101" spans="1:50" ht="12.95" customHeight="1" x14ac:dyDescent="0.2">
      <c r="A101" s="72"/>
      <c r="B101" s="138"/>
      <c r="C101" s="138"/>
      <c r="D101" s="138"/>
      <c r="E101" s="138"/>
      <c r="F101" s="138"/>
      <c r="G101" s="138"/>
      <c r="H101" s="138"/>
      <c r="I101" s="138"/>
      <c r="J101" s="138"/>
      <c r="K101" s="138"/>
      <c r="L101" s="138"/>
      <c r="M101" s="138"/>
      <c r="N101" s="138"/>
      <c r="O101" s="138"/>
      <c r="P101" s="138"/>
      <c r="Q101" s="138"/>
      <c r="R101" s="138"/>
      <c r="S101" s="138"/>
      <c r="T101" s="138"/>
      <c r="U101" s="138"/>
      <c r="V101" s="138"/>
      <c r="W101" s="138"/>
      <c r="X101" s="138"/>
      <c r="Y101" s="138"/>
      <c r="Z101" s="138"/>
      <c r="AA101" s="138"/>
      <c r="AB101" s="138"/>
      <c r="AC101" s="138"/>
      <c r="AD101" s="138"/>
      <c r="AE101" s="138"/>
      <c r="AF101" s="138"/>
      <c r="AG101" s="138"/>
      <c r="AH101" s="138"/>
      <c r="AI101" s="138"/>
      <c r="AJ101" s="138"/>
      <c r="AK101" s="138"/>
      <c r="AL101" s="138"/>
      <c r="AM101" s="138"/>
      <c r="AN101" s="138"/>
    </row>
    <row r="102" spans="1:50" ht="13.5" customHeight="1" x14ac:dyDescent="0.2">
      <c r="A102" s="154" t="s">
        <v>144</v>
      </c>
      <c r="B102" s="154"/>
      <c r="C102" s="154"/>
      <c r="D102" s="154"/>
      <c r="E102" s="154"/>
      <c r="F102" s="154"/>
      <c r="G102" s="154"/>
      <c r="H102" s="154"/>
      <c r="I102" s="154"/>
      <c r="J102" s="154"/>
      <c r="K102" s="154"/>
      <c r="L102" s="154"/>
      <c r="M102" s="154"/>
      <c r="N102" s="154"/>
      <c r="O102" s="154"/>
      <c r="P102" s="154"/>
      <c r="Q102" s="154"/>
      <c r="R102" s="154"/>
      <c r="S102" s="154"/>
      <c r="T102" s="154"/>
      <c r="U102" s="154"/>
      <c r="V102" s="154"/>
      <c r="W102" s="154"/>
      <c r="X102" s="154"/>
      <c r="Y102" s="154"/>
      <c r="Z102" s="154"/>
      <c r="AA102" s="154"/>
      <c r="AB102" s="154"/>
      <c r="AC102" s="154"/>
      <c r="AD102" s="154"/>
      <c r="AE102" s="154"/>
      <c r="AF102" s="154"/>
      <c r="AG102" s="154"/>
      <c r="AH102" s="154"/>
      <c r="AI102" s="154"/>
      <c r="AJ102" s="138"/>
      <c r="AK102" s="138"/>
      <c r="AL102" s="138"/>
      <c r="AM102" s="138"/>
      <c r="AN102" s="138"/>
    </row>
    <row r="103" spans="1:50" ht="12.95" customHeight="1" x14ac:dyDescent="0.2">
      <c r="A103" s="72"/>
      <c r="B103" s="138"/>
      <c r="C103" s="138"/>
      <c r="D103" s="138"/>
      <c r="E103" s="138"/>
      <c r="F103" s="138"/>
      <c r="G103" s="138"/>
      <c r="H103" s="138"/>
      <c r="I103" s="138"/>
      <c r="J103" s="138"/>
      <c r="K103" s="138"/>
      <c r="L103" s="138"/>
      <c r="M103" s="138"/>
      <c r="N103" s="138"/>
      <c r="O103" s="138"/>
      <c r="P103" s="138"/>
      <c r="Q103" s="138"/>
      <c r="R103" s="138"/>
      <c r="S103" s="138"/>
      <c r="T103" s="138"/>
      <c r="U103" s="138"/>
      <c r="V103" s="138"/>
      <c r="W103" s="138"/>
      <c r="X103" s="138"/>
      <c r="Y103" s="138"/>
      <c r="Z103" s="138"/>
      <c r="AA103" s="138"/>
      <c r="AB103" s="138"/>
      <c r="AC103" s="138"/>
      <c r="AD103" s="138"/>
      <c r="AE103" s="138"/>
      <c r="AF103" s="138"/>
      <c r="AG103" s="138"/>
      <c r="AH103" s="138"/>
      <c r="AI103" s="138"/>
      <c r="AJ103" s="138"/>
      <c r="AK103" s="138"/>
      <c r="AL103" s="138"/>
      <c r="AM103" s="138"/>
      <c r="AN103" s="138"/>
    </row>
    <row r="104" spans="1:50" ht="14.1" customHeight="1" x14ac:dyDescent="0.2">
      <c r="A104" s="144" t="s">
        <v>145</v>
      </c>
      <c r="B104" s="144"/>
      <c r="C104" s="144"/>
      <c r="D104" s="144"/>
      <c r="E104" s="144"/>
      <c r="F104" s="144"/>
      <c r="G104" s="144"/>
      <c r="H104" s="144"/>
      <c r="I104" s="144"/>
      <c r="J104" s="144"/>
      <c r="K104" s="144"/>
      <c r="L104" s="144"/>
      <c r="M104" s="144"/>
      <c r="N104" s="144"/>
      <c r="O104" s="144"/>
      <c r="P104" s="144"/>
      <c r="Q104" s="144"/>
      <c r="R104" s="144"/>
      <c r="S104" s="144"/>
      <c r="T104" s="144"/>
      <c r="U104" s="144"/>
      <c r="V104" s="144"/>
      <c r="W104" s="144"/>
      <c r="X104" s="144"/>
      <c r="Y104" s="144"/>
      <c r="Z104" s="144"/>
      <c r="AA104" s="144"/>
      <c r="AB104" s="144"/>
      <c r="AC104" s="144"/>
      <c r="AD104" s="144"/>
      <c r="AE104" s="144"/>
      <c r="AF104" s="144"/>
      <c r="AG104" s="144"/>
      <c r="AH104" s="144"/>
      <c r="AI104" s="144"/>
      <c r="AJ104" s="138"/>
      <c r="AK104" s="138"/>
      <c r="AL104" s="138"/>
      <c r="AM104" s="138"/>
      <c r="AN104" s="138"/>
    </row>
    <row r="105" spans="1:50" ht="64.5" customHeight="1" x14ac:dyDescent="0.2">
      <c r="A105" s="152" t="s">
        <v>146</v>
      </c>
      <c r="B105" s="152"/>
      <c r="C105" s="152"/>
      <c r="D105" s="152"/>
      <c r="E105" s="152"/>
      <c r="F105" s="152"/>
      <c r="G105" s="152"/>
      <c r="H105" s="152"/>
      <c r="I105" s="152"/>
      <c r="J105" s="152"/>
      <c r="K105" s="152"/>
      <c r="L105" s="152"/>
      <c r="M105" s="152"/>
      <c r="N105" s="152"/>
      <c r="O105" s="152"/>
      <c r="P105" s="152"/>
      <c r="Q105" s="152"/>
      <c r="R105" s="152"/>
      <c r="S105" s="152"/>
      <c r="T105" s="152"/>
      <c r="U105" s="152"/>
      <c r="V105" s="152"/>
      <c r="W105" s="152"/>
      <c r="X105" s="152"/>
      <c r="Y105" s="152"/>
      <c r="Z105" s="152"/>
      <c r="AA105" s="152"/>
      <c r="AB105" s="152"/>
      <c r="AC105" s="152"/>
      <c r="AD105" s="152"/>
      <c r="AE105" s="152"/>
      <c r="AF105" s="152"/>
      <c r="AG105" s="152"/>
      <c r="AH105" s="152"/>
      <c r="AI105" s="152"/>
      <c r="AJ105" s="152"/>
      <c r="AK105" s="152"/>
      <c r="AL105" s="152"/>
      <c r="AM105" s="152"/>
      <c r="AN105" s="152"/>
    </row>
    <row r="106" spans="1:50" ht="25.5" customHeight="1" x14ac:dyDescent="0.2">
      <c r="A106" s="5">
        <v>4.0999999999999996</v>
      </c>
      <c r="B106" s="153" t="s">
        <v>147</v>
      </c>
      <c r="C106" s="153"/>
      <c r="D106" s="153"/>
      <c r="E106" s="153"/>
      <c r="F106" s="153"/>
      <c r="G106" s="153"/>
      <c r="H106" s="153"/>
      <c r="I106" s="153"/>
      <c r="J106" s="153"/>
      <c r="K106" s="153"/>
      <c r="L106" s="153"/>
      <c r="M106" s="153"/>
      <c r="N106" s="153"/>
      <c r="O106" s="153"/>
      <c r="P106" s="153"/>
      <c r="Q106" s="153"/>
      <c r="R106" s="153"/>
      <c r="S106" s="153"/>
      <c r="T106" s="153"/>
      <c r="U106" s="153"/>
      <c r="V106" s="153"/>
      <c r="W106" s="153"/>
      <c r="X106" s="153" t="s">
        <v>148</v>
      </c>
      <c r="Y106" s="153"/>
      <c r="Z106" s="153"/>
      <c r="AA106" s="153"/>
      <c r="AB106" s="153"/>
      <c r="AC106" s="153"/>
      <c r="AD106" s="153" t="s">
        <v>149</v>
      </c>
      <c r="AE106" s="153"/>
      <c r="AF106" s="153"/>
      <c r="AG106" s="153"/>
      <c r="AH106" s="153"/>
      <c r="AI106" s="153"/>
      <c r="AJ106" s="146"/>
      <c r="AK106" s="146"/>
      <c r="AL106" s="146"/>
      <c r="AM106" s="146"/>
      <c r="AN106" s="146"/>
      <c r="AP106" s="149" t="s">
        <v>150</v>
      </c>
      <c r="AQ106" s="149"/>
      <c r="AR106" s="149"/>
      <c r="AS106" s="149"/>
      <c r="AU106" s="149" t="s">
        <v>151</v>
      </c>
      <c r="AV106" s="149"/>
      <c r="AW106" s="149"/>
      <c r="AX106" s="149"/>
    </row>
    <row r="107" spans="1:50" ht="13.5" customHeight="1" x14ac:dyDescent="0.2">
      <c r="A107" s="76" t="s">
        <v>65</v>
      </c>
      <c r="B107" s="130" t="s">
        <v>152</v>
      </c>
      <c r="C107" s="130"/>
      <c r="D107" s="130"/>
      <c r="E107" s="130"/>
      <c r="F107" s="130"/>
      <c r="G107" s="130"/>
      <c r="H107" s="130"/>
      <c r="I107" s="130"/>
      <c r="J107" s="130"/>
      <c r="K107" s="130"/>
      <c r="L107" s="130"/>
      <c r="M107" s="130"/>
      <c r="N107" s="130"/>
      <c r="O107" s="130"/>
      <c r="P107" s="130"/>
      <c r="Q107" s="130"/>
      <c r="R107" s="130"/>
      <c r="S107" s="130"/>
      <c r="T107" s="130"/>
      <c r="U107" s="130"/>
      <c r="V107" s="130"/>
      <c r="W107" s="130"/>
      <c r="X107" s="148">
        <v>8.3299999999999999E-2</v>
      </c>
      <c r="Y107" s="148"/>
      <c r="Z107" s="148"/>
      <c r="AA107" s="148"/>
      <c r="AB107" s="148"/>
      <c r="AC107" s="148"/>
      <c r="AD107" s="131">
        <f>SUM(AD27,AD83,AD99)*X107</f>
        <v>444.74103333296</v>
      </c>
      <c r="AE107" s="131"/>
      <c r="AF107" s="131"/>
      <c r="AG107" s="131"/>
      <c r="AH107" s="131"/>
      <c r="AI107" s="131"/>
      <c r="AJ107" s="138"/>
      <c r="AK107" s="138"/>
      <c r="AL107" s="138"/>
      <c r="AM107" s="138"/>
      <c r="AN107" s="138"/>
      <c r="AP107" s="150" t="s">
        <v>153</v>
      </c>
      <c r="AQ107" s="150"/>
      <c r="AR107" s="150"/>
      <c r="AS107" s="150"/>
      <c r="AU107" s="150" t="s">
        <v>154</v>
      </c>
      <c r="AV107" s="150"/>
      <c r="AW107" s="150"/>
      <c r="AX107" s="150"/>
    </row>
    <row r="108" spans="1:50" ht="14.1" customHeight="1" x14ac:dyDescent="0.2">
      <c r="A108" s="76" t="s">
        <v>67</v>
      </c>
      <c r="B108" s="130" t="s">
        <v>155</v>
      </c>
      <c r="C108" s="130"/>
      <c r="D108" s="130"/>
      <c r="E108" s="130"/>
      <c r="F108" s="130"/>
      <c r="G108" s="130"/>
      <c r="H108" s="130"/>
      <c r="I108" s="130"/>
      <c r="J108" s="130"/>
      <c r="K108" s="130"/>
      <c r="L108" s="130"/>
      <c r="M108" s="130"/>
      <c r="N108" s="130"/>
      <c r="O108" s="130"/>
      <c r="P108" s="130"/>
      <c r="Q108" s="130"/>
      <c r="R108" s="130"/>
      <c r="S108" s="130"/>
      <c r="T108" s="130"/>
      <c r="U108" s="130"/>
      <c r="V108" s="130"/>
      <c r="W108" s="130"/>
      <c r="X108" s="148">
        <v>2.7699999999999999E-3</v>
      </c>
      <c r="Y108" s="148"/>
      <c r="Z108" s="148"/>
      <c r="AA108" s="148"/>
      <c r="AB108" s="148"/>
      <c r="AC108" s="148"/>
      <c r="AD108" s="131">
        <f>SUM(AD27,AD83,AD99)*X108</f>
        <v>14.789107591023999</v>
      </c>
      <c r="AE108" s="131"/>
      <c r="AF108" s="131"/>
      <c r="AG108" s="131"/>
      <c r="AH108" s="131"/>
      <c r="AI108" s="131"/>
      <c r="AJ108" s="138"/>
      <c r="AK108" s="138"/>
      <c r="AL108" s="138"/>
      <c r="AM108" s="138"/>
      <c r="AN108" s="138"/>
    </row>
    <row r="109" spans="1:50" ht="13.5" customHeight="1" x14ac:dyDescent="0.2">
      <c r="A109" s="76" t="s">
        <v>69</v>
      </c>
      <c r="B109" s="130" t="s">
        <v>156</v>
      </c>
      <c r="C109" s="130"/>
      <c r="D109" s="130"/>
      <c r="E109" s="130"/>
      <c r="F109" s="130"/>
      <c r="G109" s="130"/>
      <c r="H109" s="130"/>
      <c r="I109" s="130"/>
      <c r="J109" s="130"/>
      <c r="K109" s="130"/>
      <c r="L109" s="130"/>
      <c r="M109" s="130"/>
      <c r="N109" s="130"/>
      <c r="O109" s="130"/>
      <c r="P109" s="130"/>
      <c r="Q109" s="130"/>
      <c r="R109" s="130"/>
      <c r="S109" s="130"/>
      <c r="T109" s="130"/>
      <c r="U109" s="130"/>
      <c r="V109" s="130"/>
      <c r="W109" s="130"/>
      <c r="X109" s="151">
        <v>2.1000000000000001E-4</v>
      </c>
      <c r="Y109" s="151"/>
      <c r="Z109" s="151"/>
      <c r="AA109" s="151"/>
      <c r="AB109" s="151"/>
      <c r="AC109" s="151"/>
      <c r="AD109" s="131">
        <f>SUM(AD27,AD83,AD99)*X109</f>
        <v>1.1211958823520001</v>
      </c>
      <c r="AE109" s="131"/>
      <c r="AF109" s="131"/>
      <c r="AG109" s="131"/>
      <c r="AH109" s="131"/>
      <c r="AI109" s="131"/>
      <c r="AJ109" s="138"/>
      <c r="AK109" s="138"/>
      <c r="AL109" s="138"/>
      <c r="AM109" s="138"/>
      <c r="AN109" s="138"/>
      <c r="AP109" s="149" t="s">
        <v>157</v>
      </c>
      <c r="AQ109" s="149"/>
      <c r="AR109" s="149"/>
      <c r="AS109" s="149"/>
      <c r="AU109" s="149" t="s">
        <v>158</v>
      </c>
      <c r="AV109" s="149"/>
      <c r="AW109" s="149"/>
      <c r="AX109" s="149"/>
    </row>
    <row r="110" spans="1:50" ht="13.5" customHeight="1" x14ac:dyDescent="0.2">
      <c r="A110" s="76" t="s">
        <v>71</v>
      </c>
      <c r="B110" s="130" t="s">
        <v>159</v>
      </c>
      <c r="C110" s="130"/>
      <c r="D110" s="130"/>
      <c r="E110" s="130"/>
      <c r="F110" s="130"/>
      <c r="G110" s="130"/>
      <c r="H110" s="130"/>
      <c r="I110" s="130"/>
      <c r="J110" s="130"/>
      <c r="K110" s="130"/>
      <c r="L110" s="130"/>
      <c r="M110" s="130"/>
      <c r="N110" s="130"/>
      <c r="O110" s="130"/>
      <c r="P110" s="130"/>
      <c r="Q110" s="130"/>
      <c r="R110" s="130"/>
      <c r="S110" s="130"/>
      <c r="T110" s="130"/>
      <c r="U110" s="130"/>
      <c r="V110" s="130"/>
      <c r="W110" s="130"/>
      <c r="X110" s="151">
        <v>3.2000000000000003E-4</v>
      </c>
      <c r="Y110" s="151"/>
      <c r="Z110" s="151"/>
      <c r="AA110" s="151"/>
      <c r="AB110" s="151"/>
      <c r="AC110" s="151"/>
      <c r="AD110" s="131">
        <f>SUM(AD27,AD83,AD99)*X110</f>
        <v>1.7084889635840002</v>
      </c>
      <c r="AE110" s="131"/>
      <c r="AF110" s="131"/>
      <c r="AG110" s="131"/>
      <c r="AH110" s="131"/>
      <c r="AI110" s="131"/>
      <c r="AJ110" s="138"/>
      <c r="AK110" s="138"/>
      <c r="AL110" s="138"/>
      <c r="AM110" s="138"/>
      <c r="AN110" s="138"/>
      <c r="AP110" s="150" t="s">
        <v>160</v>
      </c>
      <c r="AQ110" s="150"/>
      <c r="AR110" s="150"/>
      <c r="AS110" s="150"/>
      <c r="AU110" s="150" t="s">
        <v>161</v>
      </c>
      <c r="AV110" s="150"/>
      <c r="AW110" s="150"/>
      <c r="AX110" s="150"/>
    </row>
    <row r="111" spans="1:50" ht="13.5" customHeight="1" x14ac:dyDescent="0.2">
      <c r="A111" s="76" t="s">
        <v>89</v>
      </c>
      <c r="B111" s="130" t="s">
        <v>162</v>
      </c>
      <c r="C111" s="130"/>
      <c r="D111" s="130"/>
      <c r="E111" s="130"/>
      <c r="F111" s="130"/>
      <c r="G111" s="130"/>
      <c r="H111" s="130"/>
      <c r="I111" s="130"/>
      <c r="J111" s="130"/>
      <c r="K111" s="130"/>
      <c r="L111" s="130"/>
      <c r="M111" s="130"/>
      <c r="N111" s="130"/>
      <c r="O111" s="130"/>
      <c r="P111" s="130"/>
      <c r="Q111" s="130"/>
      <c r="R111" s="130"/>
      <c r="S111" s="130"/>
      <c r="T111" s="130"/>
      <c r="U111" s="130"/>
      <c r="V111" s="130"/>
      <c r="W111" s="130"/>
      <c r="X111" s="148">
        <v>3.0999999999999999E-3</v>
      </c>
      <c r="Y111" s="148"/>
      <c r="Z111" s="148"/>
      <c r="AA111" s="148"/>
      <c r="AB111" s="148"/>
      <c r="AC111" s="148"/>
      <c r="AD111" s="131">
        <f>SUM(AD27,AD83,AD99)*X111</f>
        <v>16.55098683472</v>
      </c>
      <c r="AE111" s="131"/>
      <c r="AF111" s="131"/>
      <c r="AG111" s="131"/>
      <c r="AH111" s="131"/>
      <c r="AI111" s="131"/>
      <c r="AJ111" s="138"/>
      <c r="AK111" s="138"/>
      <c r="AL111" s="138"/>
      <c r="AM111" s="138"/>
      <c r="AN111" s="138"/>
    </row>
    <row r="112" spans="1:50" ht="13.5" customHeight="1" x14ac:dyDescent="0.2">
      <c r="A112" s="76" t="s">
        <v>91</v>
      </c>
      <c r="B112" s="130" t="s">
        <v>163</v>
      </c>
      <c r="C112" s="130"/>
      <c r="D112" s="130"/>
      <c r="E112" s="130"/>
      <c r="F112" s="130"/>
      <c r="G112" s="130"/>
      <c r="H112" s="130"/>
      <c r="I112" s="130"/>
      <c r="J112" s="130"/>
      <c r="K112" s="130"/>
      <c r="L112" s="130"/>
      <c r="M112" s="130"/>
      <c r="N112" s="130"/>
      <c r="O112" s="130"/>
      <c r="P112" s="130"/>
      <c r="Q112" s="130"/>
      <c r="R112" s="130"/>
      <c r="S112" s="130"/>
      <c r="T112" s="130"/>
      <c r="U112" s="130"/>
      <c r="V112" s="130"/>
      <c r="W112" s="130"/>
      <c r="X112" s="148">
        <v>1.66E-2</v>
      </c>
      <c r="Y112" s="148"/>
      <c r="Z112" s="148"/>
      <c r="AA112" s="148"/>
      <c r="AB112" s="148"/>
      <c r="AC112" s="148"/>
      <c r="AD112" s="131">
        <f>SUM(AD27,AD83,AD99)*X112</f>
        <v>88.627864985919999</v>
      </c>
      <c r="AE112" s="131"/>
      <c r="AF112" s="131"/>
      <c r="AG112" s="131"/>
      <c r="AH112" s="131"/>
      <c r="AI112" s="131"/>
      <c r="AJ112" s="138"/>
      <c r="AK112" s="138"/>
      <c r="AL112" s="138"/>
      <c r="AM112" s="138"/>
      <c r="AN112" s="138"/>
      <c r="AP112" s="149" t="s">
        <v>164</v>
      </c>
      <c r="AQ112" s="149"/>
      <c r="AR112" s="149"/>
      <c r="AS112" s="149"/>
      <c r="AU112" s="149" t="s">
        <v>165</v>
      </c>
      <c r="AV112" s="149"/>
      <c r="AW112" s="149"/>
      <c r="AX112" s="149"/>
    </row>
    <row r="113" spans="1:50" ht="13.5" customHeight="1" x14ac:dyDescent="0.2">
      <c r="A113" s="135" t="s">
        <v>11</v>
      </c>
      <c r="B113" s="135"/>
      <c r="C113" s="135"/>
      <c r="D113" s="135"/>
      <c r="E113" s="135"/>
      <c r="F113" s="135"/>
      <c r="G113" s="135"/>
      <c r="H113" s="135"/>
      <c r="I113" s="135"/>
      <c r="J113" s="135"/>
      <c r="K113" s="135"/>
      <c r="L113" s="135"/>
      <c r="M113" s="135"/>
      <c r="N113" s="135"/>
      <c r="O113" s="135"/>
      <c r="P113" s="135"/>
      <c r="Q113" s="135"/>
      <c r="R113" s="135"/>
      <c r="S113" s="135"/>
      <c r="T113" s="135"/>
      <c r="U113" s="135"/>
      <c r="V113" s="135"/>
      <c r="W113" s="135"/>
      <c r="X113" s="135"/>
      <c r="Y113" s="135"/>
      <c r="Z113" s="135"/>
      <c r="AA113" s="135"/>
      <c r="AB113" s="135"/>
      <c r="AC113" s="135"/>
      <c r="AD113" s="131">
        <f>SUM(AD107:AI112)</f>
        <v>567.53867759056004</v>
      </c>
      <c r="AE113" s="131"/>
      <c r="AF113" s="131"/>
      <c r="AG113" s="131"/>
      <c r="AH113" s="131"/>
      <c r="AI113" s="131"/>
      <c r="AJ113" s="138"/>
      <c r="AK113" s="138"/>
      <c r="AL113" s="138"/>
      <c r="AM113" s="138"/>
      <c r="AN113" s="138"/>
      <c r="AP113" s="150" t="s">
        <v>166</v>
      </c>
      <c r="AQ113" s="150"/>
      <c r="AR113" s="150"/>
      <c r="AS113" s="150"/>
      <c r="AU113" s="150" t="s">
        <v>167</v>
      </c>
      <c r="AV113" s="150"/>
      <c r="AW113" s="150"/>
      <c r="AX113" s="150"/>
    </row>
    <row r="114" spans="1:50" ht="19.5" customHeight="1" x14ac:dyDescent="0.2">
      <c r="A114" s="145" t="s">
        <v>168</v>
      </c>
      <c r="B114" s="145"/>
      <c r="C114" s="145"/>
      <c r="D114" s="145"/>
      <c r="E114" s="145"/>
      <c r="F114" s="145"/>
      <c r="G114" s="145"/>
      <c r="H114" s="145"/>
      <c r="I114" s="145"/>
      <c r="J114" s="145"/>
      <c r="K114" s="145"/>
      <c r="L114" s="145"/>
      <c r="M114" s="145"/>
      <c r="N114" s="145"/>
      <c r="O114" s="145"/>
      <c r="P114" s="145"/>
      <c r="Q114" s="145"/>
      <c r="R114" s="145"/>
      <c r="S114" s="145"/>
      <c r="T114" s="145"/>
      <c r="U114" s="145"/>
      <c r="V114" s="145"/>
      <c r="W114" s="145"/>
      <c r="X114" s="145"/>
      <c r="Y114" s="145"/>
      <c r="Z114" s="145"/>
      <c r="AA114" s="145"/>
      <c r="AB114" s="145"/>
      <c r="AC114" s="145"/>
      <c r="AD114" s="145"/>
      <c r="AE114" s="145"/>
      <c r="AF114" s="145"/>
      <c r="AG114" s="145"/>
      <c r="AH114" s="145"/>
      <c r="AI114" s="145"/>
      <c r="AJ114" s="146"/>
      <c r="AK114" s="146"/>
      <c r="AL114" s="146"/>
      <c r="AM114" s="146"/>
      <c r="AN114" s="146"/>
      <c r="AS114" s="9"/>
    </row>
    <row r="115" spans="1:50" ht="12.75" customHeight="1" x14ac:dyDescent="0.2">
      <c r="A115" s="72"/>
      <c r="B115" s="138"/>
      <c r="C115" s="138"/>
      <c r="D115" s="138"/>
      <c r="E115" s="138"/>
      <c r="F115" s="138"/>
      <c r="G115" s="138"/>
      <c r="H115" s="138"/>
      <c r="I115" s="138"/>
      <c r="J115" s="138"/>
      <c r="K115" s="138"/>
      <c r="L115" s="138"/>
      <c r="M115" s="138"/>
      <c r="N115" s="138"/>
      <c r="O115" s="138"/>
      <c r="P115" s="138"/>
      <c r="Q115" s="138"/>
      <c r="R115" s="138"/>
      <c r="S115" s="138"/>
      <c r="T115" s="138"/>
      <c r="U115" s="138"/>
      <c r="V115" s="138"/>
      <c r="W115" s="138"/>
      <c r="X115" s="138"/>
      <c r="Y115" s="138"/>
      <c r="Z115" s="138"/>
      <c r="AA115" s="138"/>
      <c r="AB115" s="138"/>
      <c r="AC115" s="138"/>
      <c r="AD115" s="138"/>
      <c r="AE115" s="138"/>
      <c r="AF115" s="138"/>
      <c r="AG115" s="138"/>
      <c r="AH115" s="138"/>
      <c r="AI115" s="138"/>
      <c r="AJ115" s="138"/>
      <c r="AK115" s="138"/>
      <c r="AL115" s="138"/>
      <c r="AM115" s="138"/>
      <c r="AN115" s="138"/>
    </row>
    <row r="116" spans="1:50" ht="15" customHeight="1" x14ac:dyDescent="0.2">
      <c r="A116" s="147" t="s">
        <v>169</v>
      </c>
      <c r="B116" s="147"/>
      <c r="C116" s="147"/>
      <c r="D116" s="147"/>
      <c r="E116" s="147"/>
      <c r="F116" s="147"/>
      <c r="G116" s="147"/>
      <c r="H116" s="147"/>
      <c r="I116" s="147"/>
      <c r="J116" s="147"/>
      <c r="K116" s="147"/>
      <c r="L116" s="147"/>
      <c r="M116" s="147"/>
      <c r="N116" s="147"/>
      <c r="O116" s="147"/>
      <c r="P116" s="147"/>
      <c r="Q116" s="147"/>
      <c r="R116" s="147"/>
      <c r="S116" s="147"/>
      <c r="T116" s="147"/>
      <c r="U116" s="147"/>
      <c r="V116" s="147"/>
      <c r="W116" s="147"/>
      <c r="X116" s="147"/>
      <c r="Y116" s="147"/>
      <c r="Z116" s="147"/>
      <c r="AA116" s="147"/>
      <c r="AB116" s="147"/>
      <c r="AC116" s="147"/>
      <c r="AD116" s="147"/>
      <c r="AE116" s="147"/>
      <c r="AF116" s="147"/>
      <c r="AG116" s="147"/>
      <c r="AH116" s="147"/>
      <c r="AI116" s="147"/>
      <c r="AJ116" s="138"/>
      <c r="AK116" s="138"/>
      <c r="AL116" s="138"/>
      <c r="AM116" s="138"/>
      <c r="AN116" s="138"/>
    </row>
    <row r="117" spans="1:50" ht="13.7" customHeight="1" x14ac:dyDescent="0.2">
      <c r="A117" s="72"/>
      <c r="B117" s="138"/>
      <c r="C117" s="138"/>
      <c r="D117" s="138"/>
      <c r="E117" s="138"/>
      <c r="F117" s="138"/>
      <c r="G117" s="138"/>
      <c r="H117" s="138"/>
      <c r="I117" s="138"/>
      <c r="J117" s="138"/>
      <c r="K117" s="138"/>
      <c r="L117" s="138"/>
      <c r="M117" s="138"/>
      <c r="N117" s="138"/>
      <c r="O117" s="138"/>
      <c r="P117" s="138"/>
      <c r="Q117" s="138"/>
      <c r="R117" s="138"/>
      <c r="S117" s="138"/>
      <c r="T117" s="138"/>
      <c r="U117" s="138"/>
      <c r="V117" s="138"/>
      <c r="W117" s="138"/>
      <c r="X117" s="138"/>
      <c r="Y117" s="138"/>
      <c r="Z117" s="138"/>
      <c r="AA117" s="138"/>
      <c r="AB117" s="138"/>
      <c r="AC117" s="138"/>
      <c r="AD117" s="138"/>
      <c r="AE117" s="138"/>
      <c r="AF117" s="138"/>
      <c r="AG117" s="138"/>
      <c r="AH117" s="138"/>
      <c r="AI117" s="138"/>
      <c r="AJ117" s="138"/>
      <c r="AK117" s="138"/>
      <c r="AL117" s="138"/>
      <c r="AM117" s="138"/>
      <c r="AN117" s="138"/>
    </row>
    <row r="118" spans="1:50" ht="13.5" customHeight="1" x14ac:dyDescent="0.2">
      <c r="A118" s="144" t="s">
        <v>170</v>
      </c>
      <c r="B118" s="144"/>
      <c r="C118" s="144"/>
      <c r="D118" s="144"/>
      <c r="E118" s="144"/>
      <c r="F118" s="144"/>
      <c r="G118" s="144"/>
      <c r="H118" s="144"/>
      <c r="I118" s="144"/>
      <c r="J118" s="144"/>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I118" s="144"/>
      <c r="AJ118" s="138"/>
      <c r="AK118" s="138"/>
      <c r="AL118" s="138"/>
      <c r="AM118" s="138"/>
      <c r="AN118" s="138"/>
    </row>
    <row r="119" spans="1:50" ht="13.7" customHeight="1" x14ac:dyDescent="0.2">
      <c r="A119" s="72"/>
      <c r="B119" s="138"/>
      <c r="C119" s="138"/>
      <c r="D119" s="138"/>
      <c r="E119" s="138"/>
      <c r="F119" s="138"/>
      <c r="G119" s="138"/>
      <c r="H119" s="138"/>
      <c r="I119" s="138"/>
      <c r="J119" s="138"/>
      <c r="K119" s="138"/>
      <c r="L119" s="138"/>
      <c r="M119" s="138"/>
      <c r="N119" s="138"/>
      <c r="O119" s="138"/>
      <c r="P119" s="138"/>
      <c r="Q119" s="138"/>
      <c r="R119" s="138"/>
      <c r="S119" s="138"/>
      <c r="T119" s="138"/>
      <c r="U119" s="138"/>
      <c r="V119" s="138"/>
      <c r="W119" s="138"/>
      <c r="X119" s="138"/>
      <c r="Y119" s="138"/>
      <c r="Z119" s="138"/>
      <c r="AA119" s="138"/>
      <c r="AB119" s="138"/>
      <c r="AC119" s="138"/>
      <c r="AD119" s="138"/>
      <c r="AE119" s="138"/>
      <c r="AF119" s="138"/>
      <c r="AG119" s="138"/>
      <c r="AH119" s="138"/>
      <c r="AI119" s="138"/>
      <c r="AJ119" s="138"/>
      <c r="AK119" s="138"/>
      <c r="AL119" s="138"/>
      <c r="AM119" s="138"/>
      <c r="AN119" s="138"/>
    </row>
    <row r="120" spans="1:50" ht="13.5" customHeight="1" x14ac:dyDescent="0.2">
      <c r="A120" s="5">
        <v>5.0999999999999996</v>
      </c>
      <c r="B120" s="139" t="s">
        <v>171</v>
      </c>
      <c r="C120" s="139"/>
      <c r="D120" s="139"/>
      <c r="E120" s="139"/>
      <c r="F120" s="139"/>
      <c r="G120" s="139"/>
      <c r="H120" s="139"/>
      <c r="I120" s="139"/>
      <c r="J120" s="139"/>
      <c r="K120" s="139"/>
      <c r="L120" s="139"/>
      <c r="M120" s="139"/>
      <c r="N120" s="139"/>
      <c r="O120" s="139"/>
      <c r="P120" s="139"/>
      <c r="Q120" s="139"/>
      <c r="R120" s="139"/>
      <c r="S120" s="139"/>
      <c r="T120" s="139"/>
      <c r="U120" s="139"/>
      <c r="V120" s="139"/>
      <c r="W120" s="139"/>
      <c r="X120" s="139"/>
      <c r="Y120" s="139"/>
      <c r="Z120" s="139"/>
      <c r="AA120" s="139"/>
      <c r="AB120" s="139"/>
      <c r="AC120" s="139"/>
      <c r="AD120" s="139"/>
      <c r="AE120" s="139"/>
      <c r="AF120" s="139"/>
      <c r="AG120" s="139"/>
      <c r="AH120" s="139"/>
      <c r="AI120" s="139"/>
      <c r="AJ120" s="138"/>
      <c r="AK120" s="138"/>
      <c r="AL120" s="138"/>
      <c r="AM120" s="138"/>
      <c r="AN120" s="138"/>
    </row>
    <row r="121" spans="1:50" ht="13.5" customHeight="1" x14ac:dyDescent="0.2">
      <c r="A121" s="76" t="s">
        <v>65</v>
      </c>
      <c r="B121" s="130" t="s">
        <v>172</v>
      </c>
      <c r="C121" s="130"/>
      <c r="D121" s="130"/>
      <c r="E121" s="130"/>
      <c r="F121" s="130"/>
      <c r="G121" s="130"/>
      <c r="H121" s="130"/>
      <c r="I121" s="130"/>
      <c r="J121" s="130"/>
      <c r="K121" s="130"/>
      <c r="L121" s="130"/>
      <c r="M121" s="130"/>
      <c r="N121" s="130"/>
      <c r="O121" s="130"/>
      <c r="P121" s="130"/>
      <c r="Q121" s="130"/>
      <c r="R121" s="130"/>
      <c r="S121" s="130"/>
      <c r="T121" s="130"/>
      <c r="U121" s="130"/>
      <c r="V121" s="130"/>
      <c r="W121" s="130"/>
      <c r="X121" s="130"/>
      <c r="Y121" s="130"/>
      <c r="Z121" s="130"/>
      <c r="AA121" s="130"/>
      <c r="AB121" s="130"/>
      <c r="AC121" s="130"/>
      <c r="AD121" s="143">
        <v>162</v>
      </c>
      <c r="AE121" s="143"/>
      <c r="AF121" s="143"/>
      <c r="AG121" s="143"/>
      <c r="AH121" s="143"/>
      <c r="AI121" s="143"/>
      <c r="AJ121" s="237" t="s">
        <v>272</v>
      </c>
      <c r="AK121" s="238"/>
      <c r="AL121" s="238"/>
      <c r="AM121" s="238"/>
      <c r="AN121" s="238"/>
      <c r="AO121" s="238"/>
      <c r="AP121" s="238"/>
      <c r="AQ121" s="238"/>
      <c r="AR121" s="238"/>
      <c r="AS121" s="238"/>
    </row>
    <row r="122" spans="1:50" ht="14.1" customHeight="1" x14ac:dyDescent="0.2">
      <c r="A122" s="76" t="s">
        <v>67</v>
      </c>
      <c r="B122" s="130" t="s">
        <v>173</v>
      </c>
      <c r="C122" s="130"/>
      <c r="D122" s="130"/>
      <c r="E122" s="130"/>
      <c r="F122" s="130"/>
      <c r="G122" s="130"/>
      <c r="H122" s="130"/>
      <c r="I122" s="130"/>
      <c r="J122" s="130"/>
      <c r="K122" s="130"/>
      <c r="L122" s="130"/>
      <c r="M122" s="130"/>
      <c r="N122" s="130"/>
      <c r="O122" s="130"/>
      <c r="P122" s="130"/>
      <c r="Q122" s="130"/>
      <c r="R122" s="130"/>
      <c r="S122" s="130"/>
      <c r="T122" s="130"/>
      <c r="U122" s="130"/>
      <c r="V122" s="130"/>
      <c r="W122" s="130"/>
      <c r="X122" s="130"/>
      <c r="Y122" s="130"/>
      <c r="Z122" s="130"/>
      <c r="AA122" s="130"/>
      <c r="AB122" s="130"/>
      <c r="AC122" s="130"/>
      <c r="AD122" s="141"/>
      <c r="AE122" s="141"/>
      <c r="AF122" s="141"/>
      <c r="AG122" s="141"/>
      <c r="AH122" s="141"/>
      <c r="AI122" s="141"/>
      <c r="AJ122" s="138"/>
      <c r="AK122" s="138"/>
      <c r="AL122" s="138"/>
      <c r="AM122" s="138"/>
      <c r="AN122" s="138"/>
    </row>
    <row r="123" spans="1:50" ht="13.5" customHeight="1" x14ac:dyDescent="0.2">
      <c r="A123" s="76" t="s">
        <v>69</v>
      </c>
      <c r="B123" s="130" t="s">
        <v>174</v>
      </c>
      <c r="C123" s="130"/>
      <c r="D123" s="130"/>
      <c r="E123" s="130"/>
      <c r="F123" s="130"/>
      <c r="G123" s="130"/>
      <c r="H123" s="130"/>
      <c r="I123" s="130"/>
      <c r="J123" s="130"/>
      <c r="K123" s="130"/>
      <c r="L123" s="130"/>
      <c r="M123" s="130"/>
      <c r="N123" s="130"/>
      <c r="O123" s="130"/>
      <c r="P123" s="130"/>
      <c r="Q123" s="130"/>
      <c r="R123" s="130"/>
      <c r="S123" s="130"/>
      <c r="T123" s="130"/>
      <c r="U123" s="130"/>
      <c r="V123" s="130"/>
      <c r="W123" s="130"/>
      <c r="X123" s="130"/>
      <c r="Y123" s="130"/>
      <c r="Z123" s="130"/>
      <c r="AA123" s="130"/>
      <c r="AB123" s="130"/>
      <c r="AC123" s="130"/>
      <c r="AD123" s="141"/>
      <c r="AE123" s="141"/>
      <c r="AF123" s="141"/>
      <c r="AG123" s="141"/>
      <c r="AH123" s="141"/>
      <c r="AI123" s="141"/>
      <c r="AJ123" s="138"/>
      <c r="AK123" s="138"/>
      <c r="AL123" s="138"/>
      <c r="AM123" s="138"/>
      <c r="AN123" s="138"/>
    </row>
    <row r="124" spans="1:50" ht="13.5" customHeight="1" x14ac:dyDescent="0.2">
      <c r="A124" s="76" t="s">
        <v>71</v>
      </c>
      <c r="B124" s="130" t="s">
        <v>175</v>
      </c>
      <c r="C124" s="130"/>
      <c r="D124" s="130"/>
      <c r="E124" s="130"/>
      <c r="F124" s="130"/>
      <c r="G124" s="130"/>
      <c r="H124" s="130"/>
      <c r="I124" s="130"/>
      <c r="J124" s="130"/>
      <c r="K124" s="130"/>
      <c r="L124" s="130"/>
      <c r="M124" s="130"/>
      <c r="N124" s="130"/>
      <c r="O124" s="130"/>
      <c r="P124" s="130"/>
      <c r="Q124" s="130"/>
      <c r="R124" s="130"/>
      <c r="S124" s="130"/>
      <c r="T124" s="130"/>
      <c r="U124" s="130"/>
      <c r="V124" s="130"/>
      <c r="W124" s="130"/>
      <c r="X124" s="130"/>
      <c r="Y124" s="130"/>
      <c r="Z124" s="130"/>
      <c r="AA124" s="130"/>
      <c r="AB124" s="130"/>
      <c r="AC124" s="130"/>
      <c r="AD124" s="141"/>
      <c r="AE124" s="141"/>
      <c r="AF124" s="141"/>
      <c r="AG124" s="141"/>
      <c r="AH124" s="141"/>
      <c r="AI124" s="141"/>
      <c r="AJ124" s="138"/>
      <c r="AK124" s="138"/>
      <c r="AL124" s="138"/>
      <c r="AM124" s="138"/>
      <c r="AN124" s="138"/>
    </row>
    <row r="125" spans="1:50" ht="14.1" customHeight="1" x14ac:dyDescent="0.2">
      <c r="A125" s="135" t="s">
        <v>176</v>
      </c>
      <c r="B125" s="135"/>
      <c r="C125" s="135"/>
      <c r="D125" s="135"/>
      <c r="E125" s="135"/>
      <c r="F125" s="135"/>
      <c r="G125" s="135"/>
      <c r="H125" s="135"/>
      <c r="I125" s="135"/>
      <c r="J125" s="135"/>
      <c r="K125" s="135"/>
      <c r="L125" s="135"/>
      <c r="M125" s="135"/>
      <c r="N125" s="135"/>
      <c r="O125" s="135"/>
      <c r="P125" s="135"/>
      <c r="Q125" s="135"/>
      <c r="R125" s="135"/>
      <c r="S125" s="135"/>
      <c r="T125" s="135"/>
      <c r="U125" s="135"/>
      <c r="V125" s="135"/>
      <c r="W125" s="135"/>
      <c r="X125" s="135"/>
      <c r="Y125" s="135"/>
      <c r="Z125" s="135"/>
      <c r="AA125" s="135"/>
      <c r="AB125" s="135"/>
      <c r="AC125" s="135"/>
      <c r="AD125" s="131">
        <f>SUM(AD121:AI124)</f>
        <v>162</v>
      </c>
      <c r="AE125" s="131"/>
      <c r="AF125" s="131"/>
      <c r="AG125" s="131"/>
      <c r="AH125" s="131"/>
      <c r="AI125" s="131"/>
      <c r="AJ125" s="138"/>
      <c r="AK125" s="138"/>
      <c r="AL125" s="138"/>
      <c r="AM125" s="138"/>
      <c r="AN125" s="138"/>
    </row>
    <row r="126" spans="1:50" ht="13.5" customHeight="1" x14ac:dyDescent="0.2">
      <c r="A126" s="142" t="s">
        <v>177</v>
      </c>
      <c r="B126" s="142"/>
      <c r="C126" s="142"/>
      <c r="D126" s="142"/>
      <c r="E126" s="142"/>
      <c r="F126" s="142"/>
      <c r="G126" s="142"/>
      <c r="H126" s="142"/>
      <c r="I126" s="142"/>
      <c r="J126" s="142"/>
      <c r="K126" s="142"/>
      <c r="L126" s="142"/>
      <c r="M126" s="142"/>
      <c r="N126" s="142"/>
      <c r="O126" s="142"/>
      <c r="P126" s="142"/>
      <c r="Q126" s="142"/>
      <c r="R126" s="142"/>
      <c r="S126" s="142"/>
      <c r="T126" s="142"/>
      <c r="U126" s="142"/>
      <c r="V126" s="142"/>
      <c r="W126" s="142"/>
      <c r="X126" s="142"/>
      <c r="Y126" s="142"/>
      <c r="Z126" s="142"/>
      <c r="AA126" s="142"/>
      <c r="AB126" s="142"/>
      <c r="AC126" s="142"/>
      <c r="AD126" s="142"/>
      <c r="AE126" s="142"/>
      <c r="AF126" s="142"/>
      <c r="AG126" s="142"/>
      <c r="AH126" s="142"/>
      <c r="AI126" s="142"/>
      <c r="AJ126" s="138"/>
      <c r="AK126" s="138"/>
      <c r="AL126" s="138"/>
      <c r="AM126" s="138"/>
      <c r="AN126" s="138"/>
    </row>
    <row r="127" spans="1:50" ht="12.6" customHeight="1" x14ac:dyDescent="0.2">
      <c r="A127" s="72"/>
      <c r="B127" s="138"/>
      <c r="C127" s="138"/>
      <c r="D127" s="138"/>
      <c r="E127" s="138"/>
      <c r="F127" s="138"/>
      <c r="G127" s="138"/>
      <c r="H127" s="138"/>
      <c r="I127" s="138"/>
      <c r="J127" s="138"/>
      <c r="K127" s="138"/>
      <c r="L127" s="138"/>
      <c r="M127" s="138"/>
      <c r="N127" s="138"/>
      <c r="O127" s="138"/>
      <c r="P127" s="138"/>
      <c r="Q127" s="138"/>
      <c r="R127" s="138"/>
      <c r="S127" s="138"/>
      <c r="T127" s="138"/>
      <c r="U127" s="138"/>
      <c r="V127" s="138"/>
      <c r="W127" s="138"/>
      <c r="X127" s="138"/>
      <c r="Y127" s="138"/>
      <c r="Z127" s="138"/>
      <c r="AA127" s="138"/>
      <c r="AB127" s="138"/>
      <c r="AC127" s="138"/>
      <c r="AD127" s="138"/>
      <c r="AE127" s="138"/>
      <c r="AF127" s="138"/>
      <c r="AG127" s="138"/>
      <c r="AH127" s="138"/>
      <c r="AI127" s="138"/>
    </row>
    <row r="128" spans="1:50" ht="13.5" customHeight="1" x14ac:dyDescent="0.2">
      <c r="A128" s="137" t="s">
        <v>178</v>
      </c>
      <c r="B128" s="137"/>
      <c r="C128" s="137"/>
      <c r="D128" s="137"/>
      <c r="E128" s="137"/>
      <c r="F128" s="137"/>
      <c r="G128" s="137"/>
      <c r="H128" s="137"/>
      <c r="I128" s="137"/>
      <c r="J128" s="137"/>
      <c r="K128" s="137"/>
      <c r="L128" s="137"/>
      <c r="M128" s="137"/>
      <c r="N128" s="137"/>
      <c r="O128" s="137"/>
      <c r="P128" s="137"/>
      <c r="Q128" s="137"/>
      <c r="R128" s="137"/>
      <c r="S128" s="137"/>
      <c r="T128" s="137"/>
      <c r="U128" s="137"/>
      <c r="V128" s="137"/>
      <c r="W128" s="137"/>
      <c r="X128" s="137"/>
      <c r="Y128" s="137"/>
      <c r="Z128" s="137"/>
      <c r="AA128" s="137"/>
      <c r="AB128" s="137"/>
      <c r="AC128" s="137"/>
      <c r="AD128" s="137"/>
      <c r="AE128" s="137"/>
      <c r="AF128" s="137"/>
      <c r="AG128" s="137"/>
      <c r="AH128" s="137"/>
      <c r="AI128" s="137"/>
    </row>
    <row r="129" spans="1:51" ht="13.5" customHeight="1" x14ac:dyDescent="0.2">
      <c r="A129" s="72"/>
      <c r="B129" s="138"/>
      <c r="C129" s="138"/>
      <c r="D129" s="138"/>
      <c r="E129" s="138"/>
      <c r="F129" s="138"/>
      <c r="G129" s="138"/>
      <c r="H129" s="138"/>
      <c r="I129" s="138"/>
      <c r="J129" s="138"/>
      <c r="K129" s="138"/>
      <c r="L129" s="138"/>
      <c r="M129" s="138"/>
      <c r="N129" s="138"/>
      <c r="O129" s="138"/>
      <c r="P129" s="138"/>
      <c r="Q129" s="138"/>
      <c r="R129" s="138"/>
      <c r="S129" s="138"/>
      <c r="T129" s="138"/>
      <c r="U129" s="138"/>
      <c r="V129" s="138"/>
      <c r="W129" s="138"/>
      <c r="X129" s="138"/>
      <c r="Y129" s="138"/>
      <c r="Z129" s="138"/>
      <c r="AA129" s="138"/>
      <c r="AB129" s="138"/>
      <c r="AC129" s="138"/>
      <c r="AD129" s="138"/>
      <c r="AE129" s="138"/>
      <c r="AF129" s="138"/>
      <c r="AG129" s="138"/>
      <c r="AH129" s="138"/>
      <c r="AI129" s="138"/>
    </row>
    <row r="130" spans="1:51" ht="13.5" customHeight="1" x14ac:dyDescent="0.2">
      <c r="A130" s="74"/>
      <c r="B130" s="139" t="s">
        <v>179</v>
      </c>
      <c r="C130" s="139"/>
      <c r="D130" s="139"/>
      <c r="E130" s="139"/>
      <c r="F130" s="139"/>
      <c r="G130" s="139"/>
      <c r="H130" s="139"/>
      <c r="I130" s="139"/>
      <c r="J130" s="139"/>
      <c r="K130" s="139"/>
      <c r="L130" s="139"/>
      <c r="M130" s="139"/>
      <c r="N130" s="139"/>
      <c r="O130" s="139"/>
      <c r="P130" s="139"/>
      <c r="Q130" s="139"/>
      <c r="R130" s="139"/>
      <c r="S130" s="139"/>
      <c r="T130" s="139"/>
      <c r="U130" s="139"/>
      <c r="V130" s="139"/>
      <c r="W130" s="139"/>
      <c r="X130" s="139"/>
      <c r="Y130" s="139"/>
      <c r="Z130" s="139"/>
      <c r="AA130" s="139"/>
      <c r="AB130" s="139"/>
      <c r="AC130" s="139"/>
      <c r="AD130" s="140" t="s">
        <v>64</v>
      </c>
      <c r="AE130" s="140"/>
      <c r="AF130" s="140"/>
      <c r="AG130" s="140"/>
      <c r="AH130" s="140"/>
      <c r="AI130" s="140"/>
    </row>
    <row r="131" spans="1:51" ht="14.1" customHeight="1" x14ac:dyDescent="0.2">
      <c r="A131" s="73" t="s">
        <v>65</v>
      </c>
      <c r="B131" s="130" t="s">
        <v>180</v>
      </c>
      <c r="C131" s="130"/>
      <c r="D131" s="130"/>
      <c r="E131" s="130"/>
      <c r="F131" s="130"/>
      <c r="G131" s="130"/>
      <c r="H131" s="130"/>
      <c r="I131" s="130"/>
      <c r="J131" s="130"/>
      <c r="K131" s="130"/>
      <c r="L131" s="130"/>
      <c r="M131" s="130"/>
      <c r="N131" s="130"/>
      <c r="O131" s="130"/>
      <c r="P131" s="130"/>
      <c r="Q131" s="130"/>
      <c r="R131" s="130"/>
      <c r="S131" s="130"/>
      <c r="T131" s="130"/>
      <c r="U131" s="130"/>
      <c r="V131" s="130"/>
      <c r="W131" s="130"/>
      <c r="X131" s="130"/>
      <c r="Y131" s="130"/>
      <c r="Z131" s="130"/>
      <c r="AA131" s="130"/>
      <c r="AB131" s="130"/>
      <c r="AC131" s="130"/>
      <c r="AD131" s="131">
        <f>AD27</f>
        <v>2640</v>
      </c>
      <c r="AE131" s="131"/>
      <c r="AF131" s="131"/>
      <c r="AG131" s="131"/>
      <c r="AH131" s="131"/>
      <c r="AI131" s="131"/>
      <c r="AR131" s="129"/>
      <c r="AS131" s="129"/>
      <c r="AT131" s="129"/>
      <c r="AU131" s="129"/>
      <c r="AV131" s="129"/>
      <c r="AW131" s="129"/>
      <c r="AX131" s="129"/>
      <c r="AY131" s="129"/>
    </row>
    <row r="132" spans="1:51" ht="13.5" customHeight="1" x14ac:dyDescent="0.2">
      <c r="A132" s="73" t="s">
        <v>67</v>
      </c>
      <c r="B132" s="130" t="s">
        <v>181</v>
      </c>
      <c r="C132" s="130"/>
      <c r="D132" s="130"/>
      <c r="E132" s="130"/>
      <c r="F132" s="130"/>
      <c r="G132" s="130"/>
      <c r="H132" s="130"/>
      <c r="I132" s="130"/>
      <c r="J132" s="130"/>
      <c r="K132" s="130"/>
      <c r="L132" s="130"/>
      <c r="M132" s="130"/>
      <c r="N132" s="130"/>
      <c r="O132" s="130"/>
      <c r="P132" s="130"/>
      <c r="Q132" s="130"/>
      <c r="R132" s="130"/>
      <c r="S132" s="130"/>
      <c r="T132" s="130"/>
      <c r="U132" s="130"/>
      <c r="V132" s="130"/>
      <c r="W132" s="130"/>
      <c r="X132" s="130"/>
      <c r="Y132" s="130"/>
      <c r="Z132" s="130"/>
      <c r="AA132" s="130"/>
      <c r="AB132" s="130"/>
      <c r="AC132" s="130"/>
      <c r="AD132" s="131">
        <f>AD83</f>
        <v>2370.8266666666668</v>
      </c>
      <c r="AE132" s="131"/>
      <c r="AF132" s="131"/>
      <c r="AG132" s="131"/>
      <c r="AH132" s="131"/>
      <c r="AI132" s="131"/>
      <c r="AR132" s="10"/>
    </row>
    <row r="133" spans="1:51" ht="13.5" customHeight="1" x14ac:dyDescent="0.2">
      <c r="A133" s="73" t="s">
        <v>69</v>
      </c>
      <c r="B133" s="130" t="s">
        <v>182</v>
      </c>
      <c r="C133" s="130"/>
      <c r="D133" s="130"/>
      <c r="E133" s="130"/>
      <c r="F133" s="130"/>
      <c r="G133" s="130"/>
      <c r="H133" s="130"/>
      <c r="I133" s="130"/>
      <c r="J133" s="130"/>
      <c r="K133" s="130"/>
      <c r="L133" s="130"/>
      <c r="M133" s="130"/>
      <c r="N133" s="130"/>
      <c r="O133" s="130"/>
      <c r="P133" s="130"/>
      <c r="Q133" s="130"/>
      <c r="R133" s="130"/>
      <c r="S133" s="130"/>
      <c r="T133" s="130"/>
      <c r="U133" s="130"/>
      <c r="V133" s="130"/>
      <c r="W133" s="130"/>
      <c r="X133" s="130"/>
      <c r="Y133" s="130"/>
      <c r="Z133" s="130"/>
      <c r="AA133" s="130"/>
      <c r="AB133" s="130"/>
      <c r="AC133" s="130"/>
      <c r="AD133" s="131">
        <f>AD99</f>
        <v>328.20134453333333</v>
      </c>
      <c r="AE133" s="131"/>
      <c r="AF133" s="131"/>
      <c r="AG133" s="131"/>
      <c r="AH133" s="131"/>
      <c r="AI133" s="131"/>
      <c r="AR133" s="132"/>
      <c r="AS133" s="132"/>
      <c r="AT133" s="132"/>
      <c r="AU133" s="132"/>
      <c r="AV133" s="132"/>
      <c r="AW133" s="132"/>
      <c r="AX133" s="132"/>
      <c r="AY133" s="132"/>
    </row>
    <row r="134" spans="1:51" ht="13.5" customHeight="1" x14ac:dyDescent="0.2">
      <c r="A134" s="73" t="s">
        <v>71</v>
      </c>
      <c r="B134" s="130" t="s">
        <v>144</v>
      </c>
      <c r="C134" s="130"/>
      <c r="D134" s="130"/>
      <c r="E134" s="130"/>
      <c r="F134" s="130"/>
      <c r="G134" s="130"/>
      <c r="H134" s="130"/>
      <c r="I134" s="130"/>
      <c r="J134" s="130"/>
      <c r="K134" s="130"/>
      <c r="L134" s="130"/>
      <c r="M134" s="130"/>
      <c r="N134" s="130"/>
      <c r="O134" s="130"/>
      <c r="P134" s="130"/>
      <c r="Q134" s="130"/>
      <c r="R134" s="130"/>
      <c r="S134" s="130"/>
      <c r="T134" s="130"/>
      <c r="U134" s="130"/>
      <c r="V134" s="130"/>
      <c r="W134" s="130"/>
      <c r="X134" s="130"/>
      <c r="Y134" s="130"/>
      <c r="Z134" s="130"/>
      <c r="AA134" s="130"/>
      <c r="AB134" s="130"/>
      <c r="AC134" s="130"/>
      <c r="AD134" s="131">
        <f>AD113</f>
        <v>567.53867759056004</v>
      </c>
      <c r="AE134" s="131"/>
      <c r="AF134" s="131"/>
      <c r="AG134" s="131"/>
      <c r="AH134" s="131"/>
      <c r="AI134" s="131"/>
      <c r="AR134" s="11"/>
      <c r="AS134" s="11"/>
      <c r="AT134" s="11"/>
      <c r="AU134" s="11"/>
      <c r="AV134" s="11"/>
      <c r="AW134" s="11"/>
      <c r="AX134" s="11"/>
      <c r="AY134" s="11"/>
    </row>
    <row r="135" spans="1:51" ht="13.5" customHeight="1" x14ac:dyDescent="0.2">
      <c r="A135" s="12" t="s">
        <v>89</v>
      </c>
      <c r="B135" s="133" t="s">
        <v>169</v>
      </c>
      <c r="C135" s="133"/>
      <c r="D135" s="133"/>
      <c r="E135" s="133"/>
      <c r="F135" s="133"/>
      <c r="G135" s="133"/>
      <c r="H135" s="133"/>
      <c r="I135" s="133"/>
      <c r="J135" s="133"/>
      <c r="K135" s="133"/>
      <c r="L135" s="133"/>
      <c r="M135" s="133"/>
      <c r="N135" s="133"/>
      <c r="O135" s="133"/>
      <c r="P135" s="133"/>
      <c r="Q135" s="133"/>
      <c r="R135" s="133"/>
      <c r="S135" s="133"/>
      <c r="T135" s="133"/>
      <c r="U135" s="133"/>
      <c r="V135" s="133"/>
      <c r="W135" s="133"/>
      <c r="X135" s="133"/>
      <c r="Y135" s="133"/>
      <c r="Z135" s="133"/>
      <c r="AA135" s="133"/>
      <c r="AB135" s="133"/>
      <c r="AC135" s="133"/>
      <c r="AD135" s="134">
        <f>AD125</f>
        <v>162</v>
      </c>
      <c r="AE135" s="134"/>
      <c r="AF135" s="134"/>
      <c r="AG135" s="134"/>
      <c r="AH135" s="134"/>
      <c r="AI135" s="134"/>
      <c r="AR135" s="13"/>
      <c r="AS135" s="14"/>
      <c r="AT135" s="14"/>
      <c r="AU135" s="14"/>
      <c r="AV135" s="14"/>
      <c r="AW135" s="14"/>
      <c r="AX135" s="14"/>
      <c r="AY135" s="14"/>
    </row>
    <row r="136" spans="1:51" ht="13.5" customHeight="1" x14ac:dyDescent="0.2">
      <c r="A136" s="135" t="s">
        <v>183</v>
      </c>
      <c r="B136" s="135"/>
      <c r="C136" s="135"/>
      <c r="D136" s="135"/>
      <c r="E136" s="135"/>
      <c r="F136" s="135"/>
      <c r="G136" s="135"/>
      <c r="H136" s="135"/>
      <c r="I136" s="135"/>
      <c r="J136" s="135"/>
      <c r="K136" s="135"/>
      <c r="L136" s="135"/>
      <c r="M136" s="135"/>
      <c r="N136" s="135"/>
      <c r="O136" s="135"/>
      <c r="P136" s="135"/>
      <c r="Q136" s="135"/>
      <c r="R136" s="135"/>
      <c r="S136" s="135"/>
      <c r="T136" s="135"/>
      <c r="U136" s="135"/>
      <c r="V136" s="135"/>
      <c r="W136" s="135"/>
      <c r="X136" s="135"/>
      <c r="Y136" s="135"/>
      <c r="Z136" s="135"/>
      <c r="AA136" s="135"/>
      <c r="AB136" s="135"/>
      <c r="AC136" s="135"/>
      <c r="AD136" s="136">
        <f>SUM(AD131:AI135)</f>
        <v>6068.56668879056</v>
      </c>
      <c r="AE136" s="136"/>
      <c r="AF136" s="136"/>
      <c r="AG136" s="136"/>
      <c r="AH136" s="136"/>
      <c r="AI136" s="136"/>
      <c r="AR136" s="13"/>
      <c r="AS136" s="14"/>
      <c r="AT136" s="14"/>
      <c r="AU136" s="14"/>
      <c r="AV136" s="14"/>
      <c r="AW136" s="14"/>
      <c r="AX136" s="14"/>
      <c r="AY136" s="14"/>
    </row>
    <row r="137" spans="1:51" ht="13.5" customHeight="1" x14ac:dyDescent="0.2">
      <c r="A137" s="102"/>
      <c r="B137" s="125" t="s">
        <v>264</v>
      </c>
      <c r="C137" s="125"/>
      <c r="D137" s="125"/>
      <c r="E137" s="125"/>
      <c r="F137" s="125"/>
      <c r="G137" s="125"/>
      <c r="H137" s="125"/>
      <c r="I137" s="125"/>
      <c r="J137" s="125"/>
      <c r="K137" s="125"/>
      <c r="L137" s="125"/>
      <c r="M137" s="125"/>
      <c r="N137" s="125"/>
      <c r="O137" s="125"/>
      <c r="P137" s="125"/>
      <c r="Q137" s="125"/>
      <c r="R137" s="125"/>
      <c r="S137" s="125"/>
      <c r="T137" s="125"/>
      <c r="U137" s="125"/>
      <c r="V137" s="125"/>
      <c r="W137" s="125"/>
      <c r="X137" s="125"/>
      <c r="Y137" s="125"/>
      <c r="Z137" s="125"/>
      <c r="AA137" s="125"/>
      <c r="AB137" s="125"/>
      <c r="AC137" s="125"/>
      <c r="AD137" s="126">
        <f>AD136*12</f>
        <v>72822.800265486716</v>
      </c>
      <c r="AE137" s="126"/>
      <c r="AF137" s="126"/>
      <c r="AG137" s="126"/>
      <c r="AH137" s="126"/>
      <c r="AI137" s="126"/>
      <c r="AR137" s="13"/>
      <c r="AS137" s="14"/>
      <c r="AT137" s="14"/>
      <c r="AU137" s="14"/>
      <c r="AV137" s="14"/>
      <c r="AW137" s="14"/>
      <c r="AX137" s="14"/>
      <c r="AY137" s="14"/>
    </row>
    <row r="138" spans="1:51" ht="13.5" customHeight="1" x14ac:dyDescent="0.2">
      <c r="A138" s="127"/>
      <c r="B138" s="127"/>
      <c r="C138" s="127"/>
      <c r="D138" s="127"/>
      <c r="E138" s="127"/>
      <c r="F138" s="127"/>
      <c r="G138" s="127"/>
      <c r="H138" s="127"/>
      <c r="I138" s="127"/>
      <c r="J138" s="127"/>
      <c r="K138" s="127"/>
      <c r="L138" s="127"/>
      <c r="M138" s="127"/>
      <c r="N138" s="127"/>
      <c r="O138" s="127"/>
      <c r="P138" s="127"/>
      <c r="Q138" s="127"/>
      <c r="R138" s="127"/>
      <c r="S138" s="127"/>
      <c r="T138" s="127"/>
      <c r="U138" s="127"/>
      <c r="V138" s="127"/>
      <c r="W138" s="127"/>
      <c r="X138" s="127"/>
      <c r="Y138" s="127"/>
      <c r="Z138" s="127"/>
      <c r="AA138" s="127"/>
      <c r="AB138" s="127"/>
      <c r="AC138" s="127"/>
      <c r="AD138" s="128"/>
      <c r="AE138" s="128"/>
      <c r="AF138" s="128"/>
      <c r="AG138" s="128"/>
      <c r="AH138" s="128"/>
      <c r="AI138" s="128"/>
      <c r="AR138" s="13"/>
      <c r="AS138" s="14"/>
      <c r="AT138" s="14"/>
      <c r="AU138" s="14"/>
      <c r="AV138" s="14"/>
      <c r="AW138" s="14"/>
      <c r="AX138" s="14"/>
      <c r="AY138" s="14"/>
    </row>
    <row r="139" spans="1:51" x14ac:dyDescent="0.2">
      <c r="A139" s="127"/>
      <c r="B139" s="127"/>
      <c r="C139" s="127"/>
      <c r="D139" s="127"/>
      <c r="E139" s="127"/>
      <c r="F139" s="127"/>
      <c r="G139" s="127"/>
      <c r="H139" s="127"/>
      <c r="I139" s="127"/>
      <c r="J139" s="127"/>
      <c r="K139" s="127"/>
      <c r="L139" s="127"/>
      <c r="M139" s="127"/>
      <c r="N139" s="127"/>
      <c r="O139" s="127"/>
      <c r="P139" s="127"/>
      <c r="Q139" s="127"/>
      <c r="R139" s="127"/>
      <c r="S139" s="127"/>
      <c r="T139" s="127"/>
      <c r="U139" s="127"/>
      <c r="V139" s="127"/>
      <c r="W139" s="127"/>
      <c r="X139" s="127"/>
      <c r="Y139" s="127"/>
      <c r="Z139" s="127"/>
      <c r="AA139" s="127"/>
      <c r="AB139" s="127"/>
      <c r="AC139" s="127"/>
      <c r="AD139" s="128"/>
      <c r="AE139" s="128"/>
      <c r="AF139" s="128"/>
      <c r="AG139" s="128"/>
      <c r="AH139" s="128"/>
      <c r="AI139" s="128"/>
      <c r="AR139" s="13"/>
      <c r="AS139" s="14"/>
      <c r="AT139" s="14"/>
      <c r="AU139" s="14"/>
      <c r="AV139" s="14"/>
      <c r="AW139" s="14"/>
      <c r="AX139" s="14"/>
      <c r="AY139" s="14"/>
    </row>
    <row r="140" spans="1:51" x14ac:dyDescent="0.2">
      <c r="AR140" s="13"/>
      <c r="AS140" s="14"/>
      <c r="AT140" s="14"/>
      <c r="AU140" s="14"/>
      <c r="AV140" s="14"/>
      <c r="AW140" s="14"/>
      <c r="AX140" s="14"/>
      <c r="AY140" s="14"/>
    </row>
    <row r="142" spans="1:51" x14ac:dyDescent="0.2">
      <c r="AS142" s="129"/>
      <c r="AT142" s="129"/>
      <c r="AU142" s="129"/>
      <c r="AV142" s="129"/>
      <c r="AW142" s="129"/>
      <c r="AX142" s="15"/>
      <c r="AY142" s="15"/>
    </row>
    <row r="143" spans="1:51" x14ac:dyDescent="0.2">
      <c r="AS143" s="10"/>
      <c r="AT143" s="10"/>
      <c r="AU143" s="10"/>
      <c r="AV143" s="129"/>
      <c r="AW143" s="129"/>
    </row>
    <row r="144" spans="1:51" x14ac:dyDescent="0.2">
      <c r="AS144" s="16"/>
      <c r="AT144" s="16"/>
      <c r="AU144" s="17"/>
      <c r="AV144" s="122"/>
      <c r="AW144" s="122"/>
    </row>
    <row r="145" spans="45:49" x14ac:dyDescent="0.2">
      <c r="AS145" s="16"/>
      <c r="AT145" s="16"/>
      <c r="AU145" s="17"/>
      <c r="AV145" s="122"/>
      <c r="AW145" s="122"/>
    </row>
    <row r="146" spans="45:49" x14ac:dyDescent="0.2">
      <c r="AS146" s="16"/>
      <c r="AT146" s="16"/>
      <c r="AU146" s="17"/>
      <c r="AV146" s="122"/>
      <c r="AW146" s="122"/>
    </row>
    <row r="147" spans="45:49" x14ac:dyDescent="0.2">
      <c r="AS147" s="123"/>
      <c r="AT147" s="123"/>
      <c r="AU147" s="123"/>
      <c r="AV147" s="124"/>
      <c r="AW147" s="124"/>
    </row>
    <row r="148" spans="45:49" x14ac:dyDescent="0.2">
      <c r="AS148" s="123"/>
      <c r="AT148" s="123"/>
      <c r="AU148" s="123"/>
      <c r="AV148" s="124"/>
      <c r="AW148" s="124"/>
    </row>
  </sheetData>
  <mergeCells count="488">
    <mergeCell ref="A1:AN1"/>
    <mergeCell ref="A2:AN2"/>
    <mergeCell ref="A3:AN3"/>
    <mergeCell ref="A4:AN4"/>
    <mergeCell ref="A5:AN5"/>
    <mergeCell ref="A6:AI6"/>
    <mergeCell ref="AJ6:AN6"/>
    <mergeCell ref="B7:D7"/>
    <mergeCell ref="E7:I7"/>
    <mergeCell ref="J7:W7"/>
    <mergeCell ref="X7:AC7"/>
    <mergeCell ref="AD7:AI7"/>
    <mergeCell ref="AJ7:AN7"/>
    <mergeCell ref="A8:D8"/>
    <mergeCell ref="E8:AI8"/>
    <mergeCell ref="AJ8:AN8"/>
    <mergeCell ref="A9:D9"/>
    <mergeCell ref="E9:AI9"/>
    <mergeCell ref="AJ9:AN9"/>
    <mergeCell ref="A10:AN10"/>
    <mergeCell ref="A11:W11"/>
    <mergeCell ref="X11:AI11"/>
    <mergeCell ref="AJ11:AN11"/>
    <mergeCell ref="B12:W12"/>
    <mergeCell ref="X12:AI12"/>
    <mergeCell ref="AJ12:AN12"/>
    <mergeCell ref="B13:W13"/>
    <mergeCell ref="X13:AI13"/>
    <mergeCell ref="AJ13:AN13"/>
    <mergeCell ref="B14:W14"/>
    <mergeCell ref="X14:AI14"/>
    <mergeCell ref="AJ14:AN14"/>
    <mergeCell ref="B15:W15"/>
    <mergeCell ref="X15:AI15"/>
    <mergeCell ref="AJ15:AN15"/>
    <mergeCell ref="B16:W16"/>
    <mergeCell ref="X16:AI16"/>
    <mergeCell ref="AJ16:AN16"/>
    <mergeCell ref="B17:W17"/>
    <mergeCell ref="X17:AI17"/>
    <mergeCell ref="AJ17:AN17"/>
    <mergeCell ref="A18:AI18"/>
    <mergeCell ref="AJ18:AN18"/>
    <mergeCell ref="B19:D19"/>
    <mergeCell ref="E19:I19"/>
    <mergeCell ref="J19:W19"/>
    <mergeCell ref="X19:AC19"/>
    <mergeCell ref="AD19:AI19"/>
    <mergeCell ref="AJ19:AN19"/>
    <mergeCell ref="A20:AI20"/>
    <mergeCell ref="AJ20:AN20"/>
    <mergeCell ref="B21:D21"/>
    <mergeCell ref="E21:I21"/>
    <mergeCell ref="J21:W21"/>
    <mergeCell ref="X21:AC21"/>
    <mergeCell ref="AD21:AI21"/>
    <mergeCell ref="AJ21:AN21"/>
    <mergeCell ref="B22:AC22"/>
    <mergeCell ref="AD22:AI22"/>
    <mergeCell ref="AJ22:AN22"/>
    <mergeCell ref="B23:AC23"/>
    <mergeCell ref="AD23:AI23"/>
    <mergeCell ref="AJ23:AN23"/>
    <mergeCell ref="B24:W24"/>
    <mergeCell ref="X24:AC24"/>
    <mergeCell ref="AD24:AI24"/>
    <mergeCell ref="AJ24:AN24"/>
    <mergeCell ref="B25:W25"/>
    <mergeCell ref="X25:AC25"/>
    <mergeCell ref="AD25:AI25"/>
    <mergeCell ref="AJ25:AN25"/>
    <mergeCell ref="B26:W26"/>
    <mergeCell ref="X26:AC26"/>
    <mergeCell ref="AD26:AI26"/>
    <mergeCell ref="AJ26:AN26"/>
    <mergeCell ref="A27:AC27"/>
    <mergeCell ref="AD27:AI27"/>
    <mergeCell ref="AJ27:AN27"/>
    <mergeCell ref="A28:AI28"/>
    <mergeCell ref="AJ28:AN28"/>
    <mergeCell ref="B29:D29"/>
    <mergeCell ref="E29:I29"/>
    <mergeCell ref="J29:W29"/>
    <mergeCell ref="X29:AC29"/>
    <mergeCell ref="AD29:AI29"/>
    <mergeCell ref="AJ29:AN29"/>
    <mergeCell ref="A30:AI30"/>
    <mergeCell ref="AJ30:AN30"/>
    <mergeCell ref="B31:D31"/>
    <mergeCell ref="E31:I31"/>
    <mergeCell ref="J31:W31"/>
    <mergeCell ref="X31:AC31"/>
    <mergeCell ref="AD31:AI31"/>
    <mergeCell ref="AJ31:AN31"/>
    <mergeCell ref="A32:AI32"/>
    <mergeCell ref="AJ32:AN32"/>
    <mergeCell ref="A33:AN33"/>
    <mergeCell ref="B34:AC34"/>
    <mergeCell ref="AD34:AI34"/>
    <mergeCell ref="AJ34:AN34"/>
    <mergeCell ref="B35:W35"/>
    <mergeCell ref="X35:AC35"/>
    <mergeCell ref="AD35:AI35"/>
    <mergeCell ref="AJ35:AN35"/>
    <mergeCell ref="B36:W36"/>
    <mergeCell ref="X36:AC36"/>
    <mergeCell ref="AD36:AI36"/>
    <mergeCell ref="AJ36:AN36"/>
    <mergeCell ref="B37:D37"/>
    <mergeCell ref="E37:I37"/>
    <mergeCell ref="J37:W37"/>
    <mergeCell ref="X37:AC37"/>
    <mergeCell ref="AD37:AI37"/>
    <mergeCell ref="AJ37:AN37"/>
    <mergeCell ref="A38:AC38"/>
    <mergeCell ref="AD38:AI38"/>
    <mergeCell ref="AJ38:AN38"/>
    <mergeCell ref="A39:AI39"/>
    <mergeCell ref="AJ39:AN39"/>
    <mergeCell ref="B40:D40"/>
    <mergeCell ref="E40:I40"/>
    <mergeCell ref="J40:W40"/>
    <mergeCell ref="X40:AC40"/>
    <mergeCell ref="AD40:AI40"/>
    <mergeCell ref="AJ40:AN40"/>
    <mergeCell ref="A41:AI41"/>
    <mergeCell ref="AJ41:AN41"/>
    <mergeCell ref="A42:AN42"/>
    <mergeCell ref="B43:W43"/>
    <mergeCell ref="X43:AC43"/>
    <mergeCell ref="AD43:AI43"/>
    <mergeCell ref="AJ43:AN43"/>
    <mergeCell ref="B44:W44"/>
    <mergeCell ref="X44:AC44"/>
    <mergeCell ref="AD44:AI44"/>
    <mergeCell ref="AJ44:AN44"/>
    <mergeCell ref="B45:W45"/>
    <mergeCell ref="X45:AC45"/>
    <mergeCell ref="AD45:AI45"/>
    <mergeCell ref="AJ45:AN45"/>
    <mergeCell ref="A46:A47"/>
    <mergeCell ref="B46:I47"/>
    <mergeCell ref="J46:N46"/>
    <mergeCell ref="O46:W46"/>
    <mergeCell ref="X46:AC47"/>
    <mergeCell ref="AD46:AI47"/>
    <mergeCell ref="AJ46:AN46"/>
    <mergeCell ref="J47:N47"/>
    <mergeCell ref="O47:W47"/>
    <mergeCell ref="AJ47:AN47"/>
    <mergeCell ref="B48:W48"/>
    <mergeCell ref="X48:AC48"/>
    <mergeCell ref="AD48:AI48"/>
    <mergeCell ref="AJ48:AN48"/>
    <mergeCell ref="B49:W49"/>
    <mergeCell ref="X49:AC49"/>
    <mergeCell ref="AD49:AI49"/>
    <mergeCell ref="AJ49:AN49"/>
    <mergeCell ref="B50:W50"/>
    <mergeCell ref="X50:AC50"/>
    <mergeCell ref="AD50:AI50"/>
    <mergeCell ref="AJ50:AN50"/>
    <mergeCell ref="B51:W51"/>
    <mergeCell ref="X51:AC51"/>
    <mergeCell ref="AD51:AI51"/>
    <mergeCell ref="AJ51:AN51"/>
    <mergeCell ref="B52:W52"/>
    <mergeCell ref="X52:AC52"/>
    <mergeCell ref="AD52:AI52"/>
    <mergeCell ref="B53:W53"/>
    <mergeCell ref="X53:AC53"/>
    <mergeCell ref="AD53:AI53"/>
    <mergeCell ref="AJ53:AN53"/>
    <mergeCell ref="A54:W54"/>
    <mergeCell ref="X54:AC54"/>
    <mergeCell ref="AD54:AI54"/>
    <mergeCell ref="AJ54:AN54"/>
    <mergeCell ref="A55:AI55"/>
    <mergeCell ref="AJ55:AN55"/>
    <mergeCell ref="B56:I56"/>
    <mergeCell ref="J56:N56"/>
    <mergeCell ref="P56:W56"/>
    <mergeCell ref="X56:AC56"/>
    <mergeCell ref="AD56:AI56"/>
    <mergeCell ref="AJ56:AN56"/>
    <mergeCell ref="A57:AI57"/>
    <mergeCell ref="AJ57:AN57"/>
    <mergeCell ref="B58:I58"/>
    <mergeCell ref="J58:N58"/>
    <mergeCell ref="P58:W58"/>
    <mergeCell ref="X58:AC58"/>
    <mergeCell ref="AD58:AI58"/>
    <mergeCell ref="AJ58:AN58"/>
    <mergeCell ref="B59:AC59"/>
    <mergeCell ref="AD59:AI59"/>
    <mergeCell ref="AJ59:AN59"/>
    <mergeCell ref="A60:A64"/>
    <mergeCell ref="B60:I64"/>
    <mergeCell ref="J60:W60"/>
    <mergeCell ref="X60:AC60"/>
    <mergeCell ref="AD60:AI64"/>
    <mergeCell ref="AJ60:AN60"/>
    <mergeCell ref="J61:W61"/>
    <mergeCell ref="X61:AC61"/>
    <mergeCell ref="AJ61:AN61"/>
    <mergeCell ref="J62:W62"/>
    <mergeCell ref="X62:AC62"/>
    <mergeCell ref="AJ62:AN62"/>
    <mergeCell ref="J63:W63"/>
    <mergeCell ref="X63:AC63"/>
    <mergeCell ref="AJ63:AN63"/>
    <mergeCell ref="J64:N64"/>
    <mergeCell ref="O64:W64"/>
    <mergeCell ref="X64:AC64"/>
    <mergeCell ref="AJ64:AN64"/>
    <mergeCell ref="A65:A68"/>
    <mergeCell ref="B65:I68"/>
    <mergeCell ref="J65:W65"/>
    <mergeCell ref="X65:AC65"/>
    <mergeCell ref="AD65:AI68"/>
    <mergeCell ref="AJ65:AN65"/>
    <mergeCell ref="J66:W66"/>
    <mergeCell ref="X66:AC66"/>
    <mergeCell ref="AJ66:AN66"/>
    <mergeCell ref="J67:W67"/>
    <mergeCell ref="X67:AC67"/>
    <mergeCell ref="AJ67:AN67"/>
    <mergeCell ref="J68:N68"/>
    <mergeCell ref="O68:W68"/>
    <mergeCell ref="X68:AC68"/>
    <mergeCell ref="AJ68:AN68"/>
    <mergeCell ref="B69:AC69"/>
    <mergeCell ref="AD69:AI69"/>
    <mergeCell ref="AJ69:AN69"/>
    <mergeCell ref="B70:AC70"/>
    <mergeCell ref="AD70:AI70"/>
    <mergeCell ref="AJ70:AN70"/>
    <mergeCell ref="AP70:AS70"/>
    <mergeCell ref="B71:AC71"/>
    <mergeCell ref="AD71:AI71"/>
    <mergeCell ref="AJ71:AN71"/>
    <mergeCell ref="AP71:AS74"/>
    <mergeCell ref="B72:AC72"/>
    <mergeCell ref="AD72:AI72"/>
    <mergeCell ref="AJ72:AN72"/>
    <mergeCell ref="B73:W73"/>
    <mergeCell ref="X73:AC73"/>
    <mergeCell ref="AD73:AI73"/>
    <mergeCell ref="AJ73:AN73"/>
    <mergeCell ref="A74:AC74"/>
    <mergeCell ref="AD74:AI74"/>
    <mergeCell ref="AJ74:AN74"/>
    <mergeCell ref="A75:AI75"/>
    <mergeCell ref="AJ75:AN75"/>
    <mergeCell ref="B76:I76"/>
    <mergeCell ref="J76:N76"/>
    <mergeCell ref="P76:W76"/>
    <mergeCell ref="X76:AC76"/>
    <mergeCell ref="AD76:AI76"/>
    <mergeCell ref="AJ76:AN76"/>
    <mergeCell ref="A77:AI77"/>
    <mergeCell ref="AJ77:AN77"/>
    <mergeCell ref="B78:I78"/>
    <mergeCell ref="J78:N78"/>
    <mergeCell ref="P78:W78"/>
    <mergeCell ref="X78:AC78"/>
    <mergeCell ref="AD78:AI78"/>
    <mergeCell ref="AJ78:AN78"/>
    <mergeCell ref="B79:AC79"/>
    <mergeCell ref="AD79:AI79"/>
    <mergeCell ref="AJ79:AN79"/>
    <mergeCell ref="B80:AC80"/>
    <mergeCell ref="AD80:AI80"/>
    <mergeCell ref="AJ80:AN80"/>
    <mergeCell ref="B81:AC81"/>
    <mergeCell ref="AD81:AI81"/>
    <mergeCell ref="AJ81:AN81"/>
    <mergeCell ref="B82:AC82"/>
    <mergeCell ref="AD82:AI82"/>
    <mergeCell ref="AJ82:AN82"/>
    <mergeCell ref="A83:AC83"/>
    <mergeCell ref="AD83:AI83"/>
    <mergeCell ref="AJ83:AN83"/>
    <mergeCell ref="B84:I84"/>
    <mergeCell ref="J84:N84"/>
    <mergeCell ref="P84:W84"/>
    <mergeCell ref="X84:AC84"/>
    <mergeCell ref="AD84:AI84"/>
    <mergeCell ref="AJ84:AN84"/>
    <mergeCell ref="A85:AI85"/>
    <mergeCell ref="AJ85:AN85"/>
    <mergeCell ref="B86:I86"/>
    <mergeCell ref="J86:N86"/>
    <mergeCell ref="P86:AI88"/>
    <mergeCell ref="A87:I87"/>
    <mergeCell ref="J87:N87"/>
    <mergeCell ref="B88:I88"/>
    <mergeCell ref="J88:N88"/>
    <mergeCell ref="B89:W89"/>
    <mergeCell ref="X89:AC89"/>
    <mergeCell ref="AD89:AI89"/>
    <mergeCell ref="AJ89:AN89"/>
    <mergeCell ref="AP89:AS89"/>
    <mergeCell ref="AU89:AX89"/>
    <mergeCell ref="B90:N90"/>
    <mergeCell ref="O90:W90"/>
    <mergeCell ref="X90:AC90"/>
    <mergeCell ref="AD90:AI90"/>
    <mergeCell ref="AJ90:AN90"/>
    <mergeCell ref="AP90:AS92"/>
    <mergeCell ref="AU90:AX90"/>
    <mergeCell ref="B91:W91"/>
    <mergeCell ref="X91:AC91"/>
    <mergeCell ref="AD91:AI91"/>
    <mergeCell ref="AJ91:AN91"/>
    <mergeCell ref="B92:W92"/>
    <mergeCell ref="X92:AC92"/>
    <mergeCell ref="AD92:AI92"/>
    <mergeCell ref="AJ92:AN92"/>
    <mergeCell ref="AU92:AX92"/>
    <mergeCell ref="A93:AC93"/>
    <mergeCell ref="AD93:AI93"/>
    <mergeCell ref="AJ93:AN93"/>
    <mergeCell ref="AU93:AX95"/>
    <mergeCell ref="B94:N94"/>
    <mergeCell ref="O94:W94"/>
    <mergeCell ref="X94:AC94"/>
    <mergeCell ref="AD94:AI94"/>
    <mergeCell ref="AJ94:AN94"/>
    <mergeCell ref="AP94:AS94"/>
    <mergeCell ref="B95:W95"/>
    <mergeCell ref="X95:AC95"/>
    <mergeCell ref="AD95:AI95"/>
    <mergeCell ref="AJ95:AN95"/>
    <mergeCell ref="AP95:AS96"/>
    <mergeCell ref="B96:W96"/>
    <mergeCell ref="X96:AC96"/>
    <mergeCell ref="AD96:AI96"/>
    <mergeCell ref="AJ96:AN96"/>
    <mergeCell ref="A97:AC97"/>
    <mergeCell ref="AD97:AI97"/>
    <mergeCell ref="AJ97:AN97"/>
    <mergeCell ref="B98:N98"/>
    <mergeCell ref="O98:W98"/>
    <mergeCell ref="X98:AC98"/>
    <mergeCell ref="AD98:AI98"/>
    <mergeCell ref="AJ98:AN98"/>
    <mergeCell ref="AP98:AS98"/>
    <mergeCell ref="A99:AC99"/>
    <mergeCell ref="AD99:AI99"/>
    <mergeCell ref="AJ99:AN99"/>
    <mergeCell ref="AP99:AS100"/>
    <mergeCell ref="A100:AI100"/>
    <mergeCell ref="AJ100:AN100"/>
    <mergeCell ref="B101:N101"/>
    <mergeCell ref="O101:W101"/>
    <mergeCell ref="X101:AC101"/>
    <mergeCell ref="AD101:AI101"/>
    <mergeCell ref="AJ101:AN101"/>
    <mergeCell ref="A102:AI102"/>
    <mergeCell ref="AJ102:AN102"/>
    <mergeCell ref="B103:N103"/>
    <mergeCell ref="O103:W103"/>
    <mergeCell ref="X103:AC103"/>
    <mergeCell ref="AD103:AI103"/>
    <mergeCell ref="AJ103:AN103"/>
    <mergeCell ref="A104:AI104"/>
    <mergeCell ref="AJ104:AN104"/>
    <mergeCell ref="A105:AN105"/>
    <mergeCell ref="B106:W106"/>
    <mergeCell ref="X106:AC106"/>
    <mergeCell ref="AD106:AI106"/>
    <mergeCell ref="AJ106:AN106"/>
    <mergeCell ref="AP106:AS106"/>
    <mergeCell ref="AU106:AX106"/>
    <mergeCell ref="B107:W107"/>
    <mergeCell ref="X107:AC107"/>
    <mergeCell ref="AD107:AI107"/>
    <mergeCell ref="AJ107:AN107"/>
    <mergeCell ref="AP107:AS107"/>
    <mergeCell ref="AU107:AX107"/>
    <mergeCell ref="B108:W108"/>
    <mergeCell ref="X108:AC108"/>
    <mergeCell ref="AD108:AI108"/>
    <mergeCell ref="AJ108:AN108"/>
    <mergeCell ref="B109:W109"/>
    <mergeCell ref="X109:AC109"/>
    <mergeCell ref="AD109:AI109"/>
    <mergeCell ref="AJ109:AN109"/>
    <mergeCell ref="AP109:AS109"/>
    <mergeCell ref="AU109:AX109"/>
    <mergeCell ref="B110:W110"/>
    <mergeCell ref="X110:AC110"/>
    <mergeCell ref="AD110:AI110"/>
    <mergeCell ref="AJ110:AN110"/>
    <mergeCell ref="AP110:AS110"/>
    <mergeCell ref="AU110:AX110"/>
    <mergeCell ref="B111:W111"/>
    <mergeCell ref="X111:AC111"/>
    <mergeCell ref="AD111:AI111"/>
    <mergeCell ref="AJ111:AN111"/>
    <mergeCell ref="B112:W112"/>
    <mergeCell ref="X112:AC112"/>
    <mergeCell ref="AD112:AI112"/>
    <mergeCell ref="AJ112:AN112"/>
    <mergeCell ref="AP112:AS112"/>
    <mergeCell ref="AU112:AX112"/>
    <mergeCell ref="A113:AC113"/>
    <mergeCell ref="AD113:AI113"/>
    <mergeCell ref="AJ113:AN113"/>
    <mergeCell ref="AP113:AS113"/>
    <mergeCell ref="AU113:AX113"/>
    <mergeCell ref="A114:AI114"/>
    <mergeCell ref="AJ114:AN114"/>
    <mergeCell ref="B115:N115"/>
    <mergeCell ref="O115:W115"/>
    <mergeCell ref="X115:AC115"/>
    <mergeCell ref="AD115:AI115"/>
    <mergeCell ref="AJ115:AN115"/>
    <mergeCell ref="A116:AI116"/>
    <mergeCell ref="AJ116:AN116"/>
    <mergeCell ref="B117:N117"/>
    <mergeCell ref="O117:W117"/>
    <mergeCell ref="X117:AC117"/>
    <mergeCell ref="AD117:AI117"/>
    <mergeCell ref="AJ117:AN117"/>
    <mergeCell ref="A118:AI118"/>
    <mergeCell ref="AJ118:AN118"/>
    <mergeCell ref="B119:N119"/>
    <mergeCell ref="O119:W119"/>
    <mergeCell ref="X119:AC119"/>
    <mergeCell ref="AD119:AI119"/>
    <mergeCell ref="AJ119:AN119"/>
    <mergeCell ref="B120:AI120"/>
    <mergeCell ref="AJ120:AN120"/>
    <mergeCell ref="B121:AC121"/>
    <mergeCell ref="AD121:AI121"/>
    <mergeCell ref="B122:AC122"/>
    <mergeCell ref="AD122:AI122"/>
    <mergeCell ref="AJ122:AN122"/>
    <mergeCell ref="B123:AC123"/>
    <mergeCell ref="AD123:AI123"/>
    <mergeCell ref="AJ123:AN123"/>
    <mergeCell ref="AJ121:AS121"/>
    <mergeCell ref="B124:AC124"/>
    <mergeCell ref="AD124:AI124"/>
    <mergeCell ref="AJ124:AN124"/>
    <mergeCell ref="A125:AC125"/>
    <mergeCell ref="AD125:AI125"/>
    <mergeCell ref="AJ125:AN125"/>
    <mergeCell ref="A126:AI126"/>
    <mergeCell ref="AJ126:AN126"/>
    <mergeCell ref="B127:AC127"/>
    <mergeCell ref="AD127:AI127"/>
    <mergeCell ref="A128:AI128"/>
    <mergeCell ref="B129:AC129"/>
    <mergeCell ref="AD129:AI129"/>
    <mergeCell ref="B130:AC130"/>
    <mergeCell ref="AD130:AI130"/>
    <mergeCell ref="B131:AC131"/>
    <mergeCell ref="AD131:AI131"/>
    <mergeCell ref="AR131:AY131"/>
    <mergeCell ref="B132:AC132"/>
    <mergeCell ref="AD132:AI132"/>
    <mergeCell ref="B133:AC133"/>
    <mergeCell ref="AD133:AI133"/>
    <mergeCell ref="AR133:AY133"/>
    <mergeCell ref="B134:AC134"/>
    <mergeCell ref="AD134:AI134"/>
    <mergeCell ref="B135:AC135"/>
    <mergeCell ref="AD135:AI135"/>
    <mergeCell ref="A136:AC136"/>
    <mergeCell ref="AD136:AI136"/>
    <mergeCell ref="AV145:AW145"/>
    <mergeCell ref="AV146:AW146"/>
    <mergeCell ref="AS147:AU147"/>
    <mergeCell ref="AV147:AW147"/>
    <mergeCell ref="AS148:AU148"/>
    <mergeCell ref="AV148:AW148"/>
    <mergeCell ref="B137:AC137"/>
    <mergeCell ref="AD137:AI137"/>
    <mergeCell ref="A138:AC138"/>
    <mergeCell ref="AD138:AI138"/>
    <mergeCell ref="A139:AC139"/>
    <mergeCell ref="AD139:AI139"/>
    <mergeCell ref="AS142:AW142"/>
    <mergeCell ref="AV143:AW143"/>
    <mergeCell ref="AV144:AW144"/>
  </mergeCells>
  <pageMargins left="0.78749999999999998" right="0.78749999999999998" top="1.05277777777778" bottom="1.05277777777778" header="0.78749999999999998" footer="0.78749999999999998"/>
  <pageSetup paperSize="9" scale="52" firstPageNumber="0" fitToHeight="0" orientation="landscape" r:id="rId1"/>
  <headerFooter>
    <oddHeader>&amp;C&amp;12&amp;A</oddHeader>
    <oddFooter>&amp;C&amp;12Página &amp;P</oddFoot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2:J84"/>
  <sheetViews>
    <sheetView showGridLines="0" tabSelected="1" topLeftCell="A16" zoomScaleNormal="100" workbookViewId="0">
      <selection activeCell="B7" sqref="B7:E7"/>
    </sheetView>
  </sheetViews>
  <sheetFormatPr defaultRowHeight="12.75" x14ac:dyDescent="0.2"/>
  <cols>
    <col min="1" max="2" width="8.6640625" customWidth="1"/>
    <col min="3" max="3" width="50.83203125" customWidth="1"/>
    <col min="4" max="4" width="23.1640625" customWidth="1"/>
    <col min="5" max="5" width="18" customWidth="1"/>
    <col min="6" max="6" width="17.6640625" customWidth="1"/>
    <col min="7" max="8" width="23.6640625" customWidth="1"/>
    <col min="9" max="9" width="18.5" customWidth="1"/>
    <col min="10" max="10" width="98.1640625" customWidth="1"/>
    <col min="11" max="1025" width="8.6640625" customWidth="1"/>
  </cols>
  <sheetData>
    <row r="2" spans="2:10" x14ac:dyDescent="0.2">
      <c r="B2" s="1"/>
      <c r="C2" s="1"/>
      <c r="D2" s="1"/>
      <c r="E2" s="1"/>
      <c r="F2" s="1"/>
      <c r="G2" s="1"/>
      <c r="H2" s="1"/>
      <c r="I2" s="1"/>
    </row>
    <row r="3" spans="2:10" x14ac:dyDescent="0.2">
      <c r="B3" s="231" t="s">
        <v>186</v>
      </c>
      <c r="C3" s="231"/>
      <c r="D3" s="231"/>
      <c r="E3" s="231"/>
      <c r="F3" s="231"/>
      <c r="G3" s="231"/>
      <c r="H3" s="231"/>
      <c r="I3" s="231"/>
    </row>
    <row r="4" spans="2:10" x14ac:dyDescent="0.2">
      <c r="B4" s="231" t="s">
        <v>273</v>
      </c>
      <c r="C4" s="231"/>
      <c r="D4" s="231"/>
      <c r="E4" s="231"/>
      <c r="F4" s="231"/>
      <c r="G4" s="231"/>
      <c r="H4" s="231"/>
      <c r="I4" s="231"/>
    </row>
    <row r="5" spans="2:10" ht="12.75" customHeight="1" x14ac:dyDescent="0.2">
      <c r="B5" s="232" t="s">
        <v>249</v>
      </c>
      <c r="C5" s="232"/>
      <c r="D5" s="232"/>
      <c r="E5" s="232"/>
      <c r="F5" s="232"/>
      <c r="G5" s="232"/>
      <c r="H5" s="232"/>
      <c r="I5" s="232"/>
      <c r="J5" s="220" t="s">
        <v>257</v>
      </c>
    </row>
    <row r="6" spans="2:10" x14ac:dyDescent="0.2">
      <c r="B6" s="234" t="s">
        <v>187</v>
      </c>
      <c r="C6" s="234"/>
      <c r="D6" s="234"/>
      <c r="E6" s="234"/>
      <c r="F6" s="234"/>
      <c r="G6" s="234"/>
      <c r="H6" s="234"/>
      <c r="I6" s="234"/>
      <c r="J6" s="233"/>
    </row>
    <row r="7" spans="2:10" ht="21" customHeight="1" x14ac:dyDescent="0.2">
      <c r="B7" s="197" t="s">
        <v>188</v>
      </c>
      <c r="C7" s="236"/>
      <c r="D7" s="236"/>
      <c r="E7" s="198"/>
      <c r="F7" s="18" t="s">
        <v>189</v>
      </c>
      <c r="G7" s="18" t="s">
        <v>268</v>
      </c>
      <c r="H7" s="18" t="s">
        <v>190</v>
      </c>
      <c r="I7" s="19" t="s">
        <v>191</v>
      </c>
      <c r="J7" s="233"/>
    </row>
    <row r="8" spans="2:10" ht="12.75" customHeight="1" x14ac:dyDescent="0.2">
      <c r="B8" s="197" t="str">
        <f>B4</f>
        <v xml:space="preserve">MICROONIBUS 33 LUGARES </v>
      </c>
      <c r="C8" s="236"/>
      <c r="D8" s="236"/>
      <c r="E8" s="198"/>
      <c r="F8" s="20">
        <v>716413</v>
      </c>
      <c r="G8" s="20">
        <f>'Depreciação - cáluculo base'!F14</f>
        <v>564175.23750000005</v>
      </c>
      <c r="H8" s="20">
        <f>'Depreciação - cáluculo base'!H17</f>
        <v>30447.552500000002</v>
      </c>
      <c r="I8" s="21">
        <f>H8/30000</f>
        <v>1.0149184166666667</v>
      </c>
      <c r="J8" s="233"/>
    </row>
    <row r="9" spans="2:10" x14ac:dyDescent="0.2">
      <c r="B9" s="1"/>
      <c r="C9" s="1"/>
      <c r="D9" s="1"/>
      <c r="E9" s="1"/>
      <c r="F9" s="1"/>
      <c r="G9" s="1"/>
      <c r="H9" s="1"/>
      <c r="I9" s="1"/>
    </row>
    <row r="10" spans="2:10" x14ac:dyDescent="0.2">
      <c r="B10" s="228" t="s">
        <v>192</v>
      </c>
      <c r="C10" s="228"/>
      <c r="D10" s="228"/>
      <c r="E10" s="228"/>
      <c r="F10" s="228"/>
      <c r="G10" s="228"/>
      <c r="H10" s="228"/>
      <c r="I10" s="228"/>
    </row>
    <row r="11" spans="2:10" ht="73.5" customHeight="1" x14ac:dyDescent="0.2">
      <c r="B11" s="209" t="s">
        <v>188</v>
      </c>
      <c r="C11" s="209"/>
      <c r="D11" s="71" t="s">
        <v>193</v>
      </c>
      <c r="E11" s="197" t="s">
        <v>256</v>
      </c>
      <c r="F11" s="198"/>
      <c r="G11" s="71" t="s">
        <v>194</v>
      </c>
      <c r="H11" s="71" t="s">
        <v>195</v>
      </c>
      <c r="I11" s="19" t="s">
        <v>191</v>
      </c>
      <c r="J11" s="235" t="s">
        <v>258</v>
      </c>
    </row>
    <row r="12" spans="2:10" x14ac:dyDescent="0.2">
      <c r="B12" s="209" t="str">
        <f>B8</f>
        <v xml:space="preserve">MICROONIBUS 33 LUGARES </v>
      </c>
      <c r="C12" s="209"/>
      <c r="D12" s="22">
        <v>323.77999999999997</v>
      </c>
      <c r="E12" s="199">
        <f>112.64*2</f>
        <v>225.28</v>
      </c>
      <c r="F12" s="200"/>
      <c r="G12" s="20">
        <v>90.94</v>
      </c>
      <c r="H12" s="20">
        <f>F8*1%</f>
        <v>7164.13</v>
      </c>
      <c r="I12" s="21">
        <f>SUM(D12:H12)/30000</f>
        <v>0.26013766666666666</v>
      </c>
      <c r="J12" s="217"/>
    </row>
    <row r="13" spans="2:10" x14ac:dyDescent="0.2">
      <c r="B13" s="1"/>
      <c r="C13" s="1"/>
      <c r="D13" s="1"/>
      <c r="E13" s="1"/>
      <c r="F13" s="1"/>
      <c r="G13" s="1"/>
      <c r="H13" s="1"/>
      <c r="I13" s="1"/>
    </row>
    <row r="14" spans="2:10" ht="12.75" customHeight="1" x14ac:dyDescent="0.2">
      <c r="B14" s="228" t="s">
        <v>196</v>
      </c>
      <c r="C14" s="228"/>
      <c r="D14" s="228"/>
      <c r="E14" s="228"/>
      <c r="F14" s="228"/>
      <c r="G14" s="228"/>
      <c r="H14" s="228"/>
      <c r="I14" s="228"/>
    </row>
    <row r="15" spans="2:10" ht="29.25" customHeight="1" x14ac:dyDescent="0.2">
      <c r="B15" s="209" t="s">
        <v>188</v>
      </c>
      <c r="C15" s="209"/>
      <c r="D15" s="209"/>
      <c r="E15" s="209"/>
      <c r="F15" s="209"/>
      <c r="G15" s="18" t="s">
        <v>197</v>
      </c>
      <c r="H15" s="18" t="s">
        <v>198</v>
      </c>
      <c r="I15" s="19" t="s">
        <v>191</v>
      </c>
      <c r="J15" s="217" t="s">
        <v>259</v>
      </c>
    </row>
    <row r="16" spans="2:10" x14ac:dyDescent="0.2">
      <c r="B16" s="209" t="str">
        <f>B12</f>
        <v xml:space="preserve">MICROONIBUS 33 LUGARES </v>
      </c>
      <c r="C16" s="209"/>
      <c r="D16" s="209"/>
      <c r="E16" s="209"/>
      <c r="F16" s="209"/>
      <c r="G16" s="70">
        <v>4481.1000000000004</v>
      </c>
      <c r="H16" s="70">
        <v>3189.45</v>
      </c>
      <c r="I16" s="21">
        <f>SUM(G16,H16)/30000</f>
        <v>0.255685</v>
      </c>
      <c r="J16" s="217"/>
    </row>
    <row r="17" spans="2:10" x14ac:dyDescent="0.2">
      <c r="B17" s="1"/>
      <c r="C17" s="1"/>
      <c r="D17" s="1"/>
      <c r="E17" s="1"/>
      <c r="F17" s="1"/>
      <c r="G17" s="1"/>
      <c r="H17" s="1"/>
      <c r="I17" s="1"/>
    </row>
    <row r="18" spans="2:10" ht="12.75" customHeight="1" x14ac:dyDescent="0.2">
      <c r="B18" s="228" t="s">
        <v>199</v>
      </c>
      <c r="C18" s="228"/>
      <c r="D18" s="228"/>
      <c r="E18" s="228"/>
      <c r="F18" s="228"/>
      <c r="G18" s="228"/>
      <c r="H18" s="228"/>
      <c r="I18" s="228"/>
      <c r="J18" s="217" t="s">
        <v>260</v>
      </c>
    </row>
    <row r="19" spans="2:10" ht="12.75" customHeight="1" x14ac:dyDescent="0.2">
      <c r="B19" s="209" t="s">
        <v>188</v>
      </c>
      <c r="C19" s="209"/>
      <c r="D19" s="209"/>
      <c r="E19" s="209"/>
      <c r="F19" s="209"/>
      <c r="G19" s="209" t="s">
        <v>200</v>
      </c>
      <c r="H19" s="209"/>
      <c r="I19" s="19" t="s">
        <v>191</v>
      </c>
      <c r="J19" s="217"/>
    </row>
    <row r="20" spans="2:10" x14ac:dyDescent="0.2">
      <c r="B20" s="209" t="str">
        <f>B16</f>
        <v xml:space="preserve">MICROONIBUS 33 LUGARES </v>
      </c>
      <c r="C20" s="209"/>
      <c r="D20" s="209"/>
      <c r="E20" s="209"/>
      <c r="F20" s="209"/>
      <c r="G20" s="229">
        <v>960.11</v>
      </c>
      <c r="H20" s="229"/>
      <c r="I20" s="21">
        <f>G20/30000</f>
        <v>3.2003666666666666E-2</v>
      </c>
      <c r="J20" s="217"/>
    </row>
    <row r="21" spans="2:10" x14ac:dyDescent="0.2">
      <c r="B21" s="1"/>
      <c r="C21" s="1"/>
      <c r="D21" s="1"/>
      <c r="E21" s="1"/>
      <c r="F21" s="1"/>
      <c r="G21" s="1"/>
      <c r="H21" s="1"/>
      <c r="I21" s="1"/>
    </row>
    <row r="22" spans="2:10" ht="12.75" customHeight="1" x14ac:dyDescent="0.2">
      <c r="B22" s="228" t="s">
        <v>201</v>
      </c>
      <c r="C22" s="228"/>
      <c r="D22" s="228"/>
      <c r="E22" s="228"/>
      <c r="F22" s="228"/>
      <c r="G22" s="228"/>
      <c r="H22" s="228"/>
      <c r="I22" s="228"/>
      <c r="J22" s="217" t="s">
        <v>261</v>
      </c>
    </row>
    <row r="23" spans="2:10" ht="12.75" customHeight="1" x14ac:dyDescent="0.2">
      <c r="B23" s="209" t="s">
        <v>188</v>
      </c>
      <c r="C23" s="209"/>
      <c r="D23" s="209"/>
      <c r="E23" s="209"/>
      <c r="F23" s="209"/>
      <c r="G23" s="71" t="s">
        <v>202</v>
      </c>
      <c r="H23" s="18" t="s">
        <v>203</v>
      </c>
      <c r="I23" s="19" t="s">
        <v>191</v>
      </c>
      <c r="J23" s="217"/>
    </row>
    <row r="24" spans="2:10" x14ac:dyDescent="0.2">
      <c r="B24" s="209" t="str">
        <f>B20</f>
        <v xml:space="preserve">MICROONIBUS 33 LUGARES </v>
      </c>
      <c r="C24" s="209"/>
      <c r="D24" s="209"/>
      <c r="E24" s="209"/>
      <c r="F24" s="209"/>
      <c r="G24" s="20">
        <v>340</v>
      </c>
      <c r="H24" s="23">
        <v>24</v>
      </c>
      <c r="I24" s="21">
        <f>(G24*H24)/30000</f>
        <v>0.27200000000000002</v>
      </c>
      <c r="J24" s="217"/>
    </row>
    <row r="25" spans="2:10" x14ac:dyDescent="0.2">
      <c r="B25" s="1"/>
      <c r="C25" s="1"/>
      <c r="D25" s="1"/>
      <c r="E25" s="1"/>
      <c r="F25" s="1"/>
      <c r="G25" s="1"/>
      <c r="H25" s="1"/>
      <c r="I25" s="1"/>
      <c r="J25" s="217"/>
    </row>
    <row r="26" spans="2:10" x14ac:dyDescent="0.2">
      <c r="B26" s="224" t="s">
        <v>204</v>
      </c>
      <c r="C26" s="224"/>
      <c r="D26" s="224"/>
      <c r="E26" s="224"/>
      <c r="F26" s="224"/>
      <c r="G26" s="224"/>
      <c r="H26" s="224"/>
      <c r="I26" s="38">
        <f>SUM(I8,I12,I16,I20,I24)</f>
        <v>1.83474475</v>
      </c>
    </row>
    <row r="27" spans="2:10" x14ac:dyDescent="0.2">
      <c r="B27" s="1"/>
      <c r="C27" s="1"/>
      <c r="D27" s="1"/>
      <c r="E27" s="1"/>
      <c r="F27" s="1"/>
      <c r="G27" s="1"/>
      <c r="H27" s="1"/>
      <c r="I27" s="1"/>
    </row>
    <row r="28" spans="2:10" ht="12.75" customHeight="1" x14ac:dyDescent="0.2">
      <c r="B28" s="230" t="s">
        <v>205</v>
      </c>
      <c r="C28" s="230"/>
      <c r="D28" s="230"/>
      <c r="E28" s="230"/>
      <c r="F28" s="230"/>
      <c r="G28" s="230"/>
      <c r="H28" s="230"/>
      <c r="I28" s="230"/>
    </row>
    <row r="29" spans="2:10" ht="12.75" customHeight="1" x14ac:dyDescent="0.2">
      <c r="B29" s="25"/>
      <c r="C29" s="26"/>
      <c r="D29" s="26"/>
      <c r="E29" s="26" t="s">
        <v>206</v>
      </c>
      <c r="F29" s="26"/>
      <c r="G29" s="26"/>
      <c r="H29" s="80">
        <v>1.12E-2</v>
      </c>
      <c r="I29" s="27">
        <v>7500</v>
      </c>
      <c r="J29" s="216" t="s">
        <v>207</v>
      </c>
    </row>
    <row r="30" spans="2:10" ht="22.5" customHeight="1" x14ac:dyDescent="0.2">
      <c r="B30" s="209" t="s">
        <v>188</v>
      </c>
      <c r="C30" s="209"/>
      <c r="D30" s="209"/>
      <c r="E30" s="71" t="s">
        <v>208</v>
      </c>
      <c r="F30" s="209" t="s">
        <v>209</v>
      </c>
      <c r="G30" s="209"/>
      <c r="H30" s="210" t="s">
        <v>210</v>
      </c>
      <c r="I30" s="210"/>
      <c r="J30" s="216"/>
    </row>
    <row r="31" spans="2:10" ht="12.75" customHeight="1" x14ac:dyDescent="0.2">
      <c r="B31" s="209" t="s">
        <v>248</v>
      </c>
      <c r="C31" s="209"/>
      <c r="D31" s="209"/>
      <c r="E31" s="28">
        <f>F8</f>
        <v>716413</v>
      </c>
      <c r="F31" s="227">
        <v>1.4933E-6</v>
      </c>
      <c r="G31" s="227"/>
      <c r="H31" s="213">
        <f>(E31*F31)</f>
        <v>1.0698195329</v>
      </c>
      <c r="I31" s="213"/>
      <c r="J31" s="216"/>
    </row>
    <row r="32" spans="2:10" x14ac:dyDescent="0.2">
      <c r="B32" s="226" t="s">
        <v>211</v>
      </c>
      <c r="C32" s="226"/>
      <c r="D32" s="226"/>
      <c r="E32" s="226"/>
      <c r="F32" s="226"/>
      <c r="G32" s="226"/>
      <c r="H32" s="226"/>
      <c r="I32" s="226"/>
    </row>
    <row r="33" spans="2:10" ht="12.75" customHeight="1" x14ac:dyDescent="0.2">
      <c r="B33" s="209" t="s">
        <v>212</v>
      </c>
      <c r="C33" s="209"/>
      <c r="D33" s="78" t="s">
        <v>213</v>
      </c>
      <c r="E33" s="71" t="s">
        <v>214</v>
      </c>
      <c r="F33" s="209" t="s">
        <v>215</v>
      </c>
      <c r="G33" s="209"/>
      <c r="H33" s="210" t="s">
        <v>210</v>
      </c>
      <c r="I33" s="210"/>
      <c r="J33" s="217"/>
    </row>
    <row r="34" spans="2:10" ht="12.75" customHeight="1" x14ac:dyDescent="0.2">
      <c r="B34" s="209" t="s">
        <v>216</v>
      </c>
      <c r="C34" s="209"/>
      <c r="D34" s="29">
        <v>12</v>
      </c>
      <c r="E34" s="28">
        <v>36</v>
      </c>
      <c r="F34" s="225">
        <v>15000</v>
      </c>
      <c r="G34" s="225"/>
      <c r="H34" s="213">
        <f>(D34*E34)/F34</f>
        <v>2.8799999999999999E-2</v>
      </c>
      <c r="I34" s="213"/>
      <c r="J34" s="217"/>
    </row>
    <row r="35" spans="2:10" ht="12.75" customHeight="1" x14ac:dyDescent="0.2">
      <c r="B35" s="209" t="s">
        <v>217</v>
      </c>
      <c r="C35" s="209"/>
      <c r="D35" s="29">
        <v>5</v>
      </c>
      <c r="E35" s="28">
        <v>103</v>
      </c>
      <c r="F35" s="225">
        <v>50000</v>
      </c>
      <c r="G35" s="225"/>
      <c r="H35" s="213">
        <f>(D35*E35)/F35</f>
        <v>1.03E-2</v>
      </c>
      <c r="I35" s="213"/>
      <c r="J35" s="217"/>
    </row>
    <row r="36" spans="2:10" ht="12.75" customHeight="1" x14ac:dyDescent="0.2">
      <c r="B36" s="209" t="s">
        <v>218</v>
      </c>
      <c r="C36" s="209"/>
      <c r="D36" s="29">
        <v>8</v>
      </c>
      <c r="E36" s="28">
        <v>127.2</v>
      </c>
      <c r="F36" s="225">
        <v>50000</v>
      </c>
      <c r="G36" s="225"/>
      <c r="H36" s="213">
        <f>(D36*E36)/F36</f>
        <v>2.0352000000000002E-2</v>
      </c>
      <c r="I36" s="213"/>
      <c r="J36" s="217"/>
    </row>
    <row r="37" spans="2:10" ht="12.75" customHeight="1" x14ac:dyDescent="0.2">
      <c r="B37" s="209" t="s">
        <v>219</v>
      </c>
      <c r="C37" s="209"/>
      <c r="D37" s="29">
        <v>2</v>
      </c>
      <c r="E37" s="28">
        <f>51.44*2</f>
        <v>102.88</v>
      </c>
      <c r="F37" s="225">
        <v>1000</v>
      </c>
      <c r="G37" s="225"/>
      <c r="H37" s="213">
        <f>(D37*E37)/F37</f>
        <v>0.20576</v>
      </c>
      <c r="I37" s="213"/>
      <c r="J37" s="217"/>
    </row>
    <row r="38" spans="2:10" ht="12.75" customHeight="1" x14ac:dyDescent="0.2">
      <c r="B38" s="209" t="s">
        <v>220</v>
      </c>
      <c r="C38" s="209"/>
      <c r="D38" s="29">
        <v>5</v>
      </c>
      <c r="E38" s="28">
        <f>673.39/20</f>
        <v>33.669499999999999</v>
      </c>
      <c r="F38" s="225">
        <v>1000</v>
      </c>
      <c r="G38" s="225"/>
      <c r="H38" s="213">
        <f>(D38*E38)/F38</f>
        <v>0.16834749999999998</v>
      </c>
      <c r="I38" s="213"/>
      <c r="J38" s="217"/>
    </row>
    <row r="39" spans="2:10" x14ac:dyDescent="0.2">
      <c r="B39" s="1"/>
      <c r="C39" s="1"/>
      <c r="D39" s="1"/>
      <c r="E39" s="1"/>
      <c r="F39" s="1"/>
      <c r="G39" s="1"/>
      <c r="H39" s="214">
        <f>SUM(H34:I38)</f>
        <v>0.43355949999999999</v>
      </c>
      <c r="I39" s="214"/>
      <c r="J39" s="217"/>
    </row>
    <row r="40" spans="2:10" x14ac:dyDescent="0.2">
      <c r="B40" s="25"/>
      <c r="C40" s="26"/>
      <c r="D40" s="26"/>
      <c r="E40" s="26" t="s">
        <v>221</v>
      </c>
      <c r="F40" s="26"/>
      <c r="G40" s="26"/>
      <c r="H40" s="80"/>
      <c r="I40" s="27"/>
    </row>
    <row r="41" spans="2:10" ht="22.5" customHeight="1" x14ac:dyDescent="0.2">
      <c r="B41" s="209" t="s">
        <v>212</v>
      </c>
      <c r="C41" s="209"/>
      <c r="D41" s="209"/>
      <c r="E41" s="71" t="s">
        <v>208</v>
      </c>
      <c r="F41" s="209" t="s">
        <v>209</v>
      </c>
      <c r="G41" s="209"/>
      <c r="H41" s="210" t="s">
        <v>210</v>
      </c>
      <c r="I41" s="210"/>
      <c r="J41" s="195" t="s">
        <v>250</v>
      </c>
    </row>
    <row r="42" spans="2:10" ht="12.75" customHeight="1" x14ac:dyDescent="0.2">
      <c r="B42" s="209" t="s">
        <v>222</v>
      </c>
      <c r="C42" s="209"/>
      <c r="D42" s="209"/>
      <c r="E42" s="28">
        <v>6.14</v>
      </c>
      <c r="F42" s="225">
        <v>6</v>
      </c>
      <c r="G42" s="225"/>
      <c r="H42" s="213">
        <f>E42/F42</f>
        <v>1.0233333333333332</v>
      </c>
      <c r="I42" s="213"/>
      <c r="J42" s="195"/>
    </row>
    <row r="43" spans="2:10" ht="12.75" customHeight="1" x14ac:dyDescent="0.2">
      <c r="B43" s="209" t="s">
        <v>223</v>
      </c>
      <c r="C43" s="209"/>
      <c r="D43" s="209"/>
      <c r="E43" s="28">
        <v>3.01</v>
      </c>
      <c r="F43" s="225">
        <v>0.75</v>
      </c>
      <c r="G43" s="225"/>
      <c r="H43" s="213">
        <f>E43*F43</f>
        <v>2.2574999999999998</v>
      </c>
      <c r="I43" s="213"/>
      <c r="J43" s="195"/>
    </row>
    <row r="44" spans="2:10" x14ac:dyDescent="0.2">
      <c r="B44" s="39"/>
      <c r="C44" s="40"/>
      <c r="D44" s="40"/>
      <c r="E44" s="40"/>
      <c r="F44" s="40"/>
      <c r="G44" s="40"/>
      <c r="H44" s="214">
        <f>SUM(H42:I43)</f>
        <v>3.2808333333333328</v>
      </c>
      <c r="I44" s="214"/>
      <c r="J44" s="195"/>
    </row>
    <row r="45" spans="2:10" x14ac:dyDescent="0.2">
      <c r="B45" s="25"/>
      <c r="C45" s="26"/>
      <c r="D45" s="26"/>
      <c r="E45" s="26" t="s">
        <v>224</v>
      </c>
      <c r="F45" s="26"/>
      <c r="G45" s="26"/>
      <c r="H45" s="208"/>
      <c r="I45" s="208"/>
    </row>
    <row r="46" spans="2:10" ht="22.5" customHeight="1" x14ac:dyDescent="0.2">
      <c r="B46" s="209" t="s">
        <v>212</v>
      </c>
      <c r="C46" s="209"/>
      <c r="D46" s="209"/>
      <c r="E46" s="71" t="s">
        <v>208</v>
      </c>
      <c r="F46" s="18" t="s">
        <v>209</v>
      </c>
      <c r="G46" s="18" t="s">
        <v>215</v>
      </c>
      <c r="H46" s="210" t="s">
        <v>210</v>
      </c>
      <c r="I46" s="210"/>
      <c r="J46" s="217" t="s">
        <v>262</v>
      </c>
    </row>
    <row r="47" spans="2:10" ht="12.75" customHeight="1" x14ac:dyDescent="0.2">
      <c r="B47" s="209" t="s">
        <v>225</v>
      </c>
      <c r="C47" s="209"/>
      <c r="D47" s="209"/>
      <c r="E47" s="28">
        <v>1374.19</v>
      </c>
      <c r="F47" s="32">
        <v>6</v>
      </c>
      <c r="G47" s="32">
        <v>15000</v>
      </c>
      <c r="H47" s="213">
        <f>E47*F47/G47</f>
        <v>0.54967599999999994</v>
      </c>
      <c r="I47" s="213"/>
      <c r="J47" s="217"/>
    </row>
    <row r="48" spans="2:10" x14ac:dyDescent="0.2">
      <c r="B48" s="39"/>
      <c r="C48" s="40"/>
      <c r="D48" s="40"/>
      <c r="E48" s="40"/>
      <c r="F48" s="40"/>
      <c r="G48" s="40"/>
      <c r="H48" s="214">
        <f>SUM(H47:I47)</f>
        <v>0.54967599999999994</v>
      </c>
      <c r="I48" s="214"/>
      <c r="J48" s="217"/>
    </row>
    <row r="49" spans="2:10" x14ac:dyDescent="0.2">
      <c r="B49" s="25"/>
      <c r="C49" s="26"/>
      <c r="D49" s="26"/>
      <c r="E49" s="33" t="s">
        <v>226</v>
      </c>
      <c r="F49" s="26"/>
      <c r="G49" s="26"/>
      <c r="H49" s="208"/>
      <c r="I49" s="208"/>
      <c r="J49" s="217"/>
    </row>
    <row r="50" spans="2:10" ht="22.5" customHeight="1" x14ac:dyDescent="0.2">
      <c r="B50" s="218" t="s">
        <v>212</v>
      </c>
      <c r="C50" s="218"/>
      <c r="D50" s="218"/>
      <c r="E50" s="84" t="s">
        <v>227</v>
      </c>
      <c r="F50" s="84" t="s">
        <v>251</v>
      </c>
      <c r="G50" s="84" t="s">
        <v>252</v>
      </c>
      <c r="H50" s="219" t="s">
        <v>210</v>
      </c>
      <c r="I50" s="219"/>
      <c r="J50" s="220" t="s">
        <v>266</v>
      </c>
    </row>
    <row r="51" spans="2:10" x14ac:dyDescent="0.2">
      <c r="B51" s="221"/>
      <c r="C51" s="221"/>
      <c r="D51" s="221"/>
      <c r="E51" s="53">
        <v>18.600000000000001</v>
      </c>
      <c r="F51" s="53">
        <v>528</v>
      </c>
      <c r="G51" s="53">
        <f>E51*F51</f>
        <v>9820.8000000000011</v>
      </c>
      <c r="H51" s="222">
        <f>G51/30000</f>
        <v>0.32736000000000004</v>
      </c>
      <c r="I51" s="222"/>
      <c r="J51" s="132"/>
    </row>
    <row r="52" spans="2:10" x14ac:dyDescent="0.2">
      <c r="B52" s="54"/>
      <c r="C52" s="55"/>
      <c r="D52" s="55"/>
      <c r="E52" s="55"/>
      <c r="F52" s="55"/>
      <c r="G52" s="55"/>
      <c r="H52" s="223">
        <f>H51</f>
        <v>0.32736000000000004</v>
      </c>
      <c r="I52" s="223"/>
      <c r="J52" s="216"/>
    </row>
    <row r="53" spans="2:10" x14ac:dyDescent="0.2">
      <c r="B53" s="1"/>
      <c r="C53" s="1"/>
      <c r="D53" s="1"/>
      <c r="E53" s="1"/>
      <c r="F53" s="1"/>
      <c r="G53" s="1"/>
      <c r="H53" s="1"/>
      <c r="I53" s="1"/>
      <c r="J53" s="216"/>
    </row>
    <row r="54" spans="2:10" x14ac:dyDescent="0.2">
      <c r="B54" s="224" t="s">
        <v>228</v>
      </c>
      <c r="C54" s="224"/>
      <c r="D54" s="224"/>
      <c r="E54" s="224"/>
      <c r="F54" s="224"/>
      <c r="G54" s="224"/>
      <c r="H54" s="224"/>
      <c r="I54" s="38">
        <f>SUM(H31,H39,H44,H48,H52)</f>
        <v>5.6612483662333322</v>
      </c>
      <c r="J54" s="216"/>
    </row>
    <row r="55" spans="2:10" x14ac:dyDescent="0.2">
      <c r="B55" s="25"/>
      <c r="C55" s="26"/>
      <c r="D55" s="26"/>
      <c r="E55" s="33" t="s">
        <v>229</v>
      </c>
      <c r="F55" s="26"/>
      <c r="G55" s="26"/>
      <c r="H55" s="208"/>
      <c r="I55" s="208"/>
      <c r="J55" s="79"/>
    </row>
    <row r="56" spans="2:10" ht="12.75" customHeight="1" x14ac:dyDescent="0.2">
      <c r="B56" s="209" t="s">
        <v>212</v>
      </c>
      <c r="C56" s="209"/>
      <c r="D56" s="209"/>
      <c r="E56" s="71" t="s">
        <v>253</v>
      </c>
      <c r="F56" s="209" t="s">
        <v>230</v>
      </c>
      <c r="G56" s="209"/>
      <c r="H56" s="210" t="s">
        <v>210</v>
      </c>
      <c r="I56" s="210"/>
      <c r="J56" s="79"/>
    </row>
    <row r="57" spans="2:10" x14ac:dyDescent="0.2">
      <c r="B57" s="211" t="s">
        <v>270</v>
      </c>
      <c r="C57" s="211"/>
      <c r="D57" s="211"/>
      <c r="E57" s="41">
        <v>27.21</v>
      </c>
      <c r="F57" s="212">
        <v>0.03</v>
      </c>
      <c r="G57" s="212"/>
      <c r="H57" s="213">
        <f>I54*F57</f>
        <v>0.16983745098699995</v>
      </c>
      <c r="I57" s="213"/>
    </row>
    <row r="58" spans="2:10" x14ac:dyDescent="0.2">
      <c r="B58" s="30"/>
      <c r="C58" s="31"/>
      <c r="D58" s="31"/>
      <c r="E58" s="31"/>
      <c r="F58" s="31"/>
      <c r="G58" s="31"/>
      <c r="H58" s="214">
        <f>SUM(H57:I57)</f>
        <v>0.16983745098699995</v>
      </c>
      <c r="I58" s="214"/>
    </row>
    <row r="59" spans="2:10" x14ac:dyDescent="0.2">
      <c r="B59" s="215" t="s">
        <v>231</v>
      </c>
      <c r="C59" s="215"/>
      <c r="D59" s="215"/>
      <c r="E59" s="215"/>
      <c r="F59" s="215"/>
      <c r="G59" s="215"/>
      <c r="H59" s="215"/>
      <c r="I59" s="24">
        <f>I54+H58</f>
        <v>5.8310858172203321</v>
      </c>
    </row>
    <row r="60" spans="2:10" ht="12.75" customHeight="1" x14ac:dyDescent="0.2">
      <c r="B60" s="206" t="s">
        <v>248</v>
      </c>
      <c r="C60" s="206"/>
      <c r="D60" s="206"/>
      <c r="E60" s="206"/>
      <c r="F60" s="34"/>
      <c r="G60" s="34"/>
      <c r="H60" s="34"/>
      <c r="I60" s="34"/>
    </row>
    <row r="61" spans="2:10" x14ac:dyDescent="0.2">
      <c r="B61" s="207" t="s">
        <v>212</v>
      </c>
      <c r="C61" s="207"/>
      <c r="D61" s="82" t="s">
        <v>232</v>
      </c>
      <c r="E61" s="82" t="s">
        <v>233</v>
      </c>
      <c r="F61" s="81"/>
      <c r="G61" s="81"/>
      <c r="H61" s="81"/>
      <c r="I61" s="81"/>
    </row>
    <row r="62" spans="2:10" ht="15" customHeight="1" x14ac:dyDescent="0.2">
      <c r="B62" s="205" t="s">
        <v>234</v>
      </c>
      <c r="C62" s="205"/>
      <c r="D62" s="35">
        <v>72822.8</v>
      </c>
      <c r="E62" s="36">
        <f>D62/30000</f>
        <v>2.4274266666666668</v>
      </c>
      <c r="F62" s="216" t="s">
        <v>263</v>
      </c>
      <c r="G62" s="132"/>
      <c r="H62" s="132"/>
      <c r="I62" s="132"/>
      <c r="J62" s="132"/>
    </row>
    <row r="63" spans="2:10" x14ac:dyDescent="0.2">
      <c r="B63" s="205" t="s">
        <v>235</v>
      </c>
      <c r="C63" s="205"/>
      <c r="D63" s="205"/>
      <c r="E63" s="36">
        <f>I26</f>
        <v>1.83474475</v>
      </c>
    </row>
    <row r="64" spans="2:10" x14ac:dyDescent="0.2">
      <c r="B64" s="205" t="s">
        <v>236</v>
      </c>
      <c r="C64" s="205"/>
      <c r="D64" s="205"/>
      <c r="E64" s="36">
        <f>I59</f>
        <v>5.8310858172203321</v>
      </c>
    </row>
    <row r="65" spans="2:10" x14ac:dyDescent="0.2">
      <c r="B65" s="204" t="s">
        <v>237</v>
      </c>
      <c r="C65" s="204"/>
      <c r="D65" s="204"/>
      <c r="E65" s="37">
        <f>SUM(E62:E64)</f>
        <v>10.093257233886998</v>
      </c>
    </row>
    <row r="66" spans="2:10" x14ac:dyDescent="0.2">
      <c r="B66" s="205" t="s">
        <v>271</v>
      </c>
      <c r="C66" s="205"/>
      <c r="D66" s="205"/>
      <c r="E66" s="36">
        <f>E65*5%</f>
        <v>0.50466286169434993</v>
      </c>
    </row>
    <row r="67" spans="2:10" x14ac:dyDescent="0.2">
      <c r="B67" s="204" t="s">
        <v>238</v>
      </c>
      <c r="C67" s="204"/>
      <c r="D67" s="204"/>
      <c r="E67" s="37">
        <f>SUM(E65:E66)</f>
        <v>10.597920095581348</v>
      </c>
      <c r="J67" s="77"/>
    </row>
    <row r="68" spans="2:10" x14ac:dyDescent="0.2">
      <c r="B68" s="205" t="s">
        <v>269</v>
      </c>
      <c r="C68" s="205"/>
      <c r="D68" s="205"/>
      <c r="E68" s="36">
        <f>E67*10%</f>
        <v>1.0597920095581348</v>
      </c>
      <c r="J68" s="77"/>
    </row>
    <row r="69" spans="2:10" x14ac:dyDescent="0.2">
      <c r="B69" s="204" t="s">
        <v>239</v>
      </c>
      <c r="C69" s="204"/>
      <c r="D69" s="204"/>
      <c r="E69" s="37">
        <f>SUM(E67,E68)</f>
        <v>11.657712105139483</v>
      </c>
    </row>
    <row r="70" spans="2:10" ht="13.5" customHeight="1" x14ac:dyDescent="0.2">
      <c r="B70" s="205" t="s">
        <v>240</v>
      </c>
      <c r="C70" s="205"/>
      <c r="D70" s="205"/>
      <c r="E70" s="36">
        <f>E69*0.65%</f>
        <v>7.5775128683406648E-2</v>
      </c>
      <c r="F70" s="195" t="s">
        <v>241</v>
      </c>
      <c r="G70" s="196"/>
      <c r="H70" s="196"/>
      <c r="I70" s="196"/>
      <c r="J70" s="196"/>
    </row>
    <row r="71" spans="2:10" x14ac:dyDescent="0.2">
      <c r="B71" s="205" t="s">
        <v>242</v>
      </c>
      <c r="C71" s="205"/>
      <c r="D71" s="205"/>
      <c r="E71" s="36">
        <f>E69*3%</f>
        <v>0.34973136315418446</v>
      </c>
      <c r="F71" s="195"/>
      <c r="G71" s="196"/>
      <c r="H71" s="196"/>
      <c r="I71" s="196"/>
      <c r="J71" s="196"/>
    </row>
    <row r="72" spans="2:10" x14ac:dyDescent="0.2">
      <c r="B72" s="205" t="s">
        <v>243</v>
      </c>
      <c r="C72" s="205"/>
      <c r="D72" s="205"/>
      <c r="E72" s="36">
        <f>E69*2%</f>
        <v>0.23315424210278968</v>
      </c>
      <c r="F72" s="195"/>
      <c r="G72" s="196"/>
      <c r="H72" s="196"/>
      <c r="I72" s="196"/>
      <c r="J72" s="196"/>
    </row>
    <row r="73" spans="2:10" x14ac:dyDescent="0.2">
      <c r="B73" s="204" t="s">
        <v>244</v>
      </c>
      <c r="C73" s="204"/>
      <c r="D73" s="204"/>
      <c r="E73" s="37">
        <f>SUM(E69:E72)</f>
        <v>12.316372839079865</v>
      </c>
      <c r="F73" s="1"/>
      <c r="G73" s="1"/>
      <c r="H73" s="1"/>
      <c r="I73" s="1"/>
    </row>
    <row r="76" spans="2:10" x14ac:dyDescent="0.2">
      <c r="B76" s="201" t="s">
        <v>245</v>
      </c>
      <c r="C76" s="201"/>
      <c r="D76" s="201"/>
      <c r="E76" s="201"/>
    </row>
    <row r="77" spans="2:10" x14ac:dyDescent="0.2">
      <c r="B77" s="83" t="s">
        <v>246</v>
      </c>
      <c r="C77" s="83" t="s">
        <v>247</v>
      </c>
      <c r="D77" s="202" t="s">
        <v>11</v>
      </c>
      <c r="E77" s="202"/>
    </row>
    <row r="78" spans="2:10" x14ac:dyDescent="0.2">
      <c r="B78" s="101">
        <v>30000</v>
      </c>
      <c r="C78" s="104">
        <v>12.32</v>
      </c>
      <c r="D78" s="203">
        <f>B78*C78</f>
        <v>369600</v>
      </c>
      <c r="E78" s="203"/>
    </row>
    <row r="79" spans="2:10" x14ac:dyDescent="0.2">
      <c r="E79" s="86"/>
    </row>
    <row r="80" spans="2:10" x14ac:dyDescent="0.2">
      <c r="E80" s="85"/>
      <c r="G80" s="103" t="s">
        <v>265</v>
      </c>
    </row>
    <row r="84" spans="6:6" x14ac:dyDescent="0.2">
      <c r="F84" s="103"/>
    </row>
  </sheetData>
  <mergeCells count="111">
    <mergeCell ref="B3:I3"/>
    <mergeCell ref="B4:I4"/>
    <mergeCell ref="B5:I5"/>
    <mergeCell ref="J5:J8"/>
    <mergeCell ref="B6:I6"/>
    <mergeCell ref="B10:I10"/>
    <mergeCell ref="B11:C11"/>
    <mergeCell ref="J11:J12"/>
    <mergeCell ref="B12:C12"/>
    <mergeCell ref="B7:E7"/>
    <mergeCell ref="B8:E8"/>
    <mergeCell ref="B31:D31"/>
    <mergeCell ref="F31:G31"/>
    <mergeCell ref="H31:I31"/>
    <mergeCell ref="J29:J31"/>
    <mergeCell ref="B14:I14"/>
    <mergeCell ref="B15:F15"/>
    <mergeCell ref="B16:F16"/>
    <mergeCell ref="B18:I18"/>
    <mergeCell ref="J18:J20"/>
    <mergeCell ref="B19:F19"/>
    <mergeCell ref="G19:H19"/>
    <mergeCell ref="B20:F20"/>
    <mergeCell ref="G20:H20"/>
    <mergeCell ref="J15:J16"/>
    <mergeCell ref="B22:I22"/>
    <mergeCell ref="J22:J25"/>
    <mergeCell ref="B23:F23"/>
    <mergeCell ref="B24:F24"/>
    <mergeCell ref="B26:H26"/>
    <mergeCell ref="B28:I28"/>
    <mergeCell ref="B30:D30"/>
    <mergeCell ref="F30:G30"/>
    <mergeCell ref="H30:I30"/>
    <mergeCell ref="B32:I32"/>
    <mergeCell ref="B33:C33"/>
    <mergeCell ref="F33:G33"/>
    <mergeCell ref="H33:I33"/>
    <mergeCell ref="J33:J39"/>
    <mergeCell ref="B34:C34"/>
    <mergeCell ref="F34:G34"/>
    <mergeCell ref="H34:I34"/>
    <mergeCell ref="B35:C35"/>
    <mergeCell ref="F35:G35"/>
    <mergeCell ref="H35:I35"/>
    <mergeCell ref="B36:C36"/>
    <mergeCell ref="F36:G36"/>
    <mergeCell ref="H36:I36"/>
    <mergeCell ref="B37:C37"/>
    <mergeCell ref="F37:G37"/>
    <mergeCell ref="H37:I37"/>
    <mergeCell ref="B38:C38"/>
    <mergeCell ref="F38:G38"/>
    <mergeCell ref="H38:I38"/>
    <mergeCell ref="H39:I39"/>
    <mergeCell ref="B41:D41"/>
    <mergeCell ref="F41:G41"/>
    <mergeCell ref="H41:I41"/>
    <mergeCell ref="J41:J44"/>
    <mergeCell ref="B42:D42"/>
    <mergeCell ref="F42:G42"/>
    <mergeCell ref="H42:I42"/>
    <mergeCell ref="B43:D43"/>
    <mergeCell ref="F43:G43"/>
    <mergeCell ref="H43:I43"/>
    <mergeCell ref="H44:I44"/>
    <mergeCell ref="B57:D57"/>
    <mergeCell ref="F57:G57"/>
    <mergeCell ref="H57:I57"/>
    <mergeCell ref="H58:I58"/>
    <mergeCell ref="B59:H59"/>
    <mergeCell ref="F62:J62"/>
    <mergeCell ref="H45:I45"/>
    <mergeCell ref="B46:D46"/>
    <mergeCell ref="H46:I46"/>
    <mergeCell ref="J46:J49"/>
    <mergeCell ref="B47:D47"/>
    <mergeCell ref="H47:I47"/>
    <mergeCell ref="H48:I48"/>
    <mergeCell ref="H49:I49"/>
    <mergeCell ref="B50:D50"/>
    <mergeCell ref="H50:I50"/>
    <mergeCell ref="J50:J54"/>
    <mergeCell ref="B51:D51"/>
    <mergeCell ref="H51:I51"/>
    <mergeCell ref="H52:I52"/>
    <mergeCell ref="B54:H54"/>
    <mergeCell ref="F70:J72"/>
    <mergeCell ref="E11:F11"/>
    <mergeCell ref="E12:F12"/>
    <mergeCell ref="B76:E76"/>
    <mergeCell ref="D77:E77"/>
    <mergeCell ref="D78:E78"/>
    <mergeCell ref="B67:D67"/>
    <mergeCell ref="B68:D68"/>
    <mergeCell ref="B69:D69"/>
    <mergeCell ref="B70:D70"/>
    <mergeCell ref="B71:D71"/>
    <mergeCell ref="B72:D72"/>
    <mergeCell ref="B73:D73"/>
    <mergeCell ref="B60:E60"/>
    <mergeCell ref="B61:C61"/>
    <mergeCell ref="B62:C62"/>
    <mergeCell ref="B63:D63"/>
    <mergeCell ref="B64:D64"/>
    <mergeCell ref="B65:D65"/>
    <mergeCell ref="B66:D66"/>
    <mergeCell ref="H55:I55"/>
    <mergeCell ref="B56:D56"/>
    <mergeCell ref="F56:G56"/>
    <mergeCell ref="H56:I56"/>
  </mergeCells>
  <pageMargins left="0.25" right="0.25" top="0.75" bottom="0.75" header="0.3" footer="0.3"/>
  <pageSetup paperSize="9" scale="54" firstPageNumber="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4</vt:i4>
      </vt:variant>
    </vt:vector>
  </HeadingPairs>
  <TitlesOfParts>
    <vt:vector size="4" baseType="lpstr">
      <vt:lpstr>Descrição</vt:lpstr>
      <vt:lpstr>Depreciação - cáluculo base</vt:lpstr>
      <vt:lpstr>Custo motorista Micro </vt:lpstr>
      <vt:lpstr>Micro 33 lugares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POLIENE VERNER SERENA</cp:lastModifiedBy>
  <cp:revision>18</cp:revision>
  <cp:lastPrinted>2026-05-26T12:27:02Z</cp:lastPrinted>
  <dcterms:created xsi:type="dcterms:W3CDTF">2023-08-29T02:59:00Z</dcterms:created>
  <dcterms:modified xsi:type="dcterms:W3CDTF">2026-05-26T12:27:06Z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ICV">
    <vt:lpwstr>CA33A35700534684BD07443725B2C9C3_13</vt:lpwstr>
  </property>
  <property fmtid="{D5CDD505-2E9C-101B-9397-08002B2CF9AE}" pid="6" name="KSOProductBuildVer">
    <vt:lpwstr>1046-12.2.0.13193</vt:lpwstr>
  </property>
  <property fmtid="{D5CDD505-2E9C-101B-9397-08002B2CF9AE}" pid="7" name="LastSaved">
    <vt:filetime>2023-08-29T00:00:00Z</vt:filetime>
  </property>
  <property fmtid="{D5CDD505-2E9C-101B-9397-08002B2CF9AE}" pid="8" name="LinksUpToDate">
    <vt:bool>false</vt:bool>
  </property>
  <property fmtid="{D5CDD505-2E9C-101B-9397-08002B2CF9AE}" pid="9" name="Producer">
    <vt:lpwstr>iLovePDF</vt:lpwstr>
  </property>
  <property fmtid="{D5CDD505-2E9C-101B-9397-08002B2CF9AE}" pid="10" name="ScaleCrop">
    <vt:bool>false</vt:bool>
  </property>
  <property fmtid="{D5CDD505-2E9C-101B-9397-08002B2CF9AE}" pid="11" name="ShareDoc">
    <vt:bool>false</vt:bool>
  </property>
</Properties>
</file>