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01. ENGENHARIA\+2026\08. MEIO AMBIENTE\AMPLIAÇÃO VALA ATERRO SANITÁRIO\ORÇAMENTO\"/>
    </mc:Choice>
  </mc:AlternateContent>
  <bookViews>
    <workbookView xWindow="-120" yWindow="-120" windowWidth="29040" windowHeight="15840" tabRatio="500"/>
  </bookViews>
  <sheets>
    <sheet name="Orçamento" sheetId="1" r:id="rId1"/>
    <sheet name="Cronograma" sheetId="2" r:id="rId2"/>
    <sheet name="Composição" sheetId="3" r:id="rId3"/>
    <sheet name="BDI_26" sheetId="4" r:id="rId4"/>
  </sheets>
  <externalReferences>
    <externalReference r:id="rId5"/>
    <externalReference r:id="rId6"/>
  </externalReferences>
  <definedNames>
    <definedName name="_xlnm.Print_Area" localSheetId="3">BDI_26!$D$2:$Q$53</definedName>
    <definedName name="_xlnm.Print_Area" localSheetId="2">Composição!$B$2:$H$21</definedName>
    <definedName name="_xlnm.Print_Area" localSheetId="1">Cronograma!$B$2:$M$31</definedName>
    <definedName name="_xlnm.Print_Area" localSheetId="0">Orçamento!$B$1:$J$60</definedName>
    <definedName name="BDI.Opcao">[1]DADOS!$F$18</definedName>
    <definedName name="BDI.TipoObra">[1]BDI!$A$138:$A$146</definedName>
    <definedName name="CONCATENAR" localSheetId="2">CONCATENATE(Composição!$B1," ",Composição!$C1)</definedName>
    <definedName name="DESONERACAO">IF(OR(Import.Desoneracao="DESONERADO",Import.Desoneracao="SIM"),"SIM","NÃO")</definedName>
    <definedName name="EMPRESAS">OFFSET([2]Cotações!$B$25,1,0):OFFSET([2]Cotações!$H$41,-1,0)</definedName>
    <definedName name="Import.Apelido">[1]DADOS!$F$16</definedName>
    <definedName name="Import.DescLote">[1]DADOS!$F$17</definedName>
    <definedName name="Import.Desoneracao">OFFSET([1]DADOS!$G$18,0,-1)</definedName>
    <definedName name="Import.Município">[1]DADOS!$F$6</definedName>
    <definedName name="Import.RespOrçamento">[1]DADOS!$F$22:$F$24</definedName>
    <definedName name="INDICES">OFFSET([2]Cotações!$B$20,1,0):OFFSET([2]Cotações!$I$24,-1,0)</definedName>
    <definedName name="Print_Area" localSheetId="3">BDI_26!$D$2:$Q$55</definedName>
    <definedName name="_xlnm.Print_Titles" localSheetId="0">Orçamento!$2:$8</definedName>
  </definedName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22" i="1" l="1"/>
  <c r="I34" i="1" l="1"/>
  <c r="J34" i="1" s="1"/>
  <c r="J33" i="1"/>
  <c r="J35" i="1" s="1"/>
  <c r="I33" i="1"/>
  <c r="D16" i="2"/>
  <c r="D14" i="2"/>
  <c r="D12" i="2"/>
  <c r="I20" i="1"/>
  <c r="J20" i="1" s="1"/>
  <c r="I21" i="1"/>
  <c r="J21" i="1" s="1"/>
  <c r="I22" i="1"/>
  <c r="I23" i="1"/>
  <c r="J23" i="1"/>
  <c r="I28" i="1"/>
  <c r="G28" i="1"/>
  <c r="I27" i="1"/>
  <c r="J27" i="1" s="1"/>
  <c r="I26" i="1"/>
  <c r="J26" i="1" s="1"/>
  <c r="D24" i="2"/>
  <c r="D22" i="2"/>
  <c r="D20" i="2"/>
  <c r="D18" i="2"/>
  <c r="I44" i="1"/>
  <c r="J44" i="1" s="1"/>
  <c r="G37" i="1"/>
  <c r="G17" i="1"/>
  <c r="J22" i="1" l="1"/>
  <c r="J24" i="1" s="1"/>
  <c r="J28" i="1"/>
  <c r="J29" i="1" s="1"/>
  <c r="I17" i="1"/>
  <c r="I16" i="1"/>
  <c r="J16" i="1" s="1"/>
  <c r="I15" i="1"/>
  <c r="J15" i="1" s="1"/>
  <c r="I14" i="1"/>
  <c r="J14" i="1" s="1"/>
  <c r="B38" i="1"/>
  <c r="E38" i="1"/>
  <c r="F15" i="3"/>
  <c r="H15" i="3" s="1"/>
  <c r="H14" i="3"/>
  <c r="H13" i="3"/>
  <c r="H12" i="3"/>
  <c r="H11" i="3"/>
  <c r="H10" i="3"/>
  <c r="G38" i="1"/>
  <c r="H17" i="2" l="1"/>
  <c r="M17" i="2" s="1"/>
  <c r="L29" i="1"/>
  <c r="L24" i="1"/>
  <c r="H15" i="2"/>
  <c r="J17" i="1"/>
  <c r="J18" i="1" s="1"/>
  <c r="H13" i="2" s="1"/>
  <c r="H9" i="3"/>
  <c r="H38" i="1" s="1"/>
  <c r="I38" i="1" s="1"/>
  <c r="J38" i="1" s="1"/>
  <c r="H7" i="3"/>
  <c r="H6" i="3"/>
  <c r="H5" i="3"/>
  <c r="K31" i="2"/>
  <c r="K30" i="2"/>
  <c r="D10" i="2"/>
  <c r="B10" i="2"/>
  <c r="L6" i="2"/>
  <c r="D6" i="2"/>
  <c r="L5" i="2"/>
  <c r="D5" i="2"/>
  <c r="D4" i="2"/>
  <c r="E41" i="1"/>
  <c r="C41" i="1"/>
  <c r="B41" i="1"/>
  <c r="I37" i="1"/>
  <c r="J37" i="1" s="1"/>
  <c r="H19" i="2"/>
  <c r="I11" i="1"/>
  <c r="J11" i="1" s="1"/>
  <c r="J12" i="1" s="1"/>
  <c r="J30" i="1" s="1"/>
  <c r="M19" i="2" l="1"/>
  <c r="L19" i="2"/>
  <c r="L18" i="1"/>
  <c r="I45" i="1"/>
  <c r="J45" i="1" s="1"/>
  <c r="J39" i="1"/>
  <c r="H21" i="2" s="1"/>
  <c r="H4" i="3"/>
  <c r="H41" i="1" s="1"/>
  <c r="I41" i="1" s="1"/>
  <c r="J41" i="1" s="1"/>
  <c r="J42" i="1" s="1"/>
  <c r="H23" i="2" s="1"/>
  <c r="L35" i="1"/>
  <c r="H11" i="2"/>
  <c r="L12" i="1"/>
  <c r="J46" i="1" l="1"/>
  <c r="H25" i="2" s="1"/>
  <c r="L42" i="1"/>
  <c r="K11" i="2"/>
  <c r="L39" i="1"/>
  <c r="M23" i="2"/>
  <c r="L15" i="2"/>
  <c r="K15" i="2"/>
  <c r="L17" i="2" l="1"/>
  <c r="D26" i="2"/>
  <c r="M25" i="2"/>
  <c r="J47" i="1"/>
  <c r="L46" i="1"/>
  <c r="L49" i="1" s="1"/>
  <c r="J49" i="1" s="1"/>
  <c r="H4" i="1" s="1"/>
  <c r="L4" i="2" s="1"/>
  <c r="K13" i="2"/>
  <c r="K26" i="2" s="1"/>
  <c r="M21" i="2"/>
  <c r="L21" i="2"/>
  <c r="L26" i="2" l="1"/>
  <c r="M26" i="2"/>
  <c r="J10" i="2"/>
  <c r="J18" i="2"/>
  <c r="J22" i="2"/>
  <c r="J24" i="2"/>
  <c r="J14" i="2"/>
  <c r="J12" i="2"/>
  <c r="J20" i="2"/>
  <c r="J16" i="2"/>
  <c r="K27" i="2" l="1"/>
  <c r="J26" i="2"/>
</calcChain>
</file>

<file path=xl/sharedStrings.xml><?xml version="1.0" encoding="utf-8"?>
<sst xmlns="http://schemas.openxmlformats.org/spreadsheetml/2006/main" count="199" uniqueCount="136">
  <si>
    <t>PLANILHA ORÇAMENTÁRIA</t>
  </si>
  <si>
    <t>OBRA:</t>
  </si>
  <si>
    <t>Valor Total:</t>
  </si>
  <si>
    <t>ENDEREÇO:</t>
  </si>
  <si>
    <t>BARRO PRETO - ZONA RURAL</t>
  </si>
  <si>
    <t>Data:</t>
  </si>
  <si>
    <t>PROPRIETÁRIO:</t>
  </si>
  <si>
    <t>MUNICÍPIO DE PITANGA</t>
  </si>
  <si>
    <t>BDI:</t>
  </si>
  <si>
    <t>COD.</t>
  </si>
  <si>
    <t>FONTE</t>
  </si>
  <si>
    <t>ITEM</t>
  </si>
  <si>
    <t>DESCRIÇÃO DOS SERVIÇOS</t>
  </si>
  <si>
    <t>UND</t>
  </si>
  <si>
    <t>QTDE</t>
  </si>
  <si>
    <t>CUSTO UNT.</t>
  </si>
  <si>
    <t>CUSTO UNT.            (C/ BDI)</t>
  </si>
  <si>
    <t>CUSTO TOTAL (C/ BDI)</t>
  </si>
  <si>
    <t>CÓDIGO NOVO</t>
  </si>
  <si>
    <t>INSTALAÇÕES PRELIMINARES</t>
  </si>
  <si>
    <t>1.1</t>
  </si>
  <si>
    <t>m²</t>
  </si>
  <si>
    <t>TOTAL ITEM 1</t>
  </si>
  <si>
    <t>SINAPI</t>
  </si>
  <si>
    <t>2.1</t>
  </si>
  <si>
    <t>ESCAVAÇÃO MECANIZADA DE VALA COM PROF. MAIOR QUE 4,5 M ATÉ 6,0 M (MÉDIA MONTANTE E JUSANTE/UMA COMPOSIÇÃO POR TRECHO), ESCAVADEIRA (1,2 M3),LARG. DE 1,5 M A 2,5 M, EM SOLO DE 1A CATEGORIA, LOCAIS COM BAIXO NÍVEL DE INTERFERÊNCIA. AF_02/2021</t>
  </si>
  <si>
    <t>m³</t>
  </si>
  <si>
    <t>2.2</t>
  </si>
  <si>
    <t>REGULARIZAÇÃO E COMPACTAÇÃO DE SUBLEITO DE SOLO PREDOMINANTEMENTE ARGILOSO. AF_11/2019</t>
  </si>
  <si>
    <t>TOTAL ITEM 2</t>
  </si>
  <si>
    <t>DRENO PARA CHORUME</t>
  </si>
  <si>
    <t>3.1</t>
  </si>
  <si>
    <t>DRENO SUBSUPERFICIAL (SEÇÃO 0,40 X 0,40 M), COM TUBO DE PEAD CORRUGADO
PERFURADO, DN 100 MM, ENCHIMENTO COM BRITA, ENVOLVIDO COM MANTA GEOTÊXTIL. AF_07/2021</t>
  </si>
  <si>
    <t>m</t>
  </si>
  <si>
    <t>TOTAL ITEM 3</t>
  </si>
  <si>
    <t>4.1</t>
  </si>
  <si>
    <t>TUBO DE CONCRETO PARA REDES COLETORAS DE ESGOTO SANITÁRIO, DIÂMETRO DE 400 MM, JUNTA ELÁSTICA, INSTALADO EM LOCAL COM BAIXO NÍVEL DE INTERFERÊNCIAS - FORNECIMENTO E ASSENTAMENTO. AF_12/2015</t>
  </si>
  <si>
    <t>TOTAL ITEM 4</t>
  </si>
  <si>
    <t>EXAUSTÃO DE GASES</t>
  </si>
  <si>
    <t>5.1</t>
  </si>
  <si>
    <t>TELA DE ARAME GALVANIZADA QUADRANGULAR / LOSANGULAR, FIO 2,77 MM (12 BWG),MALHA 8 X 8 CM, H = 2 M</t>
  </si>
  <si>
    <t>PEDRA DE MAO OU PEDRA RACHAO PARA ARRIMO/FUNDACAO (POSTO PEDREIRA/FORNECEDOR, SEM FRETE)</t>
  </si>
  <si>
    <t>TRANSPORTE COM CAMINHÃO BASCULANTE DE 14 M³, EM VIA URBANA EM REVESTIMENTO PRIMÁRIO (UNIDADE: M3XKM). AF_07/2020</t>
  </si>
  <si>
    <t>m³xkm</t>
  </si>
  <si>
    <t>TOTAL ITEM 5</t>
  </si>
  <si>
    <t>IMPERMEABILIZAÇÃO DE SOLO</t>
  </si>
  <si>
    <t>6.1</t>
  </si>
  <si>
    <t>TOTAL ITEM 6</t>
  </si>
  <si>
    <t>DRENAGEM ÁGUAS PLUVIAIS</t>
  </si>
  <si>
    <t>7.1</t>
  </si>
  <si>
    <t>TOTAL ITEM 7</t>
  </si>
  <si>
    <t>TOTAL GERAL DO ORÇAMENTO</t>
  </si>
  <si>
    <t>NOTAS:</t>
  </si>
  <si>
    <t>________________________________</t>
  </si>
  <si>
    <t>ALEX ANTONIO DOS SANTOS</t>
  </si>
  <si>
    <t>CREA: PR-144568/D</t>
  </si>
  <si>
    <t>O orçamento de uma obra é uma das peças do projeto, traduzindo-o em termos econômicos e financeiros. Durante a licitação do empreendimento, o orçamento terá a função de servir como parâmetro para a análise da exequibilidade e da economicidade das propostas das licitantes. Balizará, ainda, o critério de aceitabilidade dos preços unitários e globais ofertados no certame. Juntamente com o orçamento a empresa contratada deverá entregar o que consta em todos os projetos e no memorial descritivo.</t>
  </si>
  <si>
    <t>CRONOGRAMA FISICO-FINANCEIRO</t>
  </si>
  <si>
    <t>VALOR:</t>
  </si>
  <si>
    <t>DATA:</t>
  </si>
  <si>
    <t>MESES</t>
  </si>
  <si>
    <t>TOTAL</t>
  </si>
  <si>
    <t>__________________________________</t>
  </si>
  <si>
    <t xml:space="preserve"> COMPOSIÇÕES </t>
  </si>
  <si>
    <t>CÓDIGO</t>
  </si>
  <si>
    <t>DESCRIÇÃO</t>
  </si>
  <si>
    <t>UNIDADE</t>
  </si>
  <si>
    <t>COEFIC.</t>
  </si>
  <si>
    <t>UNITÁRIO</t>
  </si>
  <si>
    <t>DESONERADO</t>
  </si>
  <si>
    <t>PMP-CP</t>
  </si>
  <si>
    <t>COMP 01</t>
  </si>
  <si>
    <t>MANTA TERMOPLASTICA, PEAD, GEOMEMBRANA LISA, E = 1,50 MM ( NBR 15352)</t>
  </si>
  <si>
    <t>M2</t>
  </si>
  <si>
    <t>SINAPI - INSUMOS</t>
  </si>
  <si>
    <t>44508</t>
  </si>
  <si>
    <t>MANTA TERMOPLASTICA, PEAD, GEOMEMBRANA LISA, E = 1,50 MM (NBR 15352)</t>
  </si>
  <si>
    <t xml:space="preserve">SINAPI </t>
  </si>
  <si>
    <t>88309</t>
  </si>
  <si>
    <t xml:space="preserve">PEDREIRO COM ENCARGOS COMPLEMENTARES </t>
  </si>
  <si>
    <t>H</t>
  </si>
  <si>
    <t>88316</t>
  </si>
  <si>
    <t xml:space="preserve">SERVENTE COM ENCARGOS COMPLEMENTARES </t>
  </si>
  <si>
    <t>COMP 02</t>
  </si>
  <si>
    <t>M</t>
  </si>
  <si>
    <t>M3</t>
  </si>
  <si>
    <t>KG</t>
  </si>
  <si>
    <t>___________________</t>
  </si>
  <si>
    <t>ENGENHEIRO CIVIL</t>
  </si>
  <si>
    <t>TRANSPORTE COM CAMINHÃO BASCULANTE DE 14 M³, EM VIA INTERNA (DENTRO DO M3XKM CANTEIRO - UNIDADE:M3XKM). AF_07/2020</t>
  </si>
  <si>
    <t>CÁLCULO DE BDI</t>
  </si>
  <si>
    <t>LOTE 01</t>
  </si>
  <si>
    <t>LOTE 02</t>
  </si>
  <si>
    <t>TOTAL LOTE 01</t>
  </si>
  <si>
    <t>TOTAL LOTE 02</t>
  </si>
  <si>
    <t>CAIXA PARA BOCA DE LOBO SIMPLES RETANGULAR, EM ALVENARIA COM BLOCOS DE CONCRETO, DIMENSÕES INTERNAS: 0,6X1X1,2 M. AF_12/2020</t>
  </si>
  <si>
    <t>und</t>
  </si>
  <si>
    <t>REVESTIMENTO TUBO PARA EXAUSTÃO DE GASES COM TELA DE ARAME GALVANIZADA QUADRANGULAR / LOSANGULAR, FIO 2,77 MM (12 BWG),MALHA 8 X 8 CM. PREENCHIMENTO COM PEDRA DE MÃO OU RACHÃO. FORNECIMENTO E INSTALAÇÃO.</t>
  </si>
  <si>
    <t xml:space="preserve">43130 </t>
  </si>
  <si>
    <t>10927</t>
  </si>
  <si>
    <t>ARAME GALVANIZADO 12 BWG, D = 2,76 MM (0,048 KG/M) OU 14 BWG, D =2,11 MM (0,026 KG/M)</t>
  </si>
  <si>
    <t>4730</t>
  </si>
  <si>
    <t>93592</t>
  </si>
  <si>
    <t>M3XKM</t>
  </si>
  <si>
    <t>ESCAVAÇÃO MECANIZADA DE VALA COM PROF. MAIOR QUE 3,0 M ATÉ 4,5 M (MÉDIA MONTANTE E JUSANTE/UMA COMPOSIÇÃO POR TRECHO), ESCAVADEIRA (0,8 M3), LARG. MENOR QUE 1,5 M, EM SOLO DE 2A CATEGORIA, EM LOCAIS COM ALTO NÍVEL DE INTERFERÊNCIA. AF_09/2024</t>
  </si>
  <si>
    <t>RETIRADAS E LIMPEZA</t>
  </si>
  <si>
    <t>CORTE RASO E RECORTE DE ÁRVORE COM DIÂMETRO DE TRONCO MAIOR OU IGUAL A 0,40 M E MENOR QUE 0,60 M. AF_03/2024</t>
  </si>
  <si>
    <t>REMOÇÃO DE RAÍZES REMANESCENTES DE TRONCO DE ÁRVORE COM DIÂMETRO MAIOR OU IGUAL A 0,40 M E MENOR QUE 0,60 M. AF_03/2024</t>
  </si>
  <si>
    <t>LIMPEZA MECANIZADA DE CAMADA VEGETAL, VEGETAÇÃO E PEQUENAS ÁRVORES (DIÂMETRO DE TRONCO MENOR QUE 0,20 M), COM TRATOR DE ESTEIRAS. AF_03/2024</t>
  </si>
  <si>
    <t>ATERRO MECANIZADO DE VALA COM ESCAVADEIRA HIDRÁULICA (CAPACIDADE DA CAÇAMBA: 0,8 M³ / POTÊNCIA: 111 HP), LARGURA DE 1,5 A 2,5 M, PROFUNDIDADE DE 4,5 A 6,0 M, COM SOLO ARGILO-ARENOSO. AF_05/2016</t>
  </si>
  <si>
    <t>3.2</t>
  </si>
  <si>
    <t>3.3</t>
  </si>
  <si>
    <t>3.4</t>
  </si>
  <si>
    <t>6.2</t>
  </si>
  <si>
    <t>8.1</t>
  </si>
  <si>
    <t>8.2</t>
  </si>
  <si>
    <t>TOTAL ITEM 8</t>
  </si>
  <si>
    <t>AMPLIAÇÃO DA VALA  PARA ATERRO SANITÁRIO</t>
  </si>
  <si>
    <t>FORNECIMENTO E INSTALAÇÃO DE PLACA DE OBRA COM CHAPA GALVANIZADA E ESTRUTURA DE MADEIRA. AF_03/2022_PS (1,20x2,50m)</t>
  </si>
  <si>
    <t>102991</t>
  </si>
  <si>
    <t>CANALETA MEIA CANA PRÉ-MOLDADA DE CONCRETO (D = 40 CM) - FORNECIMENTO E INSTALAÇÃO. AF_05/2025</t>
  </si>
  <si>
    <t>MOVIMENTAÇÃO DE TERRA VALA</t>
  </si>
  <si>
    <t>CASCALHAMENTO ACESSO</t>
  </si>
  <si>
    <t>DER</t>
  </si>
  <si>
    <t>CASCALHAMENTO</t>
  </si>
  <si>
    <t>4.2</t>
  </si>
  <si>
    <t>4.3</t>
  </si>
  <si>
    <t>2) ENCARGOS SOCIAIS DESONERADOS: 100,25%(HORA) 59,65%(MÊS) - Conforme Tabela SINAPI;</t>
  </si>
  <si>
    <t>1) Valores para Orçamento retirados da Tabela SINAPI de Abril de 2026. Arquivo:SINAPI_Custo_Ref_Composicoes_PR_202605 (COM desoneração);</t>
  </si>
  <si>
    <t>1) Valores para Orçamento retirados da Tabela SINAPI de Abril de 2026.[SINAPI_Custo_Ref_Composicoes_PR_202605 (COM desoneração)];</t>
  </si>
  <si>
    <t>3) Valores para Orçamento retirados da Tabela DERPR Referencial Agosto de 2025 (COM desoneração).</t>
  </si>
  <si>
    <t>ATERRO MANUAL DE VALAS COM SOLO ARGILO-ARENOSO. AF_08/2023 (BERMA)</t>
  </si>
  <si>
    <t>REGULARIZAÇÃO E COMPACTAÇÃO DE SUBLEITO DE SOLO PREDOMINANTEMENTE ARGILOSO, PARA OBRAS DE CONSTRUÇÃO DE PAVIMENTOS. AF_09/2024</t>
  </si>
  <si>
    <t>2.3</t>
  </si>
  <si>
    <t>2.4</t>
  </si>
  <si>
    <t>5.2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</si>
</sst>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R$ &quot;* #,##0.00_-;&quot;-R$ &quot;* #,##0.00_-;_-&quot;R$ &quot;* \-??_-;_-@_-"/>
    <numFmt numFmtId="165" formatCode="_(&quot;R$ &quot;* #,##0.00_);_(&quot;R$ &quot;* \(#,##0.00\);_(&quot;R$ &quot;* \-??_);_(@_)"/>
    <numFmt numFmtId="166" formatCode="_-* #,##0.00_-;\-* #,##0.00_-;_-* \-??_-;_-@_-"/>
  </numFmts>
  <fonts count="21">
    <font>
      <sz val="11"/>
      <color rgb="FF000000"/>
      <name val="Calibri"/>
      <family val="2"/>
      <charset val="1"/>
    </font>
    <font>
      <sz val="12"/>
      <color rgb="FF000000"/>
      <name val="Times New Roman"/>
      <family val="1"/>
      <charset val="1"/>
    </font>
    <font>
      <b/>
      <sz val="12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sz val="20"/>
      <color rgb="FF000000"/>
      <name val="Times New Roman"/>
      <family val="1"/>
      <charset val="1"/>
    </font>
    <font>
      <b/>
      <sz val="11"/>
      <color rgb="FF000000"/>
      <name val="Calibri"/>
      <family val="2"/>
      <charset val="1"/>
    </font>
    <font>
      <sz val="10"/>
      <name val="Arial"/>
      <family val="2"/>
      <charset val="1"/>
    </font>
    <font>
      <b/>
      <sz val="12"/>
      <color rgb="FF000000"/>
      <name val="Calibri"/>
      <family val="2"/>
      <charset val="1"/>
    </font>
    <font>
      <b/>
      <sz val="18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b/>
      <sz val="8"/>
      <name val="Calibri"/>
      <family val="2"/>
      <charset val="1"/>
    </font>
    <font>
      <sz val="8"/>
      <name val="Calibri"/>
      <family val="2"/>
      <charset val="1"/>
    </font>
    <font>
      <sz val="7"/>
      <color rgb="FF000000"/>
      <name val="Arial"/>
      <family val="2"/>
      <charset val="1"/>
    </font>
    <font>
      <b/>
      <sz val="8"/>
      <color rgb="FF000000"/>
      <name val="Calibri"/>
      <family val="2"/>
      <charset val="1"/>
    </font>
    <font>
      <sz val="10"/>
      <color rgb="FF000000"/>
      <name val="Times New Roman"/>
      <family val="1"/>
      <charset val="1"/>
    </font>
    <font>
      <sz val="11"/>
      <color rgb="FF000000"/>
      <name val="Calibri"/>
      <family val="2"/>
      <charset val="1"/>
    </font>
    <font>
      <b/>
      <sz val="14"/>
      <color rgb="FF000000"/>
      <name val="Times New Roman1"/>
      <charset val="1"/>
    </font>
    <font>
      <sz val="11"/>
      <name val="Arial"/>
      <family val="2"/>
      <charset val="1"/>
    </font>
    <font>
      <sz val="12"/>
      <color rgb="FF000000"/>
      <name val="Times New Roman1"/>
      <charset val="1"/>
    </font>
    <font>
      <b/>
      <sz val="12"/>
      <color rgb="FF00000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D9D9D9"/>
        <bgColor rgb="FFDCE6F2"/>
      </patternFill>
    </fill>
    <fill>
      <patternFill patternType="solid">
        <fgColor rgb="FFBFBFBF"/>
        <bgColor rgb="FFC0C0C0"/>
      </patternFill>
    </fill>
    <fill>
      <patternFill patternType="solid">
        <fgColor rgb="FF8EB4E3"/>
        <bgColor rgb="FF9999FF"/>
      </patternFill>
    </fill>
    <fill>
      <patternFill patternType="solid">
        <fgColor rgb="FFDCE6F2"/>
        <bgColor rgb="FFD9D9D9"/>
      </patternFill>
    </fill>
    <fill>
      <patternFill patternType="solid">
        <fgColor rgb="FFFFFFFF"/>
        <bgColor rgb="FFFFFFCC"/>
      </patternFill>
    </fill>
    <fill>
      <patternFill patternType="solid">
        <fgColor rgb="FFA6A6A6"/>
        <bgColor rgb="FFBFBFBF"/>
      </patternFill>
    </fill>
    <fill>
      <patternFill patternType="solid">
        <fgColor rgb="FFC6D9F1"/>
        <bgColor rgb="FFD9D9D9"/>
      </patternFill>
    </fill>
    <fill>
      <patternFill patternType="solid">
        <fgColor rgb="FFFFFF99"/>
        <bgColor rgb="FFFFFFCC"/>
      </patternFill>
    </fill>
    <fill>
      <patternFill patternType="solid">
        <fgColor rgb="FFC0C0C0"/>
        <bgColor rgb="FFBFBFBF"/>
      </patternFill>
    </fill>
  </fills>
  <borders count="3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6">
    <xf numFmtId="0" fontId="0" fillId="0" borderId="0"/>
    <xf numFmtId="166" fontId="16" fillId="0" borderId="0" applyBorder="0" applyProtection="0"/>
    <xf numFmtId="164" fontId="16" fillId="0" borderId="0" applyBorder="0" applyProtection="0"/>
    <xf numFmtId="9" fontId="16" fillId="0" borderId="0" applyBorder="0" applyProtection="0"/>
    <xf numFmtId="0" fontId="16" fillId="0" borderId="0"/>
    <xf numFmtId="0" fontId="7" fillId="0" borderId="0"/>
  </cellStyleXfs>
  <cellXfs count="16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" fontId="1" fillId="0" borderId="0" xfId="0" applyNumberFormat="1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3" fontId="2" fillId="0" borderId="0" xfId="0" applyNumberFormat="1" applyFont="1" applyAlignment="1">
      <alignment horizontal="left" vertical="center"/>
    </xf>
    <xf numFmtId="3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165" fontId="2" fillId="0" borderId="0" xfId="2" applyNumberFormat="1" applyFont="1" applyBorder="1" applyAlignment="1" applyProtection="1">
      <alignment horizontal="center" vertical="center"/>
    </xf>
    <xf numFmtId="4" fontId="3" fillId="0" borderId="4" xfId="0" applyNumberFormat="1" applyFont="1" applyBorder="1" applyAlignment="1">
      <alignment horizontal="left" vertical="center" wrapText="1"/>
    </xf>
    <xf numFmtId="165" fontId="3" fillId="0" borderId="5" xfId="2" applyNumberFormat="1" applyFont="1" applyBorder="1" applyAlignment="1" applyProtection="1">
      <alignment horizontal="center" vertical="center"/>
    </xf>
    <xf numFmtId="4" fontId="3" fillId="0" borderId="0" xfId="0" applyNumberFormat="1" applyFont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10" fontId="1" fillId="0" borderId="9" xfId="0" applyNumberFormat="1" applyFont="1" applyBorder="1" applyAlignment="1">
      <alignment horizontal="right" vertical="center"/>
    </xf>
    <xf numFmtId="4" fontId="1" fillId="0" borderId="0" xfId="0" applyNumberFormat="1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5" fontId="3" fillId="0" borderId="0" xfId="2" applyNumberFormat="1" applyFont="1" applyBorder="1" applyAlignment="1" applyProtection="1">
      <alignment horizontal="center" vertical="center"/>
    </xf>
    <xf numFmtId="0" fontId="4" fillId="3" borderId="10" xfId="0" applyFont="1" applyFill="1" applyBorder="1" applyAlignment="1">
      <alignment vertical="center" wrapText="1"/>
    </xf>
    <xf numFmtId="0" fontId="4" fillId="3" borderId="11" xfId="0" applyFont="1" applyFill="1" applyBorder="1" applyAlignment="1">
      <alignment horizontal="center" vertical="center"/>
    </xf>
    <xf numFmtId="4" fontId="4" fillId="3" borderId="11" xfId="0" applyNumberFormat="1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10" fontId="1" fillId="0" borderId="0" xfId="3" applyNumberFormat="1" applyFont="1" applyBorder="1" applyAlignment="1" applyProtection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4" fontId="1" fillId="4" borderId="13" xfId="0" applyNumberFormat="1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left" vertical="center" wrapText="1"/>
    </xf>
    <xf numFmtId="2" fontId="1" fillId="5" borderId="10" xfId="0" applyNumberFormat="1" applyFont="1" applyFill="1" applyBorder="1" applyAlignment="1">
      <alignment horizontal="center" vertical="center"/>
    </xf>
    <xf numFmtId="164" fontId="1" fillId="0" borderId="11" xfId="2" applyFont="1" applyBorder="1" applyAlignment="1" applyProtection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left" vertical="center"/>
    </xf>
    <xf numFmtId="4" fontId="1" fillId="2" borderId="13" xfId="0" applyNumberFormat="1" applyFont="1" applyFill="1" applyBorder="1" applyAlignment="1">
      <alignment horizontal="center" vertical="center"/>
    </xf>
    <xf numFmtId="164" fontId="1" fillId="2" borderId="13" xfId="2" applyFont="1" applyFill="1" applyBorder="1" applyAlignment="1" applyProtection="1">
      <alignment horizontal="center" vertical="center"/>
    </xf>
    <xf numFmtId="164" fontId="1" fillId="2" borderId="10" xfId="2" applyFont="1" applyFill="1" applyBorder="1" applyAlignment="1" applyProtection="1">
      <alignment horizontal="right" vertical="center"/>
    </xf>
    <xf numFmtId="164" fontId="1" fillId="2" borderId="10" xfId="2" applyFont="1" applyFill="1" applyBorder="1" applyAlignment="1" applyProtection="1">
      <alignment horizontal="center" vertical="center"/>
    </xf>
    <xf numFmtId="164" fontId="1" fillId="0" borderId="0" xfId="0" applyNumberFormat="1" applyFont="1" applyAlignment="1">
      <alignment vertical="center"/>
    </xf>
    <xf numFmtId="0" fontId="1" fillId="4" borderId="0" xfId="0" applyFont="1" applyFill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4" fontId="1" fillId="5" borderId="10" xfId="0" applyNumberFormat="1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left" vertical="center" wrapText="1"/>
    </xf>
    <xf numFmtId="164" fontId="1" fillId="0" borderId="11" xfId="2" applyFont="1" applyBorder="1" applyAlignment="1" applyProtection="1">
      <alignment vertical="center"/>
    </xf>
    <xf numFmtId="0" fontId="1" fillId="6" borderId="11" xfId="0" applyFont="1" applyFill="1" applyBorder="1" applyAlignment="1">
      <alignment horizontal="center" vertical="center" wrapText="1"/>
    </xf>
    <xf numFmtId="0" fontId="1" fillId="6" borderId="11" xfId="0" applyFont="1" applyFill="1" applyBorder="1" applyAlignment="1">
      <alignment horizontal="center" vertical="center"/>
    </xf>
    <xf numFmtId="164" fontId="1" fillId="6" borderId="11" xfId="2" applyFont="1" applyFill="1" applyBorder="1" applyAlignment="1" applyProtection="1">
      <alignment vertical="center"/>
    </xf>
    <xf numFmtId="164" fontId="1" fillId="6" borderId="11" xfId="2" applyFont="1" applyFill="1" applyBorder="1" applyAlignment="1" applyProtection="1">
      <alignment horizontal="center" vertical="center"/>
    </xf>
    <xf numFmtId="0" fontId="1" fillId="6" borderId="0" xfId="0" applyFont="1" applyFill="1" applyAlignment="1">
      <alignment vertic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left" vertical="center" wrapText="1"/>
    </xf>
    <xf numFmtId="164" fontId="4" fillId="0" borderId="16" xfId="2" applyFont="1" applyBorder="1" applyAlignment="1" applyProtection="1">
      <alignment horizontal="center" vertical="center"/>
    </xf>
    <xf numFmtId="3" fontId="1" fillId="0" borderId="0" xfId="1" applyNumberFormat="1" applyFont="1" applyBorder="1" applyAlignment="1" applyProtection="1">
      <alignment vertical="center"/>
    </xf>
    <xf numFmtId="0" fontId="1" fillId="0" borderId="0" xfId="0" applyFont="1" applyAlignment="1">
      <alignment vertical="center" wrapText="1"/>
    </xf>
    <xf numFmtId="164" fontId="1" fillId="0" borderId="0" xfId="2" applyFont="1" applyBorder="1" applyAlignment="1" applyProtection="1">
      <alignment horizontal="center" vertical="center"/>
    </xf>
    <xf numFmtId="3" fontId="1" fillId="0" borderId="0" xfId="1" applyNumberFormat="1" applyFont="1" applyBorder="1" applyAlignment="1" applyProtection="1">
      <alignment horizontal="center" vertical="center"/>
    </xf>
    <xf numFmtId="10" fontId="7" fillId="7" borderId="22" xfId="3" applyNumberFormat="1" applyFont="1" applyFill="1" applyBorder="1" applyProtection="1"/>
    <xf numFmtId="0" fontId="0" fillId="0" borderId="15" xfId="0" applyBorder="1"/>
    <xf numFmtId="0" fontId="0" fillId="0" borderId="23" xfId="0" applyBorder="1"/>
    <xf numFmtId="164" fontId="0" fillId="0" borderId="13" xfId="0" applyNumberFormat="1" applyBorder="1" applyAlignment="1">
      <alignment horizontal="left"/>
    </xf>
    <xf numFmtId="164" fontId="0" fillId="7" borderId="25" xfId="0" applyNumberFormat="1" applyFill="1" applyBorder="1"/>
    <xf numFmtId="10" fontId="7" fillId="7" borderId="27" xfId="3" applyNumberFormat="1" applyFont="1" applyFill="1" applyBorder="1" applyProtection="1"/>
    <xf numFmtId="10" fontId="7" fillId="7" borderId="28" xfId="3" applyNumberFormat="1" applyFont="1" applyFill="1" applyBorder="1" applyProtection="1"/>
    <xf numFmtId="164" fontId="0" fillId="7" borderId="29" xfId="0" applyNumberFormat="1" applyFill="1" applyBorder="1"/>
    <xf numFmtId="0" fontId="0" fillId="0" borderId="25" xfId="0" applyBorder="1"/>
    <xf numFmtId="164" fontId="0" fillId="7" borderId="30" xfId="0" applyNumberFormat="1" applyFill="1" applyBorder="1"/>
    <xf numFmtId="164" fontId="0" fillId="7" borderId="31" xfId="0" applyNumberFormat="1" applyFill="1" applyBorder="1"/>
    <xf numFmtId="10" fontId="0" fillId="0" borderId="0" xfId="3" applyNumberFormat="1" applyFont="1" applyBorder="1" applyProtection="1"/>
    <xf numFmtId="10" fontId="7" fillId="4" borderId="1" xfId="3" applyNumberFormat="1" applyFont="1" applyFill="1" applyBorder="1" applyAlignment="1" applyProtection="1">
      <alignment horizontal="center"/>
    </xf>
    <xf numFmtId="164" fontId="7" fillId="4" borderId="1" xfId="2" applyFont="1" applyFill="1" applyBorder="1" applyProtection="1"/>
    <xf numFmtId="0" fontId="9" fillId="0" borderId="0" xfId="0" applyFont="1" applyAlignment="1">
      <alignment horizontal="center"/>
    </xf>
    <xf numFmtId="0" fontId="10" fillId="6" borderId="11" xfId="4" applyFont="1" applyFill="1" applyBorder="1" applyAlignment="1">
      <alignment horizontal="center" vertical="center"/>
    </xf>
    <xf numFmtId="49" fontId="10" fillId="6" borderId="11" xfId="4" applyNumberFormat="1" applyFont="1" applyFill="1" applyBorder="1" applyAlignment="1">
      <alignment horizontal="center" vertical="center"/>
    </xf>
    <xf numFmtId="0" fontId="10" fillId="6" borderId="11" xfId="4" applyFont="1" applyFill="1" applyBorder="1" applyAlignment="1">
      <alignment vertical="center"/>
    </xf>
    <xf numFmtId="4" fontId="10" fillId="6" borderId="11" xfId="4" applyNumberFormat="1" applyFont="1" applyFill="1" applyBorder="1" applyAlignment="1">
      <alignment horizontal="center" vertical="center"/>
    </xf>
    <xf numFmtId="49" fontId="11" fillId="9" borderId="32" xfId="0" applyNumberFormat="1" applyFont="1" applyFill="1" applyBorder="1" applyAlignment="1" applyProtection="1">
      <alignment horizontal="center" vertical="center" wrapText="1"/>
      <protection locked="0"/>
    </xf>
    <xf numFmtId="49" fontId="11" fillId="9" borderId="32" xfId="0" applyNumberFormat="1" applyFont="1" applyFill="1" applyBorder="1" applyAlignment="1" applyProtection="1">
      <alignment vertical="center" wrapText="1"/>
      <protection locked="0"/>
    </xf>
    <xf numFmtId="0" fontId="11" fillId="10" borderId="32" xfId="0" applyFont="1" applyFill="1" applyBorder="1" applyAlignment="1">
      <alignment vertical="center"/>
    </xf>
    <xf numFmtId="4" fontId="11" fillId="10" borderId="32" xfId="0" applyNumberFormat="1" applyFont="1" applyFill="1" applyBorder="1" applyAlignment="1">
      <alignment horizontal="center" vertical="center"/>
    </xf>
    <xf numFmtId="4" fontId="0" fillId="10" borderId="33" xfId="0" applyNumberFormat="1" applyFill="1" applyBorder="1" applyAlignment="1">
      <alignment horizontal="center" vertical="center"/>
    </xf>
    <xf numFmtId="49" fontId="12" fillId="9" borderId="34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34" xfId="0" applyFont="1" applyBorder="1" applyAlignment="1">
      <alignment horizontal="left" vertical="center" wrapText="1"/>
    </xf>
    <xf numFmtId="0" fontId="12" fillId="0" borderId="34" xfId="0" applyFont="1" applyBorder="1" applyAlignment="1">
      <alignment horizontal="center" vertical="center" wrapText="1"/>
    </xf>
    <xf numFmtId="0" fontId="12" fillId="9" borderId="34" xfId="0" applyFont="1" applyFill="1" applyBorder="1" applyAlignment="1" applyProtection="1">
      <alignment horizontal="center" vertical="center" wrapText="1"/>
      <protection locked="0"/>
    </xf>
    <xf numFmtId="4" fontId="12" fillId="0" borderId="34" xfId="0" applyNumberFormat="1" applyFont="1" applyBorder="1" applyAlignment="1">
      <alignment horizontal="center" vertical="center" wrapText="1"/>
    </xf>
    <xf numFmtId="0" fontId="12" fillId="0" borderId="34" xfId="0" applyFont="1" applyBorder="1" applyAlignment="1">
      <alignment horizontal="left" vertical="center" wrapText="1"/>
    </xf>
    <xf numFmtId="0" fontId="14" fillId="6" borderId="0" xfId="4" applyFont="1" applyFill="1" applyAlignment="1">
      <alignment horizontal="center" vertical="center"/>
    </xf>
    <xf numFmtId="49" fontId="14" fillId="6" borderId="0" xfId="4" applyNumberFormat="1" applyFont="1" applyFill="1" applyAlignment="1">
      <alignment horizontal="center" vertical="center"/>
    </xf>
    <xf numFmtId="0" fontId="14" fillId="6" borderId="0" xfId="4" applyFont="1" applyFill="1" applyAlignment="1">
      <alignment vertical="center"/>
    </xf>
    <xf numFmtId="4" fontId="14" fillId="6" borderId="0" xfId="4" applyNumberFormat="1" applyFont="1" applyFill="1" applyAlignment="1">
      <alignment horizontal="center" vertical="center"/>
    </xf>
    <xf numFmtId="10" fontId="18" fillId="0" borderId="0" xfId="5" applyNumberFormat="1" applyFont="1" applyAlignment="1">
      <alignment horizontal="center" vertical="center"/>
    </xf>
    <xf numFmtId="10" fontId="18" fillId="0" borderId="0" xfId="5" applyNumberFormat="1" applyFont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4" fontId="4" fillId="3" borderId="13" xfId="0" applyNumberFormat="1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164" fontId="20" fillId="2" borderId="10" xfId="2" applyFont="1" applyFill="1" applyBorder="1" applyAlignment="1" applyProtection="1">
      <alignment horizontal="right" vertical="center"/>
    </xf>
    <xf numFmtId="164" fontId="3" fillId="0" borderId="11" xfId="2" applyFont="1" applyBorder="1" applyAlignment="1" applyProtection="1">
      <alignment vertical="center"/>
    </xf>
    <xf numFmtId="2" fontId="3" fillId="5" borderId="10" xfId="0" applyNumberFormat="1" applyFont="1" applyFill="1" applyBorder="1" applyAlignment="1">
      <alignment horizontal="center" vertical="center"/>
    </xf>
    <xf numFmtId="4" fontId="3" fillId="5" borderId="10" xfId="0" applyNumberFormat="1" applyFont="1" applyFill="1" applyBorder="1" applyAlignment="1">
      <alignment horizontal="center" vertical="center"/>
    </xf>
    <xf numFmtId="14" fontId="3" fillId="0" borderId="6" xfId="1" applyNumberFormat="1" applyFont="1" applyBorder="1" applyAlignment="1" applyProtection="1">
      <alignment horizontal="right" vertical="center"/>
    </xf>
    <xf numFmtId="3" fontId="2" fillId="2" borderId="1" xfId="0" applyNumberFormat="1" applyFont="1" applyFill="1" applyBorder="1" applyAlignment="1">
      <alignment horizontal="center" vertical="center"/>
    </xf>
    <xf numFmtId="3" fontId="2" fillId="0" borderId="3" xfId="0" applyNumberFormat="1" applyFont="1" applyBorder="1" applyAlignment="1">
      <alignment horizontal="left" vertical="center"/>
    </xf>
    <xf numFmtId="0" fontId="2" fillId="0" borderId="4" xfId="0" applyFont="1" applyBorder="1" applyAlignment="1">
      <alignment horizontal="right" vertical="center"/>
    </xf>
    <xf numFmtId="3" fontId="2" fillId="0" borderId="2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3" fontId="2" fillId="0" borderId="7" xfId="0" applyNumberFormat="1" applyFont="1" applyBorder="1" applyAlignment="1">
      <alignment horizontal="left" vertical="center"/>
    </xf>
    <xf numFmtId="0" fontId="2" fillId="0" borderId="8" xfId="2" applyNumberFormat="1" applyFont="1" applyBorder="1" applyAlignment="1" applyProtection="1">
      <alignment horizontal="right" vertical="center"/>
    </xf>
    <xf numFmtId="0" fontId="4" fillId="0" borderId="1" xfId="0" applyFont="1" applyBorder="1" applyAlignment="1">
      <alignment horizontal="center" vertical="center"/>
    </xf>
    <xf numFmtId="3" fontId="1" fillId="0" borderId="3" xfId="1" applyNumberFormat="1" applyFont="1" applyBorder="1" applyAlignment="1" applyProtection="1">
      <alignment horizontal="left" vertical="center"/>
    </xf>
    <xf numFmtId="3" fontId="1" fillId="0" borderId="4" xfId="1" applyNumberFormat="1" applyFont="1" applyBorder="1" applyAlignment="1" applyProtection="1">
      <alignment horizontal="left" vertical="center"/>
    </xf>
    <xf numFmtId="3" fontId="1" fillId="0" borderId="5" xfId="1" applyNumberFormat="1" applyFont="1" applyBorder="1" applyAlignment="1" applyProtection="1">
      <alignment horizontal="left" vertical="center"/>
    </xf>
    <xf numFmtId="3" fontId="1" fillId="0" borderId="2" xfId="1" applyNumberFormat="1" applyFont="1" applyBorder="1" applyAlignment="1" applyProtection="1">
      <alignment horizontal="left" vertical="center" wrapText="1"/>
    </xf>
    <xf numFmtId="3" fontId="1" fillId="0" borderId="0" xfId="1" applyNumberFormat="1" applyFont="1" applyBorder="1" applyAlignment="1" applyProtection="1">
      <alignment horizontal="left" vertical="center" wrapText="1"/>
    </xf>
    <xf numFmtId="3" fontId="1" fillId="0" borderId="6" xfId="1" applyNumberFormat="1" applyFont="1" applyBorder="1" applyAlignment="1" applyProtection="1">
      <alignment horizontal="left" vertical="center" wrapText="1"/>
    </xf>
    <xf numFmtId="3" fontId="1" fillId="0" borderId="2" xfId="1" applyNumberFormat="1" applyFont="1" applyBorder="1" applyAlignment="1" applyProtection="1">
      <alignment horizontal="left" vertical="center"/>
    </xf>
    <xf numFmtId="3" fontId="1" fillId="0" borderId="0" xfId="1" applyNumberFormat="1" applyFont="1" applyBorder="1" applyAlignment="1" applyProtection="1">
      <alignment horizontal="left" vertical="center"/>
    </xf>
    <xf numFmtId="3" fontId="1" fillId="0" borderId="6" xfId="1" applyNumberFormat="1" applyFont="1" applyBorder="1" applyAlignment="1" applyProtection="1">
      <alignment horizontal="left" vertical="center"/>
    </xf>
    <xf numFmtId="3" fontId="1" fillId="0" borderId="7" xfId="1" applyNumberFormat="1" applyFont="1" applyBorder="1" applyAlignment="1" applyProtection="1">
      <alignment horizontal="left" vertical="center"/>
    </xf>
    <xf numFmtId="3" fontId="1" fillId="0" borderId="8" xfId="1" applyNumberFormat="1" applyFont="1" applyBorder="1" applyAlignment="1" applyProtection="1">
      <alignment horizontal="left" vertical="center"/>
    </xf>
    <xf numFmtId="3" fontId="1" fillId="0" borderId="9" xfId="1" applyNumberFormat="1" applyFont="1" applyBorder="1" applyAlignment="1" applyProtection="1">
      <alignment horizontal="left" vertical="center"/>
    </xf>
    <xf numFmtId="3" fontId="0" fillId="3" borderId="26" xfId="0" applyNumberFormat="1" applyFill="1" applyBorder="1" applyAlignment="1">
      <alignment horizontal="center" vertical="center" wrapText="1"/>
    </xf>
    <xf numFmtId="0" fontId="0" fillId="2" borderId="26" xfId="0" applyFill="1" applyBorder="1" applyAlignment="1">
      <alignment horizontal="left" wrapText="1"/>
    </xf>
    <xf numFmtId="10" fontId="0" fillId="0" borderId="23" xfId="3" applyNumberFormat="1" applyFont="1" applyBorder="1" applyAlignment="1" applyProtection="1">
      <alignment horizontal="center" vertical="center"/>
    </xf>
    <xf numFmtId="164" fontId="0" fillId="0" borderId="24" xfId="0" applyNumberFormat="1" applyBorder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164" fontId="1" fillId="0" borderId="5" xfId="0" applyNumberFormat="1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14" fontId="1" fillId="0" borderId="6" xfId="0" applyNumberFormat="1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2" fontId="1" fillId="0" borderId="8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10" fontId="1" fillId="0" borderId="9" xfId="3" applyNumberFormat="1" applyFont="1" applyBorder="1" applyAlignment="1" applyProtection="1">
      <alignment horizontal="left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3" fontId="0" fillId="3" borderId="20" xfId="0" applyNumberFormat="1" applyFill="1" applyBorder="1" applyAlignment="1">
      <alignment horizontal="center" vertical="center" wrapText="1"/>
    </xf>
    <xf numFmtId="0" fontId="0" fillId="2" borderId="20" xfId="0" applyFill="1" applyBorder="1" applyAlignment="1">
      <alignment horizontal="left" wrapText="1"/>
    </xf>
    <xf numFmtId="10" fontId="0" fillId="0" borderId="21" xfId="3" applyNumberFormat="1" applyFont="1" applyBorder="1" applyAlignment="1" applyProtection="1">
      <alignment horizontal="center" vertical="center"/>
    </xf>
    <xf numFmtId="164" fontId="8" fillId="8" borderId="1" xfId="0" applyNumberFormat="1" applyFont="1" applyFill="1" applyBorder="1" applyAlignment="1">
      <alignment horizontal="center" wrapText="1"/>
    </xf>
    <xf numFmtId="0" fontId="0" fillId="4" borderId="1" xfId="0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3" fontId="15" fillId="0" borderId="19" xfId="1" applyNumberFormat="1" applyFont="1" applyBorder="1" applyAlignment="1" applyProtection="1">
      <alignment horizontal="left" vertical="center" wrapText="1"/>
    </xf>
    <xf numFmtId="0" fontId="15" fillId="0" borderId="0" xfId="0" applyFont="1" applyAlignment="1">
      <alignment horizontal="center" vertical="top"/>
    </xf>
    <xf numFmtId="3" fontId="15" fillId="0" borderId="17" xfId="1" applyNumberFormat="1" applyFont="1" applyBorder="1" applyAlignment="1" applyProtection="1">
      <alignment horizontal="left" vertical="center"/>
    </xf>
    <xf numFmtId="3" fontId="15" fillId="0" borderId="18" xfId="1" applyNumberFormat="1" applyFont="1" applyBorder="1" applyAlignment="1" applyProtection="1">
      <alignment horizontal="left" vertical="center" wrapText="1"/>
    </xf>
    <xf numFmtId="0" fontId="15" fillId="0" borderId="0" xfId="0" applyFont="1" applyAlignment="1">
      <alignment horizontal="center" vertical="center"/>
    </xf>
    <xf numFmtId="0" fontId="17" fillId="0" borderId="34" xfId="0" applyFont="1" applyBorder="1" applyAlignment="1">
      <alignment horizontal="center" vertical="center" wrapText="1"/>
    </xf>
    <xf numFmtId="0" fontId="0" fillId="0" borderId="0" xfId="0"/>
    <xf numFmtId="0" fontId="19" fillId="0" borderId="0" xfId="0" applyFont="1" applyAlignment="1">
      <alignment horizontal="center" vertical="center"/>
    </xf>
  </cellXfs>
  <cellStyles count="6">
    <cellStyle name="Moeda" xfId="2" builtinId="4"/>
    <cellStyle name="Normal" xfId="0" builtinId="0"/>
    <cellStyle name="Normal 2" xfId="5"/>
    <cellStyle name="Normal 2 2" xfId="4"/>
    <cellStyle name="Porcentagem" xfId="3" builtinId="5"/>
    <cellStyle name="Vírgula" xfId="1" builtinId="3"/>
  </cellStyles>
  <dxfs count="2">
    <dxf>
      <font>
        <sz val="11"/>
        <color rgb="FFFF0000"/>
        <name val="Calibri"/>
      </font>
      <numFmt numFmtId="0" formatCode="General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z val="11"/>
        <color rgb="FF008000"/>
        <name val="Calibri"/>
      </font>
      <numFmt numFmtId="0" formatCode="General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CE6F2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8EB4E3"/>
      <rgbColor rgb="FFFF99CC"/>
      <rgbColor rgb="FFBFBFB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123675</xdr:colOff>
      <xdr:row>1</xdr:row>
      <xdr:rowOff>47520</xdr:rowOff>
    </xdr:from>
    <xdr:to>
      <xdr:col>8</xdr:col>
      <xdr:colOff>1207755</xdr:colOff>
      <xdr:row>6</xdr:row>
      <xdr:rowOff>102960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2231000" y="247320"/>
          <a:ext cx="1159200" cy="1055520"/>
        </a:xfrm>
        <a:prstGeom prst="rect">
          <a:avLst/>
        </a:prstGeom>
        <a:ln w="0">
          <a:solidFill>
            <a:srgbClr val="000000"/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172800</xdr:colOff>
      <xdr:row>3</xdr:row>
      <xdr:rowOff>162000</xdr:rowOff>
    </xdr:from>
    <xdr:to>
      <xdr:col>16</xdr:col>
      <xdr:colOff>406800</xdr:colOff>
      <xdr:row>45</xdr:row>
      <xdr:rowOff>59760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001600" y="743025"/>
          <a:ext cx="8625525" cy="7898760"/>
        </a:xfrm>
        <a:prstGeom prst="rect">
          <a:avLst/>
        </a:prstGeom>
        <a:ln w="0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3\Projetos%202020\Users\PROJETOS\Desktop\PM\PLANILHA_MULTIPLA_V3_05\PLANILHA%20M&#218;LTIPLA%20V3.0.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3\Projetos%202020\Users\PROJETOS\Desktop\CRONOGRANA%20FINAL%20GIN&#193;SIO\OR&#199;AMENTO%20LICITADO%20E%20CRONOGRAMA%20APROVADOS%20PELA%20CAIXA\Refer&#234;ncia%2002-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59"/>
  <sheetViews>
    <sheetView tabSelected="1" topLeftCell="A34" zoomScaleNormal="100" workbookViewId="0">
      <selection activeCell="B53" sqref="B53:F53"/>
    </sheetView>
  </sheetViews>
  <sheetFormatPr defaultColWidth="9.140625" defaultRowHeight="15.75"/>
  <cols>
    <col min="1" max="1" width="9.140625" style="1"/>
    <col min="2" max="2" width="10.7109375" style="1" customWidth="1"/>
    <col min="3" max="3" width="10" style="1" customWidth="1"/>
    <col min="4" max="4" width="7.5703125" style="1" customWidth="1"/>
    <col min="5" max="5" width="99.85546875" style="1" customWidth="1"/>
    <col min="6" max="6" width="7.7109375" style="1" customWidth="1"/>
    <col min="7" max="7" width="9.5703125" style="1" customWidth="1"/>
    <col min="8" max="8" width="17.42578125" style="1" customWidth="1"/>
    <col min="9" max="9" width="19.42578125" style="1" customWidth="1"/>
    <col min="10" max="10" width="17.85546875" style="1" customWidth="1"/>
    <col min="11" max="11" width="17.42578125" style="1" hidden="1" customWidth="1"/>
    <col min="12" max="12" width="18.5703125" style="1" customWidth="1"/>
    <col min="13" max="1024" width="9.140625" style="1"/>
  </cols>
  <sheetData>
    <row r="1" spans="2:14">
      <c r="B1" s="2"/>
      <c r="C1" s="2"/>
      <c r="D1" s="2"/>
      <c r="E1" s="3"/>
      <c r="F1" s="2"/>
      <c r="G1" s="4"/>
      <c r="H1" s="2"/>
      <c r="I1" s="2"/>
      <c r="J1" s="2"/>
    </row>
    <row r="2" spans="2:14">
      <c r="B2" s="106" t="s">
        <v>0</v>
      </c>
      <c r="C2" s="106"/>
      <c r="D2" s="106"/>
      <c r="E2" s="106"/>
      <c r="F2" s="106"/>
      <c r="G2" s="106"/>
      <c r="H2" s="106"/>
      <c r="I2" s="5"/>
      <c r="J2" s="2"/>
    </row>
    <row r="3" spans="2:14">
      <c r="B3" s="6"/>
      <c r="C3" s="6"/>
      <c r="D3" s="7"/>
      <c r="E3" s="7"/>
      <c r="F3" s="7"/>
      <c r="G3" s="8"/>
      <c r="H3" s="9"/>
      <c r="I3" s="2"/>
      <c r="J3" s="2"/>
    </row>
    <row r="4" spans="2:14">
      <c r="B4" s="107" t="s">
        <v>1</v>
      </c>
      <c r="C4" s="107"/>
      <c r="D4" s="107"/>
      <c r="E4" s="10" t="s">
        <v>117</v>
      </c>
      <c r="F4" s="108" t="s">
        <v>2</v>
      </c>
      <c r="G4" s="108"/>
      <c r="H4" s="11">
        <f>J49</f>
        <v>459718.78</v>
      </c>
      <c r="I4" s="2"/>
      <c r="J4" s="2"/>
    </row>
    <row r="5" spans="2:14">
      <c r="B5" s="109" t="s">
        <v>3</v>
      </c>
      <c r="C5" s="109"/>
      <c r="D5" s="109"/>
      <c r="E5" s="12" t="s">
        <v>4</v>
      </c>
      <c r="F5" s="110" t="s">
        <v>5</v>
      </c>
      <c r="G5" s="110"/>
      <c r="H5" s="105">
        <v>46211</v>
      </c>
      <c r="I5" s="2"/>
      <c r="J5" s="2"/>
    </row>
    <row r="6" spans="2:14">
      <c r="B6" s="113" t="s">
        <v>6</v>
      </c>
      <c r="C6" s="113"/>
      <c r="D6" s="113"/>
      <c r="E6" s="13" t="s">
        <v>7</v>
      </c>
      <c r="F6" s="114" t="s">
        <v>8</v>
      </c>
      <c r="G6" s="114"/>
      <c r="H6" s="14">
        <v>0.26</v>
      </c>
      <c r="I6" s="2"/>
      <c r="J6" s="2"/>
    </row>
    <row r="7" spans="2:14" ht="15.75" customHeight="1">
      <c r="B7" s="6"/>
      <c r="C7" s="6"/>
      <c r="D7" s="6"/>
      <c r="E7" s="15"/>
      <c r="G7" s="16"/>
      <c r="H7" s="17"/>
      <c r="I7" s="2"/>
      <c r="J7" s="2"/>
      <c r="K7" s="18"/>
    </row>
    <row r="8" spans="2:14" s="2" customFormat="1" ht="31.5">
      <c r="B8" s="19" t="s">
        <v>9</v>
      </c>
      <c r="C8" s="19" t="s">
        <v>10</v>
      </c>
      <c r="D8" s="19" t="s">
        <v>11</v>
      </c>
      <c r="E8" s="19" t="s">
        <v>12</v>
      </c>
      <c r="F8" s="19" t="s">
        <v>13</v>
      </c>
      <c r="G8" s="20" t="s">
        <v>14</v>
      </c>
      <c r="H8" s="21" t="s">
        <v>15</v>
      </c>
      <c r="I8" s="21" t="s">
        <v>16</v>
      </c>
      <c r="J8" s="21" t="s">
        <v>17</v>
      </c>
      <c r="K8" s="22" t="s">
        <v>18</v>
      </c>
    </row>
    <row r="9" spans="2:14" s="2" customFormat="1">
      <c r="B9" s="95"/>
      <c r="C9" s="96"/>
      <c r="D9" s="97"/>
      <c r="E9" s="96" t="s">
        <v>91</v>
      </c>
      <c r="F9" s="96"/>
      <c r="G9" s="98"/>
      <c r="H9" s="99"/>
      <c r="I9" s="99"/>
      <c r="J9" s="100"/>
      <c r="K9" s="22"/>
    </row>
    <row r="10" spans="2:14">
      <c r="B10" s="23"/>
      <c r="C10" s="24"/>
      <c r="D10" s="25">
        <v>1</v>
      </c>
      <c r="E10" s="24" t="s">
        <v>19</v>
      </c>
      <c r="F10" s="24"/>
      <c r="G10" s="26"/>
      <c r="H10" s="24"/>
      <c r="I10" s="24"/>
      <c r="J10" s="25"/>
    </row>
    <row r="11" spans="2:14" ht="31.5">
      <c r="B11" s="27">
        <v>103689</v>
      </c>
      <c r="C11" s="27" t="s">
        <v>23</v>
      </c>
      <c r="D11" s="28" t="s">
        <v>20</v>
      </c>
      <c r="E11" s="29" t="s">
        <v>118</v>
      </c>
      <c r="F11" s="27" t="s">
        <v>21</v>
      </c>
      <c r="G11" s="30">
        <v>3</v>
      </c>
      <c r="H11" s="31">
        <v>505.6</v>
      </c>
      <c r="I11" s="31">
        <f>ROUNDDOWN((H11*$H$6)+H11,2)</f>
        <v>637.04999999999995</v>
      </c>
      <c r="J11" s="31">
        <f>ROUND((G11*I11),2)</f>
        <v>1911.15</v>
      </c>
      <c r="K11" s="1">
        <v>4813</v>
      </c>
    </row>
    <row r="12" spans="2:14">
      <c r="B12" s="32"/>
      <c r="C12" s="33"/>
      <c r="D12" s="33"/>
      <c r="E12" s="34"/>
      <c r="F12" s="33"/>
      <c r="G12" s="35"/>
      <c r="H12" s="36"/>
      <c r="I12" s="37" t="s">
        <v>22</v>
      </c>
      <c r="J12" s="38">
        <f>SUM(J11:J11)</f>
        <v>1911.15</v>
      </c>
      <c r="L12" s="39">
        <f>J12</f>
        <v>1911.15</v>
      </c>
    </row>
    <row r="13" spans="2:14">
      <c r="B13" s="23"/>
      <c r="C13" s="40"/>
      <c r="D13" s="40">
        <v>2</v>
      </c>
      <c r="E13" s="23" t="s">
        <v>105</v>
      </c>
      <c r="F13" s="23"/>
      <c r="G13" s="23"/>
      <c r="H13" s="23"/>
      <c r="I13" s="23"/>
      <c r="J13" s="41"/>
    </row>
    <row r="14" spans="2:14" ht="31.5">
      <c r="B14" s="27">
        <v>98530</v>
      </c>
      <c r="C14" s="27" t="s">
        <v>23</v>
      </c>
      <c r="D14" s="28" t="s">
        <v>24</v>
      </c>
      <c r="E14" s="29" t="s">
        <v>106</v>
      </c>
      <c r="F14" s="27" t="s">
        <v>96</v>
      </c>
      <c r="G14" s="42">
        <v>4</v>
      </c>
      <c r="H14" s="31">
        <v>197.33</v>
      </c>
      <c r="I14" s="31">
        <f>ROUNDDOWN((H14*$H$6)+H14,2)</f>
        <v>248.63</v>
      </c>
      <c r="J14" s="31">
        <f>ROUND((G14*I14),2)</f>
        <v>994.52</v>
      </c>
    </row>
    <row r="15" spans="2:14" ht="31.5">
      <c r="B15" s="27">
        <v>98527</v>
      </c>
      <c r="C15" s="27" t="s">
        <v>23</v>
      </c>
      <c r="D15" s="28" t="s">
        <v>27</v>
      </c>
      <c r="E15" s="29" t="s">
        <v>107</v>
      </c>
      <c r="F15" s="27" t="s">
        <v>96</v>
      </c>
      <c r="G15" s="42">
        <v>4</v>
      </c>
      <c r="H15" s="31">
        <v>251.8</v>
      </c>
      <c r="I15" s="31">
        <f>ROUNDDOWN((H15*$H$6)+H15,2)</f>
        <v>317.26</v>
      </c>
      <c r="J15" s="31">
        <f>ROUND((G15*I15),2)</f>
        <v>1269.04</v>
      </c>
      <c r="M15" s="16"/>
      <c r="N15" s="16"/>
    </row>
    <row r="16" spans="2:14" ht="31.5">
      <c r="B16" s="27">
        <v>98525</v>
      </c>
      <c r="C16" s="27" t="s">
        <v>23</v>
      </c>
      <c r="D16" s="28" t="s">
        <v>133</v>
      </c>
      <c r="E16" s="29" t="s">
        <v>108</v>
      </c>
      <c r="F16" s="27" t="s">
        <v>21</v>
      </c>
      <c r="G16" s="42">
        <v>1340</v>
      </c>
      <c r="H16" s="31">
        <v>0.72</v>
      </c>
      <c r="I16" s="31">
        <f>ROUNDDOWN((H16*$H$6)+H16,2)</f>
        <v>0.9</v>
      </c>
      <c r="J16" s="31">
        <f>ROUND((G16*I16),2)</f>
        <v>1206</v>
      </c>
      <c r="M16" s="16"/>
      <c r="N16" s="16"/>
    </row>
    <row r="17" spans="2:14" ht="63">
      <c r="B17" s="27">
        <v>102309</v>
      </c>
      <c r="C17" s="27" t="s">
        <v>23</v>
      </c>
      <c r="D17" s="28" t="s">
        <v>134</v>
      </c>
      <c r="E17" s="29" t="s">
        <v>104</v>
      </c>
      <c r="F17" s="27" t="s">
        <v>26</v>
      </c>
      <c r="G17" s="42">
        <f>361.42*3</f>
        <v>1084.26</v>
      </c>
      <c r="H17" s="31">
        <v>12.16</v>
      </c>
      <c r="I17" s="31">
        <f>ROUNDDOWN((H17*$H$6)+H17,2)</f>
        <v>15.32</v>
      </c>
      <c r="J17" s="31">
        <f>ROUND((G17*I17),2)</f>
        <v>16610.86</v>
      </c>
      <c r="M17" s="16"/>
      <c r="N17" s="16"/>
    </row>
    <row r="18" spans="2:14">
      <c r="B18" s="32"/>
      <c r="C18" s="33"/>
      <c r="D18" s="33"/>
      <c r="E18" s="34"/>
      <c r="F18" s="33"/>
      <c r="G18" s="35"/>
      <c r="H18" s="36"/>
      <c r="I18" s="37" t="s">
        <v>29</v>
      </c>
      <c r="J18" s="38">
        <f>SUM(J14:J17)</f>
        <v>20080.420000000002</v>
      </c>
      <c r="L18" s="39">
        <f>J18</f>
        <v>20080.420000000002</v>
      </c>
    </row>
    <row r="19" spans="2:14">
      <c r="B19" s="23"/>
      <c r="C19" s="40"/>
      <c r="D19" s="40">
        <v>3</v>
      </c>
      <c r="E19" s="23" t="s">
        <v>121</v>
      </c>
      <c r="F19" s="23"/>
      <c r="G19" s="23"/>
      <c r="H19" s="23"/>
      <c r="I19" s="23"/>
      <c r="J19" s="41"/>
    </row>
    <row r="20" spans="2:14" ht="63">
      <c r="B20" s="27">
        <v>90098</v>
      </c>
      <c r="C20" s="27" t="s">
        <v>23</v>
      </c>
      <c r="D20" s="28" t="s">
        <v>31</v>
      </c>
      <c r="E20" s="29" t="s">
        <v>25</v>
      </c>
      <c r="F20" s="27" t="s">
        <v>26</v>
      </c>
      <c r="G20" s="42">
        <v>754.99</v>
      </c>
      <c r="H20" s="31">
        <v>5.89</v>
      </c>
      <c r="I20" s="31">
        <f>ROUNDDOWN((H20*$H$6)+H20,2)</f>
        <v>7.42</v>
      </c>
      <c r="J20" s="31">
        <f>ROUND((G20*I20),2)</f>
        <v>5602.03</v>
      </c>
    </row>
    <row r="21" spans="2:14" ht="47.25">
      <c r="B21" s="27">
        <v>94310</v>
      </c>
      <c r="C21" s="27" t="s">
        <v>23</v>
      </c>
      <c r="D21" s="28" t="s">
        <v>110</v>
      </c>
      <c r="E21" s="29" t="s">
        <v>109</v>
      </c>
      <c r="F21" s="27" t="s">
        <v>26</v>
      </c>
      <c r="G21" s="42">
        <v>1028.46</v>
      </c>
      <c r="H21" s="31">
        <v>64.19</v>
      </c>
      <c r="I21" s="31">
        <f>ROUNDDOWN((H21*$H$6)+H21,2)</f>
        <v>80.87</v>
      </c>
      <c r="J21" s="31">
        <f>ROUND((G21*I21),2)</f>
        <v>83171.56</v>
      </c>
    </row>
    <row r="22" spans="2:14" ht="31.5">
      <c r="B22" s="27">
        <v>100939</v>
      </c>
      <c r="C22" s="27" t="s">
        <v>23</v>
      </c>
      <c r="D22" s="28" t="s">
        <v>111</v>
      </c>
      <c r="E22" s="29" t="s">
        <v>89</v>
      </c>
      <c r="F22" s="27" t="s">
        <v>43</v>
      </c>
      <c r="G22" s="42">
        <f>G21*0.6</f>
        <v>617.07600000000002</v>
      </c>
      <c r="H22" s="31">
        <v>7.33</v>
      </c>
      <c r="I22" s="31">
        <f>ROUNDDOWN((H22*$H$6)+H22,2)</f>
        <v>9.23</v>
      </c>
      <c r="J22" s="31">
        <f>ROUND((G22*I22),2)</f>
        <v>5695.61</v>
      </c>
    </row>
    <row r="23" spans="2:14" ht="31.5">
      <c r="B23" s="27">
        <v>100576</v>
      </c>
      <c r="C23" s="27" t="s">
        <v>23</v>
      </c>
      <c r="D23" s="28" t="s">
        <v>112</v>
      </c>
      <c r="E23" s="29" t="s">
        <v>28</v>
      </c>
      <c r="F23" s="27" t="s">
        <v>21</v>
      </c>
      <c r="G23" s="42">
        <v>2865.7</v>
      </c>
      <c r="H23" s="31">
        <v>3.18</v>
      </c>
      <c r="I23" s="31">
        <f>ROUNDDOWN((H23*$H$6)+H23,2)</f>
        <v>4</v>
      </c>
      <c r="J23" s="31">
        <f>ROUND((G23*I23),2)</f>
        <v>11462.8</v>
      </c>
    </row>
    <row r="24" spans="2:14">
      <c r="B24" s="32"/>
      <c r="C24" s="33"/>
      <c r="D24" s="33"/>
      <c r="E24" s="34"/>
      <c r="F24" s="33"/>
      <c r="G24" s="35"/>
      <c r="H24" s="36"/>
      <c r="I24" s="37" t="s">
        <v>34</v>
      </c>
      <c r="J24" s="38">
        <f>SUM(J20:J23)</f>
        <v>105932</v>
      </c>
      <c r="L24" s="39">
        <f>J24</f>
        <v>105932</v>
      </c>
    </row>
    <row r="25" spans="2:14">
      <c r="B25" s="23"/>
      <c r="C25" s="40"/>
      <c r="D25" s="40">
        <v>4</v>
      </c>
      <c r="E25" s="23" t="s">
        <v>122</v>
      </c>
      <c r="F25" s="23"/>
      <c r="G25" s="23"/>
      <c r="H25" s="23"/>
      <c r="I25" s="23"/>
      <c r="J25" s="41"/>
    </row>
    <row r="26" spans="2:14" ht="31.5">
      <c r="B26" s="27">
        <v>100576</v>
      </c>
      <c r="C26" s="27" t="s">
        <v>123</v>
      </c>
      <c r="D26" s="28" t="s">
        <v>35</v>
      </c>
      <c r="E26" s="29" t="s">
        <v>132</v>
      </c>
      <c r="F26" s="27" t="s">
        <v>21</v>
      </c>
      <c r="G26" s="42">
        <v>3710.3</v>
      </c>
      <c r="H26" s="31">
        <v>3.18</v>
      </c>
      <c r="I26" s="31">
        <f>ROUNDDOWN((H26*$H$6)+H26,2)</f>
        <v>4</v>
      </c>
      <c r="J26" s="31">
        <f>ROUND((G26*I26),2)</f>
        <v>14841.2</v>
      </c>
    </row>
    <row r="27" spans="2:14">
      <c r="B27" s="27">
        <v>452010</v>
      </c>
      <c r="C27" s="27" t="s">
        <v>123</v>
      </c>
      <c r="D27" s="28" t="s">
        <v>125</v>
      </c>
      <c r="E27" s="29" t="s">
        <v>124</v>
      </c>
      <c r="F27" s="27" t="s">
        <v>26</v>
      </c>
      <c r="G27" s="42">
        <v>556.54999999999995</v>
      </c>
      <c r="H27" s="31">
        <v>11.86</v>
      </c>
      <c r="I27" s="31">
        <f>ROUNDDOWN((H27*$H$6)+H27,2)</f>
        <v>14.94</v>
      </c>
      <c r="J27" s="31">
        <f>ROUND((G27*I27),2)</f>
        <v>8314.86</v>
      </c>
    </row>
    <row r="28" spans="2:14" ht="31.5">
      <c r="B28" s="27">
        <v>100939</v>
      </c>
      <c r="C28" s="27" t="s">
        <v>23</v>
      </c>
      <c r="D28" s="28" t="s">
        <v>126</v>
      </c>
      <c r="E28" s="29" t="s">
        <v>89</v>
      </c>
      <c r="F28" s="27" t="s">
        <v>43</v>
      </c>
      <c r="G28" s="42">
        <f>G27*4.2</f>
        <v>2337.5099999999998</v>
      </c>
      <c r="H28" s="31">
        <v>7.33</v>
      </c>
      <c r="I28" s="31">
        <f>ROUNDDOWN((H28*$H$6)+H28,2)</f>
        <v>9.23</v>
      </c>
      <c r="J28" s="31">
        <f>ROUND((G28*I28),2)</f>
        <v>21575.22</v>
      </c>
    </row>
    <row r="29" spans="2:14">
      <c r="B29" s="32"/>
      <c r="C29" s="33"/>
      <c r="D29" s="33"/>
      <c r="E29" s="34"/>
      <c r="F29" s="33"/>
      <c r="G29" s="35"/>
      <c r="H29" s="36"/>
      <c r="I29" s="37" t="s">
        <v>37</v>
      </c>
      <c r="J29" s="38">
        <f>SUM(J26:J28)</f>
        <v>44731.28</v>
      </c>
      <c r="L29" s="39">
        <f>J29</f>
        <v>44731.28</v>
      </c>
    </row>
    <row r="30" spans="2:14">
      <c r="B30" s="32"/>
      <c r="C30" s="33"/>
      <c r="D30" s="33"/>
      <c r="E30" s="34"/>
      <c r="F30" s="33"/>
      <c r="G30" s="35"/>
      <c r="H30" s="36"/>
      <c r="I30" s="101" t="s">
        <v>93</v>
      </c>
      <c r="J30" s="38">
        <f>J12+J18+J24+J29</f>
        <v>172654.85</v>
      </c>
      <c r="L30" s="39"/>
    </row>
    <row r="31" spans="2:14">
      <c r="B31" s="95"/>
      <c r="C31" s="96"/>
      <c r="D31" s="97"/>
      <c r="E31" s="96" t="s">
        <v>92</v>
      </c>
      <c r="F31" s="96"/>
      <c r="G31" s="98"/>
      <c r="H31" s="99"/>
      <c r="I31" s="99"/>
      <c r="J31" s="100"/>
      <c r="L31" s="39"/>
    </row>
    <row r="32" spans="2:14">
      <c r="B32" s="23"/>
      <c r="C32" s="24"/>
      <c r="D32" s="25">
        <v>5</v>
      </c>
      <c r="E32" s="24" t="s">
        <v>30</v>
      </c>
      <c r="F32" s="24"/>
      <c r="G32" s="26"/>
      <c r="H32" s="24"/>
      <c r="I32" s="24"/>
      <c r="J32" s="25"/>
    </row>
    <row r="33" spans="2:12" ht="47.25">
      <c r="B33" s="43">
        <v>102666</v>
      </c>
      <c r="C33" s="27" t="s">
        <v>23</v>
      </c>
      <c r="D33" s="28" t="s">
        <v>39</v>
      </c>
      <c r="E33" s="44" t="s">
        <v>32</v>
      </c>
      <c r="F33" s="43" t="s">
        <v>33</v>
      </c>
      <c r="G33" s="103">
        <v>235.76</v>
      </c>
      <c r="H33" s="45">
        <v>62.64</v>
      </c>
      <c r="I33" s="31">
        <f>ROUNDDOWN((H33*$H$6)+H33,2)</f>
        <v>78.92</v>
      </c>
      <c r="J33" s="31">
        <f>ROUND((G33*I33),2)</f>
        <v>18606.18</v>
      </c>
    </row>
    <row r="34" spans="2:12" s="50" customFormat="1" ht="31.5">
      <c r="B34" s="46">
        <v>97956</v>
      </c>
      <c r="C34" s="47" t="s">
        <v>23</v>
      </c>
      <c r="D34" s="28" t="s">
        <v>135</v>
      </c>
      <c r="E34" s="44" t="s">
        <v>95</v>
      </c>
      <c r="F34" s="46" t="s">
        <v>96</v>
      </c>
      <c r="G34" s="103">
        <v>2</v>
      </c>
      <c r="H34" s="48">
        <v>1735.94</v>
      </c>
      <c r="I34" s="49">
        <f>ROUNDDOWN((H34*$H$6)+H34,2)</f>
        <v>2187.2800000000002</v>
      </c>
      <c r="J34" s="49">
        <f>ROUND((G34*I34),2)</f>
        <v>4374.5600000000004</v>
      </c>
    </row>
    <row r="35" spans="2:12">
      <c r="B35" s="32"/>
      <c r="C35" s="33"/>
      <c r="D35" s="33"/>
      <c r="E35" s="34"/>
      <c r="F35" s="33"/>
      <c r="G35" s="35"/>
      <c r="H35" s="36"/>
      <c r="I35" s="37" t="s">
        <v>44</v>
      </c>
      <c r="J35" s="38">
        <f>SUM(J33:J34)</f>
        <v>22980.74</v>
      </c>
      <c r="L35" s="39">
        <f>J35</f>
        <v>22980.74</v>
      </c>
    </row>
    <row r="36" spans="2:12">
      <c r="B36" s="23"/>
      <c r="C36" s="24"/>
      <c r="D36" s="25">
        <v>6</v>
      </c>
      <c r="E36" s="24" t="s">
        <v>38</v>
      </c>
      <c r="F36" s="24"/>
      <c r="G36" s="26"/>
      <c r="H36" s="24"/>
      <c r="I36" s="24"/>
      <c r="J36" s="25"/>
    </row>
    <row r="37" spans="2:12" ht="47.25">
      <c r="B37" s="43">
        <v>92835</v>
      </c>
      <c r="C37" s="27" t="s">
        <v>23</v>
      </c>
      <c r="D37" s="28" t="s">
        <v>46</v>
      </c>
      <c r="E37" s="44" t="s">
        <v>36</v>
      </c>
      <c r="F37" s="43" t="s">
        <v>33</v>
      </c>
      <c r="G37" s="103">
        <f>3*8</f>
        <v>24</v>
      </c>
      <c r="H37" s="45">
        <v>241.24</v>
      </c>
      <c r="I37" s="31">
        <f>ROUNDDOWN((H37*$H$6)+H37,2)</f>
        <v>303.95999999999998</v>
      </c>
      <c r="J37" s="31">
        <f>ROUND((G37*I37),2)</f>
        <v>7295.04</v>
      </c>
    </row>
    <row r="38" spans="2:12" ht="47.25">
      <c r="B38" s="51" t="str">
        <f>Composição!C9</f>
        <v>COMP 02</v>
      </c>
      <c r="C38" s="27" t="s">
        <v>70</v>
      </c>
      <c r="D38" s="28" t="s">
        <v>113</v>
      </c>
      <c r="E38" s="53" t="str">
        <f>Composição!D9</f>
        <v>REVESTIMENTO TUBO PARA EXAUSTÃO DE GASES COM TELA DE ARAME GALVANIZADA QUADRANGULAR / LOSANGULAR, FIO 2,77 MM (12 BWG),MALHA 8 X 8 CM. PREENCHIMENTO COM PEDRA DE MÃO OU RACHÃO. FORNECIMENTO E INSTALAÇÃO.</v>
      </c>
      <c r="F38" s="43" t="s">
        <v>21</v>
      </c>
      <c r="G38" s="103">
        <f>G37*3.14*0.55</f>
        <v>41.448</v>
      </c>
      <c r="H38" s="102">
        <f>Composição!H9</f>
        <v>44.631082000000006</v>
      </c>
      <c r="I38" s="31">
        <f>ROUNDDOWN((H38*$H$6)+H38,2)</f>
        <v>56.23</v>
      </c>
      <c r="J38" s="31">
        <f>ROUND((G38*I38),2)</f>
        <v>2330.62</v>
      </c>
    </row>
    <row r="39" spans="2:12">
      <c r="B39" s="32"/>
      <c r="C39" s="33"/>
      <c r="D39" s="33"/>
      <c r="E39" s="34"/>
      <c r="F39" s="33"/>
      <c r="G39" s="35"/>
      <c r="H39" s="36"/>
      <c r="I39" s="37" t="s">
        <v>47</v>
      </c>
      <c r="J39" s="38">
        <f>SUM(J37:J38)</f>
        <v>9625.66</v>
      </c>
      <c r="L39" s="39">
        <f>J39</f>
        <v>9625.66</v>
      </c>
    </row>
    <row r="40" spans="2:12">
      <c r="B40" s="23"/>
      <c r="C40" s="24"/>
      <c r="D40" s="25">
        <v>7</v>
      </c>
      <c r="E40" s="24" t="s">
        <v>45</v>
      </c>
      <c r="F40" s="24"/>
      <c r="G40" s="26"/>
      <c r="H40" s="24"/>
      <c r="I40" s="24"/>
      <c r="J40" s="25"/>
    </row>
    <row r="41" spans="2:12">
      <c r="B41" s="51" t="str">
        <f>Composição!C4</f>
        <v>COMP 01</v>
      </c>
      <c r="C41" s="52" t="str">
        <f>Composição!B4</f>
        <v>PMP-CP</v>
      </c>
      <c r="D41" s="28" t="s">
        <v>49</v>
      </c>
      <c r="E41" s="53" t="str">
        <f>Composição!D4</f>
        <v>MANTA TERMOPLASTICA, PEAD, GEOMEMBRANA LISA, E = 1,50 MM ( NBR 15352)</v>
      </c>
      <c r="F41" s="43" t="s">
        <v>21</v>
      </c>
      <c r="G41" s="104">
        <v>3227.12</v>
      </c>
      <c r="H41" s="45">
        <f>Composição!H4</f>
        <v>57.748000000000005</v>
      </c>
      <c r="I41" s="31">
        <f>ROUNDDOWN((H41*$H$6)+H41,2)</f>
        <v>72.760000000000005</v>
      </c>
      <c r="J41" s="31">
        <f>ROUND((G41*I41),2)</f>
        <v>234805.25</v>
      </c>
    </row>
    <row r="42" spans="2:12">
      <c r="B42" s="32"/>
      <c r="C42" s="33"/>
      <c r="D42" s="33"/>
      <c r="E42" s="34"/>
      <c r="F42" s="33"/>
      <c r="G42" s="35"/>
      <c r="H42" s="36"/>
      <c r="I42" s="37" t="s">
        <v>50</v>
      </c>
      <c r="J42" s="38">
        <f>J41</f>
        <v>234805.25</v>
      </c>
      <c r="L42" s="39">
        <f>J42</f>
        <v>234805.25</v>
      </c>
    </row>
    <row r="43" spans="2:12">
      <c r="B43" s="23"/>
      <c r="C43" s="24"/>
      <c r="D43" s="25">
        <v>8</v>
      </c>
      <c r="E43" s="24" t="s">
        <v>48</v>
      </c>
      <c r="F43" s="24"/>
      <c r="G43" s="26"/>
      <c r="H43" s="24"/>
      <c r="I43" s="24"/>
      <c r="J43" s="25"/>
    </row>
    <row r="44" spans="2:12" ht="27.6" customHeight="1">
      <c r="B44" s="46" t="s">
        <v>119</v>
      </c>
      <c r="C44" s="52" t="s">
        <v>23</v>
      </c>
      <c r="D44" s="28" t="s">
        <v>114</v>
      </c>
      <c r="E44" s="53" t="s">
        <v>120</v>
      </c>
      <c r="F44" s="43" t="s">
        <v>33</v>
      </c>
      <c r="G44" s="103">
        <v>223.47</v>
      </c>
      <c r="H44" s="45">
        <v>52.54</v>
      </c>
      <c r="I44" s="31">
        <f>ROUNDDOWN((H44*$H$6)+H44,2)</f>
        <v>66.2</v>
      </c>
      <c r="J44" s="31">
        <f>ROUND((G44*I44),2)</f>
        <v>14793.71</v>
      </c>
    </row>
    <row r="45" spans="2:12">
      <c r="B45" s="46">
        <v>94319</v>
      </c>
      <c r="C45" s="52" t="s">
        <v>23</v>
      </c>
      <c r="D45" s="28" t="s">
        <v>115</v>
      </c>
      <c r="E45" s="53" t="s">
        <v>131</v>
      </c>
      <c r="F45" s="43" t="s">
        <v>26</v>
      </c>
      <c r="G45" s="103">
        <v>43</v>
      </c>
      <c r="H45" s="45">
        <v>89.68</v>
      </c>
      <c r="I45" s="31">
        <f>ROUNDDOWN((H45*$H$6)+H45,2)</f>
        <v>112.99</v>
      </c>
      <c r="J45" s="31">
        <f>ROUND((G45*I45),2)</f>
        <v>4858.57</v>
      </c>
    </row>
    <row r="46" spans="2:12">
      <c r="B46" s="32"/>
      <c r="C46" s="33"/>
      <c r="D46" s="33"/>
      <c r="E46" s="34"/>
      <c r="F46" s="33"/>
      <c r="G46" s="35"/>
      <c r="H46" s="36"/>
      <c r="I46" s="37" t="s">
        <v>116</v>
      </c>
      <c r="J46" s="38">
        <f>SUM(J44:J45)</f>
        <v>19652.28</v>
      </c>
      <c r="L46" s="39">
        <f>J46</f>
        <v>19652.28</v>
      </c>
    </row>
    <row r="47" spans="2:12">
      <c r="B47" s="32"/>
      <c r="C47" s="33"/>
      <c r="D47" s="33"/>
      <c r="E47" s="34"/>
      <c r="F47" s="33"/>
      <c r="G47" s="35"/>
      <c r="H47" s="36"/>
      <c r="I47" s="101" t="s">
        <v>94</v>
      </c>
      <c r="J47" s="38">
        <f>J46+J42+J39+J35</f>
        <v>287063.93</v>
      </c>
      <c r="L47" s="39"/>
    </row>
    <row r="48" spans="2:12">
      <c r="B48" s="2"/>
      <c r="C48" s="2"/>
      <c r="D48" s="3"/>
      <c r="E48" s="2"/>
      <c r="F48" s="2"/>
      <c r="G48" s="2"/>
      <c r="H48" s="2"/>
      <c r="I48" s="2"/>
    </row>
    <row r="49" spans="2:12">
      <c r="B49" s="2"/>
      <c r="C49" s="2"/>
      <c r="D49" s="3"/>
      <c r="E49" s="115" t="s">
        <v>51</v>
      </c>
      <c r="F49" s="115"/>
      <c r="G49" s="115"/>
      <c r="H49" s="115"/>
      <c r="I49" s="115"/>
      <c r="J49" s="54">
        <f>L49</f>
        <v>459718.78</v>
      </c>
      <c r="L49" s="1">
        <f>SUM(L11:L46)</f>
        <v>459718.78</v>
      </c>
    </row>
    <row r="50" spans="2:12" ht="16.5" thickBot="1">
      <c r="B50" s="2"/>
      <c r="C50" s="2"/>
      <c r="D50" s="3"/>
      <c r="E50" s="2"/>
      <c r="F50" s="4"/>
      <c r="G50" s="2"/>
      <c r="H50" s="2"/>
      <c r="I50" s="2"/>
    </row>
    <row r="51" spans="2:12">
      <c r="B51" s="116" t="s">
        <v>52</v>
      </c>
      <c r="C51" s="117"/>
      <c r="D51" s="117"/>
      <c r="E51" s="117"/>
      <c r="F51" s="118"/>
      <c r="G51" s="55"/>
      <c r="H51" s="55"/>
      <c r="I51" s="55"/>
    </row>
    <row r="52" spans="2:12" ht="15.75" customHeight="1">
      <c r="B52" s="119" t="s">
        <v>129</v>
      </c>
      <c r="C52" s="120"/>
      <c r="D52" s="120"/>
      <c r="E52" s="120"/>
      <c r="F52" s="121"/>
      <c r="G52" s="111" t="s">
        <v>53</v>
      </c>
      <c r="H52" s="111"/>
      <c r="I52" s="111"/>
    </row>
    <row r="53" spans="2:12">
      <c r="B53" s="122" t="s">
        <v>127</v>
      </c>
      <c r="C53" s="123"/>
      <c r="D53" s="123"/>
      <c r="E53" s="123"/>
      <c r="F53" s="124"/>
      <c r="G53" s="111" t="s">
        <v>54</v>
      </c>
      <c r="H53" s="111"/>
      <c r="I53" s="111"/>
    </row>
    <row r="54" spans="2:12" ht="15.75" customHeight="1" thickBot="1">
      <c r="B54" s="125" t="s">
        <v>130</v>
      </c>
      <c r="C54" s="126"/>
      <c r="D54" s="126"/>
      <c r="E54" s="126"/>
      <c r="F54" s="127"/>
      <c r="G54" s="111" t="s">
        <v>55</v>
      </c>
      <c r="H54" s="111"/>
      <c r="I54" s="111"/>
    </row>
    <row r="55" spans="2:12" ht="16.5" thickBot="1">
      <c r="B55" s="2"/>
      <c r="F55" s="56"/>
      <c r="G55" s="56"/>
      <c r="H55" s="56"/>
      <c r="I55" s="56"/>
    </row>
    <row r="56" spans="2:12" ht="15.75" customHeight="1">
      <c r="B56" s="112" t="s">
        <v>56</v>
      </c>
      <c r="C56" s="112"/>
      <c r="D56" s="112"/>
      <c r="E56" s="112"/>
      <c r="F56" s="112"/>
      <c r="G56" s="112"/>
      <c r="H56" s="112"/>
    </row>
    <row r="57" spans="2:12">
      <c r="B57" s="112"/>
      <c r="C57" s="112"/>
      <c r="D57" s="112"/>
      <c r="E57" s="112"/>
      <c r="F57" s="112"/>
      <c r="G57" s="112"/>
      <c r="H57" s="112"/>
    </row>
    <row r="58" spans="2:12">
      <c r="B58" s="112"/>
      <c r="C58" s="112"/>
      <c r="D58" s="112"/>
      <c r="E58" s="112"/>
      <c r="F58" s="112"/>
      <c r="G58" s="112"/>
      <c r="H58" s="112"/>
    </row>
    <row r="59" spans="2:12">
      <c r="B59" s="112"/>
      <c r="C59" s="112"/>
      <c r="D59" s="112"/>
      <c r="E59" s="112"/>
      <c r="F59" s="112"/>
      <c r="G59" s="112"/>
      <c r="H59" s="112"/>
      <c r="I59" s="57"/>
    </row>
  </sheetData>
  <mergeCells count="16">
    <mergeCell ref="G54:I54"/>
    <mergeCell ref="B56:H59"/>
    <mergeCell ref="B6:D6"/>
    <mergeCell ref="F6:G6"/>
    <mergeCell ref="E49:I49"/>
    <mergeCell ref="G52:I52"/>
    <mergeCell ref="G53:I53"/>
    <mergeCell ref="B51:F51"/>
    <mergeCell ref="B52:F52"/>
    <mergeCell ref="B53:F53"/>
    <mergeCell ref="B54:F54"/>
    <mergeCell ref="B2:H2"/>
    <mergeCell ref="B4:D4"/>
    <mergeCell ref="F4:G4"/>
    <mergeCell ref="B5:D5"/>
    <mergeCell ref="F5:G5"/>
  </mergeCells>
  <printOptions horizontalCentered="1"/>
  <pageMargins left="0.25" right="0.25" top="0.75" bottom="0.75" header="0.3" footer="0.3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31"/>
  <sheetViews>
    <sheetView zoomScaleNormal="100" workbookViewId="0">
      <selection activeCell="N13" sqref="N13"/>
    </sheetView>
  </sheetViews>
  <sheetFormatPr defaultColWidth="8.7109375" defaultRowHeight="15"/>
  <cols>
    <col min="3" max="3" width="10.42578125" customWidth="1"/>
    <col min="4" max="4" width="15.28515625" customWidth="1"/>
    <col min="11" max="12" width="14.28515625" customWidth="1"/>
    <col min="13" max="13" width="14.5703125" customWidth="1"/>
  </cols>
  <sheetData>
    <row r="2" spans="2:13" ht="26.25">
      <c r="B2" s="132" t="s">
        <v>57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</row>
    <row r="3" spans="2:13" ht="15.75">
      <c r="B3" s="1"/>
      <c r="C3" s="1"/>
      <c r="D3" s="58"/>
      <c r="E3" s="58"/>
      <c r="F3" s="1"/>
      <c r="G3" s="1"/>
      <c r="H3" s="1"/>
      <c r="I3" s="1"/>
      <c r="J3" s="1"/>
      <c r="K3" s="1"/>
      <c r="L3" s="1"/>
      <c r="M3" s="1"/>
    </row>
    <row r="4" spans="2:13" ht="15.75">
      <c r="B4" s="133" t="s">
        <v>1</v>
      </c>
      <c r="C4" s="133"/>
      <c r="D4" s="134" t="str">
        <f>Orçamento!E4</f>
        <v>AMPLIAÇÃO DA VALA  PARA ATERRO SANITÁRIO</v>
      </c>
      <c r="E4" s="134"/>
      <c r="F4" s="134"/>
      <c r="G4" s="134"/>
      <c r="H4" s="134"/>
      <c r="I4" s="134"/>
      <c r="J4" s="135" t="s">
        <v>58</v>
      </c>
      <c r="K4" s="135"/>
      <c r="L4" s="136">
        <f>Orçamento!H4</f>
        <v>459718.78</v>
      </c>
      <c r="M4" s="136"/>
    </row>
    <row r="5" spans="2:13" ht="15.75" customHeight="1">
      <c r="B5" s="137" t="s">
        <v>3</v>
      </c>
      <c r="C5" s="137"/>
      <c r="D5" s="138" t="str">
        <f>Orçamento!E5</f>
        <v>BARRO PRETO - ZONA RURAL</v>
      </c>
      <c r="E5" s="138"/>
      <c r="F5" s="138"/>
      <c r="G5" s="138"/>
      <c r="H5" s="138"/>
      <c r="I5" s="138"/>
      <c r="J5" s="139" t="s">
        <v>59</v>
      </c>
      <c r="K5" s="139"/>
      <c r="L5" s="140">
        <f>Orçamento!H5</f>
        <v>46211</v>
      </c>
      <c r="M5" s="140"/>
    </row>
    <row r="6" spans="2:13" ht="16.5" customHeight="1">
      <c r="B6" s="141" t="s">
        <v>6</v>
      </c>
      <c r="C6" s="141"/>
      <c r="D6" s="142" t="str">
        <f>Orçamento!E6</f>
        <v>MUNICÍPIO DE PITANGA</v>
      </c>
      <c r="E6" s="142"/>
      <c r="F6" s="142"/>
      <c r="G6" s="142"/>
      <c r="H6" s="142"/>
      <c r="I6" s="142"/>
      <c r="J6" s="143" t="s">
        <v>8</v>
      </c>
      <c r="K6" s="143"/>
      <c r="L6" s="144">
        <f>Orçamento!H6</f>
        <v>0.26</v>
      </c>
      <c r="M6" s="144"/>
    </row>
    <row r="7" spans="2:13" ht="15.75" customHeight="1">
      <c r="B7" s="1"/>
      <c r="C7" s="1"/>
      <c r="D7" s="58"/>
      <c r="E7" s="58"/>
      <c r="F7" s="1"/>
      <c r="G7" s="1"/>
      <c r="H7" s="1"/>
      <c r="I7" s="1"/>
      <c r="J7" s="1"/>
      <c r="K7" s="1"/>
      <c r="L7" s="1"/>
      <c r="M7" s="1"/>
    </row>
    <row r="8" spans="2:13" ht="15" customHeight="1">
      <c r="B8" s="145" t="s">
        <v>11</v>
      </c>
      <c r="C8" s="145"/>
      <c r="D8" s="146" t="s">
        <v>60</v>
      </c>
      <c r="E8" s="146"/>
      <c r="F8" s="146"/>
      <c r="G8" s="146"/>
      <c r="H8" s="146"/>
      <c r="I8" s="146"/>
      <c r="J8" s="146"/>
      <c r="K8" s="145">
        <v>1</v>
      </c>
      <c r="L8" s="145">
        <v>2</v>
      </c>
      <c r="M8" s="145">
        <v>3</v>
      </c>
    </row>
    <row r="9" spans="2:13" ht="15" customHeight="1">
      <c r="B9" s="145"/>
      <c r="C9" s="145"/>
      <c r="D9" s="146" t="s">
        <v>12</v>
      </c>
      <c r="E9" s="146"/>
      <c r="F9" s="146"/>
      <c r="G9" s="146"/>
      <c r="H9" s="146"/>
      <c r="I9" s="146"/>
      <c r="J9" s="146"/>
      <c r="K9" s="145"/>
      <c r="L9" s="145"/>
      <c r="M9" s="145"/>
    </row>
    <row r="10" spans="2:13" ht="15" customHeight="1">
      <c r="B10" s="147">
        <f>Orçamento!D10</f>
        <v>1</v>
      </c>
      <c r="C10" s="147"/>
      <c r="D10" s="148" t="str">
        <f>Orçamento!E10</f>
        <v>INSTALAÇÕES PRELIMINARES</v>
      </c>
      <c r="E10" s="148"/>
      <c r="F10" s="148"/>
      <c r="G10" s="148"/>
      <c r="H10" s="148"/>
      <c r="I10" s="148"/>
      <c r="J10" s="149">
        <f>H11/$L$4</f>
        <v>4.1572154176516343E-3</v>
      </c>
      <c r="K10" s="59">
        <v>1</v>
      </c>
      <c r="L10" s="60"/>
      <c r="M10" s="60"/>
    </row>
    <row r="11" spans="2:13" ht="15" customHeight="1">
      <c r="B11" s="147"/>
      <c r="C11" s="147"/>
      <c r="D11" s="61"/>
      <c r="E11" s="62"/>
      <c r="F11" s="62"/>
      <c r="G11" s="62"/>
      <c r="H11" s="131">
        <f>Orçamento!J12</f>
        <v>1911.15</v>
      </c>
      <c r="I11" s="131"/>
      <c r="J11" s="149"/>
      <c r="K11" s="63">
        <f>H11*K10</f>
        <v>1911.15</v>
      </c>
      <c r="L11" s="60"/>
      <c r="M11" s="60"/>
    </row>
    <row r="12" spans="2:13" ht="15.75" customHeight="1">
      <c r="B12" s="128">
        <v>2</v>
      </c>
      <c r="C12" s="128"/>
      <c r="D12" s="129" t="str">
        <f>Orçamento!E13</f>
        <v>RETIRADAS E LIMPEZA</v>
      </c>
      <c r="E12" s="129"/>
      <c r="F12" s="129"/>
      <c r="G12" s="129"/>
      <c r="H12" s="129"/>
      <c r="I12" s="129"/>
      <c r="J12" s="130">
        <f>H13/$L$4</f>
        <v>4.3679790501488756E-2</v>
      </c>
      <c r="K12" s="64">
        <v>1</v>
      </c>
      <c r="L12" s="60"/>
      <c r="M12" s="60"/>
    </row>
    <row r="13" spans="2:13">
      <c r="B13" s="128"/>
      <c r="C13" s="128"/>
      <c r="D13" s="61"/>
      <c r="E13" s="62"/>
      <c r="F13" s="62"/>
      <c r="G13" s="62"/>
      <c r="H13" s="131">
        <f>Orçamento!J18</f>
        <v>20080.420000000002</v>
      </c>
      <c r="I13" s="131"/>
      <c r="J13" s="130"/>
      <c r="K13" s="63">
        <f>H13*K12</f>
        <v>20080.420000000002</v>
      </c>
      <c r="L13" s="60"/>
      <c r="M13" s="60"/>
    </row>
    <row r="14" spans="2:13">
      <c r="B14" s="128">
        <v>3</v>
      </c>
      <c r="C14" s="128"/>
      <c r="D14" s="129" t="str">
        <f>Orçamento!E19</f>
        <v>MOVIMENTAÇÃO DE TERRA VALA</v>
      </c>
      <c r="E14" s="129"/>
      <c r="F14" s="129"/>
      <c r="G14" s="129"/>
      <c r="H14" s="129"/>
      <c r="I14" s="129"/>
      <c r="J14" s="130">
        <f>H15/$L$4</f>
        <v>0.23042782807350179</v>
      </c>
      <c r="K14" s="65">
        <v>0.3</v>
      </c>
      <c r="L14" s="65">
        <v>0.7</v>
      </c>
      <c r="M14" s="60"/>
    </row>
    <row r="15" spans="2:13">
      <c r="B15" s="128"/>
      <c r="C15" s="128"/>
      <c r="D15" s="61"/>
      <c r="E15" s="62"/>
      <c r="F15" s="62"/>
      <c r="G15" s="62"/>
      <c r="H15" s="131">
        <f>Orçamento!J24</f>
        <v>105932</v>
      </c>
      <c r="I15" s="131"/>
      <c r="J15" s="130"/>
      <c r="K15" s="68">
        <f>H15*K14</f>
        <v>31779.599999999999</v>
      </c>
      <c r="L15" s="66">
        <f>H15*L14</f>
        <v>74152.399999999994</v>
      </c>
      <c r="M15" s="60"/>
    </row>
    <row r="16" spans="2:13">
      <c r="B16" s="128">
        <v>4</v>
      </c>
      <c r="C16" s="128"/>
      <c r="D16" s="129" t="str">
        <f>Orçamento!E25</f>
        <v>CASCALHAMENTO ACESSO</v>
      </c>
      <c r="E16" s="129"/>
      <c r="F16" s="129"/>
      <c r="G16" s="129"/>
      <c r="H16" s="129"/>
      <c r="I16" s="129"/>
      <c r="J16" s="130">
        <f>H17/$L$4</f>
        <v>9.7301398041646239E-2</v>
      </c>
      <c r="K16" s="67"/>
      <c r="L16" s="65">
        <v>0.5</v>
      </c>
      <c r="M16" s="65">
        <v>0.5</v>
      </c>
    </row>
    <row r="17" spans="2:15">
      <c r="B17" s="128"/>
      <c r="C17" s="128"/>
      <c r="D17" s="61"/>
      <c r="E17" s="62"/>
      <c r="F17" s="62"/>
      <c r="G17" s="62"/>
      <c r="H17" s="131">
        <f>Orçamento!J29</f>
        <v>44731.28</v>
      </c>
      <c r="I17" s="131"/>
      <c r="J17" s="130"/>
      <c r="K17" s="67"/>
      <c r="L17" s="68">
        <f>H17*L16</f>
        <v>22365.64</v>
      </c>
      <c r="M17" s="68">
        <f>H17*M16</f>
        <v>22365.64</v>
      </c>
    </row>
    <row r="18" spans="2:15">
      <c r="B18" s="128">
        <v>5</v>
      </c>
      <c r="C18" s="128"/>
      <c r="D18" s="129" t="str">
        <f>Orçamento!E32</f>
        <v>DRENO PARA CHORUME</v>
      </c>
      <c r="E18" s="129"/>
      <c r="F18" s="129"/>
      <c r="G18" s="129"/>
      <c r="H18" s="129"/>
      <c r="I18" s="129"/>
      <c r="J18" s="130">
        <f>H19/$L$4</f>
        <v>4.9988690912300779E-2</v>
      </c>
      <c r="K18" s="67"/>
      <c r="L18" s="65">
        <v>0.5</v>
      </c>
      <c r="M18" s="65">
        <v>0.5</v>
      </c>
    </row>
    <row r="19" spans="2:15">
      <c r="B19" s="128"/>
      <c r="C19" s="128"/>
      <c r="D19" s="61"/>
      <c r="E19" s="62"/>
      <c r="F19" s="62"/>
      <c r="G19" s="62"/>
      <c r="H19" s="131">
        <f>Orçamento!J35</f>
        <v>22980.74</v>
      </c>
      <c r="I19" s="131"/>
      <c r="J19" s="130"/>
      <c r="K19" s="67"/>
      <c r="L19" s="69">
        <f>H19*L18</f>
        <v>11490.37</v>
      </c>
      <c r="M19" s="68">
        <f>H19*M18</f>
        <v>11490.37</v>
      </c>
      <c r="O19" s="70"/>
    </row>
    <row r="20" spans="2:15">
      <c r="B20" s="128">
        <v>6</v>
      </c>
      <c r="C20" s="128"/>
      <c r="D20" s="129" t="str">
        <f>Orçamento!E36</f>
        <v>EXAUSTÃO DE GASES</v>
      </c>
      <c r="E20" s="129"/>
      <c r="F20" s="129"/>
      <c r="G20" s="129"/>
      <c r="H20" s="129"/>
      <c r="I20" s="129"/>
      <c r="J20" s="130">
        <f>H21/$L$4</f>
        <v>2.0938148317543172E-2</v>
      </c>
      <c r="K20" s="67"/>
      <c r="L20" s="65">
        <v>0.5</v>
      </c>
      <c r="M20" s="65">
        <v>0.5</v>
      </c>
    </row>
    <row r="21" spans="2:15">
      <c r="B21" s="128"/>
      <c r="C21" s="128"/>
      <c r="D21" s="61"/>
      <c r="E21" s="62"/>
      <c r="F21" s="62"/>
      <c r="G21" s="62"/>
      <c r="H21" s="131">
        <f>Orçamento!J39</f>
        <v>9625.66</v>
      </c>
      <c r="I21" s="131"/>
      <c r="J21" s="130"/>
      <c r="K21" s="67"/>
      <c r="L21" s="68">
        <f>H21*L20</f>
        <v>4812.83</v>
      </c>
      <c r="M21" s="68">
        <f>H21*M20</f>
        <v>4812.83</v>
      </c>
      <c r="O21" s="70"/>
    </row>
    <row r="22" spans="2:15">
      <c r="B22" s="128">
        <v>7</v>
      </c>
      <c r="C22" s="128"/>
      <c r="D22" s="129" t="str">
        <f>Orçamento!E40</f>
        <v>IMPERMEABILIZAÇÃO DE SOLO</v>
      </c>
      <c r="E22" s="129"/>
      <c r="F22" s="129"/>
      <c r="G22" s="129"/>
      <c r="H22" s="129"/>
      <c r="I22" s="129"/>
      <c r="J22" s="130">
        <f>H23/$L$4</f>
        <v>0.51075844671823067</v>
      </c>
      <c r="K22" s="67"/>
      <c r="M22" s="65">
        <v>1</v>
      </c>
      <c r="O22" s="70"/>
    </row>
    <row r="23" spans="2:15">
      <c r="B23" s="128"/>
      <c r="C23" s="128"/>
      <c r="D23" s="61"/>
      <c r="E23" s="62"/>
      <c r="F23" s="62"/>
      <c r="G23" s="62"/>
      <c r="H23" s="131">
        <f>Orçamento!J42</f>
        <v>234805.25</v>
      </c>
      <c r="I23" s="131"/>
      <c r="J23" s="130"/>
      <c r="K23" s="67"/>
      <c r="M23" s="68">
        <f>H23*M22</f>
        <v>234805.25</v>
      </c>
      <c r="O23" s="70"/>
    </row>
    <row r="24" spans="2:15">
      <c r="B24" s="128">
        <v>8</v>
      </c>
      <c r="C24" s="128"/>
      <c r="D24" s="129" t="str">
        <f>Orçamento!E43</f>
        <v>DRENAGEM ÁGUAS PLUVIAIS</v>
      </c>
      <c r="E24" s="129"/>
      <c r="F24" s="129"/>
      <c r="G24" s="129"/>
      <c r="H24" s="129"/>
      <c r="I24" s="129"/>
      <c r="J24" s="130">
        <f>H25/$L$4</f>
        <v>4.2748482017636952E-2</v>
      </c>
      <c r="K24" s="67"/>
      <c r="M24" s="65">
        <v>1</v>
      </c>
      <c r="O24" s="70"/>
    </row>
    <row r="25" spans="2:15">
      <c r="B25" s="128"/>
      <c r="C25" s="128"/>
      <c r="D25" s="61"/>
      <c r="E25" s="62"/>
      <c r="F25" s="62"/>
      <c r="G25" s="62"/>
      <c r="H25" s="131">
        <f>Orçamento!J46</f>
        <v>19652.28</v>
      </c>
      <c r="I25" s="131"/>
      <c r="J25" s="130"/>
      <c r="K25" s="67"/>
      <c r="M25" s="68">
        <f>H25*M24</f>
        <v>19652.28</v>
      </c>
      <c r="O25" s="70"/>
    </row>
    <row r="26" spans="2:15">
      <c r="B26" s="151" t="s">
        <v>61</v>
      </c>
      <c r="C26" s="151"/>
      <c r="D26" s="152">
        <f>H11+H13+H15+H17+H21+H23+H25+H19</f>
        <v>459718.78</v>
      </c>
      <c r="E26" s="152"/>
      <c r="F26" s="152"/>
      <c r="G26" s="152"/>
      <c r="H26" s="152"/>
      <c r="I26" s="152"/>
      <c r="J26" s="71">
        <f>SUM(J10:J25)</f>
        <v>1</v>
      </c>
      <c r="K26" s="72">
        <f>K11+K13+K15+K17+K21+K23+K25+K19</f>
        <v>53771.17</v>
      </c>
      <c r="L26" s="72">
        <f>L11+L13+L15+L17+L21+L23+L25+L19</f>
        <v>112821.23999999999</v>
      </c>
      <c r="M26" s="72">
        <f>M11+M13+M15+M17+M21+M23+M25+M19</f>
        <v>293126.37</v>
      </c>
      <c r="O26" s="70"/>
    </row>
    <row r="27" spans="2:15" ht="15.75">
      <c r="K27" s="150">
        <f>SUM(K26:M26)</f>
        <v>459718.77999999997</v>
      </c>
      <c r="L27" s="150"/>
      <c r="M27" s="150"/>
    </row>
    <row r="28" spans="2:15" ht="24.75" customHeight="1"/>
    <row r="29" spans="2:15" ht="15.75">
      <c r="K29" s="111" t="s">
        <v>62</v>
      </c>
      <c r="L29" s="111"/>
      <c r="M29" s="111"/>
    </row>
    <row r="30" spans="2:15" ht="15.75">
      <c r="K30" s="111" t="str">
        <f>Orçamento!G53</f>
        <v>ALEX ANTONIO DOS SANTOS</v>
      </c>
      <c r="L30" s="111"/>
      <c r="M30" s="111"/>
    </row>
    <row r="31" spans="2:15" ht="15.75">
      <c r="K31" s="111" t="str">
        <f>Orçamento!G54</f>
        <v>CREA: PR-144568/D</v>
      </c>
      <c r="L31" s="111"/>
      <c r="M31" s="111"/>
    </row>
  </sheetData>
  <mergeCells count="57">
    <mergeCell ref="K27:M27"/>
    <mergeCell ref="K29:M29"/>
    <mergeCell ref="K30:M30"/>
    <mergeCell ref="K31:M31"/>
    <mergeCell ref="B24:C25"/>
    <mergeCell ref="D24:I24"/>
    <mergeCell ref="J24:J25"/>
    <mergeCell ref="H25:I25"/>
    <mergeCell ref="B26:C26"/>
    <mergeCell ref="D26:I26"/>
    <mergeCell ref="B20:C21"/>
    <mergeCell ref="D20:I20"/>
    <mergeCell ref="J20:J21"/>
    <mergeCell ref="H21:I21"/>
    <mergeCell ref="B22:C23"/>
    <mergeCell ref="D22:I22"/>
    <mergeCell ref="J22:J23"/>
    <mergeCell ref="H23:I23"/>
    <mergeCell ref="B14:C15"/>
    <mergeCell ref="D14:I14"/>
    <mergeCell ref="J14:J15"/>
    <mergeCell ref="H15:I15"/>
    <mergeCell ref="B16:C17"/>
    <mergeCell ref="D16:I16"/>
    <mergeCell ref="J16:J17"/>
    <mergeCell ref="H17:I17"/>
    <mergeCell ref="B10:C11"/>
    <mergeCell ref="D10:I10"/>
    <mergeCell ref="J10:J11"/>
    <mergeCell ref="H11:I11"/>
    <mergeCell ref="B12:C13"/>
    <mergeCell ref="D12:I12"/>
    <mergeCell ref="J12:J13"/>
    <mergeCell ref="H13:I13"/>
    <mergeCell ref="L6:M6"/>
    <mergeCell ref="B8:C9"/>
    <mergeCell ref="D8:J8"/>
    <mergeCell ref="K8:K9"/>
    <mergeCell ref="L8:L9"/>
    <mergeCell ref="M8:M9"/>
    <mergeCell ref="D9:J9"/>
    <mergeCell ref="B18:C19"/>
    <mergeCell ref="D18:I18"/>
    <mergeCell ref="J18:J19"/>
    <mergeCell ref="H19:I19"/>
    <mergeCell ref="B2:M2"/>
    <mergeCell ref="B4:C4"/>
    <mergeCell ref="D4:I4"/>
    <mergeCell ref="J4:K4"/>
    <mergeCell ref="L4:M4"/>
    <mergeCell ref="B5:C5"/>
    <mergeCell ref="D5:I5"/>
    <mergeCell ref="J5:K5"/>
    <mergeCell ref="L5:M5"/>
    <mergeCell ref="B6:C6"/>
    <mergeCell ref="D6:I6"/>
    <mergeCell ref="J6:K6"/>
  </mergeCells>
  <printOptions horizontalCentered="1" verticalCentered="1"/>
  <pageMargins left="0.59027777777777801" right="0.59027777777777801" top="0.78749999999999998" bottom="0.78749999999999998" header="0.511811023622047" footer="0.39374999999999999"/>
  <pageSetup paperSize="9" orientation="landscape" horizontalDpi="300" verticalDpi="300" r:id="rId1"/>
  <headerFooter>
    <oddFooter>&amp;CPágina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0"/>
  <sheetViews>
    <sheetView topLeftCell="A7" zoomScale="120" zoomScaleNormal="120" workbookViewId="0">
      <selection activeCell="B21" sqref="B21"/>
    </sheetView>
  </sheetViews>
  <sheetFormatPr defaultColWidth="8.7109375" defaultRowHeight="15"/>
  <cols>
    <col min="4" max="4" width="35.85546875" customWidth="1"/>
    <col min="8" max="8" width="10.5703125" customWidth="1"/>
  </cols>
  <sheetData>
    <row r="2" spans="2:8" ht="23.25">
      <c r="D2" s="73" t="s">
        <v>63</v>
      </c>
    </row>
    <row r="3" spans="2:8">
      <c r="B3" s="74" t="s">
        <v>10</v>
      </c>
      <c r="C3" s="75" t="s">
        <v>64</v>
      </c>
      <c r="D3" s="76" t="s">
        <v>65</v>
      </c>
      <c r="E3" s="74" t="s">
        <v>66</v>
      </c>
      <c r="F3" s="74" t="s">
        <v>67</v>
      </c>
      <c r="G3" s="77" t="s">
        <v>68</v>
      </c>
      <c r="H3" s="74" t="s">
        <v>69</v>
      </c>
    </row>
    <row r="4" spans="2:8" ht="22.5">
      <c r="B4" s="78" t="s">
        <v>70</v>
      </c>
      <c r="C4" s="78" t="s">
        <v>71</v>
      </c>
      <c r="D4" s="79" t="s">
        <v>72</v>
      </c>
      <c r="E4" s="78" t="s">
        <v>73</v>
      </c>
      <c r="F4" s="80"/>
      <c r="G4" s="81"/>
      <c r="H4" s="82">
        <f>H5+H6+H7</f>
        <v>57.748000000000005</v>
      </c>
    </row>
    <row r="5" spans="2:8" ht="22.5">
      <c r="B5" s="83" t="s">
        <v>74</v>
      </c>
      <c r="C5" s="83" t="s">
        <v>75</v>
      </c>
      <c r="D5" s="84" t="s">
        <v>76</v>
      </c>
      <c r="E5" s="85" t="s">
        <v>73</v>
      </c>
      <c r="F5" s="86">
        <v>1.1000000000000001</v>
      </c>
      <c r="G5" s="87">
        <v>40.159999999999997</v>
      </c>
      <c r="H5" s="87">
        <f>F5*G5</f>
        <v>44.176000000000002</v>
      </c>
    </row>
    <row r="6" spans="2:8">
      <c r="B6" s="83" t="s">
        <v>77</v>
      </c>
      <c r="C6" s="83" t="s">
        <v>78</v>
      </c>
      <c r="D6" s="88" t="s">
        <v>79</v>
      </c>
      <c r="E6" s="85" t="s">
        <v>80</v>
      </c>
      <c r="F6" s="86">
        <v>0.2</v>
      </c>
      <c r="G6" s="87">
        <v>38</v>
      </c>
      <c r="H6" s="87">
        <f>F6*G6</f>
        <v>7.6000000000000005</v>
      </c>
    </row>
    <row r="7" spans="2:8">
      <c r="B7" s="83" t="s">
        <v>77</v>
      </c>
      <c r="C7" s="83" t="s">
        <v>81</v>
      </c>
      <c r="D7" s="88" t="s">
        <v>82</v>
      </c>
      <c r="E7" s="85" t="s">
        <v>80</v>
      </c>
      <c r="F7" s="86">
        <v>0.2</v>
      </c>
      <c r="G7" s="87">
        <v>29.86</v>
      </c>
      <c r="H7" s="87">
        <f>F7*G7</f>
        <v>5.9720000000000004</v>
      </c>
    </row>
    <row r="8" spans="2:8">
      <c r="B8" s="89"/>
      <c r="C8" s="90"/>
      <c r="D8" s="91"/>
      <c r="E8" s="89"/>
      <c r="F8" s="89"/>
      <c r="G8" s="92"/>
      <c r="H8" s="89"/>
    </row>
    <row r="9" spans="2:8" ht="67.5">
      <c r="B9" s="78" t="s">
        <v>70</v>
      </c>
      <c r="C9" s="78" t="s">
        <v>83</v>
      </c>
      <c r="D9" s="79" t="s">
        <v>97</v>
      </c>
      <c r="E9" s="78" t="s">
        <v>84</v>
      </c>
      <c r="F9" s="80"/>
      <c r="G9" s="81"/>
      <c r="H9" s="82">
        <f>SUM(H10:H15)</f>
        <v>44.631082000000006</v>
      </c>
    </row>
    <row r="10" spans="2:8">
      <c r="B10" s="83" t="s">
        <v>77</v>
      </c>
      <c r="C10" s="83" t="s">
        <v>78</v>
      </c>
      <c r="D10" s="88" t="s">
        <v>79</v>
      </c>
      <c r="E10" s="85" t="s">
        <v>80</v>
      </c>
      <c r="F10" s="86">
        <v>0.10199999999999999</v>
      </c>
      <c r="G10" s="87">
        <v>38</v>
      </c>
      <c r="H10" s="87">
        <f t="shared" ref="H10:H15" si="0">F10*G10</f>
        <v>3.8759999999999999</v>
      </c>
    </row>
    <row r="11" spans="2:8">
      <c r="B11" s="83" t="s">
        <v>77</v>
      </c>
      <c r="C11" s="83" t="s">
        <v>81</v>
      </c>
      <c r="D11" s="88" t="s">
        <v>82</v>
      </c>
      <c r="E11" s="85" t="s">
        <v>80</v>
      </c>
      <c r="F11" s="86">
        <v>5.0999999999999997E-2</v>
      </c>
      <c r="G11" s="87">
        <v>29.86</v>
      </c>
      <c r="H11" s="87">
        <f t="shared" si="0"/>
        <v>1.5228599999999999</v>
      </c>
    </row>
    <row r="12" spans="2:8" ht="29.25">
      <c r="B12" s="83" t="s">
        <v>74</v>
      </c>
      <c r="C12" s="83" t="s">
        <v>99</v>
      </c>
      <c r="D12" s="84" t="s">
        <v>40</v>
      </c>
      <c r="E12" s="85" t="s">
        <v>73</v>
      </c>
      <c r="F12" s="86">
        <v>1.0549999999999999</v>
      </c>
      <c r="G12" s="87">
        <v>26.15</v>
      </c>
      <c r="H12" s="87">
        <f t="shared" si="0"/>
        <v>27.588249999999999</v>
      </c>
    </row>
    <row r="13" spans="2:8" ht="22.5">
      <c r="B13" s="83" t="s">
        <v>74</v>
      </c>
      <c r="C13" s="83" t="s">
        <v>98</v>
      </c>
      <c r="D13" s="84" t="s">
        <v>100</v>
      </c>
      <c r="E13" s="85" t="s">
        <v>86</v>
      </c>
      <c r="F13" s="86">
        <v>4.4999999999999998E-2</v>
      </c>
      <c r="G13" s="87">
        <v>26.9</v>
      </c>
      <c r="H13" s="87">
        <f t="shared" si="0"/>
        <v>1.2104999999999999</v>
      </c>
    </row>
    <row r="14" spans="2:8" ht="29.25">
      <c r="B14" s="83" t="s">
        <v>74</v>
      </c>
      <c r="C14" s="83" t="s">
        <v>101</v>
      </c>
      <c r="D14" s="84" t="s">
        <v>41</v>
      </c>
      <c r="E14" s="85" t="s">
        <v>85</v>
      </c>
      <c r="F14" s="86">
        <v>0.112</v>
      </c>
      <c r="G14" s="87">
        <v>81.48</v>
      </c>
      <c r="H14" s="87">
        <f t="shared" si="0"/>
        <v>9.1257600000000014</v>
      </c>
    </row>
    <row r="15" spans="2:8" ht="29.25">
      <c r="B15" s="83" t="s">
        <v>23</v>
      </c>
      <c r="C15" s="83" t="s">
        <v>102</v>
      </c>
      <c r="D15" s="84" t="s">
        <v>42</v>
      </c>
      <c r="E15" s="85" t="s">
        <v>103</v>
      </c>
      <c r="F15" s="86">
        <f>F14*4.2</f>
        <v>0.47040000000000004</v>
      </c>
      <c r="G15" s="87">
        <v>2.78</v>
      </c>
      <c r="H15" s="87">
        <f t="shared" si="0"/>
        <v>1.307712</v>
      </c>
    </row>
    <row r="16" spans="2:8" ht="25.5" customHeight="1"/>
    <row r="17" spans="2:8" ht="15.75">
      <c r="B17" s="155" t="s">
        <v>52</v>
      </c>
      <c r="C17" s="155"/>
      <c r="D17" s="155"/>
      <c r="E17" s="155"/>
      <c r="F17" s="111" t="s">
        <v>87</v>
      </c>
      <c r="G17" s="111"/>
      <c r="H17" s="111"/>
    </row>
    <row r="18" spans="2:8" ht="15" customHeight="1">
      <c r="B18" s="156" t="s">
        <v>128</v>
      </c>
      <c r="C18" s="156"/>
      <c r="D18" s="156"/>
      <c r="E18" s="156"/>
      <c r="F18" s="157" t="s">
        <v>54</v>
      </c>
      <c r="G18" s="157"/>
      <c r="H18" s="157"/>
    </row>
    <row r="19" spans="2:8">
      <c r="B19" s="156"/>
      <c r="C19" s="156"/>
      <c r="D19" s="156"/>
      <c r="E19" s="156"/>
      <c r="F19" s="157" t="s">
        <v>88</v>
      </c>
      <c r="G19" s="157"/>
      <c r="H19" s="157"/>
    </row>
    <row r="20" spans="2:8" ht="28.5" customHeight="1">
      <c r="B20" s="153" t="s">
        <v>127</v>
      </c>
      <c r="C20" s="153"/>
      <c r="D20" s="153"/>
      <c r="E20" s="153"/>
      <c r="F20" s="154" t="s">
        <v>55</v>
      </c>
      <c r="G20" s="154"/>
      <c r="H20" s="154"/>
    </row>
  </sheetData>
  <mergeCells count="7">
    <mergeCell ref="B20:E20"/>
    <mergeCell ref="F20:H20"/>
    <mergeCell ref="B17:E17"/>
    <mergeCell ref="F17:H17"/>
    <mergeCell ref="B18:E19"/>
    <mergeCell ref="F18:H18"/>
    <mergeCell ref="F19:H19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D3:W52"/>
  <sheetViews>
    <sheetView zoomScaleNormal="100" workbookViewId="0">
      <selection activeCell="G57" sqref="G57"/>
    </sheetView>
  </sheetViews>
  <sheetFormatPr defaultColWidth="9.7109375" defaultRowHeight="15"/>
  <cols>
    <col min="1" max="14" width="9.140625" customWidth="1"/>
    <col min="15" max="15" width="16.140625" customWidth="1"/>
    <col min="16" max="64" width="9.140625" customWidth="1"/>
  </cols>
  <sheetData>
    <row r="3" spans="4:23" ht="15.75" customHeight="1">
      <c r="D3" s="158" t="s">
        <v>90</v>
      </c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</row>
    <row r="7" spans="4:23" ht="15" customHeight="1">
      <c r="R7" s="159"/>
      <c r="S7" s="159"/>
      <c r="T7" s="159"/>
      <c r="U7" s="159"/>
      <c r="V7" s="159"/>
      <c r="W7" s="159"/>
    </row>
    <row r="8" spans="4:23">
      <c r="R8" s="159"/>
      <c r="S8" s="159"/>
      <c r="T8" s="159"/>
      <c r="U8" s="159"/>
      <c r="V8" s="159"/>
      <c r="W8" s="159"/>
    </row>
    <row r="9" spans="4:23">
      <c r="R9" s="159"/>
      <c r="S9" s="159"/>
      <c r="T9" s="159"/>
      <c r="U9" s="93"/>
      <c r="V9" s="93"/>
      <c r="W9" s="93"/>
    </row>
    <row r="10" spans="4:23">
      <c r="R10" s="159"/>
      <c r="S10" s="159"/>
      <c r="T10" s="159"/>
      <c r="U10" s="93"/>
      <c r="V10" s="93"/>
      <c r="W10" s="93"/>
    </row>
    <row r="11" spans="4:23">
      <c r="R11" s="159"/>
      <c r="S11" s="159"/>
      <c r="T11" s="159"/>
      <c r="U11" s="93"/>
      <c r="V11" s="93"/>
      <c r="W11" s="93"/>
    </row>
    <row r="12" spans="4:23">
      <c r="R12" s="159"/>
      <c r="S12" s="159"/>
      <c r="T12" s="159"/>
      <c r="U12" s="93"/>
      <c r="V12" s="93"/>
      <c r="W12" s="93"/>
    </row>
    <row r="13" spans="4:23">
      <c r="R13" s="159"/>
      <c r="S13" s="159"/>
      <c r="T13" s="159"/>
      <c r="U13" s="93"/>
      <c r="V13" s="93"/>
      <c r="W13" s="93"/>
    </row>
    <row r="14" spans="4:23">
      <c r="R14" s="159"/>
      <c r="S14" s="159"/>
      <c r="T14" s="159"/>
      <c r="U14" s="93"/>
      <c r="V14" s="93"/>
      <c r="W14" s="93"/>
    </row>
    <row r="15" spans="4:23">
      <c r="R15" s="159"/>
      <c r="S15" s="159"/>
      <c r="T15" s="159"/>
      <c r="U15" s="93"/>
      <c r="V15" s="93"/>
      <c r="W15" s="93"/>
    </row>
    <row r="16" spans="4:23">
      <c r="R16" s="159"/>
      <c r="S16" s="159"/>
      <c r="T16" s="159"/>
      <c r="U16" s="94"/>
      <c r="V16" s="94"/>
      <c r="W16" s="94"/>
    </row>
    <row r="17" spans="18:23">
      <c r="R17" s="159"/>
      <c r="S17" s="159"/>
      <c r="T17" s="159"/>
      <c r="U17" s="93"/>
      <c r="V17" s="93"/>
      <c r="W17" s="93"/>
    </row>
    <row r="49" spans="13:15" ht="15.75">
      <c r="M49" s="160" t="s">
        <v>53</v>
      </c>
      <c r="N49" s="160"/>
      <c r="O49" s="160"/>
    </row>
    <row r="50" spans="13:15" ht="15.75">
      <c r="M50" s="160" t="s">
        <v>54</v>
      </c>
      <c r="N50" s="160"/>
      <c r="O50" s="160"/>
    </row>
    <row r="51" spans="13:15" ht="15.75">
      <c r="M51" s="160" t="s">
        <v>88</v>
      </c>
      <c r="N51" s="160"/>
      <c r="O51" s="160"/>
    </row>
    <row r="52" spans="13:15" ht="15.75">
      <c r="M52" s="160" t="s">
        <v>55</v>
      </c>
      <c r="N52" s="160"/>
      <c r="O52" s="160"/>
    </row>
  </sheetData>
  <mergeCells count="18">
    <mergeCell ref="R9:T9"/>
    <mergeCell ref="M52:O52"/>
    <mergeCell ref="R10:T10"/>
    <mergeCell ref="R11:T11"/>
    <mergeCell ref="R12:T12"/>
    <mergeCell ref="R13:T13"/>
    <mergeCell ref="R14:T14"/>
    <mergeCell ref="R15:T15"/>
    <mergeCell ref="R16:T16"/>
    <mergeCell ref="R17:T17"/>
    <mergeCell ref="M49:O49"/>
    <mergeCell ref="M50:O50"/>
    <mergeCell ref="M51:O51"/>
    <mergeCell ref="D3:Q3"/>
    <mergeCell ref="R7:T8"/>
    <mergeCell ref="U7:U8"/>
    <mergeCell ref="V7:V8"/>
    <mergeCell ref="W7:W8"/>
  </mergeCells>
  <conditionalFormatting sqref="R17">
    <cfRule type="expression" dxfId="1" priority="1">
      <formula>AND(R17&lt;&gt;"OK",R17&lt;&gt;"-",R17&lt;&gt;"")</formula>
    </cfRule>
    <cfRule type="cellIs" dxfId="0" priority="2" operator="equal">
      <formula>"OK"</formula>
    </cfRule>
  </conditionalFormatting>
  <pageMargins left="0.78749999999999998" right="0.78749999999999998" top="1.05277777777778" bottom="1.05277777777778" header="0.78749999999999998" footer="0.78749999999999998"/>
  <pageSetup paperSize="9" scale="63" orientation="portrait" r:id="rId1"/>
  <headerFooter>
    <oddHeader>&amp;C&amp;"Times New Roman,Normal"&amp;12&amp;Kffffff&amp;A</oddHeader>
    <oddFooter>&amp;C&amp;"Times New Roman,Normal"&amp;12&amp;KffffffPágina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195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6</vt:i4>
      </vt:variant>
    </vt:vector>
  </HeadingPairs>
  <TitlesOfParts>
    <vt:vector size="10" baseType="lpstr">
      <vt:lpstr>Orçamento</vt:lpstr>
      <vt:lpstr>Cronograma</vt:lpstr>
      <vt:lpstr>Composição</vt:lpstr>
      <vt:lpstr>BDI_26</vt:lpstr>
      <vt:lpstr>BDI_26!Area_de_impressao</vt:lpstr>
      <vt:lpstr>Composição!Area_de_impressao</vt:lpstr>
      <vt:lpstr>Cronograma!Area_de_impressao</vt:lpstr>
      <vt:lpstr>Orçamento!Area_de_impressao</vt:lpstr>
      <vt:lpstr>BDI_26!Print_Area</vt:lpstr>
      <vt:lpstr>Orçamento!Titulos_de_impressao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CPLAN - ENG.EDSON</dc:creator>
  <dc:description/>
  <cp:lastModifiedBy>Projetos</cp:lastModifiedBy>
  <cp:revision>32</cp:revision>
  <cp:lastPrinted>2023-02-07T12:48:31Z</cp:lastPrinted>
  <dcterms:created xsi:type="dcterms:W3CDTF">2018-01-29T15:39:08Z</dcterms:created>
  <dcterms:modified xsi:type="dcterms:W3CDTF">2026-07-09T11:32:12Z</dcterms:modified>
  <dc:language>pt-BR</dc:language>
</cp:coreProperties>
</file>