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putador\Documents\Prefeitura\Projetos - Empresas\Avenida Prof. Ivo Mezzadri\"/>
    </mc:Choice>
  </mc:AlternateContent>
  <xr:revisionPtr revIDLastSave="0" documentId="13_ncr:1_{A7799D75-71D1-4613-8C4B-497C02692F25}" xr6:coauthVersionLast="47" xr6:coauthVersionMax="47" xr10:uidLastSave="{00000000-0000-0000-0000-000000000000}"/>
  <bookViews>
    <workbookView xWindow="-120" yWindow="-120" windowWidth="29040" windowHeight="15720" xr2:uid="{5A4F725E-1F1C-44BC-AB76-E8A6F142F9EF}"/>
  </bookViews>
  <sheets>
    <sheet name="Orçamento" sheetId="3" r:id="rId1"/>
    <sheet name="Composição" sheetId="5" r:id="rId2"/>
    <sheet name="Cotação" sheetId="6" r:id="rId3"/>
    <sheet name="Cronograma" sheetId="4" r:id="rId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3" l="1"/>
  <c r="F16" i="3"/>
  <c r="B8" i="5"/>
  <c r="B8" i="6"/>
  <c r="F19" i="5" l="1"/>
  <c r="G22" i="3" s="1"/>
  <c r="B8" i="3"/>
  <c r="B7" i="4" s="1"/>
  <c r="H17" i="3" l="1"/>
  <c r="I17" i="3" s="1"/>
  <c r="H16" i="3"/>
  <c r="I16" i="3" s="1"/>
  <c r="F20" i="3"/>
  <c r="F14" i="5"/>
  <c r="G21" i="3" s="1"/>
  <c r="F33" i="5"/>
  <c r="G27" i="3" s="1"/>
  <c r="H27" i="3" s="1"/>
  <c r="I27" i="3" s="1"/>
  <c r="F28" i="5"/>
  <c r="G26" i="3" s="1"/>
  <c r="H26" i="3" s="1"/>
  <c r="I26" i="3" s="1"/>
  <c r="F23" i="5"/>
  <c r="G25" i="3" s="1"/>
  <c r="B15" i="4"/>
  <c r="H15" i="3"/>
  <c r="I15" i="3" s="1"/>
  <c r="H20" i="3"/>
  <c r="H22" i="3"/>
  <c r="I14" i="3" l="1"/>
  <c r="I20" i="3"/>
  <c r="I22" i="3"/>
  <c r="B9" i="4" l="1"/>
  <c r="B14" i="4" l="1"/>
  <c r="B13" i="4"/>
  <c r="B8" i="4" l="1"/>
  <c r="B6" i="4"/>
  <c r="B5" i="4"/>
  <c r="B4" i="4"/>
  <c r="H25" i="3" l="1"/>
  <c r="H21" i="3"/>
  <c r="I21" i="3" s="1"/>
  <c r="I19" i="3" s="1"/>
  <c r="C13" i="4" l="1"/>
  <c r="I25" i="3"/>
  <c r="I24" i="3" s="1"/>
  <c r="D18" i="4" l="1"/>
  <c r="C15" i="4"/>
  <c r="J18" i="4" s="1"/>
  <c r="H30" i="3"/>
  <c r="C14" i="4"/>
  <c r="H18" i="4" l="1"/>
  <c r="F18" i="4"/>
  <c r="C16" i="4"/>
  <c r="H17" i="4" l="1"/>
  <c r="J17" i="4"/>
  <c r="F17" i="4"/>
  <c r="D17" i="4"/>
  <c r="E18" i="4"/>
  <c r="G18" i="4" s="1"/>
  <c r="I18" i="4" s="1"/>
  <c r="K18" i="4" s="1"/>
  <c r="E17" i="4" l="1"/>
  <c r="G17" i="4" s="1"/>
  <c r="I17" i="4" s="1"/>
  <c r="K17" i="4" s="1"/>
</calcChain>
</file>

<file path=xl/sharedStrings.xml><?xml version="1.0" encoding="utf-8"?>
<sst xmlns="http://schemas.openxmlformats.org/spreadsheetml/2006/main" count="229" uniqueCount="103">
  <si>
    <t>MUNICÍPIO DE PORTO AMAZONAS</t>
  </si>
  <si>
    <t>ESTADO DO PARANÁ</t>
  </si>
  <si>
    <t>OBRA:</t>
  </si>
  <si>
    <t>LOCAL:</t>
  </si>
  <si>
    <t>MUNICÍPIO:</t>
  </si>
  <si>
    <t>PORTO AMAZONAS / PR</t>
  </si>
  <si>
    <t>DATA:</t>
  </si>
  <si>
    <t>FONTE:</t>
  </si>
  <si>
    <t>BDI (%):</t>
  </si>
  <si>
    <t>ITEM</t>
  </si>
  <si>
    <t>CÓDIGO</t>
  </si>
  <si>
    <t>FONTE</t>
  </si>
  <si>
    <t>DESCRIÇÃO DOS SERVIÇOS</t>
  </si>
  <si>
    <t>UNID.</t>
  </si>
  <si>
    <t>QUANT.</t>
  </si>
  <si>
    <t>PREÇO UNIT. (R$) S/BDI</t>
  </si>
  <si>
    <t>PREÇO UNIT. (R$) C/ BDI</t>
  </si>
  <si>
    <t>VALOR (R$)</t>
  </si>
  <si>
    <t>SINAPI</t>
  </si>
  <si>
    <t>CRONOGRAMA FÍSICO FINANCEIRO</t>
  </si>
  <si>
    <t>VALOR</t>
  </si>
  <si>
    <t>NO PERÍODO</t>
  </si>
  <si>
    <t>ACUMULADO</t>
  </si>
  <si>
    <t>TOTAL (R$)</t>
  </si>
  <si>
    <t>TOTAL (%)</t>
  </si>
  <si>
    <t>PLANILHA DE ORÇAMENTO GLOBAL</t>
  </si>
  <si>
    <t>VALOR TOTAL (C/ BDI)</t>
  </si>
  <si>
    <t>Subtotal</t>
  </si>
  <si>
    <t>AVENIDA PROFESSOR IVO MEZZADRI</t>
  </si>
  <si>
    <t>UN</t>
  </si>
  <si>
    <t>M²</t>
  </si>
  <si>
    <t>URBANIZAÇÃO</t>
  </si>
  <si>
    <t>COMP-02</t>
  </si>
  <si>
    <t>ARBORIZAÇÃO</t>
  </si>
  <si>
    <t>COMP-04</t>
  </si>
  <si>
    <t>PINTURA DA CICLOVIA</t>
  </si>
  <si>
    <t>Pintura de símbolo "Bicicleta" com tinta acrílica, utilização de molde plástico e aplicação mecânica, 150X60 CM. AF_05/2021</t>
  </si>
  <si>
    <t>M</t>
  </si>
  <si>
    <t>COTAÇÃO</t>
  </si>
  <si>
    <t>-</t>
  </si>
  <si>
    <t xml:space="preserve">PAISAGISMO AVENIDA PROFESSOR IVO MEZZADRI </t>
  </si>
  <si>
    <t>SINAPI 04/2026 DESONERADA</t>
  </si>
  <si>
    <t>Lixeira com suporte em aço galvanizado recipiente em ripas de madeira - 60 litros</t>
  </si>
  <si>
    <t>Árvore ornamental, Jacarandá, H=*6*M</t>
  </si>
  <si>
    <t>DESCRIÇÃO</t>
  </si>
  <si>
    <t xml:space="preserve"> CÓDIGO </t>
  </si>
  <si>
    <t xml:space="preserve"> TIPO</t>
  </si>
  <si>
    <t xml:space="preserve"> C </t>
  </si>
  <si>
    <t xml:space="preserve"> H</t>
  </si>
  <si>
    <t xml:space="preserve"> UND. </t>
  </si>
  <si>
    <t>H</t>
  </si>
  <si>
    <t>C</t>
  </si>
  <si>
    <t>Servente com encargos complementares</t>
  </si>
  <si>
    <t>Jardineiro com encargos complementares</t>
  </si>
  <si>
    <t>Pedreiro com encargos complementares</t>
  </si>
  <si>
    <t>COMP-03</t>
  </si>
  <si>
    <t>Canudo de Pito (Senna bicapsularis) - Muda 1 m</t>
  </si>
  <si>
    <t>Muda Glicinia Púrpura Trepadeira Clonada de Estaca - Muda 80 cm</t>
  </si>
  <si>
    <t>2.2</t>
  </si>
  <si>
    <t>2.1</t>
  </si>
  <si>
    <t>2.3</t>
  </si>
  <si>
    <t>1.1</t>
  </si>
  <si>
    <t>1.2</t>
  </si>
  <si>
    <t>1.3</t>
  </si>
  <si>
    <t>3.1</t>
  </si>
  <si>
    <t>3.2</t>
  </si>
  <si>
    <t>3.3</t>
  </si>
  <si>
    <t>COEF.</t>
  </si>
  <si>
    <t>SICRO</t>
  </si>
  <si>
    <t>Pintura de símbolos e textos com tinta acrílica, demarcação com rolo. AF_05/2021</t>
  </si>
  <si>
    <t>Instalação de pergolado de madeira, em angelim, 3,00 X 9,00 m, fixado com concreto sobre solo. AF_11/2021</t>
  </si>
  <si>
    <t>01. LIXEIRA</t>
  </si>
  <si>
    <t>COMP-01</t>
  </si>
  <si>
    <t>DATA COTAÇÃO</t>
  </si>
  <si>
    <t>NOME DA EMPRESA</t>
  </si>
  <si>
    <t>COT-01</t>
  </si>
  <si>
    <t>COT-02</t>
  </si>
  <si>
    <t>COT-03</t>
  </si>
  <si>
    <t>Curitiba Plantas Adultas</t>
  </si>
  <si>
    <t>Pintura de faixa com tinta acrílica emulsionada em água - espessura de 0,4 mm</t>
  </si>
  <si>
    <t>Mercado Livre</t>
  </si>
  <si>
    <t>Banco de Jardim Tamanduá em Ferro 8 Réguas Madeira Verniz</t>
  </si>
  <si>
    <t>02. BANCO DE JARDIM</t>
  </si>
  <si>
    <t>COMP-05</t>
  </si>
  <si>
    <t>03. ÁRVORE ORNAMENTAL - JACARANDÁ</t>
  </si>
  <si>
    <t>04. ARBUSTO - CANUDO DE PITO</t>
  </si>
  <si>
    <t>05. TREPADEIRA - GLICÍNIA PÚRPURA</t>
  </si>
  <si>
    <t>COT-04</t>
  </si>
  <si>
    <t>COT-05</t>
  </si>
  <si>
    <t>QUINZENA 1</t>
  </si>
  <si>
    <t>QUINZENA 2</t>
  </si>
  <si>
    <t>QUINZENA 3</t>
  </si>
  <si>
    <t>QUINZENA 4</t>
  </si>
  <si>
    <t>Thaynara Freitas Machado</t>
  </si>
  <si>
    <t>Chefe da Divisão de Projetos</t>
  </si>
  <si>
    <t>CAU/PR A192311-0</t>
  </si>
  <si>
    <t>Arquiteta e Urbanista</t>
  </si>
  <si>
    <t>Muda Glicínia Púrpura Trepadeira Clonada de Estaca - Muda 80 cm</t>
  </si>
  <si>
    <t>Glicínia Púrpura Trepadeira Clonada de Estaca - Muda 80 cm</t>
  </si>
  <si>
    <t>COMPOSIÇÃO</t>
  </si>
  <si>
    <t>03. ÁRVORE ORNAMENTAL</t>
  </si>
  <si>
    <t>04. ARBUSTO</t>
  </si>
  <si>
    <t>05. TREPADEIRA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</si>
</sst>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"/>
    <numFmt numFmtId="165" formatCode="[$-F800]dddd\,\ mmmm\ dd\,\ yyyy"/>
  </numFmts>
  <fonts count="26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3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000000"/>
      <name val="Aptos Narrow"/>
      <family val="2"/>
      <scheme val="minor"/>
    </font>
    <font>
      <sz val="10"/>
      <color rgb="FF000000"/>
      <name val="Times New Roman"/>
      <family val="1"/>
    </font>
    <font>
      <b/>
      <sz val="15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Arial"/>
      <family val="2"/>
    </font>
    <font>
      <sz val="9"/>
      <color rgb="FF000000"/>
      <name val="Times New Roman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  <fill>
      <patternFill patternType="solid">
        <fgColor rgb="FFBEBEBE"/>
        <bgColor rgb="FFBEBEBE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rgb="FFBEBEBE"/>
      </patternFill>
    </fill>
    <fill>
      <patternFill patternType="solid">
        <fgColor theme="0" tint="-4.9989318521683403E-2"/>
        <bgColor rgb="FFC0C0C0"/>
      </patternFill>
    </fill>
    <fill>
      <patternFill patternType="solid">
        <fgColor theme="0" tint="-0.14999847407452621"/>
        <bgColor rgb="FFBEBEBE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226">
    <xf numFmtId="0" fontId="0" fillId="0" borderId="0" xfId="0"/>
    <xf numFmtId="0" fontId="6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6" fillId="4" borderId="5" xfId="1" applyFont="1" applyFill="1" applyBorder="1" applyAlignment="1">
      <alignment horizontal="center" vertical="center" wrapText="1"/>
    </xf>
    <xf numFmtId="4" fontId="18" fillId="7" borderId="5" xfId="1" applyNumberFormat="1" applyFont="1" applyFill="1" applyBorder="1" applyAlignment="1">
      <alignment horizontal="center" vertical="center" wrapText="1"/>
    </xf>
    <xf numFmtId="10" fontId="0" fillId="0" borderId="0" xfId="0" applyNumberFormat="1"/>
    <xf numFmtId="0" fontId="16" fillId="4" borderId="10" xfId="1" applyFont="1" applyFill="1" applyBorder="1" applyAlignment="1">
      <alignment horizontal="center" vertical="center" wrapText="1"/>
    </xf>
    <xf numFmtId="0" fontId="18" fillId="5" borderId="12" xfId="1" applyFont="1" applyFill="1" applyBorder="1" applyAlignment="1">
      <alignment horizontal="center" vertical="center" wrapText="1"/>
    </xf>
    <xf numFmtId="4" fontId="18" fillId="5" borderId="12" xfId="1" applyNumberFormat="1" applyFont="1" applyFill="1" applyBorder="1" applyAlignment="1">
      <alignment horizontal="center" vertical="center" wrapText="1"/>
    </xf>
    <xf numFmtId="4" fontId="18" fillId="5" borderId="13" xfId="1" applyNumberFormat="1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2" fillId="8" borderId="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4" fontId="2" fillId="8" borderId="5" xfId="0" applyNumberFormat="1" applyFont="1" applyFill="1" applyBorder="1" applyAlignment="1">
      <alignment horizontal="center" vertical="center" wrapText="1"/>
    </xf>
    <xf numFmtId="4" fontId="2" fillId="8" borderId="6" xfId="0" applyNumberFormat="1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4" fontId="2" fillId="8" borderId="4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/>
    </xf>
    <xf numFmtId="0" fontId="0" fillId="9" borderId="5" xfId="0" applyFill="1" applyBorder="1"/>
    <xf numFmtId="0" fontId="23" fillId="9" borderId="5" xfId="0" applyFont="1" applyFill="1" applyBorder="1" applyAlignment="1">
      <alignment horizontal="center" vertical="center"/>
    </xf>
    <xf numFmtId="0" fontId="25" fillId="9" borderId="5" xfId="0" applyFont="1" applyFill="1" applyBorder="1"/>
    <xf numFmtId="0" fontId="1" fillId="8" borderId="5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4" fontId="2" fillId="8" borderId="8" xfId="0" applyNumberFormat="1" applyFont="1" applyFill="1" applyBorder="1" applyAlignment="1">
      <alignment horizontal="center" vertical="center" wrapText="1"/>
    </xf>
    <xf numFmtId="0" fontId="0" fillId="6" borderId="0" xfId="0" applyFill="1"/>
    <xf numFmtId="9" fontId="19" fillId="10" borderId="5" xfId="1" applyNumberFormat="1" applyFont="1" applyFill="1" applyBorder="1" applyAlignment="1">
      <alignment horizontal="center" vertical="center" wrapText="1"/>
    </xf>
    <xf numFmtId="10" fontId="18" fillId="5" borderId="5" xfId="1" applyNumberFormat="1" applyFont="1" applyFill="1" applyBorder="1" applyAlignment="1">
      <alignment horizontal="center" vertical="center" wrapText="1"/>
    </xf>
    <xf numFmtId="9" fontId="19" fillId="10" borderId="10" xfId="1" applyNumberFormat="1" applyFont="1" applyFill="1" applyBorder="1" applyAlignment="1">
      <alignment horizontal="center" vertical="center" wrapText="1"/>
    </xf>
    <xf numFmtId="10" fontId="18" fillId="5" borderId="10" xfId="1" applyNumberFormat="1" applyFont="1" applyFill="1" applyBorder="1" applyAlignment="1">
      <alignment horizontal="center" vertical="center" wrapText="1"/>
    </xf>
    <xf numFmtId="0" fontId="18" fillId="11" borderId="9" xfId="1" applyFont="1" applyFill="1" applyBorder="1" applyAlignment="1">
      <alignment horizontal="center" vertical="center" wrapText="1"/>
    </xf>
    <xf numFmtId="0" fontId="16" fillId="11" borderId="5" xfId="1" applyFont="1" applyFill="1" applyBorder="1" applyAlignment="1">
      <alignment horizontal="center" vertical="center" wrapText="1"/>
    </xf>
    <xf numFmtId="4" fontId="18" fillId="11" borderId="5" xfId="1" applyNumberFormat="1" applyFont="1" applyFill="1" applyBorder="1" applyAlignment="1">
      <alignment horizontal="center" vertical="center" wrapText="1"/>
    </xf>
    <xf numFmtId="9" fontId="19" fillId="11" borderId="5" xfId="1" applyNumberFormat="1" applyFont="1" applyFill="1" applyBorder="1" applyAlignment="1">
      <alignment horizontal="center" vertical="center" wrapText="1"/>
    </xf>
    <xf numFmtId="9" fontId="19" fillId="11" borderId="10" xfId="1" applyNumberFormat="1" applyFont="1" applyFill="1" applyBorder="1" applyAlignment="1">
      <alignment horizontal="center" vertical="center" wrapText="1"/>
    </xf>
    <xf numFmtId="0" fontId="16" fillId="10" borderId="5" xfId="1" applyFont="1" applyFill="1" applyBorder="1" applyAlignment="1">
      <alignment horizontal="center" vertical="center" wrapText="1"/>
    </xf>
    <xf numFmtId="9" fontId="19" fillId="12" borderId="5" xfId="1" applyNumberFormat="1" applyFont="1" applyFill="1" applyBorder="1" applyAlignment="1">
      <alignment horizontal="center" vertical="center" wrapText="1"/>
    </xf>
    <xf numFmtId="9" fontId="19" fillId="12" borderId="10" xfId="1" applyNumberFormat="1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0" fontId="6" fillId="3" borderId="31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23" fillId="3" borderId="31" xfId="0" applyFont="1" applyFill="1" applyBorder="1" applyAlignment="1">
      <alignment horizontal="center" vertical="center" wrapText="1"/>
    </xf>
    <xf numFmtId="4" fontId="23" fillId="3" borderId="34" xfId="0" applyNumberFormat="1" applyFont="1" applyFill="1" applyBorder="1" applyAlignment="1">
      <alignment horizontal="center" vertical="center"/>
    </xf>
    <xf numFmtId="49" fontId="2" fillId="8" borderId="35" xfId="0" applyNumberFormat="1" applyFont="1" applyFill="1" applyBorder="1" applyAlignment="1">
      <alignment horizontal="center" vertical="center" wrapText="1"/>
    </xf>
    <xf numFmtId="4" fontId="2" fillId="8" borderId="36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" fontId="2" fillId="8" borderId="10" xfId="0" applyNumberFormat="1" applyFont="1" applyFill="1" applyBorder="1" applyAlignment="1">
      <alignment horizontal="center" vertical="center" wrapText="1"/>
    </xf>
    <xf numFmtId="4" fontId="23" fillId="3" borderId="34" xfId="0" applyNumberFormat="1" applyFont="1" applyFill="1" applyBorder="1" applyAlignment="1">
      <alignment horizontal="center" vertical="center" wrapText="1"/>
    </xf>
    <xf numFmtId="164" fontId="2" fillId="8" borderId="31" xfId="0" applyNumberFormat="1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4" fontId="2" fillId="8" borderId="34" xfId="0" applyNumberFormat="1" applyFont="1" applyFill="1" applyBorder="1" applyAlignment="1">
      <alignment horizontal="center" vertical="center" wrapText="1"/>
    </xf>
    <xf numFmtId="164" fontId="2" fillId="8" borderId="35" xfId="0" applyNumberFormat="1" applyFont="1" applyFill="1" applyBorder="1" applyAlignment="1">
      <alignment horizontal="center" vertical="center" wrapText="1"/>
    </xf>
    <xf numFmtId="164" fontId="2" fillId="8" borderId="9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2" fillId="0" borderId="0" xfId="0" applyFont="1"/>
    <xf numFmtId="0" fontId="4" fillId="0" borderId="37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2" borderId="33" xfId="0" applyFont="1" applyFill="1" applyBorder="1" applyAlignment="1">
      <alignment horizontal="left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14" fontId="1" fillId="8" borderId="10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6" xfId="0" applyBorder="1" applyAlignment="1">
      <alignment horizontal="center"/>
    </xf>
    <xf numFmtId="0" fontId="23" fillId="9" borderId="9" xfId="0" applyFont="1" applyFill="1" applyBorder="1" applyAlignment="1">
      <alignment horizontal="center" vertical="center" wrapText="1"/>
    </xf>
    <xf numFmtId="0" fontId="23" fillId="9" borderId="10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14" fontId="2" fillId="8" borderId="10" xfId="0" applyNumberFormat="1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2" fontId="6" fillId="9" borderId="10" xfId="0" applyNumberFormat="1" applyFont="1" applyFill="1" applyBorder="1" applyAlignment="1">
      <alignment horizontal="center" vertical="center"/>
    </xf>
    <xf numFmtId="2" fontId="1" fillId="8" borderId="10" xfId="0" applyNumberFormat="1" applyFont="1" applyFill="1" applyBorder="1" applyAlignment="1">
      <alignment horizontal="center" vertical="center"/>
    </xf>
    <xf numFmtId="2" fontId="23" fillId="9" borderId="10" xfId="0" applyNumberFormat="1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8" fillId="5" borderId="5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left" vertical="top"/>
    </xf>
    <xf numFmtId="0" fontId="9" fillId="0" borderId="3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/>
    </xf>
    <xf numFmtId="0" fontId="13" fillId="0" borderId="2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65" fontId="5" fillId="0" borderId="1" xfId="0" applyNumberFormat="1" applyFont="1" applyBorder="1" applyAlignment="1">
      <alignment horizontal="left" vertical="center"/>
    </xf>
    <xf numFmtId="165" fontId="8" fillId="0" borderId="2" xfId="0" applyNumberFormat="1" applyFont="1" applyBorder="1" applyAlignment="1">
      <alignment horizontal="left" vertical="center"/>
    </xf>
    <xf numFmtId="165" fontId="8" fillId="0" borderId="32" xfId="0" applyNumberFormat="1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" fillId="0" borderId="33" xfId="0" applyFont="1" applyBorder="1"/>
    <xf numFmtId="0" fontId="2" fillId="0" borderId="2" xfId="0" applyFont="1" applyBorder="1"/>
    <xf numFmtId="0" fontId="2" fillId="0" borderId="32" xfId="0" applyFont="1" applyBorder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24" fillId="9" borderId="38" xfId="0" applyFont="1" applyFill="1" applyBorder="1" applyAlignment="1">
      <alignment horizontal="right" vertical="center" wrapText="1"/>
    </xf>
    <xf numFmtId="0" fontId="24" fillId="9" borderId="39" xfId="0" applyFont="1" applyFill="1" applyBorder="1" applyAlignment="1">
      <alignment horizontal="right" vertical="center"/>
    </xf>
    <xf numFmtId="0" fontId="24" fillId="9" borderId="40" xfId="0" applyFont="1" applyFill="1" applyBorder="1" applyAlignment="1">
      <alignment horizontal="right" vertical="center"/>
    </xf>
    <xf numFmtId="4" fontId="24" fillId="9" borderId="41" xfId="0" applyNumberFormat="1" applyFont="1" applyFill="1" applyBorder="1" applyAlignment="1">
      <alignment horizontal="center" vertical="center" wrapText="1"/>
    </xf>
    <xf numFmtId="0" fontId="24" fillId="9" borderId="42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3" fillId="9" borderId="9" xfId="0" applyFont="1" applyFill="1" applyBorder="1" applyAlignment="1">
      <alignment horizontal="left" vertical="center"/>
    </xf>
    <xf numFmtId="0" fontId="23" fillId="9" borderId="5" xfId="0" applyFont="1" applyFill="1" applyBorder="1" applyAlignment="1">
      <alignment horizontal="left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left" vertical="center"/>
    </xf>
    <xf numFmtId="0" fontId="6" fillId="9" borderId="5" xfId="0" applyFont="1" applyFill="1" applyBorder="1" applyAlignment="1">
      <alignment horizontal="left" vertical="center"/>
    </xf>
    <xf numFmtId="0" fontId="13" fillId="0" borderId="50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5" fillId="0" borderId="43" xfId="0" applyFont="1" applyBorder="1" applyAlignment="1">
      <alignment horizontal="left" vertical="center"/>
    </xf>
    <xf numFmtId="0" fontId="5" fillId="0" borderId="44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165" fontId="5" fillId="0" borderId="15" xfId="0" applyNumberFormat="1" applyFont="1" applyBorder="1" applyAlignment="1">
      <alignment horizontal="left" vertical="center"/>
    </xf>
    <xf numFmtId="165" fontId="5" fillId="0" borderId="16" xfId="0" applyNumberFormat="1" applyFont="1" applyBorder="1" applyAlignment="1">
      <alignment horizontal="left" vertical="center"/>
    </xf>
    <xf numFmtId="165" fontId="5" fillId="0" borderId="26" xfId="0" applyNumberFormat="1" applyFont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44" xfId="0" applyFont="1" applyFill="1" applyBorder="1" applyAlignment="1">
      <alignment horizontal="left" vertical="center"/>
    </xf>
    <xf numFmtId="0" fontId="5" fillId="2" borderId="46" xfId="0" applyFont="1" applyFill="1" applyBorder="1" applyAlignment="1">
      <alignment horizontal="left" vertical="center"/>
    </xf>
    <xf numFmtId="0" fontId="1" fillId="0" borderId="4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1" xfId="0" applyFont="1" applyBorder="1" applyAlignment="1">
      <alignment horizont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5" fillId="2" borderId="5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left" vertical="center"/>
    </xf>
    <xf numFmtId="165" fontId="5" fillId="0" borderId="10" xfId="0" applyNumberFormat="1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12" fillId="0" borderId="9" xfId="1" applyFont="1" applyBorder="1" applyAlignment="1">
      <alignment horizontal="center"/>
    </xf>
    <xf numFmtId="0" fontId="12" fillId="0" borderId="5" xfId="1" applyFont="1" applyBorder="1" applyAlignment="1">
      <alignment horizontal="center"/>
    </xf>
    <xf numFmtId="0" fontId="12" fillId="0" borderId="10" xfId="1" applyFont="1" applyBorder="1" applyAlignment="1">
      <alignment horizontal="center"/>
    </xf>
    <xf numFmtId="2" fontId="15" fillId="0" borderId="5" xfId="1" applyNumberFormat="1" applyFont="1" applyBorder="1" applyAlignment="1">
      <alignment horizontal="left" vertical="center"/>
    </xf>
    <xf numFmtId="2" fontId="15" fillId="0" borderId="10" xfId="1" applyNumberFormat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14" fontId="15" fillId="0" borderId="5" xfId="1" applyNumberFormat="1" applyFont="1" applyBorder="1" applyAlignment="1">
      <alignment horizontal="left" vertical="center"/>
    </xf>
    <xf numFmtId="14" fontId="15" fillId="0" borderId="10" xfId="1" applyNumberFormat="1" applyFont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0" fontId="10" fillId="0" borderId="9" xfId="1" applyFont="1" applyBorder="1"/>
    <xf numFmtId="0" fontId="16" fillId="4" borderId="5" xfId="1" applyFont="1" applyFill="1" applyBorder="1" applyAlignment="1">
      <alignment horizontal="center" vertical="center" wrapText="1"/>
    </xf>
    <xf numFmtId="0" fontId="10" fillId="0" borderId="5" xfId="1" applyFont="1" applyBorder="1"/>
    <xf numFmtId="0" fontId="12" fillId="0" borderId="28" xfId="1" applyFont="1" applyBorder="1" applyAlignment="1">
      <alignment horizontal="left" vertical="top"/>
    </xf>
    <xf numFmtId="0" fontId="14" fillId="0" borderId="5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3" fillId="0" borderId="5" xfId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/>
    </xf>
    <xf numFmtId="0" fontId="13" fillId="0" borderId="24" xfId="1" applyFont="1" applyBorder="1" applyAlignment="1">
      <alignment horizontal="left" vertical="center" wrapText="1"/>
    </xf>
    <xf numFmtId="0" fontId="13" fillId="0" borderId="25" xfId="1" applyFont="1" applyBorder="1" applyAlignment="1">
      <alignment horizontal="left" vertical="center" wrapText="1"/>
    </xf>
    <xf numFmtId="0" fontId="17" fillId="5" borderId="11" xfId="1" applyFont="1" applyFill="1" applyBorder="1" applyAlignment="1">
      <alignment horizontal="center" vertical="center" wrapText="1"/>
    </xf>
    <xf numFmtId="0" fontId="10" fillId="0" borderId="12" xfId="1" applyFont="1" applyBorder="1"/>
    <xf numFmtId="0" fontId="16" fillId="7" borderId="9" xfId="1" applyFont="1" applyFill="1" applyBorder="1" applyAlignment="1">
      <alignment horizontal="center" vertical="center" wrapText="1"/>
    </xf>
    <xf numFmtId="0" fontId="10" fillId="6" borderId="5" xfId="1" applyFont="1" applyFill="1" applyBorder="1"/>
    <xf numFmtId="0" fontId="17" fillId="5" borderId="9" xfId="1" applyFont="1" applyFill="1" applyBorder="1" applyAlignment="1">
      <alignment horizontal="center" vertical="center" wrapText="1"/>
    </xf>
    <xf numFmtId="0" fontId="20" fillId="7" borderId="5" xfId="1" applyFont="1" applyFill="1" applyBorder="1" applyAlignment="1">
      <alignment horizontal="center" vertical="center" wrapText="1"/>
    </xf>
    <xf numFmtId="0" fontId="20" fillId="7" borderId="10" xfId="1" applyFont="1" applyFill="1" applyBorder="1" applyAlignment="1">
      <alignment horizontal="center" vertical="center" wrapText="1"/>
    </xf>
    <xf numFmtId="0" fontId="10" fillId="0" borderId="10" xfId="1" applyFont="1" applyBorder="1"/>
    <xf numFmtId="0" fontId="1" fillId="8" borderId="11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F431C0FA-15D7-4354-98FB-07EF9A2984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866771</xdr:colOff>
      <xdr:row>3</xdr:row>
      <xdr:rowOff>104775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AE08B09-BA80-460E-8809-86979DFBD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5"/>
          <a:ext cx="781046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57150</xdr:rowOff>
    </xdr:from>
    <xdr:to>
      <xdr:col>0</xdr:col>
      <xdr:colOff>752475</xdr:colOff>
      <xdr:row>3</xdr:row>
      <xdr:rowOff>152412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9FF754F-2693-40D3-95F3-43465CEC2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57150"/>
          <a:ext cx="628650" cy="8191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38101</xdr:rowOff>
    </xdr:from>
    <xdr:to>
      <xdr:col>0</xdr:col>
      <xdr:colOff>876300</xdr:colOff>
      <xdr:row>3</xdr:row>
      <xdr:rowOff>167165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1E13CCE-D2EA-40D7-9686-CFA0D0928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8101"/>
          <a:ext cx="647700" cy="833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0</xdr:col>
      <xdr:colOff>723900</xdr:colOff>
      <xdr:row>2</xdr:row>
      <xdr:rowOff>329662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F585544-6AC6-E490-E420-1B666AAA1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619125" cy="815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7295B-40F0-472D-995E-FDDA19D5AAA3}">
  <dimension ref="A1:I39"/>
  <sheetViews>
    <sheetView tabSelected="1" workbookViewId="0">
      <selection activeCell="P25" sqref="P25"/>
    </sheetView>
  </sheetViews>
  <sheetFormatPr defaultRowHeight="15" x14ac:dyDescent="0.25"/>
  <cols>
    <col min="1" max="1" width="13.7109375" customWidth="1"/>
    <col min="2" max="2" width="8.7109375" customWidth="1"/>
    <col min="3" max="3" width="10.5703125" customWidth="1"/>
    <col min="4" max="4" width="43.42578125" customWidth="1"/>
    <col min="5" max="5" width="6.5703125" customWidth="1"/>
    <col min="6" max="6" width="8.140625" customWidth="1"/>
    <col min="7" max="8" width="10.140625" customWidth="1"/>
    <col min="9" max="9" width="10.5703125" customWidth="1"/>
  </cols>
  <sheetData>
    <row r="1" spans="1:9" ht="27.75" customHeight="1" x14ac:dyDescent="0.25">
      <c r="A1" s="101"/>
      <c r="B1" s="95" t="s">
        <v>0</v>
      </c>
      <c r="C1" s="95"/>
      <c r="D1" s="95"/>
      <c r="E1" s="95"/>
      <c r="F1" s="95"/>
      <c r="G1" s="95"/>
      <c r="H1" s="95"/>
      <c r="I1" s="96"/>
    </row>
    <row r="2" spans="1:9" ht="27" customHeight="1" x14ac:dyDescent="0.25">
      <c r="A2" s="102"/>
      <c r="B2" s="97" t="s">
        <v>1</v>
      </c>
      <c r="C2" s="97"/>
      <c r="D2" s="97"/>
      <c r="E2" s="97"/>
      <c r="F2" s="97"/>
      <c r="G2" s="97"/>
      <c r="H2" s="97"/>
      <c r="I2" s="98"/>
    </row>
    <row r="3" spans="1:9" ht="20.25" customHeight="1" x14ac:dyDescent="0.25">
      <c r="A3" s="102"/>
      <c r="B3" s="99" t="s">
        <v>25</v>
      </c>
      <c r="C3" s="99"/>
      <c r="D3" s="99"/>
      <c r="E3" s="99"/>
      <c r="F3" s="99"/>
      <c r="G3" s="99"/>
      <c r="H3" s="99"/>
      <c r="I3" s="100"/>
    </row>
    <row r="4" spans="1:9" ht="16.5" customHeight="1" x14ac:dyDescent="0.25">
      <c r="A4" s="102"/>
      <c r="B4" s="99"/>
      <c r="C4" s="99"/>
      <c r="D4" s="99"/>
      <c r="E4" s="99"/>
      <c r="F4" s="99"/>
      <c r="G4" s="99"/>
      <c r="H4" s="99"/>
      <c r="I4" s="100"/>
    </row>
    <row r="5" spans="1:9" ht="17.25" customHeight="1" x14ac:dyDescent="0.25">
      <c r="A5" s="43" t="s">
        <v>2</v>
      </c>
      <c r="B5" s="103" t="s">
        <v>40</v>
      </c>
      <c r="C5" s="104"/>
      <c r="D5" s="104"/>
      <c r="E5" s="104"/>
      <c r="F5" s="104"/>
      <c r="G5" s="104"/>
      <c r="H5" s="104"/>
      <c r="I5" s="105"/>
    </row>
    <row r="6" spans="1:9" ht="15.75" customHeight="1" x14ac:dyDescent="0.25">
      <c r="A6" s="44" t="s">
        <v>3</v>
      </c>
      <c r="B6" s="106" t="s">
        <v>28</v>
      </c>
      <c r="C6" s="107"/>
      <c r="D6" s="107"/>
      <c r="E6" s="107"/>
      <c r="F6" s="107"/>
      <c r="G6" s="107"/>
      <c r="H6" s="107"/>
      <c r="I6" s="108"/>
    </row>
    <row r="7" spans="1:9" ht="15.75" customHeight="1" x14ac:dyDescent="0.25">
      <c r="A7" s="44" t="s">
        <v>4</v>
      </c>
      <c r="B7" s="109" t="s">
        <v>5</v>
      </c>
      <c r="C7" s="107"/>
      <c r="D7" s="107"/>
      <c r="E7" s="107"/>
      <c r="F7" s="107"/>
      <c r="G7" s="107"/>
      <c r="H7" s="107"/>
      <c r="I7" s="108"/>
    </row>
    <row r="8" spans="1:9" ht="15.75" customHeight="1" x14ac:dyDescent="0.25">
      <c r="A8" s="44" t="s">
        <v>6</v>
      </c>
      <c r="B8" s="110">
        <f ca="1">TODAY()</f>
        <v>46212</v>
      </c>
      <c r="C8" s="111"/>
      <c r="D8" s="111"/>
      <c r="E8" s="111"/>
      <c r="F8" s="111"/>
      <c r="G8" s="111"/>
      <c r="H8" s="111"/>
      <c r="I8" s="112"/>
    </row>
    <row r="9" spans="1:9" ht="16.5" customHeight="1" x14ac:dyDescent="0.25">
      <c r="A9" s="45" t="s">
        <v>7</v>
      </c>
      <c r="B9" s="113" t="s">
        <v>41</v>
      </c>
      <c r="C9" s="107"/>
      <c r="D9" s="107"/>
      <c r="E9" s="107"/>
      <c r="F9" s="107"/>
      <c r="G9" s="107"/>
      <c r="H9" s="107"/>
      <c r="I9" s="108"/>
    </row>
    <row r="10" spans="1:9" ht="15.75" customHeight="1" x14ac:dyDescent="0.25">
      <c r="A10" s="45" t="s">
        <v>8</v>
      </c>
      <c r="B10" s="113">
        <v>26.24</v>
      </c>
      <c r="C10" s="107"/>
      <c r="D10" s="107"/>
      <c r="E10" s="107"/>
      <c r="F10" s="107"/>
      <c r="G10" s="107"/>
      <c r="H10" s="107"/>
      <c r="I10" s="108"/>
    </row>
    <row r="11" spans="1:9" x14ac:dyDescent="0.25">
      <c r="A11" s="114"/>
      <c r="B11" s="115"/>
      <c r="C11" s="115"/>
      <c r="D11" s="115"/>
      <c r="E11" s="115"/>
      <c r="F11" s="115"/>
      <c r="G11" s="115"/>
      <c r="H11" s="115"/>
      <c r="I11" s="116"/>
    </row>
    <row r="12" spans="1:9" ht="40.5" customHeight="1" x14ac:dyDescent="0.25">
      <c r="A12" s="46" t="s">
        <v>9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15</v>
      </c>
      <c r="H12" s="1" t="s">
        <v>16</v>
      </c>
      <c r="I12" s="47" t="s">
        <v>17</v>
      </c>
    </row>
    <row r="13" spans="1:9" x14ac:dyDescent="0.25">
      <c r="A13" s="48"/>
      <c r="B13" s="2"/>
      <c r="C13" s="2"/>
      <c r="D13" s="2"/>
      <c r="E13" s="2"/>
      <c r="F13" s="2"/>
      <c r="G13" s="2"/>
      <c r="H13" s="2"/>
      <c r="I13" s="49"/>
    </row>
    <row r="14" spans="1:9" x14ac:dyDescent="0.25">
      <c r="A14" s="50">
        <v>1</v>
      </c>
      <c r="B14" s="11"/>
      <c r="C14" s="11"/>
      <c r="D14" s="12" t="s">
        <v>35</v>
      </c>
      <c r="E14" s="11"/>
      <c r="F14" s="11"/>
      <c r="G14" s="11"/>
      <c r="H14" s="13" t="s">
        <v>27</v>
      </c>
      <c r="I14" s="51">
        <f>(I15+I16+I17)</f>
        <v>69648.66</v>
      </c>
    </row>
    <row r="15" spans="1:9" ht="29.25" customHeight="1" x14ac:dyDescent="0.25">
      <c r="A15" s="52" t="s">
        <v>61</v>
      </c>
      <c r="B15" s="15">
        <v>5213402</v>
      </c>
      <c r="C15" s="15" t="s">
        <v>68</v>
      </c>
      <c r="D15" s="16" t="s">
        <v>79</v>
      </c>
      <c r="E15" s="15" t="s">
        <v>37</v>
      </c>
      <c r="F15" s="17">
        <f>1800*2</f>
        <v>3600</v>
      </c>
      <c r="G15" s="17">
        <v>15.27</v>
      </c>
      <c r="H15" s="18">
        <f>ROUND(G15*(1+$B10/100),2)</f>
        <v>19.28</v>
      </c>
      <c r="I15" s="53">
        <f>F15*H15</f>
        <v>69408</v>
      </c>
    </row>
    <row r="16" spans="1:9" ht="40.5" customHeight="1" x14ac:dyDescent="0.25">
      <c r="A16" s="54" t="s">
        <v>62</v>
      </c>
      <c r="B16" s="15">
        <v>102518</v>
      </c>
      <c r="C16" s="15" t="s">
        <v>18</v>
      </c>
      <c r="D16" s="15" t="s">
        <v>36</v>
      </c>
      <c r="E16" s="15" t="s">
        <v>29</v>
      </c>
      <c r="F16" s="17">
        <f>22</f>
        <v>22</v>
      </c>
      <c r="G16" s="17">
        <v>5.25</v>
      </c>
      <c r="H16" s="18">
        <f>ROUND(G16*(1+$B10/100),2)</f>
        <v>6.63</v>
      </c>
      <c r="I16" s="53">
        <f t="shared" ref="I16:I17" si="0">F16*H16</f>
        <v>145.85999999999999</v>
      </c>
    </row>
    <row r="17" spans="1:9" ht="27.75" customHeight="1" x14ac:dyDescent="0.25">
      <c r="A17" s="54" t="s">
        <v>63</v>
      </c>
      <c r="B17" s="15">
        <v>102513</v>
      </c>
      <c r="C17" s="15" t="s">
        <v>18</v>
      </c>
      <c r="D17" s="15" t="s">
        <v>69</v>
      </c>
      <c r="E17" s="15" t="s">
        <v>30</v>
      </c>
      <c r="F17" s="17">
        <v>40</v>
      </c>
      <c r="G17" s="17">
        <v>1.88</v>
      </c>
      <c r="H17" s="17">
        <f>ROUND(G17*(1+$B10/100),2)</f>
        <v>2.37</v>
      </c>
      <c r="I17" s="55">
        <f t="shared" si="0"/>
        <v>94.800000000000011</v>
      </c>
    </row>
    <row r="18" spans="1:9" x14ac:dyDescent="0.25">
      <c r="A18" s="92"/>
      <c r="B18" s="93"/>
      <c r="C18" s="93"/>
      <c r="D18" s="93"/>
      <c r="E18" s="93"/>
      <c r="F18" s="93"/>
      <c r="G18" s="93"/>
      <c r="H18" s="93"/>
      <c r="I18" s="94"/>
    </row>
    <row r="19" spans="1:9" ht="17.25" customHeight="1" x14ac:dyDescent="0.25">
      <c r="A19" s="50">
        <v>2</v>
      </c>
      <c r="B19" s="10"/>
      <c r="C19" s="10"/>
      <c r="D19" s="12" t="s">
        <v>31</v>
      </c>
      <c r="E19" s="10"/>
      <c r="F19" s="10"/>
      <c r="G19" s="10"/>
      <c r="H19" s="12" t="s">
        <v>27</v>
      </c>
      <c r="I19" s="56">
        <f>(I20+I21+I22)</f>
        <v>110935.97</v>
      </c>
    </row>
    <row r="20" spans="1:9" ht="42" customHeight="1" x14ac:dyDescent="0.25">
      <c r="A20" s="57" t="s">
        <v>59</v>
      </c>
      <c r="B20" s="19">
        <v>103315</v>
      </c>
      <c r="C20" s="19" t="s">
        <v>18</v>
      </c>
      <c r="D20" s="58" t="s">
        <v>70</v>
      </c>
      <c r="E20" s="19" t="s">
        <v>30</v>
      </c>
      <c r="F20" s="20">
        <f>7*27</f>
        <v>189</v>
      </c>
      <c r="G20" s="20">
        <v>387.71</v>
      </c>
      <c r="H20" s="20">
        <f>ROUND(G20*(1+$B10/100),2)</f>
        <v>489.45</v>
      </c>
      <c r="I20" s="59">
        <f t="shared" ref="I20" si="1">F20*H20</f>
        <v>92506.05</v>
      </c>
    </row>
    <row r="21" spans="1:9" ht="28.5" customHeight="1" x14ac:dyDescent="0.25">
      <c r="A21" s="57" t="s">
        <v>58</v>
      </c>
      <c r="B21" s="19" t="s">
        <v>39</v>
      </c>
      <c r="C21" s="19" t="s">
        <v>72</v>
      </c>
      <c r="D21" s="19" t="s">
        <v>42</v>
      </c>
      <c r="E21" s="19" t="s">
        <v>29</v>
      </c>
      <c r="F21" s="20">
        <v>12</v>
      </c>
      <c r="G21" s="20">
        <f>Composição!F14</f>
        <v>661.24694</v>
      </c>
      <c r="H21" s="20">
        <f>ROUND(G21*(1+$B10/100),2)</f>
        <v>834.76</v>
      </c>
      <c r="I21" s="59">
        <f t="shared" ref="I21:I25" si="2">F21*H21</f>
        <v>10017.119999999999</v>
      </c>
    </row>
    <row r="22" spans="1:9" ht="27.75" customHeight="1" x14ac:dyDescent="0.25">
      <c r="A22" s="57" t="s">
        <v>60</v>
      </c>
      <c r="B22" s="15" t="s">
        <v>39</v>
      </c>
      <c r="C22" s="19" t="s">
        <v>32</v>
      </c>
      <c r="D22" s="15" t="s">
        <v>81</v>
      </c>
      <c r="E22" s="15" t="s">
        <v>29</v>
      </c>
      <c r="F22" s="17">
        <v>8</v>
      </c>
      <c r="G22" s="17">
        <f>Composição!F19</f>
        <v>833.01558</v>
      </c>
      <c r="H22" s="17">
        <f>ROUND(G22*(1+$B10/100),2)</f>
        <v>1051.5999999999999</v>
      </c>
      <c r="I22" s="55">
        <f t="shared" ref="I22" si="3">F22*H22</f>
        <v>8412.7999999999993</v>
      </c>
    </row>
    <row r="23" spans="1:9" ht="18" customHeight="1" x14ac:dyDescent="0.25">
      <c r="A23" s="92"/>
      <c r="B23" s="93"/>
      <c r="C23" s="93"/>
      <c r="D23" s="93"/>
      <c r="E23" s="93"/>
      <c r="F23" s="93"/>
      <c r="G23" s="93"/>
      <c r="H23" s="93"/>
      <c r="I23" s="94"/>
    </row>
    <row r="24" spans="1:9" ht="18" customHeight="1" x14ac:dyDescent="0.25">
      <c r="A24" s="50">
        <v>3</v>
      </c>
      <c r="B24" s="10"/>
      <c r="C24" s="10"/>
      <c r="D24" s="12" t="s">
        <v>33</v>
      </c>
      <c r="E24" s="10"/>
      <c r="F24" s="10"/>
      <c r="G24" s="10"/>
      <c r="H24" s="12" t="s">
        <v>27</v>
      </c>
      <c r="I24" s="56">
        <f>(I25+I26+I27)</f>
        <v>40985.279999999999</v>
      </c>
    </row>
    <row r="25" spans="1:9" ht="19.5" customHeight="1" x14ac:dyDescent="0.25">
      <c r="A25" s="57" t="s">
        <v>64</v>
      </c>
      <c r="B25" s="27" t="s">
        <v>39</v>
      </c>
      <c r="C25" s="19" t="s">
        <v>55</v>
      </c>
      <c r="D25" s="28" t="s">
        <v>43</v>
      </c>
      <c r="E25" s="27" t="s">
        <v>29</v>
      </c>
      <c r="F25" s="18">
        <v>4</v>
      </c>
      <c r="G25" s="29">
        <f>Composição!F23</f>
        <v>2003.935111</v>
      </c>
      <c r="H25" s="18">
        <f>ROUND(G25*(1+$B10/100),2)</f>
        <v>2529.77</v>
      </c>
      <c r="I25" s="53">
        <f t="shared" si="2"/>
        <v>10119.08</v>
      </c>
    </row>
    <row r="26" spans="1:9" ht="20.25" customHeight="1" x14ac:dyDescent="0.25">
      <c r="A26" s="60" t="s">
        <v>65</v>
      </c>
      <c r="B26" s="15" t="s">
        <v>39</v>
      </c>
      <c r="C26" s="19" t="s">
        <v>34</v>
      </c>
      <c r="D26" s="15" t="s">
        <v>56</v>
      </c>
      <c r="E26" s="15" t="s">
        <v>29</v>
      </c>
      <c r="F26" s="17">
        <v>600</v>
      </c>
      <c r="G26" s="17">
        <f>Composição!F28</f>
        <v>38.935110999999999</v>
      </c>
      <c r="H26" s="18">
        <f>ROUND(G26*(1+$B10/100),2)</f>
        <v>49.15</v>
      </c>
      <c r="I26" s="53">
        <f t="shared" ref="I26:I27" si="4">F26*H26</f>
        <v>29490</v>
      </c>
    </row>
    <row r="27" spans="1:9" ht="28.5" customHeight="1" x14ac:dyDescent="0.25">
      <c r="A27" s="61" t="s">
        <v>66</v>
      </c>
      <c r="B27" s="15" t="s">
        <v>39</v>
      </c>
      <c r="C27" s="19" t="s">
        <v>83</v>
      </c>
      <c r="D27" s="15" t="s">
        <v>98</v>
      </c>
      <c r="E27" s="15" t="s">
        <v>29</v>
      </c>
      <c r="F27" s="17">
        <v>28</v>
      </c>
      <c r="G27" s="17">
        <f>Composição!F33</f>
        <v>38.935110999999999</v>
      </c>
      <c r="H27" s="17">
        <f>ROUND(G27*(1+$B10/100),2)</f>
        <v>49.15</v>
      </c>
      <c r="I27" s="55">
        <f t="shared" si="4"/>
        <v>1376.2</v>
      </c>
    </row>
    <row r="28" spans="1:9" x14ac:dyDescent="0.25">
      <c r="A28" s="92"/>
      <c r="B28" s="93"/>
      <c r="C28" s="93"/>
      <c r="D28" s="93"/>
      <c r="E28" s="93"/>
      <c r="F28" s="93"/>
      <c r="G28" s="93"/>
      <c r="H28" s="93"/>
      <c r="I28" s="94"/>
    </row>
    <row r="29" spans="1:9" x14ac:dyDescent="0.25">
      <c r="A29" s="123"/>
      <c r="B29" s="124"/>
      <c r="C29" s="124"/>
      <c r="D29" s="124"/>
      <c r="E29" s="124"/>
      <c r="F29" s="124"/>
      <c r="G29" s="124"/>
      <c r="H29" s="124"/>
      <c r="I29" s="125"/>
    </row>
    <row r="30" spans="1:9" ht="15.75" thickBot="1" x14ac:dyDescent="0.3">
      <c r="A30" s="126" t="s">
        <v>26</v>
      </c>
      <c r="B30" s="127"/>
      <c r="C30" s="127"/>
      <c r="D30" s="127"/>
      <c r="E30" s="127"/>
      <c r="F30" s="127"/>
      <c r="G30" s="128"/>
      <c r="H30" s="129">
        <f>(I14+I19+I24)</f>
        <v>221569.91</v>
      </c>
      <c r="I30" s="130"/>
    </row>
    <row r="31" spans="1:9" x14ac:dyDescent="0.25">
      <c r="A31" s="120"/>
      <c r="B31" s="120"/>
      <c r="C31" s="120"/>
      <c r="D31" s="120"/>
      <c r="E31" s="120"/>
      <c r="F31" s="120"/>
      <c r="G31" s="120"/>
      <c r="H31" s="120"/>
      <c r="I31" s="120"/>
    </row>
    <row r="32" spans="1:9" x14ac:dyDescent="0.25">
      <c r="A32" s="120"/>
      <c r="B32" s="120"/>
      <c r="C32" s="120"/>
      <c r="D32" s="120"/>
      <c r="E32" s="120"/>
      <c r="F32" s="120"/>
      <c r="G32" s="120"/>
      <c r="H32" s="120"/>
      <c r="I32" s="120"/>
    </row>
    <row r="33" spans="1:9" x14ac:dyDescent="0.25">
      <c r="A33" s="120"/>
      <c r="B33" s="120"/>
      <c r="C33" s="120"/>
      <c r="D33" s="120"/>
      <c r="E33" s="120"/>
      <c r="F33" s="120"/>
      <c r="G33" s="120"/>
      <c r="H33" s="120"/>
      <c r="I33" s="120"/>
    </row>
    <row r="34" spans="1:9" x14ac:dyDescent="0.25">
      <c r="A34" s="120"/>
      <c r="B34" s="120"/>
      <c r="C34" s="120"/>
      <c r="D34" s="120"/>
      <c r="E34" s="120"/>
      <c r="F34" s="120"/>
      <c r="G34" s="120"/>
      <c r="H34" s="120"/>
      <c r="I34" s="120"/>
    </row>
    <row r="35" spans="1:9" x14ac:dyDescent="0.25">
      <c r="A35" s="120"/>
      <c r="B35" s="120"/>
      <c r="C35" s="120"/>
      <c r="D35" s="120"/>
      <c r="E35" s="120"/>
      <c r="F35" s="120"/>
      <c r="G35" s="120"/>
      <c r="H35" s="120"/>
      <c r="I35" s="120"/>
    </row>
    <row r="36" spans="1:9" x14ac:dyDescent="0.25">
      <c r="A36" s="121" t="s">
        <v>93</v>
      </c>
      <c r="B36" s="122"/>
      <c r="C36" s="122"/>
      <c r="D36" s="122"/>
      <c r="E36" s="122"/>
      <c r="F36" s="122"/>
      <c r="G36" s="122"/>
      <c r="H36" s="122"/>
      <c r="I36" s="122"/>
    </row>
    <row r="37" spans="1:9" x14ac:dyDescent="0.25">
      <c r="A37" s="118" t="s">
        <v>94</v>
      </c>
      <c r="B37" s="119"/>
      <c r="C37" s="119"/>
      <c r="D37" s="119"/>
      <c r="E37" s="119"/>
      <c r="F37" s="119"/>
      <c r="G37" s="119"/>
      <c r="H37" s="119"/>
      <c r="I37" s="119"/>
    </row>
    <row r="38" spans="1:9" ht="15" customHeight="1" x14ac:dyDescent="0.25">
      <c r="A38" s="118" t="s">
        <v>96</v>
      </c>
      <c r="B38" s="119"/>
      <c r="C38" s="119"/>
      <c r="D38" s="119"/>
      <c r="E38" s="119"/>
      <c r="F38" s="119"/>
      <c r="G38" s="119"/>
      <c r="H38" s="119"/>
      <c r="I38" s="119"/>
    </row>
    <row r="39" spans="1:9" ht="15" customHeight="1" x14ac:dyDescent="0.25">
      <c r="A39" s="117" t="s">
        <v>95</v>
      </c>
      <c r="B39" s="117"/>
      <c r="C39" s="117"/>
      <c r="D39" s="117"/>
      <c r="E39" s="117"/>
      <c r="F39" s="117"/>
      <c r="G39" s="117"/>
      <c r="H39" s="117"/>
      <c r="I39" s="117"/>
    </row>
  </sheetData>
  <mergeCells count="22">
    <mergeCell ref="A39:I39"/>
    <mergeCell ref="A28:I28"/>
    <mergeCell ref="A37:I37"/>
    <mergeCell ref="A38:I38"/>
    <mergeCell ref="A31:I35"/>
    <mergeCell ref="A36:I36"/>
    <mergeCell ref="A29:I29"/>
    <mergeCell ref="A30:G30"/>
    <mergeCell ref="H30:I30"/>
    <mergeCell ref="A23:I23"/>
    <mergeCell ref="A18:I18"/>
    <mergeCell ref="B1:I1"/>
    <mergeCell ref="B2:I2"/>
    <mergeCell ref="B3:I4"/>
    <mergeCell ref="A1:A4"/>
    <mergeCell ref="B5:I5"/>
    <mergeCell ref="B6:I6"/>
    <mergeCell ref="B7:I7"/>
    <mergeCell ref="B8:I8"/>
    <mergeCell ref="B9:I9"/>
    <mergeCell ref="B10:I10"/>
    <mergeCell ref="A11:I11"/>
  </mergeCells>
  <pageMargins left="1.1023622047244095" right="0.7086614173228346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46B13-3E76-40A3-B1A6-217A487EFE68}">
  <dimension ref="A1:H36"/>
  <sheetViews>
    <sheetView workbookViewId="0">
      <selection activeCell="K42" sqref="K42"/>
    </sheetView>
  </sheetViews>
  <sheetFormatPr defaultRowHeight="15" x14ac:dyDescent="0.25"/>
  <cols>
    <col min="1" max="1" width="12.7109375" customWidth="1"/>
    <col min="2" max="2" width="9.42578125" customWidth="1"/>
    <col min="3" max="3" width="36" customWidth="1"/>
    <col min="4" max="4" width="9.28515625" customWidth="1"/>
    <col min="5" max="5" width="9.140625" customWidth="1"/>
  </cols>
  <sheetData>
    <row r="1" spans="1:6" ht="21.75" customHeight="1" x14ac:dyDescent="0.25">
      <c r="A1" s="171"/>
      <c r="B1" s="141" t="s">
        <v>0</v>
      </c>
      <c r="C1" s="142"/>
      <c r="D1" s="142"/>
      <c r="E1" s="142"/>
      <c r="F1" s="143"/>
    </row>
    <row r="2" spans="1:6" ht="20.25" customHeight="1" x14ac:dyDescent="0.25">
      <c r="A2" s="172"/>
      <c r="B2" s="144" t="s">
        <v>1</v>
      </c>
      <c r="C2" s="145"/>
      <c r="D2" s="145"/>
      <c r="E2" s="145"/>
      <c r="F2" s="146"/>
    </row>
    <row r="3" spans="1:6" ht="15" customHeight="1" x14ac:dyDescent="0.25">
      <c r="A3" s="172"/>
      <c r="B3" s="165" t="s">
        <v>99</v>
      </c>
      <c r="C3" s="166"/>
      <c r="D3" s="166"/>
      <c r="E3" s="166"/>
      <c r="F3" s="167"/>
    </row>
    <row r="4" spans="1:6" ht="15" customHeight="1" x14ac:dyDescent="0.25">
      <c r="A4" s="173"/>
      <c r="B4" s="168"/>
      <c r="C4" s="169"/>
      <c r="D4" s="169"/>
      <c r="E4" s="169"/>
      <c r="F4" s="170"/>
    </row>
    <row r="5" spans="1:6" ht="18" customHeight="1" x14ac:dyDescent="0.25">
      <c r="A5" s="68" t="s">
        <v>2</v>
      </c>
      <c r="B5" s="147" t="s">
        <v>40</v>
      </c>
      <c r="C5" s="148"/>
      <c r="D5" s="148"/>
      <c r="E5" s="148"/>
      <c r="F5" s="149"/>
    </row>
    <row r="6" spans="1:6" ht="16.5" customHeight="1" x14ac:dyDescent="0.25">
      <c r="A6" s="69" t="s">
        <v>3</v>
      </c>
      <c r="B6" s="150" t="s">
        <v>28</v>
      </c>
      <c r="C6" s="151"/>
      <c r="D6" s="151"/>
      <c r="E6" s="151"/>
      <c r="F6" s="152"/>
    </row>
    <row r="7" spans="1:6" ht="18" customHeight="1" x14ac:dyDescent="0.25">
      <c r="A7" s="69" t="s">
        <v>4</v>
      </c>
      <c r="B7" s="153" t="s">
        <v>5</v>
      </c>
      <c r="C7" s="154"/>
      <c r="D7" s="154"/>
      <c r="E7" s="154"/>
      <c r="F7" s="155"/>
    </row>
    <row r="8" spans="1:6" ht="16.5" customHeight="1" x14ac:dyDescent="0.25">
      <c r="A8" s="69" t="s">
        <v>6</v>
      </c>
      <c r="B8" s="156">
        <f ca="1">TODAY()</f>
        <v>46212</v>
      </c>
      <c r="C8" s="157"/>
      <c r="D8" s="157"/>
      <c r="E8" s="157"/>
      <c r="F8" s="158"/>
    </row>
    <row r="9" spans="1:6" ht="18" customHeight="1" x14ac:dyDescent="0.25">
      <c r="A9" s="70" t="s">
        <v>7</v>
      </c>
      <c r="B9" s="159" t="s">
        <v>41</v>
      </c>
      <c r="C9" s="160"/>
      <c r="D9" s="160"/>
      <c r="E9" s="160"/>
      <c r="F9" s="161"/>
    </row>
    <row r="10" spans="1:6" ht="16.5" customHeight="1" x14ac:dyDescent="0.25">
      <c r="A10" s="70" t="s">
        <v>8</v>
      </c>
      <c r="B10" s="159">
        <v>26.24</v>
      </c>
      <c r="C10" s="160"/>
      <c r="D10" s="160"/>
      <c r="E10" s="160"/>
      <c r="F10" s="161"/>
    </row>
    <row r="11" spans="1:6" x14ac:dyDescent="0.25">
      <c r="A11" s="162"/>
      <c r="B11" s="163"/>
      <c r="C11" s="163"/>
      <c r="D11" s="163"/>
      <c r="E11" s="163"/>
      <c r="F11" s="164"/>
    </row>
    <row r="12" spans="1:6" ht="16.5" customHeight="1" x14ac:dyDescent="0.25">
      <c r="A12" s="71" t="s">
        <v>46</v>
      </c>
      <c r="B12" s="21" t="s">
        <v>45</v>
      </c>
      <c r="C12" s="21" t="s">
        <v>44</v>
      </c>
      <c r="D12" s="21" t="s">
        <v>49</v>
      </c>
      <c r="E12" s="21" t="s">
        <v>67</v>
      </c>
      <c r="F12" s="72" t="s">
        <v>20</v>
      </c>
    </row>
    <row r="13" spans="1:6" ht="16.5" customHeight="1" x14ac:dyDescent="0.25">
      <c r="A13" s="136"/>
      <c r="B13" s="137"/>
      <c r="C13" s="137"/>
      <c r="D13" s="137"/>
      <c r="E13" s="137"/>
      <c r="F13" s="138"/>
    </row>
    <row r="14" spans="1:6" x14ac:dyDescent="0.25">
      <c r="A14" s="139" t="s">
        <v>71</v>
      </c>
      <c r="B14" s="140"/>
      <c r="C14" s="140"/>
      <c r="D14" s="21"/>
      <c r="E14" s="22"/>
      <c r="F14" s="85">
        <f>SUM((E15*F15)+(E16*F16)+F17)</f>
        <v>661.24694</v>
      </c>
    </row>
    <row r="15" spans="1:6" ht="20.25" customHeight="1" x14ac:dyDescent="0.25">
      <c r="A15" s="73" t="s">
        <v>47</v>
      </c>
      <c r="B15" s="25">
        <v>88309</v>
      </c>
      <c r="C15" s="16" t="s">
        <v>54</v>
      </c>
      <c r="D15" s="25" t="s">
        <v>48</v>
      </c>
      <c r="E15" s="25">
        <v>0.67900000000000005</v>
      </c>
      <c r="F15" s="86">
        <v>38</v>
      </c>
    </row>
    <row r="16" spans="1:6" ht="18" customHeight="1" x14ac:dyDescent="0.25">
      <c r="A16" s="73" t="s">
        <v>51</v>
      </c>
      <c r="B16" s="25">
        <v>88316</v>
      </c>
      <c r="C16" s="16" t="s">
        <v>52</v>
      </c>
      <c r="D16" s="25" t="s">
        <v>50</v>
      </c>
      <c r="E16" s="25">
        <v>0.67900000000000005</v>
      </c>
      <c r="F16" s="86">
        <v>29.86</v>
      </c>
    </row>
    <row r="17" spans="1:8" ht="27" customHeight="1" x14ac:dyDescent="0.25">
      <c r="A17" s="73" t="s">
        <v>38</v>
      </c>
      <c r="B17" s="25" t="s">
        <v>39</v>
      </c>
      <c r="C17" s="16" t="s">
        <v>42</v>
      </c>
      <c r="D17" s="25" t="s">
        <v>29</v>
      </c>
      <c r="E17" s="25">
        <v>1</v>
      </c>
      <c r="F17" s="86">
        <v>615.16999999999996</v>
      </c>
    </row>
    <row r="18" spans="1:8" x14ac:dyDescent="0.25">
      <c r="A18" s="131"/>
      <c r="B18" s="132"/>
      <c r="C18" s="132"/>
      <c r="D18" s="132"/>
      <c r="E18" s="132"/>
      <c r="F18" s="133"/>
    </row>
    <row r="19" spans="1:8" x14ac:dyDescent="0.25">
      <c r="A19" s="134" t="s">
        <v>82</v>
      </c>
      <c r="B19" s="135"/>
      <c r="C19" s="135"/>
      <c r="D19" s="23"/>
      <c r="E19" s="24"/>
      <c r="F19" s="87">
        <f>SUM((E20*F20)+F21)</f>
        <v>833.01558</v>
      </c>
    </row>
    <row r="20" spans="1:8" ht="19.5" customHeight="1" x14ac:dyDescent="0.25">
      <c r="A20" s="79" t="s">
        <v>51</v>
      </c>
      <c r="B20" s="26">
        <v>88316</v>
      </c>
      <c r="C20" s="15" t="s">
        <v>52</v>
      </c>
      <c r="D20" s="26" t="s">
        <v>50</v>
      </c>
      <c r="E20" s="26">
        <v>0.10299999999999999</v>
      </c>
      <c r="F20" s="88">
        <v>29.86</v>
      </c>
    </row>
    <row r="21" spans="1:8" ht="27.75" customHeight="1" x14ac:dyDescent="0.25">
      <c r="A21" s="79" t="s">
        <v>38</v>
      </c>
      <c r="B21" s="26" t="s">
        <v>39</v>
      </c>
      <c r="C21" s="15" t="s">
        <v>81</v>
      </c>
      <c r="D21" s="26" t="s">
        <v>29</v>
      </c>
      <c r="E21" s="26">
        <v>1</v>
      </c>
      <c r="F21" s="88">
        <v>829.94</v>
      </c>
    </row>
    <row r="22" spans="1:8" x14ac:dyDescent="0.25">
      <c r="A22" s="131"/>
      <c r="B22" s="132"/>
      <c r="C22" s="132"/>
      <c r="D22" s="132"/>
      <c r="E22" s="132"/>
      <c r="F22" s="133"/>
    </row>
    <row r="23" spans="1:8" x14ac:dyDescent="0.25">
      <c r="A23" s="139" t="s">
        <v>84</v>
      </c>
      <c r="B23" s="140"/>
      <c r="C23" s="140"/>
      <c r="D23" s="21"/>
      <c r="E23" s="22"/>
      <c r="F23" s="85">
        <f>SUM((E24*F24)+(E25*F25)+F26)</f>
        <v>2003.935111</v>
      </c>
    </row>
    <row r="24" spans="1:8" ht="21" customHeight="1" x14ac:dyDescent="0.25">
      <c r="A24" s="73" t="s">
        <v>47</v>
      </c>
      <c r="B24" s="25">
        <v>88441</v>
      </c>
      <c r="C24" s="16" t="s">
        <v>53</v>
      </c>
      <c r="D24" s="25" t="s">
        <v>48</v>
      </c>
      <c r="E24" s="25">
        <v>2.7699999999999999E-2</v>
      </c>
      <c r="F24" s="89">
        <v>31.03</v>
      </c>
    </row>
    <row r="25" spans="1:8" ht="18.75" customHeight="1" x14ac:dyDescent="0.25">
      <c r="A25" s="73" t="s">
        <v>51</v>
      </c>
      <c r="B25" s="25">
        <v>88316</v>
      </c>
      <c r="C25" s="16" t="s">
        <v>52</v>
      </c>
      <c r="D25" s="25" t="s">
        <v>50</v>
      </c>
      <c r="E25" s="25">
        <v>0.10299999999999999</v>
      </c>
      <c r="F25" s="89">
        <v>29.86</v>
      </c>
      <c r="H25" s="30"/>
    </row>
    <row r="26" spans="1:8" ht="18" customHeight="1" x14ac:dyDescent="0.25">
      <c r="A26" s="73" t="s">
        <v>38</v>
      </c>
      <c r="B26" s="25" t="s">
        <v>39</v>
      </c>
      <c r="C26" s="16" t="s">
        <v>43</v>
      </c>
      <c r="D26" s="25" t="s">
        <v>29</v>
      </c>
      <c r="E26" s="25">
        <v>1</v>
      </c>
      <c r="F26" s="89">
        <v>2000</v>
      </c>
    </row>
    <row r="27" spans="1:8" x14ac:dyDescent="0.25">
      <c r="A27" s="131"/>
      <c r="B27" s="132"/>
      <c r="C27" s="132"/>
      <c r="D27" s="132"/>
      <c r="E27" s="132"/>
      <c r="F27" s="133"/>
    </row>
    <row r="28" spans="1:8" x14ac:dyDescent="0.25">
      <c r="A28" s="139" t="s">
        <v>85</v>
      </c>
      <c r="B28" s="140"/>
      <c r="C28" s="140"/>
      <c r="D28" s="21"/>
      <c r="E28" s="22"/>
      <c r="F28" s="85">
        <f>SUM((E29*F29)+(E30*F30)+F31)</f>
        <v>38.935110999999999</v>
      </c>
    </row>
    <row r="29" spans="1:8" ht="20.25" customHeight="1" x14ac:dyDescent="0.25">
      <c r="A29" s="73" t="s">
        <v>47</v>
      </c>
      <c r="B29" s="25">
        <v>88441</v>
      </c>
      <c r="C29" s="16" t="s">
        <v>53</v>
      </c>
      <c r="D29" s="25" t="s">
        <v>48</v>
      </c>
      <c r="E29" s="25">
        <v>2.7699999999999999E-2</v>
      </c>
      <c r="F29" s="89">
        <v>31.03</v>
      </c>
    </row>
    <row r="30" spans="1:8" ht="20.25" customHeight="1" x14ac:dyDescent="0.25">
      <c r="A30" s="73" t="s">
        <v>51</v>
      </c>
      <c r="B30" s="25">
        <v>88316</v>
      </c>
      <c r="C30" s="16" t="s">
        <v>52</v>
      </c>
      <c r="D30" s="25" t="s">
        <v>50</v>
      </c>
      <c r="E30" s="25">
        <v>0.10299999999999999</v>
      </c>
      <c r="F30" s="89">
        <v>29.86</v>
      </c>
    </row>
    <row r="31" spans="1:8" ht="26.25" customHeight="1" x14ac:dyDescent="0.25">
      <c r="A31" s="73" t="s">
        <v>38</v>
      </c>
      <c r="B31" s="25" t="s">
        <v>39</v>
      </c>
      <c r="C31" s="16" t="s">
        <v>56</v>
      </c>
      <c r="D31" s="25" t="s">
        <v>29</v>
      </c>
      <c r="E31" s="25">
        <v>1</v>
      </c>
      <c r="F31" s="86">
        <v>35</v>
      </c>
    </row>
    <row r="32" spans="1:8" x14ac:dyDescent="0.25">
      <c r="A32" s="131"/>
      <c r="B32" s="132"/>
      <c r="C32" s="132"/>
      <c r="D32" s="132"/>
      <c r="E32" s="132"/>
      <c r="F32" s="133"/>
    </row>
    <row r="33" spans="1:6" x14ac:dyDescent="0.25">
      <c r="A33" s="139" t="s">
        <v>86</v>
      </c>
      <c r="B33" s="140"/>
      <c r="C33" s="140"/>
      <c r="D33" s="21"/>
      <c r="E33" s="22"/>
      <c r="F33" s="85">
        <f>SUM((E34*F34)+(E35*F35)+F36)</f>
        <v>38.935110999999999</v>
      </c>
    </row>
    <row r="34" spans="1:6" ht="20.25" customHeight="1" x14ac:dyDescent="0.25">
      <c r="A34" s="73" t="s">
        <v>47</v>
      </c>
      <c r="B34" s="25">
        <v>88441</v>
      </c>
      <c r="C34" s="16" t="s">
        <v>53</v>
      </c>
      <c r="D34" s="25" t="s">
        <v>48</v>
      </c>
      <c r="E34" s="25">
        <v>2.7699999999999999E-2</v>
      </c>
      <c r="F34" s="89">
        <v>31.03</v>
      </c>
    </row>
    <row r="35" spans="1:6" ht="19.5" customHeight="1" x14ac:dyDescent="0.25">
      <c r="A35" s="73" t="s">
        <v>51</v>
      </c>
      <c r="B35" s="25">
        <v>88316</v>
      </c>
      <c r="C35" s="16" t="s">
        <v>52</v>
      </c>
      <c r="D35" s="25" t="s">
        <v>50</v>
      </c>
      <c r="E35" s="25">
        <v>0.10299999999999999</v>
      </c>
      <c r="F35" s="89">
        <v>29.86</v>
      </c>
    </row>
    <row r="36" spans="1:6" ht="27.75" customHeight="1" thickBot="1" x14ac:dyDescent="0.3">
      <c r="A36" s="222" t="s">
        <v>38</v>
      </c>
      <c r="B36" s="223" t="s">
        <v>39</v>
      </c>
      <c r="C36" s="224" t="s">
        <v>97</v>
      </c>
      <c r="D36" s="223" t="s">
        <v>29</v>
      </c>
      <c r="E36" s="223">
        <v>1</v>
      </c>
      <c r="F36" s="225">
        <v>35</v>
      </c>
    </row>
  </sheetData>
  <mergeCells count="21">
    <mergeCell ref="B1:F1"/>
    <mergeCell ref="B2:F2"/>
    <mergeCell ref="B5:F5"/>
    <mergeCell ref="B6:F6"/>
    <mergeCell ref="B7:F7"/>
    <mergeCell ref="B8:F8"/>
    <mergeCell ref="B9:F9"/>
    <mergeCell ref="B10:F10"/>
    <mergeCell ref="A11:F11"/>
    <mergeCell ref="B3:F4"/>
    <mergeCell ref="A1:A4"/>
    <mergeCell ref="A33:C33"/>
    <mergeCell ref="A14:C14"/>
    <mergeCell ref="A23:C23"/>
    <mergeCell ref="A22:F22"/>
    <mergeCell ref="A27:F27"/>
    <mergeCell ref="A32:F32"/>
    <mergeCell ref="A18:F18"/>
    <mergeCell ref="A19:C19"/>
    <mergeCell ref="A13:F13"/>
    <mergeCell ref="A28:C2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D7D31-CE7F-439E-8262-3B3D9181EA1D}">
  <dimension ref="A1:I26"/>
  <sheetViews>
    <sheetView workbookViewId="0">
      <selection activeCell="I26" sqref="I26"/>
    </sheetView>
  </sheetViews>
  <sheetFormatPr defaultRowHeight="15" x14ac:dyDescent="0.25"/>
  <cols>
    <col min="1" max="1" width="16" customWidth="1"/>
    <col min="2" max="2" width="21.7109375" customWidth="1"/>
    <col min="3" max="3" width="61.140625" customWidth="1"/>
    <col min="4" max="4" width="7" customWidth="1"/>
    <col min="5" max="5" width="16" customWidth="1"/>
  </cols>
  <sheetData>
    <row r="1" spans="1:9" ht="23.25" customHeight="1" x14ac:dyDescent="0.25">
      <c r="A1" s="182"/>
      <c r="B1" s="184" t="s">
        <v>0</v>
      </c>
      <c r="C1" s="184"/>
      <c r="D1" s="184"/>
      <c r="E1" s="185"/>
      <c r="F1" s="62"/>
      <c r="G1" s="62"/>
      <c r="H1" s="62"/>
      <c r="I1" s="62"/>
    </row>
    <row r="2" spans="1:9" ht="18.75" customHeight="1" x14ac:dyDescent="0.25">
      <c r="A2" s="183"/>
      <c r="B2" s="186" t="s">
        <v>1</v>
      </c>
      <c r="C2" s="186"/>
      <c r="D2" s="186"/>
      <c r="E2" s="187"/>
      <c r="F2" s="63"/>
      <c r="G2" s="63"/>
      <c r="H2" s="63"/>
      <c r="I2" s="63"/>
    </row>
    <row r="3" spans="1:9" ht="13.5" customHeight="1" x14ac:dyDescent="0.25">
      <c r="A3" s="183"/>
      <c r="B3" s="165" t="s">
        <v>38</v>
      </c>
      <c r="C3" s="166"/>
      <c r="D3" s="166"/>
      <c r="E3" s="167"/>
      <c r="F3" s="64"/>
      <c r="G3" s="64"/>
      <c r="H3" s="64"/>
      <c r="I3" s="64"/>
    </row>
    <row r="4" spans="1:9" ht="15" customHeight="1" x14ac:dyDescent="0.25">
      <c r="A4" s="183"/>
      <c r="B4" s="168"/>
      <c r="C4" s="169"/>
      <c r="D4" s="169"/>
      <c r="E4" s="170"/>
      <c r="F4" s="64"/>
      <c r="G4" s="64"/>
      <c r="H4" s="64"/>
      <c r="I4" s="64"/>
    </row>
    <row r="5" spans="1:9" ht="16.5" customHeight="1" x14ac:dyDescent="0.25">
      <c r="A5" s="68" t="s">
        <v>2</v>
      </c>
      <c r="B5" s="190" t="s">
        <v>40</v>
      </c>
      <c r="C5" s="190"/>
      <c r="D5" s="190"/>
      <c r="E5" s="191"/>
      <c r="F5" s="65"/>
      <c r="G5" s="65"/>
      <c r="H5" s="65"/>
      <c r="I5" s="65"/>
    </row>
    <row r="6" spans="1:9" ht="17.25" customHeight="1" x14ac:dyDescent="0.25">
      <c r="A6" s="69" t="s">
        <v>3</v>
      </c>
      <c r="B6" s="192" t="s">
        <v>28</v>
      </c>
      <c r="C6" s="192"/>
      <c r="D6" s="192"/>
      <c r="E6" s="193"/>
      <c r="F6" s="65"/>
      <c r="G6" s="65"/>
      <c r="H6" s="65"/>
      <c r="I6" s="65"/>
    </row>
    <row r="7" spans="1:9" ht="15.75" customHeight="1" x14ac:dyDescent="0.25">
      <c r="A7" s="69" t="s">
        <v>4</v>
      </c>
      <c r="B7" s="190" t="s">
        <v>5</v>
      </c>
      <c r="C7" s="190"/>
      <c r="D7" s="190"/>
      <c r="E7" s="191"/>
      <c r="F7" s="65"/>
      <c r="G7" s="65"/>
      <c r="H7" s="65"/>
      <c r="I7" s="65"/>
    </row>
    <row r="8" spans="1:9" ht="16.5" customHeight="1" x14ac:dyDescent="0.25">
      <c r="A8" s="69" t="s">
        <v>6</v>
      </c>
      <c r="B8" s="188">
        <f ca="1">TODAY()</f>
        <v>46212</v>
      </c>
      <c r="C8" s="188"/>
      <c r="D8" s="188"/>
      <c r="E8" s="189"/>
      <c r="F8" s="66"/>
      <c r="G8" s="66"/>
      <c r="H8" s="66"/>
      <c r="I8" s="66"/>
    </row>
    <row r="9" spans="1:9" ht="16.5" customHeight="1" x14ac:dyDescent="0.25">
      <c r="A9" s="70" t="s">
        <v>7</v>
      </c>
      <c r="B9" s="174" t="s">
        <v>41</v>
      </c>
      <c r="C9" s="174"/>
      <c r="D9" s="174"/>
      <c r="E9" s="175"/>
      <c r="F9" s="65"/>
      <c r="G9" s="65"/>
      <c r="H9" s="65"/>
      <c r="I9" s="65"/>
    </row>
    <row r="10" spans="1:9" x14ac:dyDescent="0.25">
      <c r="A10" s="70" t="s">
        <v>8</v>
      </c>
      <c r="B10" s="174">
        <v>26.24</v>
      </c>
      <c r="C10" s="174"/>
      <c r="D10" s="174"/>
      <c r="E10" s="175"/>
      <c r="F10" s="65"/>
      <c r="G10" s="65"/>
      <c r="H10" s="65"/>
      <c r="I10" s="65"/>
    </row>
    <row r="11" spans="1:9" x14ac:dyDescent="0.25">
      <c r="A11" s="179"/>
      <c r="B11" s="180"/>
      <c r="C11" s="180"/>
      <c r="D11" s="180"/>
      <c r="E11" s="181"/>
      <c r="F11" s="67"/>
      <c r="G11" s="67"/>
      <c r="H11" s="67"/>
      <c r="I11" s="67"/>
    </row>
    <row r="12" spans="1:9" x14ac:dyDescent="0.25">
      <c r="A12" s="71" t="s">
        <v>71</v>
      </c>
      <c r="B12" s="21" t="s">
        <v>74</v>
      </c>
      <c r="C12" s="21" t="s">
        <v>44</v>
      </c>
      <c r="D12" s="21" t="s">
        <v>29</v>
      </c>
      <c r="E12" s="72" t="s">
        <v>73</v>
      </c>
    </row>
    <row r="13" spans="1:9" ht="27.75" customHeight="1" x14ac:dyDescent="0.25">
      <c r="A13" s="73" t="s">
        <v>75</v>
      </c>
      <c r="B13" s="25" t="s">
        <v>80</v>
      </c>
      <c r="C13" s="16" t="s">
        <v>42</v>
      </c>
      <c r="D13" s="25">
        <v>15</v>
      </c>
      <c r="E13" s="74">
        <v>46163</v>
      </c>
    </row>
    <row r="14" spans="1:9" ht="15.75" customHeight="1" x14ac:dyDescent="0.25">
      <c r="A14" s="176"/>
      <c r="B14" s="177"/>
      <c r="C14" s="177"/>
      <c r="D14" s="177"/>
      <c r="E14" s="178"/>
    </row>
    <row r="15" spans="1:9" ht="25.5" x14ac:dyDescent="0.25">
      <c r="A15" s="77" t="s">
        <v>82</v>
      </c>
      <c r="B15" s="23" t="s">
        <v>74</v>
      </c>
      <c r="C15" s="23" t="s">
        <v>44</v>
      </c>
      <c r="D15" s="23" t="s">
        <v>29</v>
      </c>
      <c r="E15" s="78" t="s">
        <v>73</v>
      </c>
    </row>
    <row r="16" spans="1:9" ht="19.5" customHeight="1" x14ac:dyDescent="0.25">
      <c r="A16" s="79" t="s">
        <v>76</v>
      </c>
      <c r="B16" s="26" t="s">
        <v>80</v>
      </c>
      <c r="C16" s="15" t="s">
        <v>81</v>
      </c>
      <c r="D16" s="26">
        <v>8</v>
      </c>
      <c r="E16" s="80">
        <v>46167</v>
      </c>
    </row>
    <row r="17" spans="1:5" x14ac:dyDescent="0.25">
      <c r="A17" s="75"/>
      <c r="B17" s="14"/>
      <c r="C17" s="14"/>
      <c r="D17" s="14"/>
      <c r="E17" s="76"/>
    </row>
    <row r="18" spans="1:5" ht="25.5" x14ac:dyDescent="0.25">
      <c r="A18" s="81" t="s">
        <v>100</v>
      </c>
      <c r="B18" s="21" t="s">
        <v>74</v>
      </c>
      <c r="C18" s="21" t="s">
        <v>44</v>
      </c>
      <c r="D18" s="21" t="s">
        <v>29</v>
      </c>
      <c r="E18" s="72" t="s">
        <v>73</v>
      </c>
    </row>
    <row r="19" spans="1:5" ht="18.75" customHeight="1" x14ac:dyDescent="0.25">
      <c r="A19" s="73" t="s">
        <v>77</v>
      </c>
      <c r="B19" s="25" t="s">
        <v>78</v>
      </c>
      <c r="C19" s="16" t="s">
        <v>43</v>
      </c>
      <c r="D19" s="25">
        <v>4</v>
      </c>
      <c r="E19" s="74">
        <v>46163</v>
      </c>
    </row>
    <row r="20" spans="1:5" x14ac:dyDescent="0.25">
      <c r="A20" s="75"/>
      <c r="B20" s="14"/>
      <c r="C20" s="14"/>
      <c r="D20" s="14"/>
      <c r="E20" s="76"/>
    </row>
    <row r="21" spans="1:5" ht="17.25" customHeight="1" x14ac:dyDescent="0.25">
      <c r="A21" s="81" t="s">
        <v>101</v>
      </c>
      <c r="B21" s="21" t="s">
        <v>74</v>
      </c>
      <c r="C21" s="21" t="s">
        <v>44</v>
      </c>
      <c r="D21" s="21" t="s">
        <v>29</v>
      </c>
      <c r="E21" s="72" t="s">
        <v>73</v>
      </c>
    </row>
    <row r="22" spans="1:5" ht="21" customHeight="1" x14ac:dyDescent="0.25">
      <c r="A22" s="73" t="s">
        <v>87</v>
      </c>
      <c r="B22" s="25" t="s">
        <v>78</v>
      </c>
      <c r="C22" s="16" t="s">
        <v>56</v>
      </c>
      <c r="D22" s="25">
        <v>591</v>
      </c>
      <c r="E22" s="74">
        <v>46163</v>
      </c>
    </row>
    <row r="23" spans="1:5" x14ac:dyDescent="0.25">
      <c r="A23" s="75"/>
      <c r="B23" s="14"/>
      <c r="C23" s="14"/>
      <c r="D23" s="14"/>
      <c r="E23" s="76"/>
    </row>
    <row r="24" spans="1:5" ht="21" customHeight="1" x14ac:dyDescent="0.25">
      <c r="A24" s="81" t="s">
        <v>102</v>
      </c>
      <c r="B24" s="21" t="s">
        <v>74</v>
      </c>
      <c r="C24" s="21" t="s">
        <v>44</v>
      </c>
      <c r="D24" s="21" t="s">
        <v>29</v>
      </c>
      <c r="E24" s="72" t="s">
        <v>73</v>
      </c>
    </row>
    <row r="25" spans="1:5" ht="22.5" customHeight="1" x14ac:dyDescent="0.25">
      <c r="A25" s="73" t="s">
        <v>88</v>
      </c>
      <c r="B25" s="25" t="s">
        <v>78</v>
      </c>
      <c r="C25" s="16" t="s">
        <v>57</v>
      </c>
      <c r="D25" s="25">
        <v>28</v>
      </c>
      <c r="E25" s="74">
        <v>46163</v>
      </c>
    </row>
    <row r="26" spans="1:5" ht="15.75" thickBot="1" x14ac:dyDescent="0.3">
      <c r="A26" s="82"/>
      <c r="B26" s="83"/>
      <c r="C26" s="83"/>
      <c r="D26" s="83"/>
      <c r="E26" s="84"/>
    </row>
  </sheetData>
  <mergeCells count="12">
    <mergeCell ref="B9:E9"/>
    <mergeCell ref="B10:E10"/>
    <mergeCell ref="B3:E4"/>
    <mergeCell ref="A14:E14"/>
    <mergeCell ref="A11:E11"/>
    <mergeCell ref="A1:A4"/>
    <mergeCell ref="B1:E1"/>
    <mergeCell ref="B2:E2"/>
    <mergeCell ref="B8:E8"/>
    <mergeCell ref="B7:E7"/>
    <mergeCell ref="B6:E6"/>
    <mergeCell ref="B5:E5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0A4EE-33CA-4AB9-ACA4-20DB96811CEA}">
  <dimension ref="A1:L27"/>
  <sheetViews>
    <sheetView workbookViewId="0">
      <selection activeCell="N26" sqref="N26"/>
    </sheetView>
  </sheetViews>
  <sheetFormatPr defaultRowHeight="15" x14ac:dyDescent="0.25"/>
  <cols>
    <col min="1" max="1" width="12.140625" customWidth="1"/>
    <col min="2" max="2" width="24.28515625" customWidth="1"/>
    <col min="3" max="3" width="10.85546875" customWidth="1"/>
    <col min="4" max="4" width="11.140625" customWidth="1"/>
    <col min="5" max="5" width="11.7109375" customWidth="1"/>
    <col min="6" max="6" width="11" customWidth="1"/>
    <col min="7" max="7" width="11.42578125" customWidth="1"/>
    <col min="8" max="8" width="11.140625" customWidth="1"/>
    <col min="9" max="9" width="11.42578125" customWidth="1"/>
    <col min="10" max="10" width="11" customWidth="1"/>
    <col min="11" max="11" width="11.42578125" customWidth="1"/>
  </cols>
  <sheetData>
    <row r="1" spans="1:11" ht="24" customHeight="1" x14ac:dyDescent="0.25">
      <c r="A1" s="207"/>
      <c r="B1" s="212" t="s">
        <v>0</v>
      </c>
      <c r="C1" s="212"/>
      <c r="D1" s="212"/>
      <c r="E1" s="212"/>
      <c r="F1" s="212"/>
      <c r="G1" s="212"/>
      <c r="H1" s="212"/>
      <c r="I1" s="212"/>
      <c r="J1" s="212"/>
      <c r="K1" s="213"/>
    </row>
    <row r="2" spans="1:11" ht="21.75" customHeight="1" x14ac:dyDescent="0.25">
      <c r="A2" s="204"/>
      <c r="B2" s="210" t="s">
        <v>1</v>
      </c>
      <c r="C2" s="210"/>
      <c r="D2" s="210"/>
      <c r="E2" s="210"/>
      <c r="F2" s="210"/>
      <c r="G2" s="210"/>
      <c r="H2" s="210"/>
      <c r="I2" s="210"/>
      <c r="J2" s="210"/>
      <c r="K2" s="211"/>
    </row>
    <row r="3" spans="1:11" ht="31.5" customHeight="1" x14ac:dyDescent="0.25">
      <c r="A3" s="204"/>
      <c r="B3" s="208" t="s">
        <v>19</v>
      </c>
      <c r="C3" s="208"/>
      <c r="D3" s="208"/>
      <c r="E3" s="208"/>
      <c r="F3" s="208"/>
      <c r="G3" s="208"/>
      <c r="H3" s="208"/>
      <c r="I3" s="208"/>
      <c r="J3" s="208"/>
      <c r="K3" s="209"/>
    </row>
    <row r="4" spans="1:11" ht="15.75" customHeight="1" x14ac:dyDescent="0.25">
      <c r="A4" s="91" t="s">
        <v>2</v>
      </c>
      <c r="B4" s="199" t="str">
        <f>Orçamento!B5</f>
        <v xml:space="preserve">PAISAGISMO AVENIDA PROFESSOR IVO MEZZADRI </v>
      </c>
      <c r="C4" s="199"/>
      <c r="D4" s="199"/>
      <c r="E4" s="199"/>
      <c r="F4" s="199"/>
      <c r="G4" s="199"/>
      <c r="H4" s="199"/>
      <c r="I4" s="199"/>
      <c r="J4" s="199"/>
      <c r="K4" s="200"/>
    </row>
    <row r="5" spans="1:11" ht="16.5" customHeight="1" x14ac:dyDescent="0.25">
      <c r="A5" s="91" t="s">
        <v>3</v>
      </c>
      <c r="B5" s="199" t="str">
        <f>Orçamento!B6</f>
        <v>AVENIDA PROFESSOR IVO MEZZADRI</v>
      </c>
      <c r="C5" s="199"/>
      <c r="D5" s="199"/>
      <c r="E5" s="199"/>
      <c r="F5" s="199"/>
      <c r="G5" s="199"/>
      <c r="H5" s="199"/>
      <c r="I5" s="199"/>
      <c r="J5" s="199"/>
      <c r="K5" s="200"/>
    </row>
    <row r="6" spans="1:11" ht="16.5" customHeight="1" x14ac:dyDescent="0.25">
      <c r="A6" s="91" t="s">
        <v>4</v>
      </c>
      <c r="B6" s="199" t="str">
        <f>Orçamento!B7</f>
        <v>PORTO AMAZONAS / PR</v>
      </c>
      <c r="C6" s="199"/>
      <c r="D6" s="199"/>
      <c r="E6" s="199"/>
      <c r="F6" s="199"/>
      <c r="G6" s="199"/>
      <c r="H6" s="199"/>
      <c r="I6" s="199"/>
      <c r="J6" s="199"/>
      <c r="K6" s="200"/>
    </row>
    <row r="7" spans="1:11" ht="15.75" customHeight="1" x14ac:dyDescent="0.25">
      <c r="A7" s="91" t="s">
        <v>6</v>
      </c>
      <c r="B7" s="201">
        <f ca="1">Orçamento!B8</f>
        <v>46212</v>
      </c>
      <c r="C7" s="201"/>
      <c r="D7" s="201"/>
      <c r="E7" s="201"/>
      <c r="F7" s="201"/>
      <c r="G7" s="201"/>
      <c r="H7" s="201"/>
      <c r="I7" s="201"/>
      <c r="J7" s="201"/>
      <c r="K7" s="202"/>
    </row>
    <row r="8" spans="1:11" ht="17.25" customHeight="1" x14ac:dyDescent="0.25">
      <c r="A8" s="91" t="s">
        <v>7</v>
      </c>
      <c r="B8" s="199" t="str">
        <f>Orçamento!B9</f>
        <v>SINAPI 04/2026 DESONERADA</v>
      </c>
      <c r="C8" s="199"/>
      <c r="D8" s="199"/>
      <c r="E8" s="199"/>
      <c r="F8" s="199"/>
      <c r="G8" s="199"/>
      <c r="H8" s="199"/>
      <c r="I8" s="199"/>
      <c r="J8" s="199"/>
      <c r="K8" s="200"/>
    </row>
    <row r="9" spans="1:11" ht="17.25" customHeight="1" x14ac:dyDescent="0.25">
      <c r="A9" s="91" t="s">
        <v>8</v>
      </c>
      <c r="B9" s="197">
        <f>Orçamento!B10</f>
        <v>26.24</v>
      </c>
      <c r="C9" s="197"/>
      <c r="D9" s="197"/>
      <c r="E9" s="197"/>
      <c r="F9" s="197"/>
      <c r="G9" s="197"/>
      <c r="H9" s="197"/>
      <c r="I9" s="197"/>
      <c r="J9" s="197"/>
      <c r="K9" s="198"/>
    </row>
    <row r="10" spans="1:11" x14ac:dyDescent="0.25">
      <c r="A10" s="194"/>
      <c r="B10" s="195"/>
      <c r="C10" s="195"/>
      <c r="D10" s="195"/>
      <c r="E10" s="195"/>
      <c r="F10" s="195"/>
      <c r="G10" s="195"/>
      <c r="H10" s="195"/>
      <c r="I10" s="195"/>
      <c r="J10" s="195"/>
      <c r="K10" s="196"/>
    </row>
    <row r="11" spans="1:11" x14ac:dyDescent="0.25">
      <c r="A11" s="203" t="s">
        <v>9</v>
      </c>
      <c r="B11" s="205" t="s">
        <v>12</v>
      </c>
      <c r="C11" s="205" t="s">
        <v>20</v>
      </c>
      <c r="D11" s="205" t="s">
        <v>89</v>
      </c>
      <c r="E11" s="206"/>
      <c r="F11" s="205" t="s">
        <v>90</v>
      </c>
      <c r="G11" s="206"/>
      <c r="H11" s="205" t="s">
        <v>91</v>
      </c>
      <c r="I11" s="206"/>
      <c r="J11" s="205" t="s">
        <v>92</v>
      </c>
      <c r="K11" s="221"/>
    </row>
    <row r="12" spans="1:11" ht="24" x14ac:dyDescent="0.25">
      <c r="A12" s="204"/>
      <c r="B12" s="206"/>
      <c r="C12" s="206"/>
      <c r="D12" s="3" t="s">
        <v>21</v>
      </c>
      <c r="E12" s="3" t="s">
        <v>22</v>
      </c>
      <c r="F12" s="3" t="s">
        <v>21</v>
      </c>
      <c r="G12" s="3" t="s">
        <v>22</v>
      </c>
      <c r="H12" s="3" t="s">
        <v>21</v>
      </c>
      <c r="I12" s="3" t="s">
        <v>22</v>
      </c>
      <c r="J12" s="3" t="s">
        <v>21</v>
      </c>
      <c r="K12" s="6" t="s">
        <v>22</v>
      </c>
    </row>
    <row r="13" spans="1:11" x14ac:dyDescent="0.25">
      <c r="A13" s="35">
        <v>1</v>
      </c>
      <c r="B13" s="36" t="str">
        <f>Orçamento!D14</f>
        <v>PINTURA DA CICLOVIA</v>
      </c>
      <c r="C13" s="37">
        <f>Orçamento!I14</f>
        <v>69648.66</v>
      </c>
      <c r="D13" s="41">
        <v>0.5</v>
      </c>
      <c r="E13" s="41">
        <v>0.5</v>
      </c>
      <c r="F13" s="41">
        <v>0.5</v>
      </c>
      <c r="G13" s="41">
        <v>1</v>
      </c>
      <c r="H13" s="38"/>
      <c r="I13" s="38"/>
      <c r="J13" s="38"/>
      <c r="K13" s="39"/>
    </row>
    <row r="14" spans="1:11" x14ac:dyDescent="0.25">
      <c r="A14" s="35">
        <v>2</v>
      </c>
      <c r="B14" s="40" t="str">
        <f>Orçamento!D19</f>
        <v>URBANIZAÇÃO</v>
      </c>
      <c r="C14" s="37">
        <f>Orçamento!I19</f>
        <v>110935.97</v>
      </c>
      <c r="D14" s="31"/>
      <c r="E14" s="31"/>
      <c r="F14" s="41">
        <v>0.5</v>
      </c>
      <c r="G14" s="41">
        <v>0.5</v>
      </c>
      <c r="H14" s="41">
        <v>0.5</v>
      </c>
      <c r="I14" s="41">
        <v>1</v>
      </c>
      <c r="J14" s="31"/>
      <c r="K14" s="33"/>
    </row>
    <row r="15" spans="1:11" x14ac:dyDescent="0.25">
      <c r="A15" s="35">
        <v>3</v>
      </c>
      <c r="B15" s="36" t="str">
        <f>Orçamento!D24</f>
        <v>ARBORIZAÇÃO</v>
      </c>
      <c r="C15" s="37">
        <f>Orçamento!I24</f>
        <v>40985.279999999999</v>
      </c>
      <c r="D15" s="31"/>
      <c r="E15" s="31"/>
      <c r="F15" s="31"/>
      <c r="G15" s="31"/>
      <c r="H15" s="41">
        <v>0.5</v>
      </c>
      <c r="I15" s="41">
        <v>1</v>
      </c>
      <c r="J15" s="41">
        <v>0.5</v>
      </c>
      <c r="K15" s="42">
        <v>1</v>
      </c>
    </row>
    <row r="16" spans="1:11" x14ac:dyDescent="0.25">
      <c r="A16" s="216" t="s">
        <v>23</v>
      </c>
      <c r="B16" s="217"/>
      <c r="C16" s="4">
        <f>(C13+C14+C15)</f>
        <v>221569.91</v>
      </c>
      <c r="D16" s="219"/>
      <c r="E16" s="219"/>
      <c r="F16" s="219"/>
      <c r="G16" s="219"/>
      <c r="H16" s="219"/>
      <c r="I16" s="219"/>
      <c r="J16" s="219"/>
      <c r="K16" s="220"/>
    </row>
    <row r="17" spans="1:12" x14ac:dyDescent="0.25">
      <c r="A17" s="218"/>
      <c r="B17" s="206"/>
      <c r="C17" s="90" t="s">
        <v>24</v>
      </c>
      <c r="D17" s="32">
        <f>(D18/C16)</f>
        <v>0.15717084508451531</v>
      </c>
      <c r="E17" s="32">
        <f>E18/C16</f>
        <v>0.15717084508451531</v>
      </c>
      <c r="F17" s="32">
        <f>F18/C16</f>
        <v>0.40751162917383504</v>
      </c>
      <c r="G17" s="32">
        <f>E17+F17</f>
        <v>0.56468247425835039</v>
      </c>
      <c r="H17" s="32">
        <f>(H18/C16)</f>
        <v>0.34282915491548466</v>
      </c>
      <c r="I17" s="32">
        <f>G17+H17</f>
        <v>0.90751162917383499</v>
      </c>
      <c r="J17" s="32">
        <f>(J18/C16)</f>
        <v>9.248837082616497E-2</v>
      </c>
      <c r="K17" s="34">
        <f>I17+J17</f>
        <v>1</v>
      </c>
      <c r="L17" s="5"/>
    </row>
    <row r="18" spans="1:12" ht="15.75" thickBot="1" x14ac:dyDescent="0.3">
      <c r="A18" s="214"/>
      <c r="B18" s="215"/>
      <c r="C18" s="7" t="s">
        <v>23</v>
      </c>
      <c r="D18" s="8">
        <f>(C13*D13)</f>
        <v>34824.33</v>
      </c>
      <c r="E18" s="8">
        <f>D18</f>
        <v>34824.33</v>
      </c>
      <c r="F18" s="8">
        <f>(C13*F13)+(C14*F14)+(C15*F15)</f>
        <v>90292.315000000002</v>
      </c>
      <c r="G18" s="8">
        <f>E18+F18</f>
        <v>125116.645</v>
      </c>
      <c r="H18" s="8">
        <f>(C14*H14)+(C15*H15)</f>
        <v>75960.625</v>
      </c>
      <c r="I18" s="8">
        <f>H18+G18</f>
        <v>201077.27000000002</v>
      </c>
      <c r="J18" s="8">
        <f>(C15*J15)</f>
        <v>20492.64</v>
      </c>
      <c r="K18" s="9">
        <f>J18+I18</f>
        <v>221569.91000000003</v>
      </c>
    </row>
    <row r="19" spans="1:12" x14ac:dyDescent="0.25">
      <c r="A19" s="118"/>
      <c r="B19" s="118"/>
      <c r="C19" s="118"/>
      <c r="D19" s="118"/>
      <c r="E19" s="118"/>
      <c r="F19" s="118"/>
      <c r="G19" s="118"/>
      <c r="H19" s="118"/>
      <c r="I19" s="118"/>
      <c r="J19" s="118"/>
      <c r="K19" s="118"/>
    </row>
    <row r="20" spans="1:12" ht="15" customHeight="1" x14ac:dyDescent="0.25">
      <c r="A20" s="118"/>
      <c r="B20" s="118"/>
      <c r="C20" s="118"/>
      <c r="D20" s="118"/>
      <c r="E20" s="118"/>
      <c r="F20" s="118"/>
      <c r="G20" s="118"/>
      <c r="H20" s="118"/>
      <c r="I20" s="118"/>
      <c r="J20" s="118"/>
      <c r="K20" s="118"/>
    </row>
    <row r="21" spans="1:12" ht="15" customHeight="1" x14ac:dyDescent="0.25">
      <c r="A21" s="118"/>
      <c r="B21" s="118"/>
      <c r="C21" s="118"/>
      <c r="D21" s="118"/>
      <c r="E21" s="118"/>
      <c r="F21" s="118"/>
      <c r="G21" s="118"/>
      <c r="H21" s="118"/>
      <c r="I21" s="118"/>
      <c r="J21" s="118"/>
      <c r="K21" s="118"/>
    </row>
    <row r="22" spans="1:12" ht="15" customHeight="1" x14ac:dyDescent="0.25">
      <c r="A22" s="118"/>
      <c r="B22" s="118"/>
      <c r="C22" s="118"/>
      <c r="D22" s="118"/>
      <c r="E22" s="118"/>
      <c r="F22" s="118"/>
      <c r="G22" s="118"/>
      <c r="H22" s="118"/>
      <c r="I22" s="118"/>
      <c r="J22" s="118"/>
      <c r="K22" s="118"/>
    </row>
    <row r="23" spans="1:12" x14ac:dyDescent="0.25">
      <c r="A23" s="118"/>
      <c r="B23" s="118"/>
      <c r="C23" s="118"/>
      <c r="D23" s="118"/>
      <c r="E23" s="118"/>
      <c r="F23" s="118"/>
      <c r="G23" s="118"/>
      <c r="H23" s="118"/>
      <c r="I23" s="118"/>
      <c r="J23" s="118"/>
      <c r="K23" s="118"/>
    </row>
    <row r="24" spans="1:12" ht="14.25" customHeight="1" x14ac:dyDescent="0.25">
      <c r="A24" s="121" t="s">
        <v>93</v>
      </c>
      <c r="B24" s="121"/>
      <c r="C24" s="121"/>
      <c r="D24" s="121"/>
      <c r="E24" s="121"/>
      <c r="F24" s="121"/>
      <c r="G24" s="121"/>
      <c r="H24" s="121"/>
      <c r="I24" s="121"/>
      <c r="J24" s="121"/>
      <c r="K24" s="121"/>
    </row>
    <row r="25" spans="1:12" ht="14.25" customHeight="1" x14ac:dyDescent="0.25">
      <c r="A25" s="118" t="s">
        <v>94</v>
      </c>
      <c r="B25" s="118"/>
      <c r="C25" s="118"/>
      <c r="D25" s="118"/>
      <c r="E25" s="118"/>
      <c r="F25" s="118"/>
      <c r="G25" s="118"/>
      <c r="H25" s="118"/>
      <c r="I25" s="118"/>
      <c r="J25" s="118"/>
      <c r="K25" s="118"/>
    </row>
    <row r="26" spans="1:12" ht="12.75" customHeight="1" x14ac:dyDescent="0.25">
      <c r="A26" s="117" t="s">
        <v>96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</row>
    <row r="27" spans="1:12" x14ac:dyDescent="0.25">
      <c r="A27" s="163" t="s">
        <v>95</v>
      </c>
      <c r="B27" s="163"/>
      <c r="C27" s="163"/>
      <c r="D27" s="163"/>
      <c r="E27" s="163"/>
      <c r="F27" s="163"/>
      <c r="G27" s="163"/>
      <c r="H27" s="163"/>
      <c r="I27" s="163"/>
      <c r="J27" s="163"/>
      <c r="K27" s="163"/>
    </row>
  </sheetData>
  <mergeCells count="27">
    <mergeCell ref="A27:K27"/>
    <mergeCell ref="H11:I11"/>
    <mergeCell ref="A18:B18"/>
    <mergeCell ref="D11:E11"/>
    <mergeCell ref="F11:G11"/>
    <mergeCell ref="A16:B16"/>
    <mergeCell ref="A17:B17"/>
    <mergeCell ref="D16:K16"/>
    <mergeCell ref="A24:K24"/>
    <mergeCell ref="A25:K25"/>
    <mergeCell ref="A26:K26"/>
    <mergeCell ref="A19:K23"/>
    <mergeCell ref="J11:K11"/>
    <mergeCell ref="B6:K6"/>
    <mergeCell ref="B5:K5"/>
    <mergeCell ref="A1:A3"/>
    <mergeCell ref="B4:K4"/>
    <mergeCell ref="B3:K3"/>
    <mergeCell ref="B2:K2"/>
    <mergeCell ref="B1:K1"/>
    <mergeCell ref="A10:K10"/>
    <mergeCell ref="B9:K9"/>
    <mergeCell ref="B8:K8"/>
    <mergeCell ref="B7:K7"/>
    <mergeCell ref="A11:A12"/>
    <mergeCell ref="B11:B12"/>
    <mergeCell ref="C11:C12"/>
  </mergeCells>
  <pageMargins left="0.46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Orçamento</vt:lpstr>
      <vt:lpstr>Composição</vt:lpstr>
      <vt:lpstr>Cotação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Computador</cp:lastModifiedBy>
  <cp:lastPrinted>2026-07-09T16:40:53Z</cp:lastPrinted>
  <dcterms:created xsi:type="dcterms:W3CDTF">2025-10-16T16:28:27Z</dcterms:created>
  <dcterms:modified xsi:type="dcterms:W3CDTF">2026-07-09T17:57:18Z</dcterms:modified>
</cp:coreProperties>
</file>