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ICITAÇÕES\TRANSP. ESCOLAR 2 LINHAS 2026\TRANSPORTE OUTUBRO\TRANSPORTE OUTUBRO\"/>
    </mc:Choice>
  </mc:AlternateContent>
  <xr:revisionPtr revIDLastSave="0" documentId="13_ncr:1_{0F0BDF83-AEE2-49AB-8EE1-8C3F525131A3}" xr6:coauthVersionLast="47" xr6:coauthVersionMax="47" xr10:uidLastSave="{00000000-0000-0000-0000-000000000000}"/>
  <bookViews>
    <workbookView xWindow="-120" yWindow="-120" windowWidth="29040" windowHeight="15720" tabRatio="962" xr2:uid="{00000000-000D-0000-FFFF-FFFF00000000}"/>
  </bookViews>
  <sheets>
    <sheet name="LOTE 01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28" l="1"/>
  <c r="B37" i="28" l="1"/>
  <c r="B38" i="28" s="1"/>
  <c r="D32" i="28"/>
  <c r="D31" i="28"/>
  <c r="D29" i="28"/>
  <c r="D30" i="28" s="1"/>
  <c r="D28" i="28"/>
  <c r="B26" i="28"/>
  <c r="D33" i="28" l="1"/>
  <c r="D34" i="28" s="1"/>
  <c r="D35" i="28" s="1"/>
  <c r="D39" i="28"/>
  <c r="D42" i="28" s="1"/>
  <c r="B32" i="28"/>
  <c r="B34" i="28" s="1"/>
  <c r="B28" i="28"/>
  <c r="D22" i="28"/>
  <c r="D23" i="28" s="1"/>
  <c r="B22" i="28"/>
  <c r="D15" i="28"/>
  <c r="D16" i="28" s="1"/>
  <c r="B44" i="28" l="1"/>
  <c r="D24" i="28"/>
  <c r="D25" i="28" s="1"/>
  <c r="D43" i="28"/>
  <c r="D44" i="28" l="1"/>
  <c r="D45" i="28" s="1"/>
  <c r="D47" i="28" s="1"/>
  <c r="D49" i="28" s="1"/>
</calcChain>
</file>

<file path=xl/sharedStrings.xml><?xml version="1.0" encoding="utf-8"?>
<sst xmlns="http://schemas.openxmlformats.org/spreadsheetml/2006/main" count="66" uniqueCount="66">
  <si>
    <t>Média Consumida KM/Litro</t>
  </si>
  <si>
    <t>Preço do Litro Lubrificante</t>
  </si>
  <si>
    <t xml:space="preserve">Km Rodados com 1 Troca </t>
  </si>
  <si>
    <t>Custos Fixos</t>
  </si>
  <si>
    <t>Qtd. Pneus Rodando</t>
  </si>
  <si>
    <t>Total na Troca - 6 Pneus</t>
  </si>
  <si>
    <t>Valor Médio de venda Onibus</t>
  </si>
  <si>
    <t>Valor da Depreciação anual %</t>
  </si>
  <si>
    <t>Valor a Depreciar no mês</t>
  </si>
  <si>
    <t>Custo da Depreciação por KM</t>
  </si>
  <si>
    <t>1/3 de Férias</t>
  </si>
  <si>
    <t>Custo Funcionário Mês</t>
  </si>
  <si>
    <t>Totais dos custos</t>
  </si>
  <si>
    <t>Total dos Custos Fixos</t>
  </si>
  <si>
    <t>Margem de Lucro em Percentual</t>
  </si>
  <si>
    <t>Custo do Motorista por KM</t>
  </si>
  <si>
    <t>Custo do Lubrificante por KM</t>
  </si>
  <si>
    <t>Custo da Manutenção por KM</t>
  </si>
  <si>
    <t>Preço do Pneu utilizado</t>
  </si>
  <si>
    <t>Valor da Depreciação anual R$</t>
  </si>
  <si>
    <t>Custo por Km</t>
  </si>
  <si>
    <t>Licenciamento</t>
  </si>
  <si>
    <t>Custo combustível por KM</t>
  </si>
  <si>
    <t xml:space="preserve">Secretaria Municipal de Transportes </t>
  </si>
  <si>
    <t>Praça Rui Barbosa, 01 - Centro - CEP: 85.301-420</t>
  </si>
  <si>
    <t xml:space="preserve">Laranjeiras do Sul- Paraná </t>
  </si>
  <si>
    <t xml:space="preserve">Seguro Resp. Civil </t>
  </si>
  <si>
    <t xml:space="preserve">IPVA </t>
  </si>
  <si>
    <t xml:space="preserve">Combustível </t>
  </si>
  <si>
    <t>Lubrificante</t>
  </si>
  <si>
    <t xml:space="preserve">Pneus </t>
  </si>
  <si>
    <t xml:space="preserve">Manutenção </t>
  </si>
  <si>
    <t xml:space="preserve">Custos de Capital e depreciação </t>
  </si>
  <si>
    <t>Funcionário</t>
  </si>
  <si>
    <t xml:space="preserve">Documentação </t>
  </si>
  <si>
    <t>Total dos Custos Variáveis</t>
  </si>
  <si>
    <t>Total dos Custos Variáveis + Custos Fixos</t>
  </si>
  <si>
    <t>Total a Pagar por Quilômetro Rodado</t>
  </si>
  <si>
    <t>Número de dias letivos ano</t>
  </si>
  <si>
    <t>Número de meses com transporte</t>
  </si>
  <si>
    <t>Percurso diário km/dia</t>
  </si>
  <si>
    <t>Percurso mensal km/mês</t>
  </si>
  <si>
    <t>Número de dias letivos/mês</t>
  </si>
  <si>
    <t>Custos Variáveis</t>
  </si>
  <si>
    <t>Vida Útil dos Pneus por KM</t>
  </si>
  <si>
    <t>Custo dos Pneus de Rodagem Por KM</t>
  </si>
  <si>
    <t>Percurso anual km/ano</t>
  </si>
  <si>
    <r>
      <rPr>
        <b/>
        <sz val="10"/>
        <color theme="1"/>
        <rFont val="Arial"/>
        <family val="2"/>
      </rPr>
      <t>Período:</t>
    </r>
    <r>
      <rPr>
        <sz val="10"/>
        <color theme="1"/>
        <rFont val="Arial"/>
        <family val="2"/>
      </rPr>
      <t xml:space="preserve"> MANHÃ</t>
    </r>
  </si>
  <si>
    <r>
      <rPr>
        <b/>
        <sz val="10"/>
        <color theme="1"/>
        <rFont val="Calibri"/>
        <family val="2"/>
        <scheme val="minor"/>
      </rPr>
      <t xml:space="preserve">ERITON LUIZ RUTHS </t>
    </r>
    <r>
      <rPr>
        <sz val="10"/>
        <color theme="1"/>
        <rFont val="Calibri"/>
        <family val="2"/>
        <scheme val="minor"/>
      </rPr>
      <t xml:space="preserve">
Secretário de Transportes
Portaria nº 001/2025 de 01/01/2025</t>
    </r>
  </si>
  <si>
    <t>Telefone (42) 3635-8147</t>
  </si>
  <si>
    <t>Impostos Gerais e Despesas Administrativas em Percentual</t>
  </si>
  <si>
    <t>Total dos Custos Variáveis + Custos Fixos + Margem de Lucro</t>
  </si>
  <si>
    <t>Custo de Manutenção Geral por mês</t>
  </si>
  <si>
    <t>Custo de Manutenção Anual</t>
  </si>
  <si>
    <t>Custo Funcionário Anual</t>
  </si>
  <si>
    <t xml:space="preserve">Km média Percorida no Mês </t>
  </si>
  <si>
    <r>
      <rPr>
        <b/>
        <sz val="10"/>
        <color theme="1"/>
        <rFont val="Arial"/>
        <family val="2"/>
      </rPr>
      <t xml:space="preserve">Capacidade Mínima de Passageiros: </t>
    </r>
    <r>
      <rPr>
        <sz val="10"/>
        <color theme="1"/>
        <rFont val="Arial"/>
        <family val="2"/>
      </rPr>
      <t xml:space="preserve"> 12 LUGARES</t>
    </r>
  </si>
  <si>
    <t>Total na Troca - 04 Litros</t>
  </si>
  <si>
    <r>
      <rPr>
        <b/>
        <sz val="10"/>
        <color theme="1"/>
        <rFont val="Arial"/>
        <family val="2"/>
      </rPr>
      <t xml:space="preserve">Ano: </t>
    </r>
    <r>
      <rPr>
        <sz val="10"/>
        <color theme="1"/>
        <rFont val="Arial"/>
        <family val="2"/>
      </rPr>
      <t>2026</t>
    </r>
  </si>
  <si>
    <t>Preço Do Litro Gasolina</t>
  </si>
  <si>
    <r>
      <t xml:space="preserve">Etinerário: </t>
    </r>
    <r>
      <rPr>
        <sz val="10"/>
        <color theme="1"/>
        <rFont val="Arial"/>
        <family val="2"/>
      </rPr>
      <t>: LINHA SÃO JOSÉ PARA ESCOLAS DA ÁREA URBANA</t>
    </r>
  </si>
  <si>
    <t xml:space="preserve">Salário Motorista </t>
  </si>
  <si>
    <t>13º - 1/12 do salário por mês</t>
  </si>
  <si>
    <t>Férias - 1/12 do salário por mês</t>
  </si>
  <si>
    <t>FGTS - 8% do salário</t>
  </si>
  <si>
    <t>Contribuição Previdência - 20% do salário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</si>
</sst>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_-;_-@_-"/>
    <numFmt numFmtId="165" formatCode="_-* #,##0.0000_-;\-* #,##0.0000_-;_-* &quot;-&quot;????_-;_-@_-"/>
    <numFmt numFmtId="166" formatCode="_-* #,##0_-;\-* #,##0_-;_-* &quot;-&quot;??_-;_-@_-"/>
    <numFmt numFmtId="167" formatCode="_ * #,##0.00_ ;_ * \-#,##0.00_ ;_ * &quot;-&quot;??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 val="singleAccounting"/>
      <sz val="10"/>
      <color rgb="FF00B050"/>
      <name val="Calibri"/>
      <family val="2"/>
      <scheme val="minor"/>
    </font>
    <font>
      <b/>
      <i/>
      <u/>
      <sz val="10"/>
      <color rgb="FF00B05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3" xfId="0" quotePrefix="1" applyFont="1" applyBorder="1"/>
    <xf numFmtId="0" fontId="5" fillId="0" borderId="3" xfId="0" applyFont="1" applyBorder="1"/>
    <xf numFmtId="0" fontId="5" fillId="0" borderId="5" xfId="0" applyFont="1" applyBorder="1"/>
    <xf numFmtId="165" fontId="2" fillId="0" borderId="5" xfId="0" applyNumberFormat="1" applyFont="1" applyBorder="1"/>
    <xf numFmtId="165" fontId="9" fillId="3" borderId="5" xfId="0" applyNumberFormat="1" applyFont="1" applyFill="1" applyBorder="1"/>
    <xf numFmtId="166" fontId="10" fillId="3" borderId="5" xfId="1" applyNumberFormat="1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5" fillId="2" borderId="6" xfId="0" applyFont="1" applyFill="1" applyBorder="1"/>
    <xf numFmtId="0" fontId="5" fillId="0" borderId="7" xfId="0" applyFont="1" applyBorder="1"/>
    <xf numFmtId="0" fontId="5" fillId="0" borderId="8" xfId="0" applyFont="1" applyBorder="1"/>
    <xf numFmtId="0" fontId="5" fillId="2" borderId="7" xfId="0" applyFont="1" applyFill="1" applyBorder="1"/>
    <xf numFmtId="0" fontId="5" fillId="2" borderId="8" xfId="0" applyFont="1" applyFill="1" applyBorder="1"/>
    <xf numFmtId="43" fontId="11" fillId="0" borderId="9" xfId="1" applyFont="1" applyBorder="1"/>
    <xf numFmtId="43" fontId="3" fillId="0" borderId="0" xfId="1" applyFont="1" applyBorder="1"/>
    <xf numFmtId="164" fontId="8" fillId="0" borderId="0" xfId="1" applyNumberFormat="1" applyFont="1" applyBorder="1"/>
    <xf numFmtId="164" fontId="9" fillId="0" borderId="0" xfId="1" applyNumberFormat="1" applyFont="1" applyBorder="1"/>
    <xf numFmtId="164" fontId="9" fillId="0" borderId="0" xfId="0" applyNumberFormat="1" applyFont="1"/>
    <xf numFmtId="0" fontId="5" fillId="0" borderId="10" xfId="0" applyFont="1" applyBorder="1"/>
    <xf numFmtId="165" fontId="2" fillId="0" borderId="10" xfId="0" applyNumberFormat="1" applyFont="1" applyBorder="1"/>
    <xf numFmtId="0" fontId="3" fillId="0" borderId="11" xfId="0" quotePrefix="1" applyFont="1" applyBorder="1"/>
    <xf numFmtId="43" fontId="3" fillId="0" borderId="12" xfId="1" applyFont="1" applyBorder="1"/>
    <xf numFmtId="0" fontId="3" fillId="0" borderId="11" xfId="0" applyFont="1" applyBorder="1"/>
    <xf numFmtId="0" fontId="5" fillId="0" borderId="11" xfId="0" applyFont="1" applyBorder="1"/>
    <xf numFmtId="164" fontId="9" fillId="0" borderId="12" xfId="1" applyNumberFormat="1" applyFont="1" applyBorder="1"/>
    <xf numFmtId="0" fontId="5" fillId="0" borderId="13" xfId="0" applyFont="1" applyBorder="1"/>
    <xf numFmtId="164" fontId="8" fillId="0" borderId="14" xfId="1" applyNumberFormat="1" applyFont="1" applyBorder="1"/>
    <xf numFmtId="167" fontId="2" fillId="2" borderId="8" xfId="0" applyNumberFormat="1" applyFont="1" applyFill="1" applyBorder="1"/>
    <xf numFmtId="0" fontId="12" fillId="0" borderId="3" xfId="0" applyFont="1" applyBorder="1"/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15" xfId="0" applyFont="1" applyBorder="1"/>
    <xf numFmtId="0" fontId="3" fillId="0" borderId="16" xfId="0" applyFont="1" applyBorder="1"/>
    <xf numFmtId="0" fontId="7" fillId="0" borderId="17" xfId="0" applyFont="1" applyBorder="1"/>
    <xf numFmtId="0" fontId="3" fillId="0" borderId="18" xfId="0" applyFont="1" applyBorder="1"/>
    <xf numFmtId="0" fontId="7" fillId="0" borderId="19" xfId="0" applyFont="1" applyBorder="1"/>
    <xf numFmtId="43" fontId="5" fillId="0" borderId="20" xfId="1" applyFont="1" applyBorder="1"/>
    <xf numFmtId="43" fontId="3" fillId="0" borderId="20" xfId="1" applyFont="1" applyBorder="1"/>
    <xf numFmtId="43" fontId="3" fillId="0" borderId="13" xfId="1" applyFont="1" applyBorder="1"/>
    <xf numFmtId="43" fontId="9" fillId="0" borderId="20" xfId="1" applyFont="1" applyBorder="1"/>
    <xf numFmtId="43" fontId="3" fillId="0" borderId="21" xfId="1" applyFont="1" applyBorder="1"/>
    <xf numFmtId="0" fontId="2" fillId="0" borderId="19" xfId="0" applyFont="1" applyBorder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3" fillId="0" borderId="18" xfId="0" applyFont="1" applyBorder="1" applyAlignment="1">
      <alignment horizontal="center"/>
    </xf>
    <xf numFmtId="3" fontId="13" fillId="0" borderId="18" xfId="0" applyNumberFormat="1" applyFont="1" applyBorder="1" applyAlignment="1">
      <alignment horizontal="right"/>
    </xf>
    <xf numFmtId="0" fontId="13" fillId="0" borderId="20" xfId="0" applyFont="1" applyBorder="1" applyAlignment="1">
      <alignment horizontal="right"/>
    </xf>
    <xf numFmtId="0" fontId="13" fillId="0" borderId="18" xfId="0" applyFont="1" applyBorder="1" applyAlignment="1">
      <alignment horizontal="right"/>
    </xf>
    <xf numFmtId="0" fontId="13" fillId="0" borderId="26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27" xfId="0" applyFont="1" applyBorder="1" applyAlignment="1">
      <alignment horizontal="left" wrapText="1"/>
    </xf>
    <xf numFmtId="3" fontId="13" fillId="0" borderId="25" xfId="0" applyNumberFormat="1" applyFont="1" applyBorder="1"/>
    <xf numFmtId="165" fontId="3" fillId="0" borderId="0" xfId="0" applyNumberFormat="1" applyFont="1"/>
    <xf numFmtId="166" fontId="10" fillId="3" borderId="8" xfId="1" applyNumberFormat="1" applyFont="1" applyFill="1" applyBorder="1"/>
    <xf numFmtId="43" fontId="10" fillId="3" borderId="8" xfId="1" applyFont="1" applyFill="1" applyBorder="1"/>
    <xf numFmtId="0" fontId="5" fillId="0" borderId="0" xfId="0" applyFont="1"/>
    <xf numFmtId="44" fontId="3" fillId="0" borderId="0" xfId="2" applyFont="1"/>
    <xf numFmtId="43" fontId="3" fillId="0" borderId="0" xfId="0" applyNumberFormat="1" applyFont="1"/>
    <xf numFmtId="0" fontId="13" fillId="0" borderId="17" xfId="0" applyFont="1" applyBorder="1" applyAlignment="1">
      <alignment horizontal="left"/>
    </xf>
    <xf numFmtId="0" fontId="13" fillId="0" borderId="23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15" xfId="0" applyFont="1" applyBorder="1" applyAlignment="1">
      <alignment horizontal="left" wrapText="1"/>
    </xf>
    <xf numFmtId="0" fontId="13" fillId="0" borderId="22" xfId="0" applyFont="1" applyBorder="1" applyAlignment="1">
      <alignment horizontal="left" wrapText="1"/>
    </xf>
    <xf numFmtId="0" fontId="13" fillId="0" borderId="16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19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20" xfId="0" applyFont="1" applyBorder="1" applyAlignment="1">
      <alignment horizontal="left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</xdr:colOff>
      <xdr:row>0</xdr:row>
      <xdr:rowOff>0</xdr:rowOff>
    </xdr:from>
    <xdr:to>
      <xdr:col>0</xdr:col>
      <xdr:colOff>415017</xdr:colOff>
      <xdr:row>2</xdr:row>
      <xdr:rowOff>38966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2441422-0C31-4F83-AB71-6E4018C28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" y="0"/>
          <a:ext cx="394607" cy="3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2147276</xdr:colOff>
      <xdr:row>0</xdr:row>
      <xdr:rowOff>0</xdr:rowOff>
    </xdr:from>
    <xdr:to>
      <xdr:col>3</xdr:col>
      <xdr:colOff>755196</xdr:colOff>
      <xdr:row>2</xdr:row>
      <xdr:rowOff>20411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82A5C77-7B2B-4155-9899-8641933F0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401" y="0"/>
          <a:ext cx="893920" cy="344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61176-65BD-41F9-AC1C-23891840E31E}">
  <sheetPr>
    <pageSetUpPr fitToPage="1"/>
  </sheetPr>
  <dimension ref="A1:G54"/>
  <sheetViews>
    <sheetView tabSelected="1" zoomScale="140" zoomScaleNormal="140" workbookViewId="0">
      <selection activeCell="E45" sqref="E45"/>
    </sheetView>
  </sheetViews>
  <sheetFormatPr defaultRowHeight="12.75" x14ac:dyDescent="0.2"/>
  <cols>
    <col min="1" max="1" width="33.140625" style="1" bestFit="1" customWidth="1"/>
    <col min="2" max="2" width="10.42578125" style="1" bestFit="1" customWidth="1"/>
    <col min="3" max="3" width="34.28515625" style="1" bestFit="1" customWidth="1"/>
    <col min="4" max="4" width="11.5703125" style="1" customWidth="1"/>
    <col min="5" max="5" width="9.140625" style="1"/>
    <col min="6" max="6" width="12.42578125" style="1" bestFit="1" customWidth="1"/>
    <col min="7" max="7" width="15.140625" style="1" customWidth="1"/>
    <col min="8" max="16384" width="9.140625" style="1"/>
  </cols>
  <sheetData>
    <row r="1" spans="1:4" x14ac:dyDescent="0.2">
      <c r="A1" s="64" t="s">
        <v>23</v>
      </c>
      <c r="B1" s="64"/>
      <c r="C1" s="64"/>
      <c r="D1" s="64"/>
    </row>
    <row r="2" spans="1:4" x14ac:dyDescent="0.2">
      <c r="A2" s="64"/>
      <c r="B2" s="64"/>
      <c r="C2" s="64"/>
      <c r="D2" s="64"/>
    </row>
    <row r="3" spans="1:4" x14ac:dyDescent="0.2">
      <c r="A3" s="65" t="s">
        <v>24</v>
      </c>
      <c r="B3" s="65"/>
      <c r="C3" s="65"/>
      <c r="D3" s="65"/>
    </row>
    <row r="4" spans="1:4" x14ac:dyDescent="0.2">
      <c r="A4" s="65" t="s">
        <v>49</v>
      </c>
      <c r="B4" s="65"/>
      <c r="C4" s="65"/>
      <c r="D4" s="65"/>
    </row>
    <row r="5" spans="1:4" x14ac:dyDescent="0.2">
      <c r="A5" s="65" t="s">
        <v>25</v>
      </c>
      <c r="B5" s="65"/>
      <c r="C5" s="65"/>
      <c r="D5" s="65"/>
    </row>
    <row r="6" spans="1:4" ht="8.25" customHeight="1" x14ac:dyDescent="0.2">
      <c r="A6" s="33"/>
      <c r="B6" s="33"/>
      <c r="C6" s="33"/>
      <c r="D6" s="33"/>
    </row>
    <row r="7" spans="1:4" x14ac:dyDescent="0.2">
      <c r="A7" s="66" t="s">
        <v>60</v>
      </c>
      <c r="B7" s="67"/>
      <c r="C7" s="67"/>
      <c r="D7" s="68"/>
    </row>
    <row r="8" spans="1:4" x14ac:dyDescent="0.2">
      <c r="A8" s="52" t="s">
        <v>47</v>
      </c>
      <c r="B8" s="53"/>
      <c r="C8" s="53"/>
      <c r="D8" s="54"/>
    </row>
    <row r="9" spans="1:4" ht="15" customHeight="1" x14ac:dyDescent="0.2">
      <c r="A9" s="62" t="s">
        <v>56</v>
      </c>
      <c r="B9" s="63"/>
      <c r="C9" s="63"/>
      <c r="D9" s="48" t="s">
        <v>58</v>
      </c>
    </row>
    <row r="10" spans="1:4" ht="7.5" customHeight="1" x14ac:dyDescent="0.2">
      <c r="A10" s="47"/>
      <c r="B10" s="46"/>
      <c r="C10" s="46"/>
      <c r="D10" s="34"/>
    </row>
    <row r="11" spans="1:4" ht="15" customHeight="1" x14ac:dyDescent="0.2">
      <c r="A11" s="73" t="s">
        <v>38</v>
      </c>
      <c r="B11" s="74"/>
      <c r="C11" s="75"/>
      <c r="D11" s="50">
        <v>200</v>
      </c>
    </row>
    <row r="12" spans="1:4" ht="15" customHeight="1" x14ac:dyDescent="0.2">
      <c r="A12" s="73" t="s">
        <v>42</v>
      </c>
      <c r="B12" s="74"/>
      <c r="C12" s="75"/>
      <c r="D12" s="50">
        <v>20</v>
      </c>
    </row>
    <row r="13" spans="1:4" ht="15" customHeight="1" x14ac:dyDescent="0.2">
      <c r="A13" s="73" t="s">
        <v>39</v>
      </c>
      <c r="B13" s="74"/>
      <c r="C13" s="75"/>
      <c r="D13" s="51">
        <v>10</v>
      </c>
    </row>
    <row r="14" spans="1:4" ht="15" customHeight="1" x14ac:dyDescent="0.2">
      <c r="A14" s="73" t="s">
        <v>40</v>
      </c>
      <c r="B14" s="74"/>
      <c r="C14" s="75"/>
      <c r="D14" s="50">
        <v>83</v>
      </c>
    </row>
    <row r="15" spans="1:4" ht="15" customHeight="1" x14ac:dyDescent="0.2">
      <c r="A15" s="73" t="s">
        <v>41</v>
      </c>
      <c r="B15" s="74"/>
      <c r="C15" s="75"/>
      <c r="D15" s="49">
        <f>D14*D12</f>
        <v>1660</v>
      </c>
    </row>
    <row r="16" spans="1:4" ht="13.5" thickBot="1" x14ac:dyDescent="0.25">
      <c r="A16" s="73" t="s">
        <v>46</v>
      </c>
      <c r="B16" s="74"/>
      <c r="C16" s="74"/>
      <c r="D16" s="55">
        <f>D15*D13</f>
        <v>16600</v>
      </c>
    </row>
    <row r="17" spans="1:6" ht="7.5" customHeight="1" thickTop="1" x14ac:dyDescent="0.2">
      <c r="A17" s="69"/>
      <c r="B17" s="70"/>
      <c r="C17" s="70"/>
      <c r="D17" s="71"/>
    </row>
    <row r="18" spans="1:6" x14ac:dyDescent="0.2">
      <c r="A18" s="35" t="s">
        <v>43</v>
      </c>
      <c r="B18" s="36"/>
      <c r="C18" s="35" t="s">
        <v>3</v>
      </c>
      <c r="D18" s="36"/>
    </row>
    <row r="19" spans="1:6" x14ac:dyDescent="0.2">
      <c r="A19" s="37" t="s">
        <v>28</v>
      </c>
      <c r="B19" s="38"/>
      <c r="C19" s="37" t="s">
        <v>32</v>
      </c>
      <c r="D19" s="38"/>
    </row>
    <row r="20" spans="1:6" x14ac:dyDescent="0.2">
      <c r="A20" s="3" t="s">
        <v>59</v>
      </c>
      <c r="B20" s="18">
        <v>6.65</v>
      </c>
      <c r="C20" s="24" t="s">
        <v>6</v>
      </c>
      <c r="D20" s="25">
        <v>40000</v>
      </c>
    </row>
    <row r="21" spans="1:6" x14ac:dyDescent="0.2">
      <c r="A21" s="2" t="s">
        <v>0</v>
      </c>
      <c r="B21" s="18">
        <v>6</v>
      </c>
      <c r="C21" s="26" t="s">
        <v>7</v>
      </c>
      <c r="D21" s="25">
        <v>7</v>
      </c>
    </row>
    <row r="22" spans="1:6" ht="15" x14ac:dyDescent="0.35">
      <c r="A22" s="4" t="s">
        <v>22</v>
      </c>
      <c r="B22" s="19">
        <f>B20/B21</f>
        <v>1.1083333333333334</v>
      </c>
      <c r="C22" s="26" t="s">
        <v>19</v>
      </c>
      <c r="D22" s="25">
        <f>D20/100*D21</f>
        <v>2800</v>
      </c>
    </row>
    <row r="23" spans="1:6" ht="15.75" thickBot="1" x14ac:dyDescent="0.4">
      <c r="A23" s="4"/>
      <c r="B23" s="19"/>
      <c r="C23" s="26" t="s">
        <v>8</v>
      </c>
      <c r="D23" s="25">
        <f>D22/12</f>
        <v>233.33333333333334</v>
      </c>
      <c r="F23" s="56"/>
    </row>
    <row r="24" spans="1:6" ht="13.5" thickBot="1" x14ac:dyDescent="0.25">
      <c r="A24" s="39" t="s">
        <v>29</v>
      </c>
      <c r="B24" s="40"/>
      <c r="C24" s="1" t="s">
        <v>55</v>
      </c>
      <c r="D24" s="17">
        <f>D15</f>
        <v>1660</v>
      </c>
    </row>
    <row r="25" spans="1:6" x14ac:dyDescent="0.2">
      <c r="A25" s="2" t="s">
        <v>1</v>
      </c>
      <c r="B25" s="18">
        <v>35</v>
      </c>
      <c r="C25" s="27" t="s">
        <v>9</v>
      </c>
      <c r="D25" s="28">
        <f>D23/D24</f>
        <v>0.14056224899598393</v>
      </c>
    </row>
    <row r="26" spans="1:6" x14ac:dyDescent="0.2">
      <c r="A26" s="32" t="s">
        <v>57</v>
      </c>
      <c r="B26" s="18">
        <f>4*35</f>
        <v>140</v>
      </c>
      <c r="C26" s="39" t="s">
        <v>33</v>
      </c>
      <c r="D26" s="43"/>
    </row>
    <row r="27" spans="1:6" ht="13.5" thickBot="1" x14ac:dyDescent="0.25">
      <c r="A27" s="2" t="s">
        <v>2</v>
      </c>
      <c r="B27" s="18">
        <v>5000</v>
      </c>
      <c r="C27" s="26" t="s">
        <v>61</v>
      </c>
      <c r="D27" s="44">
        <v>1800</v>
      </c>
    </row>
    <row r="28" spans="1:6" ht="15" x14ac:dyDescent="0.35">
      <c r="A28" s="4" t="s">
        <v>16</v>
      </c>
      <c r="B28" s="19">
        <f>B26/B27</f>
        <v>2.8000000000000001E-2</v>
      </c>
      <c r="C28" s="26" t="s">
        <v>62</v>
      </c>
      <c r="D28" s="25">
        <f>D27/12</f>
        <v>150</v>
      </c>
    </row>
    <row r="29" spans="1:6" x14ac:dyDescent="0.2">
      <c r="A29" s="39" t="s">
        <v>30</v>
      </c>
      <c r="B29" s="41"/>
      <c r="C29" s="1" t="s">
        <v>63</v>
      </c>
      <c r="D29" s="25">
        <f>D27/12</f>
        <v>150</v>
      </c>
    </row>
    <row r="30" spans="1:6" x14ac:dyDescent="0.2">
      <c r="A30" s="2" t="s">
        <v>18</v>
      </c>
      <c r="B30" s="18">
        <v>700</v>
      </c>
      <c r="C30" s="26" t="s">
        <v>10</v>
      </c>
      <c r="D30" s="25">
        <f>D29/3</f>
        <v>50</v>
      </c>
    </row>
    <row r="31" spans="1:6" x14ac:dyDescent="0.2">
      <c r="A31" s="2" t="s">
        <v>4</v>
      </c>
      <c r="B31" s="18">
        <v>4</v>
      </c>
      <c r="C31" s="26" t="s">
        <v>64</v>
      </c>
      <c r="D31" s="25">
        <f>D27*0.08</f>
        <v>144</v>
      </c>
    </row>
    <row r="32" spans="1:6" x14ac:dyDescent="0.2">
      <c r="A32" s="2" t="s">
        <v>5</v>
      </c>
      <c r="B32" s="18">
        <f>B30*B31</f>
        <v>2800</v>
      </c>
      <c r="C32" s="26" t="s">
        <v>65</v>
      </c>
      <c r="D32" s="25">
        <f>D27*0.2</f>
        <v>360</v>
      </c>
    </row>
    <row r="33" spans="1:7" x14ac:dyDescent="0.2">
      <c r="A33" s="2" t="s">
        <v>44</v>
      </c>
      <c r="B33" s="18">
        <v>25000</v>
      </c>
      <c r="C33" s="26" t="s">
        <v>11</v>
      </c>
      <c r="D33" s="25">
        <f>D27+D28+D29+D30+D31+D32</f>
        <v>2654</v>
      </c>
    </row>
    <row r="34" spans="1:7" x14ac:dyDescent="0.2">
      <c r="A34" s="4" t="s">
        <v>45</v>
      </c>
      <c r="B34" s="20">
        <f>B32/B33</f>
        <v>0.112</v>
      </c>
      <c r="C34" s="26" t="s">
        <v>54</v>
      </c>
      <c r="D34" s="25">
        <f>D33*12</f>
        <v>31848</v>
      </c>
    </row>
    <row r="35" spans="1:7" x14ac:dyDescent="0.2">
      <c r="A35" s="39" t="s">
        <v>31</v>
      </c>
      <c r="B35" s="43"/>
      <c r="C35" s="27" t="s">
        <v>15</v>
      </c>
      <c r="D35" s="28">
        <f>D34/(D14*D11)</f>
        <v>1.9185542168674699</v>
      </c>
    </row>
    <row r="36" spans="1:7" ht="13.5" thickBot="1" x14ac:dyDescent="0.25">
      <c r="A36" s="2" t="s">
        <v>52</v>
      </c>
      <c r="B36" s="42">
        <f>550/70*D14</f>
        <v>652.14285714285711</v>
      </c>
      <c r="C36" s="27"/>
      <c r="D36" s="28"/>
    </row>
    <row r="37" spans="1:7" x14ac:dyDescent="0.2">
      <c r="A37" s="2" t="s">
        <v>53</v>
      </c>
      <c r="B37" s="18">
        <f>B36*12</f>
        <v>7825.7142857142853</v>
      </c>
      <c r="C37" s="59"/>
      <c r="D37" s="20"/>
    </row>
    <row r="38" spans="1:7" x14ac:dyDescent="0.2">
      <c r="A38" s="4" t="s">
        <v>17</v>
      </c>
      <c r="B38" s="20">
        <f>B37/(D14*D11)</f>
        <v>0.47142857142857142</v>
      </c>
      <c r="C38" s="45" t="s">
        <v>34</v>
      </c>
      <c r="D38" s="41"/>
    </row>
    <row r="39" spans="1:7" x14ac:dyDescent="0.2">
      <c r="A39" s="4"/>
      <c r="B39" s="21"/>
      <c r="C39" s="26" t="s">
        <v>27</v>
      </c>
      <c r="D39" s="25">
        <f>D20*0.01</f>
        <v>400</v>
      </c>
    </row>
    <row r="40" spans="1:7" x14ac:dyDescent="0.2">
      <c r="A40" s="4"/>
      <c r="B40" s="21"/>
      <c r="C40" s="26" t="s">
        <v>26</v>
      </c>
      <c r="D40" s="25">
        <v>1200</v>
      </c>
    </row>
    <row r="41" spans="1:7" x14ac:dyDescent="0.2">
      <c r="A41" s="4"/>
      <c r="B41" s="21"/>
      <c r="C41" s="26" t="s">
        <v>21</v>
      </c>
      <c r="D41" s="25">
        <v>94.61</v>
      </c>
    </row>
    <row r="42" spans="1:7" x14ac:dyDescent="0.2">
      <c r="A42" s="4"/>
      <c r="B42" s="21"/>
      <c r="C42" s="26" t="s">
        <v>12</v>
      </c>
      <c r="D42" s="25">
        <f>SUM(D39:D41)</f>
        <v>1694.61</v>
      </c>
    </row>
    <row r="43" spans="1:7" ht="15.75" thickBot="1" x14ac:dyDescent="0.4">
      <c r="A43" s="4"/>
      <c r="B43" s="21"/>
      <c r="C43" s="29" t="s">
        <v>20</v>
      </c>
      <c r="D43" s="30">
        <f>D42/D16</f>
        <v>0.10208493975903614</v>
      </c>
    </row>
    <row r="44" spans="1:7" ht="14.25" thickTop="1" thickBot="1" x14ac:dyDescent="0.25">
      <c r="A44" s="5" t="s">
        <v>35</v>
      </c>
      <c r="B44" s="6">
        <f>B34+B28+B22+B38</f>
        <v>1.719761904761905</v>
      </c>
      <c r="C44" s="22" t="s">
        <v>13</v>
      </c>
      <c r="D44" s="23">
        <f>D43+D35+D25</f>
        <v>2.16120140562249</v>
      </c>
      <c r="F44" s="56"/>
      <c r="G44" s="56"/>
    </row>
    <row r="45" spans="1:7" ht="14.25" thickTop="1" thickBot="1" x14ac:dyDescent="0.25">
      <c r="A45" s="12" t="s">
        <v>36</v>
      </c>
      <c r="B45" s="15"/>
      <c r="C45" s="16"/>
      <c r="D45" s="7">
        <f>D44+B44</f>
        <v>3.880963310384395</v>
      </c>
    </row>
    <row r="46" spans="1:7" ht="14.25" thickTop="1" thickBot="1" x14ac:dyDescent="0.25">
      <c r="A46" s="9" t="s">
        <v>14</v>
      </c>
      <c r="B46" s="10"/>
      <c r="C46" s="11"/>
      <c r="D46" s="8">
        <v>25</v>
      </c>
      <c r="F46" s="56"/>
      <c r="G46" s="60"/>
    </row>
    <row r="47" spans="1:7" ht="14.25" thickTop="1" thickBot="1" x14ac:dyDescent="0.25">
      <c r="A47" s="12" t="s">
        <v>51</v>
      </c>
      <c r="B47" s="15"/>
      <c r="C47" s="16"/>
      <c r="D47" s="58">
        <f>D45/100*D46+D45</f>
        <v>4.8512041379804938</v>
      </c>
    </row>
    <row r="48" spans="1:7" ht="14.25" thickTop="1" thickBot="1" x14ac:dyDescent="0.25">
      <c r="A48" s="9" t="s">
        <v>50</v>
      </c>
      <c r="B48" s="10"/>
      <c r="C48" s="11"/>
      <c r="D48" s="57">
        <v>8</v>
      </c>
      <c r="G48" s="56"/>
    </row>
    <row r="49" spans="1:7" ht="16.5" customHeight="1" thickTop="1" thickBot="1" x14ac:dyDescent="0.25">
      <c r="A49" s="12" t="s">
        <v>37</v>
      </c>
      <c r="B49" s="13"/>
      <c r="C49" s="14"/>
      <c r="D49" s="31">
        <f>D47/100*D48+D47</f>
        <v>5.2393004690189331</v>
      </c>
      <c r="G49" s="56"/>
    </row>
    <row r="50" spans="1:7" ht="13.5" thickTop="1" x14ac:dyDescent="0.2"/>
    <row r="52" spans="1:7" x14ac:dyDescent="0.2">
      <c r="A52" s="72" t="s">
        <v>48</v>
      </c>
      <c r="B52" s="72"/>
      <c r="C52" s="72"/>
      <c r="D52" s="72"/>
      <c r="E52" s="56"/>
      <c r="F52" s="61"/>
      <c r="G52" s="56"/>
    </row>
    <row r="53" spans="1:7" x14ac:dyDescent="0.2">
      <c r="F53" s="56"/>
    </row>
    <row r="54" spans="1:7" ht="59.25" customHeight="1" x14ac:dyDescent="0.2"/>
  </sheetData>
  <mergeCells count="14">
    <mergeCell ref="A17:D17"/>
    <mergeCell ref="A52:D52"/>
    <mergeCell ref="A11:C11"/>
    <mergeCell ref="A12:C12"/>
    <mergeCell ref="A13:C13"/>
    <mergeCell ref="A14:C14"/>
    <mergeCell ref="A15:C15"/>
    <mergeCell ref="A16:C16"/>
    <mergeCell ref="A9:C9"/>
    <mergeCell ref="A1:D2"/>
    <mergeCell ref="A3:D3"/>
    <mergeCell ref="A4:D4"/>
    <mergeCell ref="A5:D5"/>
    <mergeCell ref="A7:D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PM-LS</cp:lastModifiedBy>
  <cp:lastPrinted>2026-10-01T14:23:46Z</cp:lastPrinted>
  <dcterms:created xsi:type="dcterms:W3CDTF">2015-05-07T11:14:26Z</dcterms:created>
  <dcterms:modified xsi:type="dcterms:W3CDTF">2026-10-16T16:12:57Z</dcterms:modified>
</cp:coreProperties>
</file>