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icitações2026\Pregão - 2026\Pregão 34-2026 - Serviços de Limpeza Predial\"/>
    </mc:Choice>
  </mc:AlternateContent>
  <bookViews>
    <workbookView xWindow="0" yWindow="-105" windowWidth="20490" windowHeight="7860"/>
  </bookViews>
  <sheets>
    <sheet name="Itens de Serviços" sheetId="19" r:id="rId1"/>
    <sheet name="Planilha Composição Serviços" sheetId="5" r:id="rId2"/>
    <sheet name="Planilha de Materiais" sheetId="26" r:id="rId3"/>
    <sheet name="Reserva Planilha comp. serviços" sheetId="27" r:id="rId4"/>
  </sheets>
  <calcPr calcId="152511"/>
</workbook>
</file>

<file path=xl/calcChain.xml><?xml version="1.0" encoding="utf-8"?>
<calcChain xmlns="http://schemas.openxmlformats.org/spreadsheetml/2006/main">
  <c r="L106" i="27" l="1"/>
  <c r="J106" i="27"/>
  <c r="K105" i="27"/>
  <c r="L105" i="27"/>
  <c r="J105" i="27"/>
  <c r="J104" i="27"/>
  <c r="H105" i="27"/>
  <c r="J103" i="5"/>
  <c r="K103" i="5"/>
  <c r="L103" i="5"/>
  <c r="M103" i="5"/>
  <c r="N103" i="5"/>
  <c r="O103" i="5"/>
  <c r="P103" i="5"/>
  <c r="Q103" i="5"/>
  <c r="R103" i="5"/>
  <c r="S103" i="5"/>
  <c r="T103" i="5"/>
  <c r="U103" i="5"/>
  <c r="V103" i="5"/>
  <c r="W103" i="5"/>
  <c r="X103" i="5"/>
  <c r="Y103" i="5"/>
  <c r="Z103" i="5"/>
  <c r="AA103" i="5"/>
  <c r="AB103" i="5"/>
  <c r="AC103" i="5"/>
  <c r="AD103" i="5"/>
  <c r="AE103" i="5"/>
  <c r="AF103" i="5"/>
  <c r="AG103" i="5"/>
  <c r="AH103" i="5"/>
  <c r="AI103" i="5"/>
  <c r="AJ103" i="5"/>
  <c r="AK103" i="5"/>
  <c r="I103" i="5"/>
  <c r="H103" i="5"/>
  <c r="AK102" i="5"/>
  <c r="AI102" i="5"/>
  <c r="AH102" i="5"/>
  <c r="AG102" i="5"/>
  <c r="Q102" i="5"/>
  <c r="M102" i="5"/>
  <c r="K102" i="5"/>
  <c r="L102" i="5"/>
  <c r="N102" i="5"/>
  <c r="O102" i="5"/>
  <c r="P102" i="5"/>
  <c r="R102" i="5"/>
  <c r="Z102" i="5"/>
  <c r="AA102" i="5"/>
  <c r="AB102" i="5"/>
  <c r="AC102" i="5"/>
  <c r="AD102" i="5"/>
  <c r="AE102" i="5"/>
  <c r="AF102" i="5"/>
  <c r="AJ102" i="5"/>
  <c r="J102" i="5"/>
  <c r="I102" i="5"/>
  <c r="T23" i="5" l="1"/>
  <c r="U23" i="5"/>
  <c r="V23" i="5"/>
  <c r="W23" i="5"/>
  <c r="X23" i="5"/>
  <c r="Y23" i="5"/>
  <c r="Y135" i="5" l="1"/>
  <c r="AK135" i="5" l="1"/>
  <c r="AJ135" i="5"/>
  <c r="BK75" i="26"/>
  <c r="BK76" i="26"/>
  <c r="BK77" i="26"/>
  <c r="BK74" i="26"/>
  <c r="BK73" i="26"/>
  <c r="BK52" i="26"/>
  <c r="BK53" i="26"/>
  <c r="BK54" i="26"/>
  <c r="BK55" i="26"/>
  <c r="BK56" i="26"/>
  <c r="BK57" i="26"/>
  <c r="BK58" i="26"/>
  <c r="BK59" i="26"/>
  <c r="BK60" i="26"/>
  <c r="BK61" i="26"/>
  <c r="BK62" i="26"/>
  <c r="BK63" i="26"/>
  <c r="BK51" i="26"/>
  <c r="BK50" i="26"/>
  <c r="BK49" i="26"/>
  <c r="BK11" i="26"/>
  <c r="BK12" i="26"/>
  <c r="BK13" i="26"/>
  <c r="BK14" i="26"/>
  <c r="BK15" i="26"/>
  <c r="BK16" i="26"/>
  <c r="BK17" i="26"/>
  <c r="BK18" i="26"/>
  <c r="BK19" i="26"/>
  <c r="BK20" i="26"/>
  <c r="BK21" i="26"/>
  <c r="BK22" i="26"/>
  <c r="BK23" i="26"/>
  <c r="BK24" i="26"/>
  <c r="BK25" i="26"/>
  <c r="BK26" i="26"/>
  <c r="BK27" i="26"/>
  <c r="BK28" i="26"/>
  <c r="BK29" i="26"/>
  <c r="BK30" i="26"/>
  <c r="BK31" i="26"/>
  <c r="BK32" i="26"/>
  <c r="BK33" i="26"/>
  <c r="BK34" i="26"/>
  <c r="BK35" i="26"/>
  <c r="BK36" i="26"/>
  <c r="BK37" i="26"/>
  <c r="BK38" i="26"/>
  <c r="BK39" i="26"/>
  <c r="BK40" i="26"/>
  <c r="BK41" i="26"/>
  <c r="BK42" i="26"/>
  <c r="BK10" i="26"/>
  <c r="BK9" i="26"/>
  <c r="BK8" i="26"/>
  <c r="BK78" i="26" l="1"/>
  <c r="BK79" i="26" s="1"/>
  <c r="AK98" i="5" s="1"/>
  <c r="BK64" i="26"/>
  <c r="BK65" i="26" s="1"/>
  <c r="AK100" i="5" s="1"/>
  <c r="BJ47" i="26"/>
  <c r="BJ71" i="26" s="1"/>
  <c r="BJ46" i="26"/>
  <c r="BJ70" i="26" s="1"/>
  <c r="E31" i="19"/>
  <c r="AK38" i="5"/>
  <c r="AK37" i="5"/>
  <c r="AK36" i="5"/>
  <c r="AK35" i="5"/>
  <c r="D32" i="19"/>
  <c r="BK43" i="26" l="1"/>
  <c r="AK99" i="5" s="1"/>
  <c r="BI52" i="26" l="1"/>
  <c r="BI53" i="26"/>
  <c r="BI54" i="26"/>
  <c r="BI55" i="26"/>
  <c r="BI56" i="26"/>
  <c r="BI57" i="26"/>
  <c r="BI58" i="26"/>
  <c r="BI59" i="26"/>
  <c r="BI60" i="26"/>
  <c r="BI61" i="26"/>
  <c r="BI62" i="26"/>
  <c r="BI63" i="26"/>
  <c r="BI11" i="26"/>
  <c r="BI12" i="26"/>
  <c r="BI13" i="26"/>
  <c r="BI14" i="26"/>
  <c r="BI15" i="26"/>
  <c r="BI16" i="26"/>
  <c r="BI17" i="26"/>
  <c r="BI18" i="26"/>
  <c r="BI19" i="26"/>
  <c r="BI20" i="26"/>
  <c r="BI21" i="26"/>
  <c r="BI22" i="26"/>
  <c r="BI23" i="26"/>
  <c r="BI24" i="26"/>
  <c r="BI25" i="26"/>
  <c r="BI26" i="26"/>
  <c r="BI27" i="26"/>
  <c r="BI28" i="26"/>
  <c r="BI29" i="26"/>
  <c r="BI30" i="26"/>
  <c r="BI31" i="26"/>
  <c r="BI32" i="26"/>
  <c r="BI33" i="26"/>
  <c r="BI34" i="26"/>
  <c r="BI35" i="26"/>
  <c r="BI36" i="26"/>
  <c r="BI37" i="26"/>
  <c r="BI38" i="26"/>
  <c r="BI39" i="26"/>
  <c r="BI40" i="26"/>
  <c r="BI41" i="26"/>
  <c r="BI42" i="26"/>
  <c r="BI8" i="26"/>
  <c r="E30" i="19" l="1"/>
  <c r="AJ101" i="5"/>
  <c r="AJ104" i="5" s="1"/>
  <c r="BI77" i="26"/>
  <c r="BI76" i="26"/>
  <c r="BI75" i="26"/>
  <c r="BI74" i="26"/>
  <c r="BI73" i="26"/>
  <c r="BI51" i="26"/>
  <c r="BI50" i="26"/>
  <c r="BI49" i="26"/>
  <c r="BI10" i="26"/>
  <c r="BI9" i="26"/>
  <c r="BH47" i="26" l="1"/>
  <c r="BH71" i="26" s="1"/>
  <c r="BH46" i="26"/>
  <c r="BH70" i="26" s="1"/>
  <c r="AJ38" i="5"/>
  <c r="AJ37" i="5"/>
  <c r="AJ36" i="5"/>
  <c r="AJ35" i="5"/>
  <c r="E11" i="19"/>
  <c r="B92" i="5" l="1"/>
  <c r="B91" i="5"/>
  <c r="B90" i="5"/>
  <c r="B89" i="5"/>
  <c r="B88" i="5"/>
  <c r="H27" i="5" l="1"/>
  <c r="Q27" i="5" l="1"/>
  <c r="AI27" i="5"/>
  <c r="AH27" i="5"/>
  <c r="AG27" i="5"/>
  <c r="AF27" i="5"/>
  <c r="D39" i="19"/>
  <c r="D42" i="19" s="1"/>
  <c r="E38" i="19"/>
  <c r="E37" i="19"/>
  <c r="E36" i="19"/>
  <c r="BG77" i="26"/>
  <c r="BG76" i="26"/>
  <c r="BG75" i="26"/>
  <c r="BG74" i="26"/>
  <c r="BG73" i="26"/>
  <c r="BG58" i="26"/>
  <c r="BG57" i="26"/>
  <c r="BG56" i="26"/>
  <c r="BG55" i="26"/>
  <c r="BG54" i="26"/>
  <c r="BG53" i="26"/>
  <c r="BG52" i="26"/>
  <c r="BG51" i="26"/>
  <c r="BG50" i="26"/>
  <c r="BG49" i="26"/>
  <c r="BG25" i="26"/>
  <c r="BG24" i="26"/>
  <c r="BG23" i="26"/>
  <c r="BG22" i="26"/>
  <c r="BG21" i="26"/>
  <c r="BG20" i="26"/>
  <c r="BG19" i="26"/>
  <c r="BG18" i="26"/>
  <c r="BG17" i="26"/>
  <c r="BG16" i="26"/>
  <c r="BG15" i="26"/>
  <c r="BG14" i="26"/>
  <c r="BG13" i="26"/>
  <c r="BG12" i="26"/>
  <c r="BG11" i="26"/>
  <c r="BG10" i="26"/>
  <c r="BG9" i="26"/>
  <c r="BF47" i="26"/>
  <c r="BF71" i="26" s="1"/>
  <c r="BF46" i="26"/>
  <c r="BF70" i="26" s="1"/>
  <c r="L100" i="27"/>
  <c r="I14" i="27"/>
  <c r="I102" i="27"/>
  <c r="H28" i="27"/>
  <c r="H34" i="27"/>
  <c r="J36" i="27"/>
  <c r="K36" i="27"/>
  <c r="L36" i="27"/>
  <c r="J37" i="27"/>
  <c r="K37" i="27"/>
  <c r="L37" i="27"/>
  <c r="J38" i="27"/>
  <c r="K38" i="27"/>
  <c r="L38" i="27"/>
  <c r="J39" i="27"/>
  <c r="K39" i="27"/>
  <c r="L39" i="27"/>
  <c r="H54" i="27"/>
  <c r="H59" i="27"/>
  <c r="H61" i="27" s="1"/>
  <c r="H76" i="27"/>
  <c r="H84" i="27"/>
  <c r="K100" i="27"/>
  <c r="K101" i="27"/>
  <c r="L101" i="27"/>
  <c r="J102" i="27"/>
  <c r="K102" i="27"/>
  <c r="L102" i="27"/>
  <c r="H112" i="27"/>
  <c r="H119" i="27"/>
  <c r="H122" i="27"/>
  <c r="B133" i="27"/>
  <c r="B134" i="27"/>
  <c r="B135" i="27"/>
  <c r="J103" i="27"/>
  <c r="K137" i="27"/>
  <c r="K103" i="27" s="1"/>
  <c r="K106" i="27" s="1"/>
  <c r="L103" i="27"/>
  <c r="B139" i="27"/>
  <c r="B141" i="27"/>
  <c r="E29" i="19"/>
  <c r="E28" i="19"/>
  <c r="I15" i="27" l="1"/>
  <c r="L22" i="27"/>
  <c r="L30" i="27" s="1"/>
  <c r="L58" i="27" s="1"/>
  <c r="K22" i="27"/>
  <c r="K30" i="27" s="1"/>
  <c r="K58" i="27" s="1"/>
  <c r="J22" i="27"/>
  <c r="J30" i="27" s="1"/>
  <c r="J58" i="27" s="1"/>
  <c r="H120" i="27"/>
  <c r="K35" i="27"/>
  <c r="J34" i="27"/>
  <c r="L35" i="27"/>
  <c r="J35" i="27"/>
  <c r="L34" i="27"/>
  <c r="K34" i="27"/>
  <c r="H35" i="27"/>
  <c r="L75" i="27" l="1"/>
  <c r="L73" i="27"/>
  <c r="L74" i="27" s="1"/>
  <c r="L71" i="27"/>
  <c r="L52" i="27"/>
  <c r="L47" i="27"/>
  <c r="L85" i="27"/>
  <c r="L46" i="27"/>
  <c r="L51" i="27"/>
  <c r="L49" i="27"/>
  <c r="L82" i="27"/>
  <c r="L64" i="27"/>
  <c r="L65" i="27" s="1"/>
  <c r="L66" i="27" s="1"/>
  <c r="L91" i="27" s="1"/>
  <c r="L81" i="27"/>
  <c r="L53" i="27"/>
  <c r="L80" i="27"/>
  <c r="L48" i="27"/>
  <c r="L50" i="27"/>
  <c r="L133" i="27"/>
  <c r="L70" i="27"/>
  <c r="L57" i="27"/>
  <c r="L79" i="27"/>
  <c r="K70" i="27"/>
  <c r="K75" i="27"/>
  <c r="K52" i="27"/>
  <c r="K46" i="27"/>
  <c r="K47" i="27"/>
  <c r="K133" i="27"/>
  <c r="K83" i="27"/>
  <c r="K71" i="27"/>
  <c r="K73" i="27"/>
  <c r="K74" i="27" s="1"/>
  <c r="K49" i="27"/>
  <c r="K50" i="27"/>
  <c r="K57" i="27"/>
  <c r="K59" i="27" s="1"/>
  <c r="K60" i="27" s="1"/>
  <c r="K81" i="27"/>
  <c r="K82" i="27"/>
  <c r="K79" i="27"/>
  <c r="K48" i="27"/>
  <c r="K85" i="27"/>
  <c r="K64" i="27"/>
  <c r="K65" i="27" s="1"/>
  <c r="K66" i="27" s="1"/>
  <c r="K91" i="27" s="1"/>
  <c r="K80" i="27"/>
  <c r="K53" i="27"/>
  <c r="K51" i="27"/>
  <c r="J51" i="27"/>
  <c r="J79" i="27"/>
  <c r="J82" i="27"/>
  <c r="J52" i="27"/>
  <c r="J53" i="27"/>
  <c r="J72" i="27"/>
  <c r="J73" i="27"/>
  <c r="J74" i="27" s="1"/>
  <c r="J48" i="27"/>
  <c r="J64" i="27"/>
  <c r="J65" i="27" s="1"/>
  <c r="J66" i="27" s="1"/>
  <c r="J91" i="27" s="1"/>
  <c r="J80" i="27"/>
  <c r="J75" i="27"/>
  <c r="J47" i="27"/>
  <c r="J70" i="27"/>
  <c r="J133" i="27"/>
  <c r="J71" i="27"/>
  <c r="J50" i="27"/>
  <c r="J81" i="27"/>
  <c r="J83" i="27"/>
  <c r="J49" i="27"/>
  <c r="J85" i="27"/>
  <c r="J57" i="27"/>
  <c r="J59" i="27" s="1"/>
  <c r="J60" i="27" s="1"/>
  <c r="K72" i="27"/>
  <c r="J46" i="27"/>
  <c r="L83" i="27"/>
  <c r="L72" i="27"/>
  <c r="L76" i="27" s="1"/>
  <c r="L92" i="27" s="1"/>
  <c r="J40" i="27"/>
  <c r="J134" i="27" s="1"/>
  <c r="L59" i="27"/>
  <c r="K40" i="27"/>
  <c r="K134" i="27" s="1"/>
  <c r="L40" i="27"/>
  <c r="L134" i="27" s="1"/>
  <c r="BE57" i="26"/>
  <c r="BE56" i="26"/>
  <c r="BE55" i="26"/>
  <c r="BE54" i="26"/>
  <c r="BE53" i="26"/>
  <c r="BE52" i="26"/>
  <c r="BE51" i="26"/>
  <c r="BE50" i="26"/>
  <c r="BE49" i="26"/>
  <c r="BE26" i="26"/>
  <c r="BE25" i="26"/>
  <c r="BE24" i="26"/>
  <c r="BE23" i="26"/>
  <c r="BE22" i="26"/>
  <c r="BE21" i="26"/>
  <c r="BE20" i="26"/>
  <c r="BE19" i="26"/>
  <c r="BE18" i="26"/>
  <c r="BE17" i="26"/>
  <c r="BE16" i="26"/>
  <c r="BE15" i="26"/>
  <c r="BE14" i="26"/>
  <c r="BE13" i="26"/>
  <c r="BE12" i="26"/>
  <c r="BE11" i="26"/>
  <c r="BE10" i="26"/>
  <c r="BE9" i="26"/>
  <c r="BC55" i="26"/>
  <c r="BC54" i="26"/>
  <c r="BC53" i="26"/>
  <c r="BC52" i="26"/>
  <c r="BC51" i="26"/>
  <c r="BC50" i="26"/>
  <c r="BC49" i="26"/>
  <c r="BC35" i="26"/>
  <c r="BC23" i="26"/>
  <c r="BC22" i="26"/>
  <c r="BC21" i="26"/>
  <c r="BC20" i="26"/>
  <c r="BC19" i="26"/>
  <c r="BC14" i="26"/>
  <c r="BC13" i="26"/>
  <c r="BC12" i="26"/>
  <c r="BC11" i="26"/>
  <c r="BC10" i="26"/>
  <c r="BC9" i="26"/>
  <c r="AI135" i="5"/>
  <c r="AI101" i="5" s="1"/>
  <c r="AI104" i="5" s="1"/>
  <c r="AH135" i="5"/>
  <c r="AH101" i="5" s="1"/>
  <c r="AI38" i="5"/>
  <c r="AI37" i="5"/>
  <c r="AI36" i="5"/>
  <c r="AI35" i="5"/>
  <c r="AH38" i="5"/>
  <c r="AH37" i="5"/>
  <c r="AH36" i="5"/>
  <c r="AH35" i="5"/>
  <c r="AK101" i="5" l="1"/>
  <c r="AK104" i="5" s="1"/>
  <c r="AH104" i="5"/>
  <c r="L54" i="27"/>
  <c r="L89" i="27" s="1"/>
  <c r="K84" i="27"/>
  <c r="K86" i="27" s="1"/>
  <c r="K93" i="27" s="1"/>
  <c r="K54" i="27"/>
  <c r="K89" i="27" s="1"/>
  <c r="J54" i="27"/>
  <c r="J89" i="27" s="1"/>
  <c r="L84" i="27"/>
  <c r="L86" i="27" s="1"/>
  <c r="L93" i="27" s="1"/>
  <c r="K76" i="27"/>
  <c r="K92" i="27" s="1"/>
  <c r="K61" i="27"/>
  <c r="K90" i="27" s="1"/>
  <c r="J76" i="27"/>
  <c r="J92" i="27" s="1"/>
  <c r="J95" i="27" s="1"/>
  <c r="J135" i="27" s="1"/>
  <c r="J136" i="27" s="1"/>
  <c r="J84" i="27"/>
  <c r="J86" i="27" s="1"/>
  <c r="J93" i="27" s="1"/>
  <c r="J61" i="27"/>
  <c r="J90" i="27" s="1"/>
  <c r="L60" i="27"/>
  <c r="L61" i="27" s="1"/>
  <c r="L90" i="27" s="1"/>
  <c r="L95" i="27" s="1"/>
  <c r="L135" i="27" s="1"/>
  <c r="L136" i="27" s="1"/>
  <c r="L138" i="27" s="1"/>
  <c r="E20" i="19"/>
  <c r="K95" i="27" l="1"/>
  <c r="K135" i="27" s="1"/>
  <c r="K136" i="27" s="1"/>
  <c r="K138" i="27" s="1"/>
  <c r="J138" i="27"/>
  <c r="M136" i="27"/>
  <c r="I125" i="27"/>
  <c r="I127" i="27" s="1"/>
  <c r="E26" i="19"/>
  <c r="I129" i="27" l="1"/>
  <c r="I120" i="27"/>
  <c r="E42" i="26"/>
  <c r="BC42" i="26" s="1"/>
  <c r="AM42" i="26"/>
  <c r="AO42" i="26"/>
  <c r="AQ42" i="26"/>
  <c r="AS42" i="26"/>
  <c r="AU42" i="26"/>
  <c r="AW42" i="26"/>
  <c r="AY42" i="26"/>
  <c r="BA42" i="26"/>
  <c r="E41" i="26"/>
  <c r="BC41" i="26" s="1"/>
  <c r="AM41" i="26"/>
  <c r="AO41" i="26"/>
  <c r="AQ41" i="26"/>
  <c r="AS41" i="26"/>
  <c r="AU41" i="26"/>
  <c r="AW41" i="26"/>
  <c r="AY41" i="26"/>
  <c r="BA41" i="26"/>
  <c r="E40" i="26"/>
  <c r="BC40" i="26" s="1"/>
  <c r="AM40" i="26"/>
  <c r="AO40" i="26"/>
  <c r="AQ40" i="26"/>
  <c r="AS40" i="26"/>
  <c r="AU40" i="26"/>
  <c r="AW40" i="26"/>
  <c r="AY40" i="26"/>
  <c r="BA40" i="26"/>
  <c r="BE77" i="26" l="1"/>
  <c r="BE76" i="26"/>
  <c r="BE75" i="26"/>
  <c r="BE74" i="26"/>
  <c r="BE73" i="26"/>
  <c r="BD47" i="26"/>
  <c r="BD71" i="26" s="1"/>
  <c r="BD46" i="26"/>
  <c r="BD70" i="26" s="1"/>
  <c r="BC77" i="26"/>
  <c r="BC76" i="26"/>
  <c r="BC75" i="26"/>
  <c r="BC74" i="26"/>
  <c r="BC73" i="26"/>
  <c r="BB47" i="26"/>
  <c r="BB71" i="26" s="1"/>
  <c r="BB46" i="26"/>
  <c r="BB70" i="26" s="1"/>
  <c r="H33" i="5" l="1"/>
  <c r="AK34" i="5" l="1"/>
  <c r="AK33" i="5"/>
  <c r="AK39" i="5" s="1"/>
  <c r="AK132" i="5" s="1"/>
  <c r="AJ34" i="5"/>
  <c r="AJ33" i="5"/>
  <c r="AJ39" i="5" s="1"/>
  <c r="AJ132" i="5" s="1"/>
  <c r="AI34" i="5"/>
  <c r="AI33" i="5"/>
  <c r="AH33" i="5"/>
  <c r="AH34" i="5"/>
  <c r="H34" i="5"/>
  <c r="E10" i="19"/>
  <c r="AI39" i="5" l="1"/>
  <c r="AI132" i="5" s="1"/>
  <c r="AH39" i="5"/>
  <c r="AH132" i="5" s="1"/>
  <c r="N135" i="5"/>
  <c r="J135" i="5"/>
  <c r="B137" i="5" l="1"/>
  <c r="AG33" i="26" l="1"/>
  <c r="V71" i="26" l="1"/>
  <c r="T47" i="26"/>
  <c r="BA74" i="26"/>
  <c r="BA75" i="26"/>
  <c r="BA76" i="26"/>
  <c r="BA77" i="26"/>
  <c r="AY74" i="26"/>
  <c r="AY75" i="26"/>
  <c r="AY76" i="26"/>
  <c r="AY77" i="26"/>
  <c r="AW74" i="26"/>
  <c r="AW75" i="26"/>
  <c r="AW76" i="26"/>
  <c r="AW77" i="26"/>
  <c r="AU74" i="26"/>
  <c r="AU75" i="26"/>
  <c r="AU76" i="26"/>
  <c r="AU77" i="26"/>
  <c r="AS74" i="26"/>
  <c r="AS75" i="26"/>
  <c r="AS76" i="26"/>
  <c r="AS77" i="26"/>
  <c r="AQ74" i="26"/>
  <c r="AQ75" i="26"/>
  <c r="AQ76" i="26"/>
  <c r="AQ77" i="26"/>
  <c r="AO74" i="26"/>
  <c r="AO75" i="26"/>
  <c r="AO76" i="26"/>
  <c r="AO77" i="26"/>
  <c r="AM77" i="26"/>
  <c r="AM74" i="26"/>
  <c r="AM75" i="26"/>
  <c r="AM76" i="26"/>
  <c r="AK74" i="26"/>
  <c r="AK75" i="26"/>
  <c r="AK76" i="26"/>
  <c r="AK77" i="26"/>
  <c r="AI74" i="26"/>
  <c r="AI75" i="26"/>
  <c r="AI76" i="26"/>
  <c r="AI77" i="26"/>
  <c r="AG74" i="26"/>
  <c r="AG75" i="26"/>
  <c r="AG76" i="26"/>
  <c r="AG77" i="26"/>
  <c r="AE74" i="26"/>
  <c r="AE75" i="26"/>
  <c r="AE76" i="26"/>
  <c r="AE77" i="26"/>
  <c r="AC74" i="26"/>
  <c r="AC75" i="26"/>
  <c r="AC76" i="26"/>
  <c r="AC77" i="26"/>
  <c r="AA74" i="26"/>
  <c r="AA75" i="26"/>
  <c r="AA76" i="26"/>
  <c r="AA77" i="26"/>
  <c r="Y74" i="26"/>
  <c r="Y75" i="26"/>
  <c r="Y76" i="26"/>
  <c r="Y77" i="26"/>
  <c r="W74" i="26"/>
  <c r="W75" i="26"/>
  <c r="W76" i="26"/>
  <c r="W77" i="26"/>
  <c r="U74" i="26"/>
  <c r="U75" i="26"/>
  <c r="U76" i="26"/>
  <c r="U77" i="26"/>
  <c r="S74" i="26"/>
  <c r="S75" i="26"/>
  <c r="S76" i="26"/>
  <c r="S77" i="26"/>
  <c r="Q74" i="26"/>
  <c r="Q75" i="26"/>
  <c r="Q76" i="26"/>
  <c r="Q77" i="26"/>
  <c r="O74" i="26"/>
  <c r="O75" i="26"/>
  <c r="O76" i="26"/>
  <c r="O77" i="26"/>
  <c r="M74" i="26"/>
  <c r="M75" i="26"/>
  <c r="M76" i="26"/>
  <c r="M77" i="26"/>
  <c r="K74" i="26"/>
  <c r="K75" i="26"/>
  <c r="K76" i="26"/>
  <c r="K77" i="26"/>
  <c r="I74" i="26"/>
  <c r="I75" i="26"/>
  <c r="I76" i="26"/>
  <c r="G74" i="26"/>
  <c r="G75" i="26"/>
  <c r="G76" i="26"/>
  <c r="G77" i="26"/>
  <c r="E75" i="26"/>
  <c r="E76" i="26"/>
  <c r="E77" i="26"/>
  <c r="BA35" i="26" l="1"/>
  <c r="BG35" i="26" s="1"/>
  <c r="BA36" i="26"/>
  <c r="BG36" i="26" s="1"/>
  <c r="BA37" i="26"/>
  <c r="BG37" i="26" s="1"/>
  <c r="BA38" i="26"/>
  <c r="BG38" i="26" s="1"/>
  <c r="AY35" i="26"/>
  <c r="AY36" i="26"/>
  <c r="AY37" i="26"/>
  <c r="AY38" i="26"/>
  <c r="AW35" i="26"/>
  <c r="AW36" i="26"/>
  <c r="AW37" i="26"/>
  <c r="AW38" i="26"/>
  <c r="AU35" i="26"/>
  <c r="AU36" i="26"/>
  <c r="AU37" i="26"/>
  <c r="AU38" i="26"/>
  <c r="AS35" i="26"/>
  <c r="AS36" i="26"/>
  <c r="AS37" i="26"/>
  <c r="AS38" i="26"/>
  <c r="AQ35" i="26"/>
  <c r="AQ36" i="26"/>
  <c r="AQ37" i="26"/>
  <c r="AQ38" i="26"/>
  <c r="AO35" i="26"/>
  <c r="AO36" i="26"/>
  <c r="AO37" i="26"/>
  <c r="AO38" i="26"/>
  <c r="AM35" i="26"/>
  <c r="AM36" i="26"/>
  <c r="AM37" i="26"/>
  <c r="AM38" i="26"/>
  <c r="AK35" i="26"/>
  <c r="AK36" i="26"/>
  <c r="AK37" i="26"/>
  <c r="AK38" i="26"/>
  <c r="AI35" i="26"/>
  <c r="AI36" i="26"/>
  <c r="AI37" i="26"/>
  <c r="AI38" i="26"/>
  <c r="AG36" i="26"/>
  <c r="AG37" i="26"/>
  <c r="AG38" i="26"/>
  <c r="AG39" i="26"/>
  <c r="AG35" i="26"/>
  <c r="AE35" i="26"/>
  <c r="AE36" i="26"/>
  <c r="AE37" i="26"/>
  <c r="AE38" i="26"/>
  <c r="AC35" i="26"/>
  <c r="AC36" i="26"/>
  <c r="AC37" i="26"/>
  <c r="AC38" i="26"/>
  <c r="AA35" i="26"/>
  <c r="AA36" i="26"/>
  <c r="AA37" i="26"/>
  <c r="AA38" i="26"/>
  <c r="Y36" i="26"/>
  <c r="Y37" i="26"/>
  <c r="Y38" i="26"/>
  <c r="Y39" i="26"/>
  <c r="Y35" i="26"/>
  <c r="W36" i="26"/>
  <c r="W37" i="26"/>
  <c r="W38" i="26"/>
  <c r="W39" i="26"/>
  <c r="W35" i="26"/>
  <c r="U36" i="26"/>
  <c r="U37" i="26"/>
  <c r="U38" i="26"/>
  <c r="U39" i="26"/>
  <c r="U35" i="26"/>
  <c r="S36" i="26"/>
  <c r="S37" i="26"/>
  <c r="S38" i="26"/>
  <c r="S39" i="26"/>
  <c r="S35" i="26"/>
  <c r="Q36" i="26"/>
  <c r="Q37" i="26"/>
  <c r="Q38" i="26"/>
  <c r="Q39" i="26"/>
  <c r="Q35" i="26"/>
  <c r="O36" i="26"/>
  <c r="O37" i="26"/>
  <c r="O38" i="26"/>
  <c r="O39" i="26"/>
  <c r="O35" i="26"/>
  <c r="M36" i="26"/>
  <c r="M37" i="26"/>
  <c r="M38" i="26"/>
  <c r="M39" i="26"/>
  <c r="M35" i="26"/>
  <c r="K36" i="26"/>
  <c r="K37" i="26"/>
  <c r="K38" i="26"/>
  <c r="K39" i="26"/>
  <c r="K35" i="26"/>
  <c r="I36" i="26"/>
  <c r="I37" i="26"/>
  <c r="I38" i="26"/>
  <c r="I39" i="26"/>
  <c r="I35" i="26"/>
  <c r="G36" i="26"/>
  <c r="BE36" i="26" s="1"/>
  <c r="G37" i="26"/>
  <c r="BE37" i="26" s="1"/>
  <c r="G38" i="26"/>
  <c r="BE38" i="26" s="1"/>
  <c r="G39" i="26"/>
  <c r="BE39" i="26" s="1"/>
  <c r="G35" i="26"/>
  <c r="BE35" i="26" s="1"/>
  <c r="E36" i="26"/>
  <c r="BC36" i="26" s="1"/>
  <c r="E37" i="26"/>
  <c r="BC37" i="26" s="1"/>
  <c r="E38" i="26"/>
  <c r="BC38" i="26" s="1"/>
  <c r="E39" i="26"/>
  <c r="BC39" i="26" s="1"/>
  <c r="E35" i="26"/>
  <c r="M24" i="26"/>
  <c r="K24" i="26" l="1"/>
  <c r="W24" i="26"/>
  <c r="Q24" i="26"/>
  <c r="S24" i="26"/>
  <c r="O24" i="26"/>
  <c r="I24" i="26"/>
  <c r="G24" i="26"/>
  <c r="U24" i="26"/>
  <c r="F71" i="26" l="1"/>
  <c r="H71" i="26"/>
  <c r="J71" i="26"/>
  <c r="L71" i="26"/>
  <c r="N71" i="26"/>
  <c r="P71" i="26"/>
  <c r="T71" i="26"/>
  <c r="X71" i="26"/>
  <c r="Z71" i="26"/>
  <c r="AB71" i="26"/>
  <c r="AD71" i="26"/>
  <c r="AH71" i="26"/>
  <c r="AJ71" i="26"/>
  <c r="AL71" i="26"/>
  <c r="AN71" i="26"/>
  <c r="AP71" i="26"/>
  <c r="AR71" i="26"/>
  <c r="AT71" i="26"/>
  <c r="AV71" i="26"/>
  <c r="AX71" i="26"/>
  <c r="D71" i="26"/>
  <c r="AS73" i="26"/>
  <c r="AI73" i="26"/>
  <c r="U73" i="26"/>
  <c r="S73" i="26"/>
  <c r="K73" i="26"/>
  <c r="AO73" i="26"/>
  <c r="AQ73" i="26" l="1"/>
  <c r="AU73" i="26"/>
  <c r="AI78" i="26"/>
  <c r="AI79" i="26" s="1"/>
  <c r="W73" i="26"/>
  <c r="W78" i="26" s="1"/>
  <c r="W79" i="26" s="1"/>
  <c r="R98" i="5" s="1"/>
  <c r="Y73" i="26"/>
  <c r="AW73" i="26"/>
  <c r="E73" i="26"/>
  <c r="AA73" i="26"/>
  <c r="AY73" i="26"/>
  <c r="AC73" i="26"/>
  <c r="BA73" i="26"/>
  <c r="BG78" i="26" s="1"/>
  <c r="BG79" i="26" s="1"/>
  <c r="J99" i="27" s="1"/>
  <c r="G73" i="26"/>
  <c r="AE73" i="26"/>
  <c r="I73" i="26"/>
  <c r="AG73" i="26"/>
  <c r="E74" i="26"/>
  <c r="M73" i="26"/>
  <c r="AK73" i="26"/>
  <c r="S78" i="26"/>
  <c r="S79" i="26" s="1"/>
  <c r="L99" i="27" s="1"/>
  <c r="O73" i="26"/>
  <c r="AM73" i="26"/>
  <c r="I77" i="26"/>
  <c r="Q73" i="26"/>
  <c r="AG135" i="5"/>
  <c r="AG101" i="5" s="1"/>
  <c r="AG104" i="5" s="1"/>
  <c r="AF135" i="5"/>
  <c r="AF101" i="5" s="1"/>
  <c r="AF104" i="5" s="1"/>
  <c r="AE135" i="5"/>
  <c r="AE101" i="5" s="1"/>
  <c r="AE104" i="5" s="1"/>
  <c r="AD135" i="5"/>
  <c r="AD101" i="5" s="1"/>
  <c r="AD104" i="5" s="1"/>
  <c r="AC135" i="5"/>
  <c r="AC101" i="5" s="1"/>
  <c r="AC104" i="5" s="1"/>
  <c r="AB135" i="5"/>
  <c r="AA135" i="5"/>
  <c r="Z135" i="5"/>
  <c r="X135" i="5"/>
  <c r="W135" i="5"/>
  <c r="W101" i="5" s="1"/>
  <c r="W104" i="5" s="1"/>
  <c r="V135" i="5"/>
  <c r="U135" i="5"/>
  <c r="T135" i="5"/>
  <c r="S135" i="5"/>
  <c r="R135" i="5"/>
  <c r="Q135" i="5"/>
  <c r="P135" i="5"/>
  <c r="O135" i="5"/>
  <c r="M135" i="5"/>
  <c r="L135" i="5"/>
  <c r="K135" i="5"/>
  <c r="I135" i="5"/>
  <c r="AF47" i="26"/>
  <c r="AF71" i="26" s="1"/>
  <c r="AF46" i="26"/>
  <c r="AF70" i="26" s="1"/>
  <c r="E17" i="19"/>
  <c r="E16" i="19"/>
  <c r="AL135" i="5" l="1"/>
  <c r="X98" i="5"/>
  <c r="BI78" i="26"/>
  <c r="BI79" i="26" s="1"/>
  <c r="AJ98" i="5" s="1"/>
  <c r="P98" i="5"/>
  <c r="L139" i="27"/>
  <c r="L140" i="27" s="1"/>
  <c r="BC78" i="26"/>
  <c r="BC79" i="26" s="1"/>
  <c r="AH98" i="5" s="1"/>
  <c r="BE78" i="26"/>
  <c r="BE79" i="26" s="1"/>
  <c r="AI98" i="5" s="1"/>
  <c r="V101" i="5"/>
  <c r="V104" i="5" s="1"/>
  <c r="K101" i="5"/>
  <c r="K104" i="5" s="1"/>
  <c r="Z101" i="5"/>
  <c r="Z104" i="5" s="1"/>
  <c r="X101" i="5"/>
  <c r="X104" i="5" s="1"/>
  <c r="M101" i="5"/>
  <c r="M104" i="5" s="1"/>
  <c r="AA101" i="5"/>
  <c r="AA104" i="5" s="1"/>
  <c r="AB101" i="5"/>
  <c r="AB104" i="5" s="1"/>
  <c r="S101" i="5"/>
  <c r="S104" i="5" s="1"/>
  <c r="Y101" i="5"/>
  <c r="Y104" i="5" s="1"/>
  <c r="O101" i="5"/>
  <c r="O104" i="5" s="1"/>
  <c r="Q101" i="5"/>
  <c r="Q104" i="5" s="1"/>
  <c r="I101" i="5"/>
  <c r="I104" i="5" s="1"/>
  <c r="T101" i="5"/>
  <c r="T104" i="5" s="1"/>
  <c r="L101" i="5"/>
  <c r="L104" i="5" s="1"/>
  <c r="N101" i="5"/>
  <c r="N104" i="5" s="1"/>
  <c r="P101" i="5"/>
  <c r="P104" i="5" s="1"/>
  <c r="R101" i="5"/>
  <c r="R104" i="5" s="1"/>
  <c r="J101" i="5"/>
  <c r="J104" i="5" s="1"/>
  <c r="U101" i="5"/>
  <c r="U104" i="5" s="1"/>
  <c r="AO78" i="26"/>
  <c r="AO79" i="26" s="1"/>
  <c r="AA98" i="5" s="1"/>
  <c r="M78" i="26"/>
  <c r="M79" i="26" s="1"/>
  <c r="M98" i="5" s="1"/>
  <c r="AU78" i="26"/>
  <c r="AU79" i="26" s="1"/>
  <c r="AD98" i="5" s="1"/>
  <c r="AQ78" i="26"/>
  <c r="AQ79" i="26" s="1"/>
  <c r="AB98" i="5" s="1"/>
  <c r="AS78" i="26"/>
  <c r="AS79" i="26" s="1"/>
  <c r="AC98" i="5" s="1"/>
  <c r="G78" i="26"/>
  <c r="K78" i="26"/>
  <c r="K79" i="26" s="1"/>
  <c r="L98" i="5" s="1"/>
  <c r="U78" i="26"/>
  <c r="U79" i="26" s="1"/>
  <c r="Q98" i="5" s="1"/>
  <c r="AC78" i="26"/>
  <c r="AC79" i="26" s="1"/>
  <c r="AG78" i="26"/>
  <c r="AG79" i="26" s="1"/>
  <c r="W98" i="5" s="1"/>
  <c r="I78" i="26"/>
  <c r="I79" i="26" s="1"/>
  <c r="K98" i="5" s="1"/>
  <c r="AW78" i="26"/>
  <c r="AW79" i="26" s="1"/>
  <c r="AE98" i="5" s="1"/>
  <c r="Y78" i="26"/>
  <c r="Y79" i="26" s="1"/>
  <c r="S98" i="5" s="1"/>
  <c r="AE78" i="26"/>
  <c r="AE79" i="26" s="1"/>
  <c r="V98" i="5" s="1"/>
  <c r="AM78" i="26"/>
  <c r="AM79" i="26" s="1"/>
  <c r="Z98" i="5" s="1"/>
  <c r="O78" i="26"/>
  <c r="O79" i="26" s="1"/>
  <c r="N98" i="5" s="1"/>
  <c r="AY78" i="26"/>
  <c r="AY79" i="26" s="1"/>
  <c r="AF98" i="5" s="1"/>
  <c r="Q78" i="26"/>
  <c r="Q79" i="26" s="1"/>
  <c r="K99" i="27" s="1"/>
  <c r="AA78" i="26"/>
  <c r="AA79" i="26" s="1"/>
  <c r="T98" i="5" s="1"/>
  <c r="BA78" i="26"/>
  <c r="BA79" i="26" s="1"/>
  <c r="AG98" i="5" s="1"/>
  <c r="E78" i="26"/>
  <c r="E79" i="26" s="1"/>
  <c r="I98" i="5" s="1"/>
  <c r="AK78" i="26"/>
  <c r="AK79" i="26" s="1"/>
  <c r="V46" i="26"/>
  <c r="V70" i="26" s="1"/>
  <c r="E12" i="19"/>
  <c r="R38" i="5"/>
  <c r="R37" i="5"/>
  <c r="R36" i="5"/>
  <c r="R35" i="5"/>
  <c r="Y98" i="5" l="1"/>
  <c r="L110" i="27"/>
  <c r="L111" i="27"/>
  <c r="L125" i="27" s="1"/>
  <c r="L127" i="27" s="1"/>
  <c r="O98" i="5"/>
  <c r="K139" i="27"/>
  <c r="K140" i="27" s="1"/>
  <c r="U98" i="5"/>
  <c r="G79" i="26"/>
  <c r="J98" i="5" s="1"/>
  <c r="L129" i="27" l="1"/>
  <c r="L114" i="27"/>
  <c r="L119" i="27" s="1"/>
  <c r="L112" i="27"/>
  <c r="K111" i="27"/>
  <c r="K110" i="27"/>
  <c r="K112" i="27" s="1"/>
  <c r="L34" i="5"/>
  <c r="R33" i="5"/>
  <c r="R34" i="5"/>
  <c r="AE34" i="5"/>
  <c r="S34" i="5"/>
  <c r="AD34" i="5"/>
  <c r="Q34" i="5"/>
  <c r="X34" i="5"/>
  <c r="K34" i="5"/>
  <c r="W34" i="5"/>
  <c r="V34" i="5"/>
  <c r="U34" i="5"/>
  <c r="AF34" i="5"/>
  <c r="T34" i="5"/>
  <c r="AC34" i="5"/>
  <c r="P34" i="5"/>
  <c r="AB34" i="5"/>
  <c r="O34" i="5"/>
  <c r="AA34" i="5"/>
  <c r="N34" i="5"/>
  <c r="AG34" i="5"/>
  <c r="J34" i="5"/>
  <c r="I34" i="5"/>
  <c r="Z34" i="5"/>
  <c r="M34" i="5"/>
  <c r="Y34" i="5"/>
  <c r="AG26" i="26"/>
  <c r="M8" i="26"/>
  <c r="J33" i="5"/>
  <c r="K33" i="5"/>
  <c r="L33" i="5"/>
  <c r="M33" i="5"/>
  <c r="N33" i="5"/>
  <c r="O33" i="5"/>
  <c r="P33" i="5"/>
  <c r="Q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I33" i="5"/>
  <c r="K125" i="27" l="1"/>
  <c r="K127" i="27" s="1"/>
  <c r="K129" i="27" s="1"/>
  <c r="L120" i="27"/>
  <c r="L141" i="27" s="1"/>
  <c r="L142" i="27" s="1"/>
  <c r="R27" i="5"/>
  <c r="W27" i="5"/>
  <c r="R39" i="5"/>
  <c r="R132" i="5" s="1"/>
  <c r="W60" i="26"/>
  <c r="AG60" i="26"/>
  <c r="W59" i="26"/>
  <c r="AG59" i="26"/>
  <c r="W62" i="26"/>
  <c r="AG62" i="26"/>
  <c r="W58" i="26"/>
  <c r="AG58" i="26"/>
  <c r="W57" i="26"/>
  <c r="AG57" i="26"/>
  <c r="W56" i="26"/>
  <c r="AG56" i="26"/>
  <c r="W55" i="26"/>
  <c r="AG55" i="26"/>
  <c r="W54" i="26"/>
  <c r="AG54" i="26"/>
  <c r="W53" i="26"/>
  <c r="AG53" i="26"/>
  <c r="W50" i="26"/>
  <c r="AG50" i="26"/>
  <c r="W52" i="26"/>
  <c r="AG52" i="26"/>
  <c r="W61" i="26"/>
  <c r="AG61" i="26"/>
  <c r="W49" i="26"/>
  <c r="AG49" i="26"/>
  <c r="W63" i="26"/>
  <c r="AG63" i="26"/>
  <c r="W51" i="26"/>
  <c r="AG51" i="26"/>
  <c r="W22" i="26"/>
  <c r="AG22" i="26"/>
  <c r="W31" i="26"/>
  <c r="AG31" i="26"/>
  <c r="W30" i="26"/>
  <c r="AG30" i="26"/>
  <c r="W19" i="26"/>
  <c r="AG19" i="26"/>
  <c r="W29" i="26"/>
  <c r="AG29" i="26"/>
  <c r="W18" i="26"/>
  <c r="AG18" i="26"/>
  <c r="W8" i="26"/>
  <c r="AG8" i="26"/>
  <c r="W11" i="26"/>
  <c r="AG11" i="26"/>
  <c r="W28" i="26"/>
  <c r="AG28" i="26"/>
  <c r="W17" i="26"/>
  <c r="AG17" i="26"/>
  <c r="W27" i="26"/>
  <c r="AG27" i="26"/>
  <c r="W25" i="26"/>
  <c r="AG25" i="26"/>
  <c r="W14" i="26"/>
  <c r="AG14" i="26"/>
  <c r="W10" i="26"/>
  <c r="AG10" i="26"/>
  <c r="W9" i="26"/>
  <c r="AG9" i="26"/>
  <c r="W15" i="26"/>
  <c r="AG15" i="26"/>
  <c r="W34" i="26"/>
  <c r="AG34" i="26"/>
  <c r="W13" i="26"/>
  <c r="AG13" i="26"/>
  <c r="W16" i="26"/>
  <c r="AG16" i="26"/>
  <c r="AG24" i="26"/>
  <c r="W12" i="26"/>
  <c r="AG12" i="26"/>
  <c r="W33" i="26"/>
  <c r="W23" i="26"/>
  <c r="AG23" i="26"/>
  <c r="W32" i="26"/>
  <c r="AG32" i="26"/>
  <c r="W21" i="26"/>
  <c r="AG21" i="26"/>
  <c r="W20" i="26"/>
  <c r="AG20" i="26"/>
  <c r="U26" i="26"/>
  <c r="W26" i="26"/>
  <c r="BA59" i="26"/>
  <c r="BA60" i="26"/>
  <c r="BA61" i="26"/>
  <c r="BA62" i="26"/>
  <c r="BA63" i="26"/>
  <c r="AY59" i="26"/>
  <c r="AY60" i="26"/>
  <c r="AY61" i="26"/>
  <c r="AY62" i="26"/>
  <c r="AY63" i="26"/>
  <c r="AU59" i="26"/>
  <c r="AU60" i="26"/>
  <c r="AU61" i="26"/>
  <c r="AU62" i="26"/>
  <c r="AU63" i="26"/>
  <c r="AQ59" i="26"/>
  <c r="AQ60" i="26"/>
  <c r="AQ61" i="26"/>
  <c r="AQ62" i="26"/>
  <c r="AQ63" i="26"/>
  <c r="AO59" i="26"/>
  <c r="AO60" i="26"/>
  <c r="AO61" i="26"/>
  <c r="AO62" i="26"/>
  <c r="AO63" i="26"/>
  <c r="AM59" i="26"/>
  <c r="AM60" i="26"/>
  <c r="AM61" i="26"/>
  <c r="AM62" i="26"/>
  <c r="AM63" i="26"/>
  <c r="AK59" i="26"/>
  <c r="AK60" i="26"/>
  <c r="AK61" i="26"/>
  <c r="AK62" i="26"/>
  <c r="AK63" i="26"/>
  <c r="AI59" i="26"/>
  <c r="AI60" i="26"/>
  <c r="AI61" i="26"/>
  <c r="AI62" i="26"/>
  <c r="AI63" i="26"/>
  <c r="AE59" i="26"/>
  <c r="AE60" i="26"/>
  <c r="AE61" i="26"/>
  <c r="AE62" i="26"/>
  <c r="AE63" i="26"/>
  <c r="AC59" i="26"/>
  <c r="AC60" i="26"/>
  <c r="AC61" i="26"/>
  <c r="AC62" i="26"/>
  <c r="AC63" i="26"/>
  <c r="AA59" i="26"/>
  <c r="AA60" i="26"/>
  <c r="AA61" i="26"/>
  <c r="AA62" i="26"/>
  <c r="AA63" i="26"/>
  <c r="Y59" i="26"/>
  <c r="Y60" i="26"/>
  <c r="Y61" i="26"/>
  <c r="Y62" i="26"/>
  <c r="Y63" i="26"/>
  <c r="U59" i="26"/>
  <c r="U60" i="26"/>
  <c r="U61" i="26"/>
  <c r="U62" i="26"/>
  <c r="U63" i="26"/>
  <c r="S59" i="26"/>
  <c r="S60" i="26"/>
  <c r="S61" i="26"/>
  <c r="S62" i="26"/>
  <c r="S63" i="26"/>
  <c r="Q59" i="26"/>
  <c r="Q60" i="26"/>
  <c r="Q61" i="26"/>
  <c r="Q62" i="26"/>
  <c r="Q63" i="26"/>
  <c r="O59" i="26"/>
  <c r="O60" i="26"/>
  <c r="O61" i="26"/>
  <c r="O62" i="26"/>
  <c r="O63" i="26"/>
  <c r="M59" i="26"/>
  <c r="M60" i="26"/>
  <c r="M61" i="26"/>
  <c r="M62" i="26"/>
  <c r="M63" i="26"/>
  <c r="K59" i="26"/>
  <c r="K60" i="26"/>
  <c r="K61" i="26"/>
  <c r="K62" i="26"/>
  <c r="K63" i="26"/>
  <c r="I59" i="26"/>
  <c r="I60" i="26"/>
  <c r="I61" i="26"/>
  <c r="I62" i="26"/>
  <c r="I63" i="26"/>
  <c r="E63" i="26"/>
  <c r="BC63" i="26" s="1"/>
  <c r="G63" i="26"/>
  <c r="BE63" i="26" s="1"/>
  <c r="AS63" i="26"/>
  <c r="AW63" i="26"/>
  <c r="E62" i="26"/>
  <c r="BC62" i="26" s="1"/>
  <c r="G62" i="26"/>
  <c r="BE62" i="26" s="1"/>
  <c r="AS62" i="26"/>
  <c r="AW62" i="26"/>
  <c r="E61" i="26"/>
  <c r="BC61" i="26" s="1"/>
  <c r="G61" i="26"/>
  <c r="BE61" i="26" s="1"/>
  <c r="AS61" i="26"/>
  <c r="AW61" i="26"/>
  <c r="E60" i="26"/>
  <c r="BC60" i="26" s="1"/>
  <c r="G60" i="26"/>
  <c r="BE60" i="26" s="1"/>
  <c r="AS60" i="26"/>
  <c r="AW60" i="26"/>
  <c r="K114" i="27" l="1"/>
  <c r="K119" i="27" s="1"/>
  <c r="K120" i="27" s="1"/>
  <c r="K141" i="27" s="1"/>
  <c r="K142" i="27" s="1"/>
  <c r="F37" i="19" s="1"/>
  <c r="G37" i="19" s="1"/>
  <c r="L143" i="27"/>
  <c r="F38" i="19"/>
  <c r="G38" i="19" s="1"/>
  <c r="W64" i="26"/>
  <c r="W65" i="26" s="1"/>
  <c r="AG64" i="26"/>
  <c r="AG65" i="26" s="1"/>
  <c r="W43" i="26"/>
  <c r="R99" i="5" s="1"/>
  <c r="AG43" i="26"/>
  <c r="W99" i="5" s="1"/>
  <c r="G59" i="26"/>
  <c r="BE59" i="26" s="1"/>
  <c r="E59" i="26"/>
  <c r="BC59" i="26" s="1"/>
  <c r="K143" i="27" l="1"/>
  <c r="W100" i="5"/>
  <c r="R100" i="5"/>
  <c r="AS59" i="26"/>
  <c r="AW59" i="26"/>
  <c r="BA39" i="26"/>
  <c r="BG39" i="26" s="1"/>
  <c r="AY39" i="26"/>
  <c r="AW39" i="26"/>
  <c r="AU39" i="26"/>
  <c r="AS39" i="26"/>
  <c r="AQ39" i="26"/>
  <c r="AO39" i="26"/>
  <c r="AM39" i="26"/>
  <c r="AK39" i="26"/>
  <c r="AI39" i="26"/>
  <c r="AE39" i="26"/>
  <c r="AC39" i="26"/>
  <c r="AA39" i="26"/>
  <c r="R137" i="5" l="1"/>
  <c r="H53" i="5"/>
  <c r="H84" i="5" l="1"/>
  <c r="H73" i="5"/>
  <c r="H59" i="5"/>
  <c r="H64" i="5"/>
  <c r="U49" i="26"/>
  <c r="U50" i="26"/>
  <c r="U51" i="26"/>
  <c r="U52" i="26"/>
  <c r="U53" i="26"/>
  <c r="U54" i="26"/>
  <c r="U55" i="26"/>
  <c r="U56" i="26"/>
  <c r="U57" i="26"/>
  <c r="U58" i="26"/>
  <c r="U64" i="26" l="1"/>
  <c r="E5" i="19"/>
  <c r="S50" i="26" l="1"/>
  <c r="S51" i="26"/>
  <c r="S52" i="26"/>
  <c r="S53" i="26"/>
  <c r="S54" i="26"/>
  <c r="S55" i="26"/>
  <c r="S56" i="26"/>
  <c r="S57" i="26"/>
  <c r="S58" i="26"/>
  <c r="S49" i="26"/>
  <c r="S9" i="26"/>
  <c r="S10" i="26"/>
  <c r="S11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5" i="26"/>
  <c r="S26" i="26"/>
  <c r="S27" i="26"/>
  <c r="S28" i="26"/>
  <c r="S29" i="26"/>
  <c r="S30" i="26"/>
  <c r="S31" i="26"/>
  <c r="S32" i="26"/>
  <c r="S33" i="26"/>
  <c r="S34" i="26"/>
  <c r="S8" i="26"/>
  <c r="BA50" i="26"/>
  <c r="BA51" i="26"/>
  <c r="BA52" i="26"/>
  <c r="BA53" i="26"/>
  <c r="BA54" i="26"/>
  <c r="BA55" i="26"/>
  <c r="BA56" i="26"/>
  <c r="BA57" i="26"/>
  <c r="BA58" i="26"/>
  <c r="BA49" i="26"/>
  <c r="BA9" i="26"/>
  <c r="BA10" i="26"/>
  <c r="BA11" i="26"/>
  <c r="BA12" i="26"/>
  <c r="BA13" i="26"/>
  <c r="BA14" i="26"/>
  <c r="BA15" i="26"/>
  <c r="BA16" i="26"/>
  <c r="BA17" i="26"/>
  <c r="BA18" i="26"/>
  <c r="BA19" i="26"/>
  <c r="BA20" i="26"/>
  <c r="BA21" i="26"/>
  <c r="BA22" i="26"/>
  <c r="BA23" i="26"/>
  <c r="BA24" i="26"/>
  <c r="BA25" i="26"/>
  <c r="BA26" i="26"/>
  <c r="BG26" i="26" s="1"/>
  <c r="BA27" i="26"/>
  <c r="BG27" i="26" s="1"/>
  <c r="BA28" i="26"/>
  <c r="BG28" i="26" s="1"/>
  <c r="BA29" i="26"/>
  <c r="BG29" i="26" s="1"/>
  <c r="BA30" i="26"/>
  <c r="BG30" i="26" s="1"/>
  <c r="BA31" i="26"/>
  <c r="BG31" i="26" s="1"/>
  <c r="BA32" i="26"/>
  <c r="BG32" i="26" s="1"/>
  <c r="BA33" i="26"/>
  <c r="BG33" i="26" s="1"/>
  <c r="BA34" i="26"/>
  <c r="BG34" i="26" s="1"/>
  <c r="BA8" i="26"/>
  <c r="AZ47" i="26"/>
  <c r="AZ71" i="26" s="1"/>
  <c r="AZ46" i="26"/>
  <c r="AZ70" i="26" s="1"/>
  <c r="E27" i="19"/>
  <c r="AG38" i="5"/>
  <c r="AG37" i="5"/>
  <c r="AG36" i="5"/>
  <c r="AG35" i="5"/>
  <c r="E25" i="19"/>
  <c r="E24" i="19"/>
  <c r="E23" i="19"/>
  <c r="E22" i="19"/>
  <c r="E21" i="19"/>
  <c r="E19" i="19"/>
  <c r="E18" i="19"/>
  <c r="E15" i="19"/>
  <c r="E14" i="19"/>
  <c r="E13" i="19"/>
  <c r="R47" i="26"/>
  <c r="R71" i="26" s="1"/>
  <c r="R46" i="26"/>
  <c r="R70" i="26" s="1"/>
  <c r="P38" i="5"/>
  <c r="P37" i="5"/>
  <c r="P36" i="5"/>
  <c r="P35" i="5"/>
  <c r="BG64" i="26" l="1"/>
  <c r="BG65" i="26" s="1"/>
  <c r="J101" i="27" s="1"/>
  <c r="BG8" i="26"/>
  <c r="BG43" i="26" s="1"/>
  <c r="J100" i="27" s="1"/>
  <c r="BA43" i="26"/>
  <c r="P39" i="5"/>
  <c r="P132" i="5" s="1"/>
  <c r="S64" i="26"/>
  <c r="S65" i="26" s="1"/>
  <c r="BA64" i="26"/>
  <c r="BA65" i="26" s="1"/>
  <c r="S43" i="26"/>
  <c r="P99" i="5" s="1"/>
  <c r="AG39" i="5"/>
  <c r="AG132" i="5" s="1"/>
  <c r="E9" i="19"/>
  <c r="E8" i="19"/>
  <c r="E7" i="19"/>
  <c r="E6" i="19"/>
  <c r="E4" i="19"/>
  <c r="E3" i="19"/>
  <c r="J139" i="27" l="1"/>
  <c r="J140" i="27" s="1"/>
  <c r="AG99" i="5"/>
  <c r="P100" i="5"/>
  <c r="AG100" i="5"/>
  <c r="W38" i="5"/>
  <c r="W37" i="5"/>
  <c r="W36" i="5"/>
  <c r="W35" i="5"/>
  <c r="X27" i="5"/>
  <c r="X35" i="5"/>
  <c r="X36" i="5"/>
  <c r="X37" i="5"/>
  <c r="X38" i="5"/>
  <c r="P137" i="5" l="1"/>
  <c r="AG137" i="5"/>
  <c r="J110" i="27"/>
  <c r="J111" i="27"/>
  <c r="W39" i="5"/>
  <c r="W132" i="5" s="1"/>
  <c r="X39" i="5"/>
  <c r="X132" i="5" s="1"/>
  <c r="W137" i="5"/>
  <c r="I13" i="5"/>
  <c r="AK21" i="5" l="1"/>
  <c r="AK29" i="5" s="1"/>
  <c r="I21" i="5"/>
  <c r="AJ21" i="5"/>
  <c r="AJ29" i="5" s="1"/>
  <c r="J125" i="27"/>
  <c r="J127" i="27" s="1"/>
  <c r="J129" i="27" s="1"/>
  <c r="J112" i="27"/>
  <c r="Q21" i="5"/>
  <c r="AG21" i="5"/>
  <c r="AG29" i="5" s="1"/>
  <c r="AG57" i="5" s="1"/>
  <c r="AH21" i="5"/>
  <c r="AH29" i="5"/>
  <c r="AH46" i="5" s="1"/>
  <c r="AI21" i="5"/>
  <c r="AI29" i="5" s="1"/>
  <c r="AI57" i="5" s="1"/>
  <c r="W21" i="5"/>
  <c r="W29" i="5" s="1"/>
  <c r="W57" i="5" s="1"/>
  <c r="I14" i="5"/>
  <c r="R21" i="5"/>
  <c r="R29" i="5" s="1"/>
  <c r="R57" i="5" s="1"/>
  <c r="M21" i="5"/>
  <c r="K21" i="5"/>
  <c r="P21" i="5"/>
  <c r="P29" i="5" s="1"/>
  <c r="P57" i="5" s="1"/>
  <c r="X21" i="5"/>
  <c r="X29" i="5" s="1"/>
  <c r="X57" i="5" s="1"/>
  <c r="AF38" i="5"/>
  <c r="AF37" i="5"/>
  <c r="AF36" i="5"/>
  <c r="AF35" i="5"/>
  <c r="AF21" i="5"/>
  <c r="AF29" i="5" s="1"/>
  <c r="AF57" i="5" s="1"/>
  <c r="AE38" i="5"/>
  <c r="AE37" i="5"/>
  <c r="AE36" i="5"/>
  <c r="AE35" i="5"/>
  <c r="AE27" i="5"/>
  <c r="AE21" i="5"/>
  <c r="AY50" i="26"/>
  <c r="AY51" i="26"/>
  <c r="AY52" i="26"/>
  <c r="AY53" i="26"/>
  <c r="AY54" i="26"/>
  <c r="AY55" i="26"/>
  <c r="AY56" i="26"/>
  <c r="AY57" i="26"/>
  <c r="AY58" i="26"/>
  <c r="AY49" i="26"/>
  <c r="AW50" i="26"/>
  <c r="AW51" i="26"/>
  <c r="AW52" i="26"/>
  <c r="AW53" i="26"/>
  <c r="AW54" i="26"/>
  <c r="AW55" i="26"/>
  <c r="AW56" i="26"/>
  <c r="AW57" i="26"/>
  <c r="AW58" i="26"/>
  <c r="AW49" i="26"/>
  <c r="AU50" i="26"/>
  <c r="AU51" i="26"/>
  <c r="AU52" i="26"/>
  <c r="AU53" i="26"/>
  <c r="AU54" i="26"/>
  <c r="AU55" i="26"/>
  <c r="AU56" i="26"/>
  <c r="AU57" i="26"/>
  <c r="AU58" i="26"/>
  <c r="AU49" i="26"/>
  <c r="AY9" i="26"/>
  <c r="AY10" i="26"/>
  <c r="AY11" i="26"/>
  <c r="AY12" i="26"/>
  <c r="AY13" i="26"/>
  <c r="AY14" i="26"/>
  <c r="AY15" i="26"/>
  <c r="AY16" i="26"/>
  <c r="AY17" i="26"/>
  <c r="AY18" i="26"/>
  <c r="AY19" i="26"/>
  <c r="AY20" i="26"/>
  <c r="AY21" i="26"/>
  <c r="AY22" i="26"/>
  <c r="AY23" i="26"/>
  <c r="AY24" i="26"/>
  <c r="AY25" i="26"/>
  <c r="AY26" i="26"/>
  <c r="AY27" i="26"/>
  <c r="AY28" i="26"/>
  <c r="AY29" i="26"/>
  <c r="AY30" i="26"/>
  <c r="AY31" i="26"/>
  <c r="AY32" i="26"/>
  <c r="AY33" i="26"/>
  <c r="AY34" i="26"/>
  <c r="AY8" i="26"/>
  <c r="AW9" i="26"/>
  <c r="AW10" i="26"/>
  <c r="AW11" i="26"/>
  <c r="AW12" i="26"/>
  <c r="AW13" i="26"/>
  <c r="AW14" i="26"/>
  <c r="AW15" i="26"/>
  <c r="AW16" i="26"/>
  <c r="AW17" i="26"/>
  <c r="AW18" i="26"/>
  <c r="AW19" i="26"/>
  <c r="AW20" i="26"/>
  <c r="AW21" i="26"/>
  <c r="AW22" i="26"/>
  <c r="AW23" i="26"/>
  <c r="AW24" i="26"/>
  <c r="AW25" i="26"/>
  <c r="AW26" i="26"/>
  <c r="AW27" i="26"/>
  <c r="AW28" i="26"/>
  <c r="AW29" i="26"/>
  <c r="AW30" i="26"/>
  <c r="AW31" i="26"/>
  <c r="AW32" i="26"/>
  <c r="AW33" i="26"/>
  <c r="AW34" i="26"/>
  <c r="AW8" i="26"/>
  <c r="AU9" i="26"/>
  <c r="AU10" i="26"/>
  <c r="AU11" i="26"/>
  <c r="AU12" i="26"/>
  <c r="AU13" i="26"/>
  <c r="AU14" i="26"/>
  <c r="AU15" i="26"/>
  <c r="AU16" i="26"/>
  <c r="AU17" i="26"/>
  <c r="AU18" i="26"/>
  <c r="AU19" i="26"/>
  <c r="AU20" i="26"/>
  <c r="AU21" i="26"/>
  <c r="AU22" i="26"/>
  <c r="AU23" i="26"/>
  <c r="AU24" i="26"/>
  <c r="AU25" i="26"/>
  <c r="AU26" i="26"/>
  <c r="AU27" i="26"/>
  <c r="AU28" i="26"/>
  <c r="AU29" i="26"/>
  <c r="AU30" i="26"/>
  <c r="AU31" i="26"/>
  <c r="AU32" i="26"/>
  <c r="AU33" i="26"/>
  <c r="AU34" i="26"/>
  <c r="AU8" i="26"/>
  <c r="AD38" i="5"/>
  <c r="AD37" i="5"/>
  <c r="AD36" i="5"/>
  <c r="AD35" i="5"/>
  <c r="AD27" i="5"/>
  <c r="AD21" i="5"/>
  <c r="AS50" i="26"/>
  <c r="AS51" i="26"/>
  <c r="AS52" i="26"/>
  <c r="AS53" i="26"/>
  <c r="AS54" i="26"/>
  <c r="AS55" i="26"/>
  <c r="AS56" i="26"/>
  <c r="AS57" i="26"/>
  <c r="AS58" i="26"/>
  <c r="AS49" i="26"/>
  <c r="AS9" i="26"/>
  <c r="AS10" i="26"/>
  <c r="AS11" i="26"/>
  <c r="AS12" i="26"/>
  <c r="AS13" i="26"/>
  <c r="AS14" i="26"/>
  <c r="AS15" i="26"/>
  <c r="AS16" i="26"/>
  <c r="AS17" i="26"/>
  <c r="AS18" i="26"/>
  <c r="AS19" i="26"/>
  <c r="AS20" i="26"/>
  <c r="AS21" i="26"/>
  <c r="AS22" i="26"/>
  <c r="AS23" i="26"/>
  <c r="AS24" i="26"/>
  <c r="AS25" i="26"/>
  <c r="AS26" i="26"/>
  <c r="AS27" i="26"/>
  <c r="AS28" i="26"/>
  <c r="AS29" i="26"/>
  <c r="AS30" i="26"/>
  <c r="AS31" i="26"/>
  <c r="AS32" i="26"/>
  <c r="AS33" i="26"/>
  <c r="AS34" i="26"/>
  <c r="AS8" i="26"/>
  <c r="AC38" i="5"/>
  <c r="AC37" i="5"/>
  <c r="AC36" i="5"/>
  <c r="AC35" i="5"/>
  <c r="AC27" i="5"/>
  <c r="AC21" i="5"/>
  <c r="AQ50" i="26"/>
  <c r="AQ51" i="26"/>
  <c r="AQ52" i="26"/>
  <c r="AQ53" i="26"/>
  <c r="AQ54" i="26"/>
  <c r="AQ55" i="26"/>
  <c r="AQ56" i="26"/>
  <c r="AQ57" i="26"/>
  <c r="AQ58" i="26"/>
  <c r="AQ49" i="26"/>
  <c r="AQ9" i="26"/>
  <c r="AQ10" i="26"/>
  <c r="AQ11" i="26"/>
  <c r="AQ12" i="26"/>
  <c r="AQ13" i="26"/>
  <c r="AQ14" i="26"/>
  <c r="AQ15" i="26"/>
  <c r="AQ16" i="26"/>
  <c r="AQ17" i="26"/>
  <c r="AQ18" i="26"/>
  <c r="AQ19" i="26"/>
  <c r="AQ20" i="26"/>
  <c r="AQ21" i="26"/>
  <c r="AQ22" i="26"/>
  <c r="AQ23" i="26"/>
  <c r="AQ24" i="26"/>
  <c r="AQ25" i="26"/>
  <c r="AQ26" i="26"/>
  <c r="AQ27" i="26"/>
  <c r="AQ28" i="26"/>
  <c r="AQ29" i="26"/>
  <c r="AQ30" i="26"/>
  <c r="AQ31" i="26"/>
  <c r="AQ32" i="26"/>
  <c r="AQ33" i="26"/>
  <c r="AQ34" i="26"/>
  <c r="AQ8" i="26"/>
  <c r="AB38" i="5"/>
  <c r="AB37" i="5"/>
  <c r="AB36" i="5"/>
  <c r="AB35" i="5"/>
  <c r="AB27" i="5"/>
  <c r="AB21" i="5"/>
  <c r="AO50" i="26"/>
  <c r="AO51" i="26"/>
  <c r="AO52" i="26"/>
  <c r="AO53" i="26"/>
  <c r="AO54" i="26"/>
  <c r="AO55" i="26"/>
  <c r="AO56" i="26"/>
  <c r="AO57" i="26"/>
  <c r="AO58" i="26"/>
  <c r="AO49" i="26"/>
  <c r="AO9" i="26"/>
  <c r="AO10" i="26"/>
  <c r="AO11" i="26"/>
  <c r="AO12" i="26"/>
  <c r="AO13" i="26"/>
  <c r="AO14" i="26"/>
  <c r="AO15" i="26"/>
  <c r="AO16" i="26"/>
  <c r="AO17" i="26"/>
  <c r="AO18" i="26"/>
  <c r="AO19" i="26"/>
  <c r="AO20" i="26"/>
  <c r="AO21" i="26"/>
  <c r="AO22" i="26"/>
  <c r="AO23" i="26"/>
  <c r="AO24" i="26"/>
  <c r="AO25" i="26"/>
  <c r="AO26" i="26"/>
  <c r="AO27" i="26"/>
  <c r="AO28" i="26"/>
  <c r="AO29" i="26"/>
  <c r="AO30" i="26"/>
  <c r="AO31" i="26"/>
  <c r="AO32" i="26"/>
  <c r="AO33" i="26"/>
  <c r="AO34" i="26"/>
  <c r="AO8" i="26"/>
  <c r="AA38" i="5"/>
  <c r="AA37" i="5"/>
  <c r="AA36" i="5"/>
  <c r="AA35" i="5"/>
  <c r="AA27" i="5"/>
  <c r="AA21" i="5"/>
  <c r="AM50" i="26"/>
  <c r="AM51" i="26"/>
  <c r="AM52" i="26"/>
  <c r="AM53" i="26"/>
  <c r="AM54" i="26"/>
  <c r="AM55" i="26"/>
  <c r="AM56" i="26"/>
  <c r="AM57" i="26"/>
  <c r="AM58" i="26"/>
  <c r="AM49" i="26"/>
  <c r="AM9" i="26"/>
  <c r="AM10" i="26"/>
  <c r="AM11" i="26"/>
  <c r="AM12" i="26"/>
  <c r="AM13" i="26"/>
  <c r="AM14" i="26"/>
  <c r="AM15" i="26"/>
  <c r="AM16" i="26"/>
  <c r="AM17" i="26"/>
  <c r="AM18" i="26"/>
  <c r="AM19" i="26"/>
  <c r="AM20" i="26"/>
  <c r="AM21" i="26"/>
  <c r="AM22" i="26"/>
  <c r="AM23" i="26"/>
  <c r="AM24" i="26"/>
  <c r="AM25" i="26"/>
  <c r="AM26" i="26"/>
  <c r="AM27" i="26"/>
  <c r="AM28" i="26"/>
  <c r="AM29" i="26"/>
  <c r="AM30" i="26"/>
  <c r="AM31" i="26"/>
  <c r="AM32" i="26"/>
  <c r="AM33" i="26"/>
  <c r="AM34" i="26"/>
  <c r="AM8" i="26"/>
  <c r="Z38" i="5"/>
  <c r="Z37" i="5"/>
  <c r="Z36" i="5"/>
  <c r="Z35" i="5"/>
  <c r="Z27" i="5"/>
  <c r="Z21" i="5"/>
  <c r="AK50" i="26"/>
  <c r="AK51" i="26"/>
  <c r="AK52" i="26"/>
  <c r="AK53" i="26"/>
  <c r="AK54" i="26"/>
  <c r="AK55" i="26"/>
  <c r="AK56" i="26"/>
  <c r="AK57" i="26"/>
  <c r="AK58" i="26"/>
  <c r="AK49" i="26"/>
  <c r="AK9" i="26"/>
  <c r="AK10" i="26"/>
  <c r="AK11" i="26"/>
  <c r="AK12" i="26"/>
  <c r="AK13" i="26"/>
  <c r="AK14" i="26"/>
  <c r="AK15" i="26"/>
  <c r="AK16" i="26"/>
  <c r="AK17" i="26"/>
  <c r="AK18" i="26"/>
  <c r="AK19" i="26"/>
  <c r="AK20" i="26"/>
  <c r="AK21" i="26"/>
  <c r="AK22" i="26"/>
  <c r="AK23" i="26"/>
  <c r="AK24" i="26"/>
  <c r="AK25" i="26"/>
  <c r="AK26" i="26"/>
  <c r="AK27" i="26"/>
  <c r="AK28" i="26"/>
  <c r="AK29" i="26"/>
  <c r="AK30" i="26"/>
  <c r="AK31" i="26"/>
  <c r="AK32" i="26"/>
  <c r="AK33" i="26"/>
  <c r="AK34" i="26"/>
  <c r="AK8" i="26"/>
  <c r="Y38" i="5"/>
  <c r="Y37" i="5"/>
  <c r="Y36" i="5"/>
  <c r="Y35" i="5"/>
  <c r="Y27" i="5"/>
  <c r="Y21" i="5"/>
  <c r="AI50" i="26"/>
  <c r="AI51" i="26"/>
  <c r="AI52" i="26"/>
  <c r="AI53" i="26"/>
  <c r="AI54" i="26"/>
  <c r="AI55" i="26"/>
  <c r="AI56" i="26"/>
  <c r="AI57" i="26"/>
  <c r="AI58" i="26"/>
  <c r="AI49" i="26"/>
  <c r="AI9" i="26"/>
  <c r="AI10" i="26"/>
  <c r="AI11" i="26"/>
  <c r="AI12" i="26"/>
  <c r="AI13" i="26"/>
  <c r="AI14" i="26"/>
  <c r="AI15" i="26"/>
  <c r="AI16" i="26"/>
  <c r="AI17" i="26"/>
  <c r="AI18" i="26"/>
  <c r="AI19" i="26"/>
  <c r="AI20" i="26"/>
  <c r="AI21" i="26"/>
  <c r="AI22" i="26"/>
  <c r="AI23" i="26"/>
  <c r="AI24" i="26"/>
  <c r="AI25" i="26"/>
  <c r="AI26" i="26"/>
  <c r="AI27" i="26"/>
  <c r="AI28" i="26"/>
  <c r="AI29" i="26"/>
  <c r="AI30" i="26"/>
  <c r="AI31" i="26"/>
  <c r="AI32" i="26"/>
  <c r="AI33" i="26"/>
  <c r="AI34" i="26"/>
  <c r="AI8" i="26"/>
  <c r="AE50" i="26"/>
  <c r="AE51" i="26"/>
  <c r="AE52" i="26"/>
  <c r="AE53" i="26"/>
  <c r="AE54" i="26"/>
  <c r="AE55" i="26"/>
  <c r="AE56" i="26"/>
  <c r="AE57" i="26"/>
  <c r="AE58" i="26"/>
  <c r="AE49" i="26"/>
  <c r="AE9" i="26"/>
  <c r="AE10" i="26"/>
  <c r="AE11" i="26"/>
  <c r="AE12" i="26"/>
  <c r="AE13" i="26"/>
  <c r="AE14" i="26"/>
  <c r="AE15" i="26"/>
  <c r="AE16" i="26"/>
  <c r="AE17" i="26"/>
  <c r="AE18" i="26"/>
  <c r="AE19" i="26"/>
  <c r="AE20" i="26"/>
  <c r="AE21" i="26"/>
  <c r="AE22" i="26"/>
  <c r="AE23" i="26"/>
  <c r="AE24" i="26"/>
  <c r="AE25" i="26"/>
  <c r="AE26" i="26"/>
  <c r="AE27" i="26"/>
  <c r="AE28" i="26"/>
  <c r="AE29" i="26"/>
  <c r="AE30" i="26"/>
  <c r="AE31" i="26"/>
  <c r="AE32" i="26"/>
  <c r="AE33" i="26"/>
  <c r="AE34" i="26"/>
  <c r="AE8" i="26"/>
  <c r="V38" i="5"/>
  <c r="V37" i="5"/>
  <c r="V36" i="5"/>
  <c r="V35" i="5"/>
  <c r="V27" i="5"/>
  <c r="V21" i="5"/>
  <c r="AC50" i="26"/>
  <c r="AC51" i="26"/>
  <c r="AC52" i="26"/>
  <c r="AC53" i="26"/>
  <c r="AC54" i="26"/>
  <c r="AC55" i="26"/>
  <c r="AC56" i="26"/>
  <c r="AC57" i="26"/>
  <c r="AC58" i="26"/>
  <c r="AC49" i="26"/>
  <c r="AC9" i="26"/>
  <c r="AC10" i="26"/>
  <c r="AC11" i="26"/>
  <c r="AC12" i="26"/>
  <c r="AC13" i="26"/>
  <c r="AC14" i="26"/>
  <c r="AC15" i="26"/>
  <c r="AC16" i="26"/>
  <c r="AC17" i="26"/>
  <c r="AC18" i="26"/>
  <c r="AC19" i="26"/>
  <c r="AC20" i="26"/>
  <c r="AC21" i="26"/>
  <c r="AC22" i="26"/>
  <c r="AC23" i="26"/>
  <c r="AC24" i="26"/>
  <c r="AC25" i="26"/>
  <c r="AC26" i="26"/>
  <c r="AC27" i="26"/>
  <c r="AC28" i="26"/>
  <c r="AC29" i="26"/>
  <c r="AC30" i="26"/>
  <c r="AC31" i="26"/>
  <c r="AC32" i="26"/>
  <c r="AC33" i="26"/>
  <c r="AC34" i="26"/>
  <c r="AC8" i="26"/>
  <c r="U27" i="5"/>
  <c r="U21" i="5"/>
  <c r="U38" i="5"/>
  <c r="U37" i="5"/>
  <c r="U36" i="5"/>
  <c r="U35" i="5"/>
  <c r="AA50" i="26"/>
  <c r="AA51" i="26"/>
  <c r="AA52" i="26"/>
  <c r="AA53" i="26"/>
  <c r="AA54" i="26"/>
  <c r="AA55" i="26"/>
  <c r="AA56" i="26"/>
  <c r="AA57" i="26"/>
  <c r="AA58" i="26"/>
  <c r="AA49" i="26"/>
  <c r="AA9" i="26"/>
  <c r="AA10" i="26"/>
  <c r="AA11" i="26"/>
  <c r="AA12" i="26"/>
  <c r="AA13" i="26"/>
  <c r="AA14" i="26"/>
  <c r="AA15" i="26"/>
  <c r="AA16" i="26"/>
  <c r="AA17" i="26"/>
  <c r="AA18" i="26"/>
  <c r="AA19" i="26"/>
  <c r="AA20" i="26"/>
  <c r="AA21" i="26"/>
  <c r="AA22" i="26"/>
  <c r="AA23" i="26"/>
  <c r="AA24" i="26"/>
  <c r="AA25" i="26"/>
  <c r="AA26" i="26"/>
  <c r="AA27" i="26"/>
  <c r="AA28" i="26"/>
  <c r="AA29" i="26"/>
  <c r="AA30" i="26"/>
  <c r="AA31" i="26"/>
  <c r="AA32" i="26"/>
  <c r="AA33" i="26"/>
  <c r="AA34" i="26"/>
  <c r="AA8" i="26"/>
  <c r="T38" i="5"/>
  <c r="T37" i="5"/>
  <c r="T36" i="5"/>
  <c r="T35" i="5"/>
  <c r="T27" i="5"/>
  <c r="T21" i="5"/>
  <c r="Y50" i="26"/>
  <c r="Y51" i="26"/>
  <c r="Y52" i="26"/>
  <c r="Y53" i="26"/>
  <c r="Y54" i="26"/>
  <c r="Y55" i="26"/>
  <c r="Y56" i="26"/>
  <c r="Y57" i="26"/>
  <c r="Y58" i="26"/>
  <c r="Y49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27" i="26"/>
  <c r="Y28" i="26"/>
  <c r="Y29" i="26"/>
  <c r="Y30" i="26"/>
  <c r="Y31" i="26"/>
  <c r="Y32" i="26"/>
  <c r="Y33" i="26"/>
  <c r="Y34" i="26"/>
  <c r="Y8" i="26"/>
  <c r="S27" i="5"/>
  <c r="AJ80" i="5" l="1"/>
  <c r="AJ57" i="5"/>
  <c r="AJ71" i="5"/>
  <c r="AJ46" i="5"/>
  <c r="AJ48" i="5"/>
  <c r="AJ45" i="5"/>
  <c r="AJ63" i="5"/>
  <c r="AJ64" i="5" s="1"/>
  <c r="AJ65" i="5" s="1"/>
  <c r="AJ90" i="5" s="1"/>
  <c r="AJ70" i="5"/>
  <c r="AJ81" i="5"/>
  <c r="AJ79" i="5"/>
  <c r="AJ131" i="5"/>
  <c r="AJ56" i="5"/>
  <c r="AJ58" i="5" s="1"/>
  <c r="AJ59" i="5" s="1"/>
  <c r="AJ60" i="5" s="1"/>
  <c r="AJ89" i="5" s="1"/>
  <c r="AJ51" i="5"/>
  <c r="AJ50" i="5"/>
  <c r="AJ78" i="5"/>
  <c r="AJ47" i="5"/>
  <c r="AJ49" i="5"/>
  <c r="AJ72" i="5"/>
  <c r="AJ73" i="5" s="1"/>
  <c r="AJ52" i="5"/>
  <c r="AJ69" i="5"/>
  <c r="AJ74" i="5"/>
  <c r="AJ82" i="5"/>
  <c r="AK50" i="5"/>
  <c r="AK80" i="5"/>
  <c r="AK74" i="5"/>
  <c r="AK71" i="5"/>
  <c r="AK48" i="5"/>
  <c r="AK56" i="5"/>
  <c r="AK72" i="5"/>
  <c r="AK73" i="5" s="1"/>
  <c r="AK46" i="5"/>
  <c r="AK131" i="5"/>
  <c r="AK52" i="5"/>
  <c r="AK82" i="5"/>
  <c r="AK63" i="5"/>
  <c r="AK64" i="5" s="1"/>
  <c r="AK65" i="5" s="1"/>
  <c r="AK90" i="5" s="1"/>
  <c r="AK57" i="5"/>
  <c r="AK69" i="5"/>
  <c r="AK75" i="5" s="1"/>
  <c r="AK91" i="5" s="1"/>
  <c r="AK81" i="5"/>
  <c r="AK79" i="5"/>
  <c r="AK78" i="5"/>
  <c r="AK45" i="5"/>
  <c r="AK70" i="5"/>
  <c r="AK47" i="5"/>
  <c r="AK49" i="5"/>
  <c r="AK51" i="5"/>
  <c r="AH47" i="5"/>
  <c r="AH80" i="5"/>
  <c r="AH69" i="5"/>
  <c r="AH63" i="5"/>
  <c r="AH64" i="5" s="1"/>
  <c r="AH52" i="5"/>
  <c r="AH79" i="5"/>
  <c r="J114" i="27"/>
  <c r="J119" i="27" s="1"/>
  <c r="J120" i="27" s="1"/>
  <c r="J141" i="27" s="1"/>
  <c r="AH70" i="5"/>
  <c r="AH50" i="5"/>
  <c r="AH45" i="5"/>
  <c r="AH71" i="5"/>
  <c r="AH57" i="5"/>
  <c r="AH56" i="5"/>
  <c r="AH82" i="5"/>
  <c r="AH131" i="5"/>
  <c r="AY43" i="26"/>
  <c r="AF99" i="5" s="1"/>
  <c r="AQ43" i="26"/>
  <c r="AB99" i="5" s="1"/>
  <c r="AO43" i="26"/>
  <c r="AA99" i="5" s="1"/>
  <c r="AW43" i="26"/>
  <c r="AE99" i="5" s="1"/>
  <c r="AS43" i="26"/>
  <c r="AM43" i="26"/>
  <c r="Z99" i="5" s="1"/>
  <c r="AH72" i="5"/>
  <c r="AH74" i="5"/>
  <c r="AH48" i="5"/>
  <c r="AH49" i="5"/>
  <c r="AH81" i="5"/>
  <c r="AH51" i="5"/>
  <c r="AH78" i="5"/>
  <c r="AI81" i="5"/>
  <c r="AI48" i="5"/>
  <c r="AI49" i="5"/>
  <c r="AI80" i="5"/>
  <c r="AI63" i="5"/>
  <c r="AI64" i="5" s="1"/>
  <c r="AI47" i="5"/>
  <c r="AI50" i="5"/>
  <c r="AI79" i="5"/>
  <c r="AI46" i="5"/>
  <c r="AI72" i="5"/>
  <c r="AI73" i="5" s="1"/>
  <c r="AI70" i="5"/>
  <c r="AI131" i="5"/>
  <c r="AI82" i="5"/>
  <c r="AI78" i="5"/>
  <c r="AI45" i="5"/>
  <c r="AI71" i="5"/>
  <c r="AI52" i="5"/>
  <c r="AI74" i="5"/>
  <c r="AI51" i="5"/>
  <c r="AI69" i="5"/>
  <c r="AI56" i="5"/>
  <c r="AI58" i="5" s="1"/>
  <c r="AI59" i="5" s="1"/>
  <c r="W82" i="5"/>
  <c r="X48" i="5"/>
  <c r="AU43" i="26"/>
  <c r="AD99" i="5" s="1"/>
  <c r="R72" i="5"/>
  <c r="R73" i="5" s="1"/>
  <c r="R47" i="5"/>
  <c r="R79" i="5"/>
  <c r="R45" i="5"/>
  <c r="R50" i="5"/>
  <c r="R46" i="5"/>
  <c r="R78" i="5"/>
  <c r="R51" i="5"/>
  <c r="R80" i="5"/>
  <c r="R71" i="5"/>
  <c r="R131" i="5"/>
  <c r="R69" i="5"/>
  <c r="R63" i="5"/>
  <c r="R64" i="5" s="1"/>
  <c r="R81" i="5"/>
  <c r="R56" i="5"/>
  <c r="R74" i="5"/>
  <c r="R82" i="5"/>
  <c r="R70" i="5"/>
  <c r="R49" i="5"/>
  <c r="R48" i="5"/>
  <c r="R52" i="5"/>
  <c r="X69" i="5"/>
  <c r="AU64" i="26"/>
  <c r="AU65" i="26" s="1"/>
  <c r="Y64" i="26"/>
  <c r="Y65" i="26" s="1"/>
  <c r="AC64" i="26"/>
  <c r="AC65" i="26" s="1"/>
  <c r="AM64" i="26"/>
  <c r="AM65" i="26" s="1"/>
  <c r="AA64" i="26"/>
  <c r="AA65" i="26" s="1"/>
  <c r="T100" i="5" s="1"/>
  <c r="AW64" i="26"/>
  <c r="AW65" i="26" s="1"/>
  <c r="Y43" i="26"/>
  <c r="S99" i="5" s="1"/>
  <c r="AA43" i="26"/>
  <c r="T99" i="5" s="1"/>
  <c r="AC43" i="26"/>
  <c r="U99" i="5" s="1"/>
  <c r="AE43" i="26"/>
  <c r="V99" i="5" s="1"/>
  <c r="AI64" i="26"/>
  <c r="AI65" i="26" s="1"/>
  <c r="AK64" i="26"/>
  <c r="AK65" i="26" s="1"/>
  <c r="AS64" i="26"/>
  <c r="AS65" i="26" s="1"/>
  <c r="AI43" i="26"/>
  <c r="AK43" i="26"/>
  <c r="Y99" i="5" s="1"/>
  <c r="AQ64" i="26"/>
  <c r="AQ65" i="26" s="1"/>
  <c r="AC99" i="5"/>
  <c r="AY64" i="26"/>
  <c r="AY65" i="26" s="1"/>
  <c r="AE64" i="26"/>
  <c r="AE65" i="26" s="1"/>
  <c r="V100" i="5" s="1"/>
  <c r="AO64" i="26"/>
  <c r="AO65" i="26" s="1"/>
  <c r="X74" i="5"/>
  <c r="X71" i="5"/>
  <c r="W70" i="5"/>
  <c r="X131" i="5"/>
  <c r="X70" i="5"/>
  <c r="X50" i="5"/>
  <c r="X63" i="5"/>
  <c r="X64" i="5" s="1"/>
  <c r="X72" i="5"/>
  <c r="X73" i="5" s="1"/>
  <c r="X51" i="5"/>
  <c r="X49" i="5"/>
  <c r="W56" i="5"/>
  <c r="X46" i="5"/>
  <c r="X79" i="5"/>
  <c r="X82" i="5"/>
  <c r="X80" i="5"/>
  <c r="P131" i="5"/>
  <c r="P50" i="5"/>
  <c r="P78" i="5"/>
  <c r="P63" i="5"/>
  <c r="P64" i="5" s="1"/>
  <c r="P48" i="5"/>
  <c r="P80" i="5"/>
  <c r="P74" i="5"/>
  <c r="P45" i="5"/>
  <c r="P51" i="5"/>
  <c r="P49" i="5"/>
  <c r="P70" i="5"/>
  <c r="P52" i="5"/>
  <c r="P72" i="5"/>
  <c r="P73" i="5" s="1"/>
  <c r="P82" i="5"/>
  <c r="P69" i="5"/>
  <c r="P47" i="5"/>
  <c r="P46" i="5"/>
  <c r="P56" i="5"/>
  <c r="P79" i="5"/>
  <c r="P71" i="5"/>
  <c r="P81" i="5"/>
  <c r="W74" i="5"/>
  <c r="AG131" i="5"/>
  <c r="AG50" i="5"/>
  <c r="AG69" i="5"/>
  <c r="AG46" i="5"/>
  <c r="AG82" i="5"/>
  <c r="AG45" i="5"/>
  <c r="AG78" i="5"/>
  <c r="AG56" i="5"/>
  <c r="AG51" i="5"/>
  <c r="AG79" i="5"/>
  <c r="AG71" i="5"/>
  <c r="AG49" i="5"/>
  <c r="AG63" i="5"/>
  <c r="AG64" i="5" s="1"/>
  <c r="AG48" i="5"/>
  <c r="AG80" i="5"/>
  <c r="AG72" i="5"/>
  <c r="AG73" i="5" s="1"/>
  <c r="AG70" i="5"/>
  <c r="AG52" i="5"/>
  <c r="AG47" i="5"/>
  <c r="AG74" i="5"/>
  <c r="AG81" i="5"/>
  <c r="W49" i="5"/>
  <c r="W45" i="5"/>
  <c r="W78" i="5"/>
  <c r="W79" i="5"/>
  <c r="W80" i="5"/>
  <c r="W71" i="5"/>
  <c r="W81" i="5"/>
  <c r="W52" i="5"/>
  <c r="W63" i="5"/>
  <c r="W64" i="5" s="1"/>
  <c r="W72" i="5"/>
  <c r="W73" i="5" s="1"/>
  <c r="W69" i="5"/>
  <c r="W46" i="5"/>
  <c r="W50" i="5"/>
  <c r="W51" i="5"/>
  <c r="W48" i="5"/>
  <c r="W47" i="5"/>
  <c r="AB29" i="5"/>
  <c r="AB57" i="5" s="1"/>
  <c r="X78" i="5"/>
  <c r="X56" i="5"/>
  <c r="X52" i="5"/>
  <c r="X47" i="5"/>
  <c r="X45" i="5"/>
  <c r="X81" i="5"/>
  <c r="AF39" i="5"/>
  <c r="AF132" i="5" s="1"/>
  <c r="Z29" i="5"/>
  <c r="Z57" i="5" s="1"/>
  <c r="AD29" i="5"/>
  <c r="AD57" i="5" s="1"/>
  <c r="W131" i="5"/>
  <c r="Y39" i="5"/>
  <c r="Y132" i="5" s="1"/>
  <c r="AE29" i="5"/>
  <c r="AE57" i="5" s="1"/>
  <c r="AA39" i="5"/>
  <c r="AA132" i="5" s="1"/>
  <c r="V29" i="5"/>
  <c r="V57" i="5" s="1"/>
  <c r="AC39" i="5"/>
  <c r="AC132" i="5" s="1"/>
  <c r="U29" i="5"/>
  <c r="U57" i="5" s="1"/>
  <c r="V39" i="5"/>
  <c r="V132" i="5" s="1"/>
  <c r="AE39" i="5"/>
  <c r="AE132" i="5" s="1"/>
  <c r="AD39" i="5"/>
  <c r="AD132" i="5" s="1"/>
  <c r="AB39" i="5"/>
  <c r="AB132" i="5" s="1"/>
  <c r="AC29" i="5"/>
  <c r="AC57" i="5" s="1"/>
  <c r="Z39" i="5"/>
  <c r="Z132" i="5" s="1"/>
  <c r="AA29" i="5"/>
  <c r="AA57" i="5" s="1"/>
  <c r="Y29" i="5"/>
  <c r="Y57" i="5" s="1"/>
  <c r="AF131" i="5"/>
  <c r="AF81" i="5"/>
  <c r="AF72" i="5"/>
  <c r="AF73" i="5" s="1"/>
  <c r="AF49" i="5"/>
  <c r="AF45" i="5"/>
  <c r="AF56" i="5"/>
  <c r="AF46" i="5"/>
  <c r="AF80" i="5"/>
  <c r="AF71" i="5"/>
  <c r="AF52" i="5"/>
  <c r="AF48" i="5"/>
  <c r="AF69" i="5"/>
  <c r="AF50" i="5"/>
  <c r="AF79" i="5"/>
  <c r="AF74" i="5"/>
  <c r="AF70" i="5"/>
  <c r="AF63" i="5"/>
  <c r="AF64" i="5" s="1"/>
  <c r="AF51" i="5"/>
  <c r="AF47" i="5"/>
  <c r="AF82" i="5"/>
  <c r="AF78" i="5"/>
  <c r="T29" i="5"/>
  <c r="T57" i="5" s="1"/>
  <c r="T39" i="5"/>
  <c r="T132" i="5" s="1"/>
  <c r="U39" i="5"/>
  <c r="U132" i="5" s="1"/>
  <c r="AJ75" i="5" l="1"/>
  <c r="AJ91" i="5" s="1"/>
  <c r="AJ53" i="5"/>
  <c r="AJ88" i="5" s="1"/>
  <c r="AK53" i="5"/>
  <c r="AK88" i="5" s="1"/>
  <c r="AK58" i="5"/>
  <c r="AK59" i="5" s="1"/>
  <c r="AK60" i="5" s="1"/>
  <c r="AK89" i="5" s="1"/>
  <c r="AK83" i="5"/>
  <c r="AJ83" i="5"/>
  <c r="AJ84" i="5" s="1"/>
  <c r="AJ85" i="5" s="1"/>
  <c r="AJ92" i="5" s="1"/>
  <c r="X99" i="5"/>
  <c r="AK137" i="5"/>
  <c r="AH65" i="5"/>
  <c r="AH90" i="5" s="1"/>
  <c r="J142" i="27"/>
  <c r="H141" i="27" s="1"/>
  <c r="AH83" i="5"/>
  <c r="AH84" i="5" s="1"/>
  <c r="AH85" i="5" s="1"/>
  <c r="AH92" i="5" s="1"/>
  <c r="AH73" i="5"/>
  <c r="AH75" i="5" s="1"/>
  <c r="AH91" i="5" s="1"/>
  <c r="AI75" i="5"/>
  <c r="AI91" i="5" s="1"/>
  <c r="AI65" i="5"/>
  <c r="AI90" i="5" s="1"/>
  <c r="AH53" i="5"/>
  <c r="AH88" i="5" s="1"/>
  <c r="AI53" i="5"/>
  <c r="AI88" i="5" s="1"/>
  <c r="AI83" i="5"/>
  <c r="T63" i="5"/>
  <c r="T64" i="5" s="1"/>
  <c r="AC82" i="5"/>
  <c r="AD131" i="5"/>
  <c r="Z81" i="5"/>
  <c r="R65" i="5"/>
  <c r="R90" i="5" s="1"/>
  <c r="AA81" i="5"/>
  <c r="U81" i="5"/>
  <c r="AB131" i="5"/>
  <c r="AD78" i="5"/>
  <c r="AC100" i="5"/>
  <c r="Z100" i="5"/>
  <c r="U100" i="5"/>
  <c r="Y100" i="5"/>
  <c r="S100" i="5"/>
  <c r="AA100" i="5"/>
  <c r="X100" i="5"/>
  <c r="AD100" i="5"/>
  <c r="AF100" i="5"/>
  <c r="AB100" i="5"/>
  <c r="AE100" i="5"/>
  <c r="AD79" i="5"/>
  <c r="AE131" i="5"/>
  <c r="AD47" i="5"/>
  <c r="R53" i="5"/>
  <c r="R88" i="5" s="1"/>
  <c r="R83" i="5"/>
  <c r="AE50" i="5"/>
  <c r="R75" i="5"/>
  <c r="R91" i="5" s="1"/>
  <c r="U52" i="5"/>
  <c r="AA69" i="5"/>
  <c r="AG83" i="5"/>
  <c r="AG84" i="5" s="1"/>
  <c r="X75" i="5"/>
  <c r="X91" i="5" s="1"/>
  <c r="AD52" i="5"/>
  <c r="AE47" i="5"/>
  <c r="AB63" i="5"/>
  <c r="AD46" i="5"/>
  <c r="W65" i="5"/>
  <c r="W90" i="5" s="1"/>
  <c r="AA48" i="5"/>
  <c r="Z50" i="5"/>
  <c r="AB80" i="5"/>
  <c r="AB69" i="5"/>
  <c r="AB45" i="5"/>
  <c r="X65" i="5"/>
  <c r="X90" i="5" s="1"/>
  <c r="Z80" i="5"/>
  <c r="AA131" i="5"/>
  <c r="AB48" i="5"/>
  <c r="AB81" i="5"/>
  <c r="P75" i="5"/>
  <c r="P91" i="5" s="1"/>
  <c r="U78" i="5"/>
  <c r="AA47" i="5"/>
  <c r="AE52" i="5"/>
  <c r="AA70" i="5"/>
  <c r="AA80" i="5"/>
  <c r="AD51" i="5"/>
  <c r="AD45" i="5"/>
  <c r="AE74" i="5"/>
  <c r="AA52" i="5"/>
  <c r="AA82" i="5"/>
  <c r="AE70" i="5"/>
  <c r="AE49" i="5"/>
  <c r="W75" i="5"/>
  <c r="W91" i="5" s="1"/>
  <c r="AA74" i="5"/>
  <c r="AA72" i="5"/>
  <c r="AA73" i="5" s="1"/>
  <c r="AD74" i="5"/>
  <c r="AD72" i="5"/>
  <c r="AD73" i="5" s="1"/>
  <c r="AE78" i="5"/>
  <c r="AE56" i="5"/>
  <c r="AE81" i="5"/>
  <c r="U47" i="5"/>
  <c r="U72" i="5"/>
  <c r="U73" i="5" s="1"/>
  <c r="U74" i="5"/>
  <c r="U131" i="5"/>
  <c r="W53" i="5"/>
  <c r="W88" i="5" s="1"/>
  <c r="U82" i="5"/>
  <c r="U50" i="5"/>
  <c r="U79" i="5"/>
  <c r="Z78" i="5"/>
  <c r="AC80" i="5"/>
  <c r="U71" i="5"/>
  <c r="AA45" i="5"/>
  <c r="AE79" i="5"/>
  <c r="AE82" i="5"/>
  <c r="AE71" i="5"/>
  <c r="AE69" i="5"/>
  <c r="AE72" i="5"/>
  <c r="AE73" i="5" s="1"/>
  <c r="AG53" i="5"/>
  <c r="AG88" i="5" s="1"/>
  <c r="P83" i="5"/>
  <c r="P84" i="5" s="1"/>
  <c r="P53" i="5"/>
  <c r="P88" i="5" s="1"/>
  <c r="W83" i="5"/>
  <c r="W84" i="5" s="1"/>
  <c r="U70" i="5"/>
  <c r="U56" i="5"/>
  <c r="U51" i="5"/>
  <c r="U45" i="5"/>
  <c r="Z63" i="5"/>
  <c r="Z64" i="5" s="1"/>
  <c r="Z131" i="5"/>
  <c r="AA51" i="5"/>
  <c r="AA79" i="5"/>
  <c r="AA46" i="5"/>
  <c r="AE51" i="5"/>
  <c r="U46" i="5"/>
  <c r="U48" i="5"/>
  <c r="U80" i="5"/>
  <c r="U69" i="5"/>
  <c r="U63" i="5"/>
  <c r="U64" i="5" s="1"/>
  <c r="U49" i="5"/>
  <c r="Z48" i="5"/>
  <c r="AA50" i="5"/>
  <c r="AA63" i="5"/>
  <c r="AA64" i="5" s="1"/>
  <c r="AA78" i="5"/>
  <c r="AA71" i="5"/>
  <c r="AA56" i="5"/>
  <c r="AA49" i="5"/>
  <c r="AE63" i="5"/>
  <c r="AE64" i="5" s="1"/>
  <c r="AE46" i="5"/>
  <c r="AE48" i="5"/>
  <c r="AE80" i="5"/>
  <c r="AE45" i="5"/>
  <c r="AG75" i="5"/>
  <c r="AG91" i="5" s="1"/>
  <c r="AG65" i="5"/>
  <c r="AG90" i="5" s="1"/>
  <c r="P65" i="5"/>
  <c r="P90" i="5" s="1"/>
  <c r="T56" i="5"/>
  <c r="X83" i="5"/>
  <c r="X84" i="5" s="1"/>
  <c r="Z56" i="5"/>
  <c r="Z82" i="5"/>
  <c r="Z70" i="5"/>
  <c r="Z52" i="5"/>
  <c r="Z72" i="5"/>
  <c r="Z73" i="5" s="1"/>
  <c r="AB72" i="5"/>
  <c r="AB73" i="5" s="1"/>
  <c r="AB71" i="5"/>
  <c r="AB79" i="5"/>
  <c r="AB51" i="5"/>
  <c r="AB82" i="5"/>
  <c r="AB56" i="5"/>
  <c r="AB49" i="5"/>
  <c r="Z69" i="5"/>
  <c r="Z47" i="5"/>
  <c r="Z74" i="5"/>
  <c r="Z45" i="5"/>
  <c r="AB74" i="5"/>
  <c r="AB47" i="5"/>
  <c r="AB78" i="5"/>
  <c r="AB50" i="5"/>
  <c r="X53" i="5"/>
  <c r="X88" i="5" s="1"/>
  <c r="Z46" i="5"/>
  <c r="Z51" i="5"/>
  <c r="Z79" i="5"/>
  <c r="Z71" i="5"/>
  <c r="Z49" i="5"/>
  <c r="AB52" i="5"/>
  <c r="AB70" i="5"/>
  <c r="AB46" i="5"/>
  <c r="AD63" i="5"/>
  <c r="AD64" i="5" s="1"/>
  <c r="AD50" i="5"/>
  <c r="AD71" i="5"/>
  <c r="AD56" i="5"/>
  <c r="AD49" i="5"/>
  <c r="AD81" i="5"/>
  <c r="AD82" i="5"/>
  <c r="AD70" i="5"/>
  <c r="AD48" i="5"/>
  <c r="AD80" i="5"/>
  <c r="AD69" i="5"/>
  <c r="AC78" i="5"/>
  <c r="AC45" i="5"/>
  <c r="AC79" i="5"/>
  <c r="AC49" i="5"/>
  <c r="AC56" i="5"/>
  <c r="AC131" i="5"/>
  <c r="V137" i="5"/>
  <c r="Y63" i="5"/>
  <c r="Y64" i="5" s="1"/>
  <c r="Y82" i="5"/>
  <c r="V63" i="5"/>
  <c r="V64" i="5" s="1"/>
  <c r="AC48" i="5"/>
  <c r="V51" i="5"/>
  <c r="V70" i="5"/>
  <c r="V72" i="5"/>
  <c r="V73" i="5" s="1"/>
  <c r="AC52" i="5"/>
  <c r="AC72" i="5"/>
  <c r="AC73" i="5" s="1"/>
  <c r="V49" i="5"/>
  <c r="V74" i="5"/>
  <c r="V47" i="5"/>
  <c r="V46" i="5"/>
  <c r="V79" i="5"/>
  <c r="V81" i="5"/>
  <c r="AC46" i="5"/>
  <c r="AC71" i="5"/>
  <c r="AC81" i="5"/>
  <c r="V131" i="5"/>
  <c r="V56" i="5"/>
  <c r="V52" i="5"/>
  <c r="AC47" i="5"/>
  <c r="V45" i="5"/>
  <c r="V50" i="5"/>
  <c r="V69" i="5"/>
  <c r="AC51" i="5"/>
  <c r="AC50" i="5"/>
  <c r="AC63" i="5"/>
  <c r="AC64" i="5" s="1"/>
  <c r="AC69" i="5"/>
  <c r="V48" i="5"/>
  <c r="V71" i="5"/>
  <c r="V78" i="5"/>
  <c r="V80" i="5"/>
  <c r="AC70" i="5"/>
  <c r="V82" i="5"/>
  <c r="AC74" i="5"/>
  <c r="Y49" i="5"/>
  <c r="T79" i="5"/>
  <c r="Y46" i="5"/>
  <c r="Y72" i="5"/>
  <c r="Y73" i="5" s="1"/>
  <c r="T72" i="5"/>
  <c r="T73" i="5" s="1"/>
  <c r="Y48" i="5"/>
  <c r="T74" i="5"/>
  <c r="Y56" i="5"/>
  <c r="Y131" i="5"/>
  <c r="T70" i="5"/>
  <c r="Y69" i="5"/>
  <c r="Y71" i="5"/>
  <c r="Y45" i="5"/>
  <c r="Y74" i="5"/>
  <c r="Y81" i="5"/>
  <c r="T131" i="5"/>
  <c r="T52" i="5"/>
  <c r="Y78" i="5"/>
  <c r="Y80" i="5"/>
  <c r="T78" i="5"/>
  <c r="T51" i="5"/>
  <c r="Y52" i="5"/>
  <c r="Y47" i="5"/>
  <c r="Y70" i="5"/>
  <c r="Y79" i="5"/>
  <c r="Y50" i="5"/>
  <c r="T50" i="5"/>
  <c r="Y51" i="5"/>
  <c r="T49" i="5"/>
  <c r="T71" i="5"/>
  <c r="T45" i="5"/>
  <c r="T80" i="5"/>
  <c r="AF65" i="5"/>
  <c r="AF90" i="5" s="1"/>
  <c r="T46" i="5"/>
  <c r="T69" i="5"/>
  <c r="T81" i="5"/>
  <c r="T82" i="5"/>
  <c r="T47" i="5"/>
  <c r="T48" i="5"/>
  <c r="AF53" i="5"/>
  <c r="AF88" i="5" s="1"/>
  <c r="AF83" i="5"/>
  <c r="AF84" i="5" s="1"/>
  <c r="AF75" i="5"/>
  <c r="AF91" i="5" s="1"/>
  <c r="X137" i="5" l="1"/>
  <c r="AA137" i="5"/>
  <c r="Y137" i="5"/>
  <c r="Z137" i="5"/>
  <c r="U137" i="5"/>
  <c r="AC137" i="5"/>
  <c r="AD137" i="5"/>
  <c r="AB137" i="5"/>
  <c r="AK84" i="5"/>
  <c r="AK85" i="5"/>
  <c r="AK92" i="5" s="1"/>
  <c r="AK94" i="5" s="1"/>
  <c r="AK133" i="5" s="1"/>
  <c r="AK134" i="5" s="1"/>
  <c r="AK136" i="5" s="1"/>
  <c r="AK138" i="5" s="1"/>
  <c r="AJ94" i="5"/>
  <c r="AJ133" i="5" s="1"/>
  <c r="AJ134" i="5" s="1"/>
  <c r="AJ136" i="5" s="1"/>
  <c r="T65" i="5"/>
  <c r="T90" i="5" s="1"/>
  <c r="AF137" i="5"/>
  <c r="F36" i="19"/>
  <c r="J143" i="27"/>
  <c r="M143" i="27" s="1"/>
  <c r="H138" i="27"/>
  <c r="M142" i="27"/>
  <c r="H139" i="27"/>
  <c r="R84" i="5"/>
  <c r="R85" i="5" s="1"/>
  <c r="R92" i="5" s="1"/>
  <c r="AI84" i="5"/>
  <c r="AI85" i="5" s="1"/>
  <c r="AI92" i="5" s="1"/>
  <c r="AB64" i="5"/>
  <c r="AB65" i="5" s="1"/>
  <c r="AB90" i="5" s="1"/>
  <c r="AE65" i="5"/>
  <c r="AE90" i="5" s="1"/>
  <c r="AG85" i="5"/>
  <c r="AG92" i="5" s="1"/>
  <c r="Z65" i="5"/>
  <c r="Z90" i="5" s="1"/>
  <c r="U83" i="5"/>
  <c r="U84" i="5" s="1"/>
  <c r="AE53" i="5"/>
  <c r="AE88" i="5" s="1"/>
  <c r="P85" i="5"/>
  <c r="P92" i="5" s="1"/>
  <c r="AA75" i="5"/>
  <c r="AA91" i="5" s="1"/>
  <c r="AB83" i="5"/>
  <c r="AB84" i="5" s="1"/>
  <c r="AA65" i="5"/>
  <c r="AA90" i="5" s="1"/>
  <c r="U65" i="5"/>
  <c r="U90" i="5" s="1"/>
  <c r="AE75" i="5"/>
  <c r="AE91" i="5" s="1"/>
  <c r="AF85" i="5"/>
  <c r="AF92" i="5" s="1"/>
  <c r="X85" i="5"/>
  <c r="X92" i="5" s="1"/>
  <c r="AA83" i="5"/>
  <c r="AA84" i="5" s="1"/>
  <c r="W85" i="5"/>
  <c r="W92" i="5" s="1"/>
  <c r="AD53" i="5"/>
  <c r="AD88" i="5" s="1"/>
  <c r="AE137" i="5"/>
  <c r="AD65" i="5"/>
  <c r="AD90" i="5" s="1"/>
  <c r="Z83" i="5"/>
  <c r="Z84" i="5" s="1"/>
  <c r="AE83" i="5"/>
  <c r="AE84" i="5" s="1"/>
  <c r="AA53" i="5"/>
  <c r="AA88" i="5" s="1"/>
  <c r="U53" i="5"/>
  <c r="U88" i="5" s="1"/>
  <c r="U75" i="5"/>
  <c r="U91" i="5" s="1"/>
  <c r="AB53" i="5"/>
  <c r="AB88" i="5" s="1"/>
  <c r="AC75" i="5"/>
  <c r="AC91" i="5" s="1"/>
  <c r="AD83" i="5"/>
  <c r="AD84" i="5" s="1"/>
  <c r="Z53" i="5"/>
  <c r="Z88" i="5" s="1"/>
  <c r="Z75" i="5"/>
  <c r="Z91" i="5" s="1"/>
  <c r="AB75" i="5"/>
  <c r="AB91" i="5" s="1"/>
  <c r="V75" i="5"/>
  <c r="V91" i="5" s="1"/>
  <c r="AC83" i="5"/>
  <c r="AC84" i="5" s="1"/>
  <c r="AD75" i="5"/>
  <c r="AD91" i="5" s="1"/>
  <c r="AC65" i="5"/>
  <c r="AC90" i="5" s="1"/>
  <c r="AC53" i="5"/>
  <c r="AC88" i="5" s="1"/>
  <c r="V53" i="5"/>
  <c r="V88" i="5" s="1"/>
  <c r="Y75" i="5"/>
  <c r="Y91" i="5" s="1"/>
  <c r="V83" i="5"/>
  <c r="V84" i="5" s="1"/>
  <c r="V65" i="5"/>
  <c r="V90" i="5" s="1"/>
  <c r="Y65" i="5"/>
  <c r="Y90" i="5" s="1"/>
  <c r="T75" i="5"/>
  <c r="T91" i="5" s="1"/>
  <c r="Y53" i="5"/>
  <c r="Y88" i="5" s="1"/>
  <c r="Y83" i="5"/>
  <c r="Y84" i="5" s="1"/>
  <c r="T83" i="5"/>
  <c r="T84" i="5" s="1"/>
  <c r="T53" i="5"/>
  <c r="T88" i="5" s="1"/>
  <c r="S23" i="5"/>
  <c r="S38" i="5"/>
  <c r="S37" i="5"/>
  <c r="S36" i="5"/>
  <c r="S35" i="5"/>
  <c r="S21" i="5"/>
  <c r="U33" i="26"/>
  <c r="U34" i="26"/>
  <c r="U9" i="26"/>
  <c r="U10" i="26"/>
  <c r="U11" i="26"/>
  <c r="U12" i="26"/>
  <c r="U13" i="26"/>
  <c r="U14" i="26"/>
  <c r="U15" i="26"/>
  <c r="U16" i="26"/>
  <c r="U17" i="26"/>
  <c r="U18" i="26"/>
  <c r="U19" i="26"/>
  <c r="U20" i="26"/>
  <c r="U21" i="26"/>
  <c r="U22" i="26"/>
  <c r="U23" i="26"/>
  <c r="U25" i="26"/>
  <c r="U27" i="26"/>
  <c r="U28" i="26"/>
  <c r="U29" i="26"/>
  <c r="U30" i="26"/>
  <c r="U31" i="26"/>
  <c r="U32" i="26"/>
  <c r="U8" i="26"/>
  <c r="Q38" i="5"/>
  <c r="Q37" i="5"/>
  <c r="Q36" i="5"/>
  <c r="Q35" i="5"/>
  <c r="Q29" i="5"/>
  <c r="Q57" i="5" s="1"/>
  <c r="Q50" i="26"/>
  <c r="Q51" i="26"/>
  <c r="Q52" i="26"/>
  <c r="Q53" i="26"/>
  <c r="Q54" i="26"/>
  <c r="Q55" i="26"/>
  <c r="Q56" i="26"/>
  <c r="Q57" i="26"/>
  <c r="Q58" i="26"/>
  <c r="Q49" i="26"/>
  <c r="Q9" i="26"/>
  <c r="Q10" i="26"/>
  <c r="Q11" i="26"/>
  <c r="Q12" i="26"/>
  <c r="Q13" i="26"/>
  <c r="Q14" i="26"/>
  <c r="Q15" i="26"/>
  <c r="Q16" i="26"/>
  <c r="Q17" i="26"/>
  <c r="Q18" i="26"/>
  <c r="Q19" i="26"/>
  <c r="Q20" i="26"/>
  <c r="Q21" i="26"/>
  <c r="Q22" i="26"/>
  <c r="Q23" i="26"/>
  <c r="Q25" i="26"/>
  <c r="Q26" i="26"/>
  <c r="Q27" i="26"/>
  <c r="Q28" i="26"/>
  <c r="Q29" i="26"/>
  <c r="Q30" i="26"/>
  <c r="Q31" i="26"/>
  <c r="Q32" i="26"/>
  <c r="Q33" i="26"/>
  <c r="Q34" i="26"/>
  <c r="Q8" i="26"/>
  <c r="O38" i="5"/>
  <c r="O37" i="5"/>
  <c r="O36" i="5"/>
  <c r="O35" i="5"/>
  <c r="O21" i="5"/>
  <c r="O29" i="5" s="1"/>
  <c r="O57" i="5" s="1"/>
  <c r="O50" i="26"/>
  <c r="O51" i="26"/>
  <c r="O52" i="26"/>
  <c r="O53" i="26"/>
  <c r="O54" i="26"/>
  <c r="O55" i="26"/>
  <c r="O56" i="26"/>
  <c r="O57" i="26"/>
  <c r="O58" i="26"/>
  <c r="O49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25" i="26"/>
  <c r="O26" i="26"/>
  <c r="O27" i="26"/>
  <c r="O28" i="26"/>
  <c r="O29" i="26"/>
  <c r="O30" i="26"/>
  <c r="O31" i="26"/>
  <c r="O32" i="26"/>
  <c r="O33" i="26"/>
  <c r="O34" i="26"/>
  <c r="O8" i="26"/>
  <c r="N38" i="5"/>
  <c r="N37" i="5"/>
  <c r="N36" i="5"/>
  <c r="N35" i="5"/>
  <c r="N21" i="5"/>
  <c r="N29" i="5" s="1"/>
  <c r="N57" i="5" s="1"/>
  <c r="M50" i="26"/>
  <c r="M51" i="26"/>
  <c r="M52" i="26"/>
  <c r="M53" i="26"/>
  <c r="M54" i="26"/>
  <c r="M55" i="26"/>
  <c r="M56" i="26"/>
  <c r="M57" i="26"/>
  <c r="M58" i="26"/>
  <c r="M49" i="26"/>
  <c r="T137" i="5"/>
  <c r="M9" i="26"/>
  <c r="M10" i="26"/>
  <c r="M11" i="26"/>
  <c r="M12" i="26"/>
  <c r="M13" i="26"/>
  <c r="M14" i="26"/>
  <c r="M15" i="26"/>
  <c r="M16" i="26"/>
  <c r="M17" i="26"/>
  <c r="M18" i="26"/>
  <c r="M19" i="26"/>
  <c r="M20" i="26"/>
  <c r="M21" i="26"/>
  <c r="M22" i="26"/>
  <c r="M23" i="26"/>
  <c r="M25" i="26"/>
  <c r="M26" i="26"/>
  <c r="M27" i="26"/>
  <c r="M28" i="26"/>
  <c r="M29" i="26"/>
  <c r="M30" i="26"/>
  <c r="M31" i="26"/>
  <c r="M32" i="26"/>
  <c r="M33" i="26"/>
  <c r="M34" i="26"/>
  <c r="M38" i="5"/>
  <c r="M37" i="5"/>
  <c r="M36" i="5"/>
  <c r="M35" i="5"/>
  <c r="M29" i="5"/>
  <c r="M57" i="5" s="1"/>
  <c r="K50" i="26"/>
  <c r="K51" i="26"/>
  <c r="K52" i="26"/>
  <c r="K53" i="26"/>
  <c r="K54" i="26"/>
  <c r="K55" i="26"/>
  <c r="K56" i="26"/>
  <c r="K57" i="26"/>
  <c r="K58" i="26"/>
  <c r="K49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5" i="26"/>
  <c r="K26" i="26"/>
  <c r="K27" i="26"/>
  <c r="K28" i="26"/>
  <c r="K29" i="26"/>
  <c r="K30" i="26"/>
  <c r="K31" i="26"/>
  <c r="K32" i="26"/>
  <c r="K33" i="26"/>
  <c r="K34" i="26"/>
  <c r="K8" i="26"/>
  <c r="L38" i="5"/>
  <c r="L37" i="5"/>
  <c r="L36" i="5"/>
  <c r="L35" i="5"/>
  <c r="L21" i="5"/>
  <c r="L29" i="5" s="1"/>
  <c r="L57" i="5" s="1"/>
  <c r="I50" i="26"/>
  <c r="I51" i="26"/>
  <c r="I52" i="26"/>
  <c r="I53" i="26"/>
  <c r="I54" i="26"/>
  <c r="I55" i="26"/>
  <c r="I56" i="26"/>
  <c r="I57" i="26"/>
  <c r="I58" i="26"/>
  <c r="I49" i="26"/>
  <c r="I9" i="26"/>
  <c r="I10" i="26"/>
  <c r="I11" i="26"/>
  <c r="I12" i="26"/>
  <c r="I13" i="26"/>
  <c r="I14" i="26"/>
  <c r="I15" i="26"/>
  <c r="I16" i="26"/>
  <c r="I17" i="26"/>
  <c r="I18" i="26"/>
  <c r="I19" i="26"/>
  <c r="I20" i="26"/>
  <c r="I21" i="26"/>
  <c r="I22" i="26"/>
  <c r="I23" i="26"/>
  <c r="I25" i="26"/>
  <c r="I26" i="26"/>
  <c r="I27" i="26"/>
  <c r="I28" i="26"/>
  <c r="I29" i="26"/>
  <c r="I30" i="26"/>
  <c r="I31" i="26"/>
  <c r="I32" i="26"/>
  <c r="I33" i="26"/>
  <c r="I34" i="26"/>
  <c r="I8" i="26"/>
  <c r="K35" i="5"/>
  <c r="K29" i="5"/>
  <c r="K57" i="5" s="1"/>
  <c r="K38" i="5"/>
  <c r="K37" i="5"/>
  <c r="K36" i="5"/>
  <c r="J21" i="5"/>
  <c r="J29" i="5" s="1"/>
  <c r="J57" i="5" s="1"/>
  <c r="J38" i="5"/>
  <c r="I38" i="5"/>
  <c r="J35" i="5"/>
  <c r="J36" i="5"/>
  <c r="J37" i="5"/>
  <c r="I35" i="5"/>
  <c r="I36" i="5"/>
  <c r="I37" i="5"/>
  <c r="AK109" i="5" l="1"/>
  <c r="AK108" i="5"/>
  <c r="AK110" i="5" s="1"/>
  <c r="H142" i="27"/>
  <c r="G36" i="19"/>
  <c r="G39" i="19" s="1"/>
  <c r="F39" i="19"/>
  <c r="O131" i="5"/>
  <c r="U85" i="5"/>
  <c r="U92" i="5" s="1"/>
  <c r="AB85" i="5"/>
  <c r="AB92" i="5" s="1"/>
  <c r="Y85" i="5"/>
  <c r="Y92" i="5" s="1"/>
  <c r="AD85" i="5"/>
  <c r="AD92" i="5" s="1"/>
  <c r="V85" i="5"/>
  <c r="V92" i="5" s="1"/>
  <c r="AE85" i="5"/>
  <c r="AE92" i="5" s="1"/>
  <c r="K131" i="5"/>
  <c r="K63" i="5"/>
  <c r="K64" i="5" s="1"/>
  <c r="T85" i="5"/>
  <c r="T92" i="5" s="1"/>
  <c r="AC85" i="5"/>
  <c r="AC92" i="5" s="1"/>
  <c r="Z85" i="5"/>
  <c r="Z92" i="5" s="1"/>
  <c r="AA85" i="5"/>
  <c r="AA92" i="5" s="1"/>
  <c r="I64" i="26"/>
  <c r="I65" i="26" s="1"/>
  <c r="K100" i="5" s="1"/>
  <c r="K43" i="26"/>
  <c r="L99" i="5" s="1"/>
  <c r="O43" i="26"/>
  <c r="N99" i="5" s="1"/>
  <c r="M64" i="26"/>
  <c r="M65" i="26" s="1"/>
  <c r="M100" i="5" s="1"/>
  <c r="Q64" i="26"/>
  <c r="Q65" i="26" s="1"/>
  <c r="O100" i="5" s="1"/>
  <c r="U43" i="26"/>
  <c r="Q99" i="5" s="1"/>
  <c r="M43" i="26"/>
  <c r="M99" i="5" s="1"/>
  <c r="Q43" i="26"/>
  <c r="O99" i="5" s="1"/>
  <c r="I43" i="26"/>
  <c r="K99" i="5" s="1"/>
  <c r="K64" i="26"/>
  <c r="K65" i="26" s="1"/>
  <c r="L100" i="5" s="1"/>
  <c r="O64" i="26"/>
  <c r="O65" i="26" s="1"/>
  <c r="U65" i="26"/>
  <c r="Q100" i="5" s="1"/>
  <c r="K39" i="5"/>
  <c r="K132" i="5" s="1"/>
  <c r="Q39" i="5"/>
  <c r="Q132" i="5" s="1"/>
  <c r="S29" i="5"/>
  <c r="S57" i="5" s="1"/>
  <c r="L39" i="5"/>
  <c r="L132" i="5" s="1"/>
  <c r="M39" i="5"/>
  <c r="M132" i="5" s="1"/>
  <c r="O39" i="5"/>
  <c r="O132" i="5" s="1"/>
  <c r="N39" i="5"/>
  <c r="N132" i="5" s="1"/>
  <c r="S39" i="5"/>
  <c r="S132" i="5" s="1"/>
  <c r="S137" i="5"/>
  <c r="Q131" i="5"/>
  <c r="Q81" i="5"/>
  <c r="Q72" i="5"/>
  <c r="Q73" i="5" s="1"/>
  <c r="Q49" i="5"/>
  <c r="Q45" i="5"/>
  <c r="Q80" i="5"/>
  <c r="Q71" i="5"/>
  <c r="Q52" i="5"/>
  <c r="Q48" i="5"/>
  <c r="Q79" i="5"/>
  <c r="Q74" i="5"/>
  <c r="Q70" i="5"/>
  <c r="Q63" i="5"/>
  <c r="Q64" i="5" s="1"/>
  <c r="Q51" i="5"/>
  <c r="Q47" i="5"/>
  <c r="Q82" i="5"/>
  <c r="Q78" i="5"/>
  <c r="Q69" i="5"/>
  <c r="Q56" i="5"/>
  <c r="Q50" i="5"/>
  <c r="Q46" i="5"/>
  <c r="O46" i="5"/>
  <c r="O50" i="5"/>
  <c r="O56" i="5"/>
  <c r="O69" i="5"/>
  <c r="O78" i="5"/>
  <c r="O82" i="5"/>
  <c r="O47" i="5"/>
  <c r="O51" i="5"/>
  <c r="O63" i="5"/>
  <c r="O64" i="5" s="1"/>
  <c r="O70" i="5"/>
  <c r="O74" i="5"/>
  <c r="O79" i="5"/>
  <c r="O48" i="5"/>
  <c r="O52" i="5"/>
  <c r="O71" i="5"/>
  <c r="O80" i="5"/>
  <c r="O45" i="5"/>
  <c r="O49" i="5"/>
  <c r="O72" i="5"/>
  <c r="O73" i="5" s="1"/>
  <c r="O81" i="5"/>
  <c r="N131" i="5"/>
  <c r="N81" i="5"/>
  <c r="N72" i="5"/>
  <c r="N73" i="5" s="1"/>
  <c r="N49" i="5"/>
  <c r="N45" i="5"/>
  <c r="N70" i="5"/>
  <c r="N82" i="5"/>
  <c r="N78" i="5"/>
  <c r="N69" i="5"/>
  <c r="N56" i="5"/>
  <c r="N46" i="5"/>
  <c r="N80" i="5"/>
  <c r="N71" i="5"/>
  <c r="N52" i="5"/>
  <c r="N48" i="5"/>
  <c r="N79" i="5"/>
  <c r="N74" i="5"/>
  <c r="N63" i="5"/>
  <c r="N64" i="5" s="1"/>
  <c r="N51" i="5"/>
  <c r="N47" i="5"/>
  <c r="N50" i="5"/>
  <c r="M131" i="5"/>
  <c r="M81" i="5"/>
  <c r="M72" i="5"/>
  <c r="M73" i="5" s="1"/>
  <c r="M49" i="5"/>
  <c r="M45" i="5"/>
  <c r="M70" i="5"/>
  <c r="M78" i="5"/>
  <c r="M69" i="5"/>
  <c r="M56" i="5"/>
  <c r="M46" i="5"/>
  <c r="M80" i="5"/>
  <c r="M71" i="5"/>
  <c r="M52" i="5"/>
  <c r="M48" i="5"/>
  <c r="M79" i="5"/>
  <c r="M74" i="5"/>
  <c r="M63" i="5"/>
  <c r="M64" i="5" s="1"/>
  <c r="M51" i="5"/>
  <c r="M47" i="5"/>
  <c r="M82" i="5"/>
  <c r="M50" i="5"/>
  <c r="L131" i="5"/>
  <c r="L81" i="5"/>
  <c r="L72" i="5"/>
  <c r="L73" i="5" s="1"/>
  <c r="L49" i="5"/>
  <c r="L45" i="5"/>
  <c r="L70" i="5"/>
  <c r="L78" i="5"/>
  <c r="L69" i="5"/>
  <c r="L56" i="5"/>
  <c r="L46" i="5"/>
  <c r="L80" i="5"/>
  <c r="L71" i="5"/>
  <c r="L52" i="5"/>
  <c r="L48" i="5"/>
  <c r="L79" i="5"/>
  <c r="L74" i="5"/>
  <c r="L63" i="5"/>
  <c r="L64" i="5" s="1"/>
  <c r="L51" i="5"/>
  <c r="L47" i="5"/>
  <c r="L82" i="5"/>
  <c r="L50" i="5"/>
  <c r="K46" i="5"/>
  <c r="K50" i="5"/>
  <c r="K56" i="5"/>
  <c r="K69" i="5"/>
  <c r="K78" i="5"/>
  <c r="K82" i="5"/>
  <c r="K47" i="5"/>
  <c r="K51" i="5"/>
  <c r="K70" i="5"/>
  <c r="K74" i="5"/>
  <c r="K79" i="5"/>
  <c r="K48" i="5"/>
  <c r="K52" i="5"/>
  <c r="K71" i="5"/>
  <c r="K80" i="5"/>
  <c r="K45" i="5"/>
  <c r="K49" i="5"/>
  <c r="K72" i="5"/>
  <c r="K73" i="5" s="1"/>
  <c r="K81" i="5"/>
  <c r="J51" i="5"/>
  <c r="J80" i="5"/>
  <c r="J70" i="5"/>
  <c r="J74" i="5"/>
  <c r="J56" i="5"/>
  <c r="J81" i="5"/>
  <c r="J71" i="5"/>
  <c r="J63" i="5"/>
  <c r="J64" i="5" s="1"/>
  <c r="J78" i="5"/>
  <c r="J82" i="5"/>
  <c r="J72" i="5"/>
  <c r="J73" i="5" s="1"/>
  <c r="J79" i="5"/>
  <c r="J69" i="5"/>
  <c r="J50" i="5"/>
  <c r="J46" i="5"/>
  <c r="J49" i="5"/>
  <c r="J45" i="5"/>
  <c r="J52" i="5"/>
  <c r="J48" i="5"/>
  <c r="J47" i="5"/>
  <c r="J39" i="5"/>
  <c r="J132" i="5" s="1"/>
  <c r="J131" i="5"/>
  <c r="G50" i="26"/>
  <c r="G51" i="26"/>
  <c r="G52" i="26"/>
  <c r="G53" i="26"/>
  <c r="G54" i="26"/>
  <c r="G55" i="26"/>
  <c r="G56" i="26"/>
  <c r="G57" i="26"/>
  <c r="G58" i="26"/>
  <c r="BE58" i="26" s="1"/>
  <c r="G49" i="26"/>
  <c r="G9" i="26"/>
  <c r="G10" i="26"/>
  <c r="G11" i="26"/>
  <c r="G12" i="26"/>
  <c r="G13" i="26"/>
  <c r="G14" i="26"/>
  <c r="G15" i="26"/>
  <c r="G16" i="26"/>
  <c r="G17" i="26"/>
  <c r="G18" i="26"/>
  <c r="G19" i="26"/>
  <c r="G20" i="26"/>
  <c r="G21" i="26"/>
  <c r="G22" i="26"/>
  <c r="G23" i="26"/>
  <c r="G25" i="26"/>
  <c r="G26" i="26"/>
  <c r="G27" i="26"/>
  <c r="BE27" i="26" s="1"/>
  <c r="G28" i="26"/>
  <c r="BE28" i="26" s="1"/>
  <c r="G29" i="26"/>
  <c r="BE29" i="26" s="1"/>
  <c r="G30" i="26"/>
  <c r="BE30" i="26" s="1"/>
  <c r="G31" i="26"/>
  <c r="BE31" i="26" s="1"/>
  <c r="G32" i="26"/>
  <c r="BE32" i="26" s="1"/>
  <c r="G33" i="26"/>
  <c r="BE33" i="26" s="1"/>
  <c r="G34" i="26"/>
  <c r="BE34" i="26" s="1"/>
  <c r="G8" i="26"/>
  <c r="BE8" i="26" s="1"/>
  <c r="E50" i="26"/>
  <c r="E51" i="26"/>
  <c r="E52" i="26"/>
  <c r="E53" i="26"/>
  <c r="E54" i="26"/>
  <c r="E55" i="26"/>
  <c r="E56" i="26"/>
  <c r="E57" i="26"/>
  <c r="E58" i="26"/>
  <c r="E49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BC26" i="26" s="1"/>
  <c r="E27" i="26"/>
  <c r="BC27" i="26" s="1"/>
  <c r="E28" i="26"/>
  <c r="BC28" i="26" s="1"/>
  <c r="E29" i="26"/>
  <c r="BC29" i="26" s="1"/>
  <c r="E30" i="26"/>
  <c r="BC30" i="26" s="1"/>
  <c r="E31" i="26"/>
  <c r="BC31" i="26" s="1"/>
  <c r="E32" i="26"/>
  <c r="BC32" i="26" s="1"/>
  <c r="E33" i="26"/>
  <c r="BC33" i="26" s="1"/>
  <c r="E34" i="26"/>
  <c r="BC34" i="26" s="1"/>
  <c r="E8" i="26"/>
  <c r="AK123" i="5" l="1"/>
  <c r="BC17" i="26"/>
  <c r="BC58" i="26"/>
  <c r="BC18" i="26"/>
  <c r="BC56" i="26"/>
  <c r="BC16" i="26"/>
  <c r="BC24" i="26"/>
  <c r="BC15" i="26"/>
  <c r="BC57" i="26"/>
  <c r="BC64" i="26" s="1"/>
  <c r="BC65" i="26" s="1"/>
  <c r="AH100" i="5" s="1"/>
  <c r="BC25" i="26"/>
  <c r="BC8" i="26"/>
  <c r="E43" i="26"/>
  <c r="S131" i="5"/>
  <c r="BE43" i="26"/>
  <c r="AI99" i="5" s="1"/>
  <c r="BE64" i="26"/>
  <c r="BE65" i="26" s="1"/>
  <c r="AI100" i="5" s="1"/>
  <c r="N100" i="5"/>
  <c r="S47" i="5"/>
  <c r="S72" i="5"/>
  <c r="S73" i="5" s="1"/>
  <c r="S78" i="5"/>
  <c r="S52" i="5"/>
  <c r="S79" i="5"/>
  <c r="G64" i="26"/>
  <c r="G65" i="26" s="1"/>
  <c r="E64" i="26"/>
  <c r="E65" i="26" s="1"/>
  <c r="G43" i="26"/>
  <c r="J99" i="5" s="1"/>
  <c r="S49" i="5"/>
  <c r="S51" i="5"/>
  <c r="S71" i="5"/>
  <c r="S63" i="5"/>
  <c r="S64" i="5" s="1"/>
  <c r="Q137" i="5"/>
  <c r="S69" i="5"/>
  <c r="S45" i="5"/>
  <c r="S46" i="5"/>
  <c r="S50" i="5"/>
  <c r="S74" i="5"/>
  <c r="S81" i="5"/>
  <c r="S70" i="5"/>
  <c r="S80" i="5"/>
  <c r="S82" i="5"/>
  <c r="K137" i="5"/>
  <c r="M137" i="5"/>
  <c r="S48" i="5"/>
  <c r="S56" i="5"/>
  <c r="N65" i="5"/>
  <c r="N90" i="5" s="1"/>
  <c r="L137" i="5"/>
  <c r="K65" i="5"/>
  <c r="K90" i="5" s="1"/>
  <c r="O83" i="5"/>
  <c r="O84" i="5" s="1"/>
  <c r="Q75" i="5"/>
  <c r="Q91" i="5" s="1"/>
  <c r="Q53" i="5"/>
  <c r="Q88" i="5" s="1"/>
  <c r="Q83" i="5"/>
  <c r="Q84" i="5" s="1"/>
  <c r="Q65" i="5"/>
  <c r="Q90" i="5" s="1"/>
  <c r="O65" i="5"/>
  <c r="O90" i="5" s="1"/>
  <c r="O53" i="5"/>
  <c r="O88" i="5" s="1"/>
  <c r="O75" i="5"/>
  <c r="O91" i="5" s="1"/>
  <c r="N83" i="5"/>
  <c r="N84" i="5" s="1"/>
  <c r="N75" i="5"/>
  <c r="N91" i="5" s="1"/>
  <c r="N53" i="5"/>
  <c r="N88" i="5" s="1"/>
  <c r="M53" i="5"/>
  <c r="M88" i="5" s="1"/>
  <c r="M75" i="5"/>
  <c r="M91" i="5" s="1"/>
  <c r="M83" i="5"/>
  <c r="M84" i="5" s="1"/>
  <c r="M65" i="5"/>
  <c r="M90" i="5" s="1"/>
  <c r="L53" i="5"/>
  <c r="L88" i="5" s="1"/>
  <c r="L75" i="5"/>
  <c r="L91" i="5" s="1"/>
  <c r="L83" i="5"/>
  <c r="L65" i="5"/>
  <c r="L90" i="5" s="1"/>
  <c r="K83" i="5"/>
  <c r="K84" i="5" s="1"/>
  <c r="K53" i="5"/>
  <c r="K88" i="5" s="1"/>
  <c r="K75" i="5"/>
  <c r="K91" i="5" s="1"/>
  <c r="J53" i="5"/>
  <c r="J88" i="5" s="1"/>
  <c r="AT46" i="26"/>
  <c r="AT70" i="26" s="1"/>
  <c r="N137" i="5" l="1"/>
  <c r="L84" i="5"/>
  <c r="L85" i="5" s="1"/>
  <c r="L92" i="5" s="1"/>
  <c r="BC43" i="26"/>
  <c r="AH99" i="5" s="1"/>
  <c r="BI43" i="26"/>
  <c r="AJ99" i="5" s="1"/>
  <c r="BI64" i="26"/>
  <c r="BI65" i="26" s="1"/>
  <c r="AJ100" i="5" s="1"/>
  <c r="J100" i="5"/>
  <c r="I100" i="5"/>
  <c r="I99" i="5"/>
  <c r="N85" i="5"/>
  <c r="N92" i="5" s="1"/>
  <c r="O85" i="5"/>
  <c r="O92" i="5" s="1"/>
  <c r="K85" i="5"/>
  <c r="K92" i="5" s="1"/>
  <c r="Q85" i="5"/>
  <c r="Q92" i="5" s="1"/>
  <c r="M85" i="5"/>
  <c r="M92" i="5" s="1"/>
  <c r="S65" i="5"/>
  <c r="S90" i="5" s="1"/>
  <c r="O137" i="5"/>
  <c r="S83" i="5"/>
  <c r="S84" i="5" s="1"/>
  <c r="S75" i="5"/>
  <c r="S91" i="5" s="1"/>
  <c r="S53" i="5"/>
  <c r="S88" i="5" s="1"/>
  <c r="F46" i="26"/>
  <c r="F70" i="26" s="1"/>
  <c r="H46" i="26"/>
  <c r="H70" i="26" s="1"/>
  <c r="J46" i="26"/>
  <c r="J70" i="26" s="1"/>
  <c r="L46" i="26"/>
  <c r="L70" i="26" s="1"/>
  <c r="N46" i="26"/>
  <c r="N70" i="26" s="1"/>
  <c r="P46" i="26"/>
  <c r="P70" i="26" s="1"/>
  <c r="T46" i="26"/>
  <c r="T70" i="26" s="1"/>
  <c r="X46" i="26"/>
  <c r="X70" i="26" s="1"/>
  <c r="Z46" i="26"/>
  <c r="Z70" i="26" s="1"/>
  <c r="AB46" i="26"/>
  <c r="AB70" i="26" s="1"/>
  <c r="AD46" i="26"/>
  <c r="AD70" i="26" s="1"/>
  <c r="AH46" i="26"/>
  <c r="AH70" i="26" s="1"/>
  <c r="AJ46" i="26"/>
  <c r="AJ70" i="26" s="1"/>
  <c r="AL46" i="26"/>
  <c r="AL70" i="26" s="1"/>
  <c r="AN46" i="26"/>
  <c r="AN70" i="26" s="1"/>
  <c r="AP46" i="26"/>
  <c r="AP70" i="26" s="1"/>
  <c r="AR46" i="26"/>
  <c r="AR70" i="26" s="1"/>
  <c r="AV46" i="26"/>
  <c r="AV70" i="26" s="1"/>
  <c r="AX46" i="26"/>
  <c r="AX70" i="26" s="1"/>
  <c r="D46" i="26"/>
  <c r="D70" i="26" s="1"/>
  <c r="AJ137" i="5" l="1"/>
  <c r="AJ138" i="5" s="1"/>
  <c r="J137" i="5"/>
  <c r="S85" i="5"/>
  <c r="S92" i="5" s="1"/>
  <c r="B139" i="5"/>
  <c r="B133" i="5"/>
  <c r="B132" i="5"/>
  <c r="B131" i="5"/>
  <c r="H120" i="5"/>
  <c r="AK125" i="5" s="1"/>
  <c r="H117" i="5"/>
  <c r="H110" i="5"/>
  <c r="H83" i="5"/>
  <c r="H75" i="5"/>
  <c r="H58" i="5"/>
  <c r="I39" i="5"/>
  <c r="I29" i="5"/>
  <c r="AK112" i="5" l="1"/>
  <c r="AK117" i="5" s="1"/>
  <c r="AK118" i="5" s="1"/>
  <c r="AK139" i="5" s="1"/>
  <c r="AK140" i="5" s="1"/>
  <c r="AK127" i="5"/>
  <c r="AJ108" i="5"/>
  <c r="AJ109" i="5"/>
  <c r="I57" i="5"/>
  <c r="AH58" i="5"/>
  <c r="AI60" i="5"/>
  <c r="AI89" i="5" s="1"/>
  <c r="AI94" i="5" s="1"/>
  <c r="AI133" i="5" s="1"/>
  <c r="AI134" i="5" s="1"/>
  <c r="I132" i="5"/>
  <c r="R58" i="5"/>
  <c r="I56" i="5"/>
  <c r="I63" i="5"/>
  <c r="I64" i="5" s="1"/>
  <c r="I65" i="5" s="1"/>
  <c r="I137" i="5"/>
  <c r="AG58" i="5"/>
  <c r="AG59" i="5" s="1"/>
  <c r="P58" i="5"/>
  <c r="P59" i="5" s="1"/>
  <c r="X58" i="5"/>
  <c r="X59" i="5" s="1"/>
  <c r="W58" i="5"/>
  <c r="W59" i="5" s="1"/>
  <c r="AC58" i="5"/>
  <c r="AC59" i="5" s="1"/>
  <c r="AF58" i="5"/>
  <c r="AF59" i="5" s="1"/>
  <c r="AE58" i="5"/>
  <c r="AE59" i="5" s="1"/>
  <c r="Z58" i="5"/>
  <c r="Z59" i="5" s="1"/>
  <c r="AB58" i="5"/>
  <c r="AB59" i="5" s="1"/>
  <c r="V58" i="5"/>
  <c r="V59" i="5" s="1"/>
  <c r="Y58" i="5"/>
  <c r="Y59" i="5" s="1"/>
  <c r="AD58" i="5"/>
  <c r="AD59" i="5" s="1"/>
  <c r="AA58" i="5"/>
  <c r="AA59" i="5" s="1"/>
  <c r="I131" i="5"/>
  <c r="U58" i="5"/>
  <c r="U59" i="5" s="1"/>
  <c r="T58" i="5"/>
  <c r="T59" i="5" s="1"/>
  <c r="Q58" i="5"/>
  <c r="Q59" i="5" s="1"/>
  <c r="S58" i="5"/>
  <c r="S59" i="5" s="1"/>
  <c r="N58" i="5"/>
  <c r="N59" i="5" s="1"/>
  <c r="O58" i="5"/>
  <c r="O59" i="5" s="1"/>
  <c r="K58" i="5"/>
  <c r="K59" i="5" s="1"/>
  <c r="M58" i="5"/>
  <c r="M59" i="5" s="1"/>
  <c r="L58" i="5"/>
  <c r="L59" i="5" s="1"/>
  <c r="I81" i="5"/>
  <c r="I71" i="5"/>
  <c r="I80" i="5"/>
  <c r="I74" i="5"/>
  <c r="I70" i="5"/>
  <c r="I82" i="5"/>
  <c r="I79" i="5"/>
  <c r="I69" i="5"/>
  <c r="I72" i="5"/>
  <c r="I73" i="5" s="1"/>
  <c r="I78" i="5"/>
  <c r="I50" i="5"/>
  <c r="I46" i="5"/>
  <c r="I49" i="5"/>
  <c r="I52" i="5"/>
  <c r="I48" i="5"/>
  <c r="I45" i="5"/>
  <c r="I51" i="5"/>
  <c r="I47" i="5"/>
  <c r="H118" i="5"/>
  <c r="J65" i="5"/>
  <c r="J90" i="5" s="1"/>
  <c r="AK141" i="5" l="1"/>
  <c r="G31" i="19" s="1"/>
  <c r="F31" i="19"/>
  <c r="AJ123" i="5"/>
  <c r="AJ125" i="5" s="1"/>
  <c r="AJ112" i="5" s="1"/>
  <c r="AJ117" i="5" s="1"/>
  <c r="AJ110" i="5"/>
  <c r="R59" i="5"/>
  <c r="R60" i="5" s="1"/>
  <c r="R89" i="5" s="1"/>
  <c r="R94" i="5" s="1"/>
  <c r="R133" i="5" s="1"/>
  <c r="R134" i="5" s="1"/>
  <c r="R136" i="5" s="1"/>
  <c r="R138" i="5" s="1"/>
  <c r="AH59" i="5"/>
  <c r="AH60" i="5" s="1"/>
  <c r="AH89" i="5" s="1"/>
  <c r="AH94" i="5" s="1"/>
  <c r="AH133" i="5" s="1"/>
  <c r="T60" i="5"/>
  <c r="T89" i="5" s="1"/>
  <c r="T94" i="5" s="1"/>
  <c r="T133" i="5" s="1"/>
  <c r="T134" i="5" s="1"/>
  <c r="T136" i="5" s="1"/>
  <c r="T138" i="5" s="1"/>
  <c r="AD60" i="5"/>
  <c r="AD89" i="5" s="1"/>
  <c r="AD94" i="5" s="1"/>
  <c r="AD133" i="5" s="1"/>
  <c r="AD134" i="5" s="1"/>
  <c r="AD136" i="5" s="1"/>
  <c r="AD138" i="5" s="1"/>
  <c r="Z60" i="5"/>
  <c r="Z89" i="5" s="1"/>
  <c r="Z94" i="5" s="1"/>
  <c r="Z133" i="5" s="1"/>
  <c r="Z134" i="5" s="1"/>
  <c r="Z136" i="5" s="1"/>
  <c r="Z138" i="5" s="1"/>
  <c r="P60" i="5"/>
  <c r="P89" i="5" s="1"/>
  <c r="P94" i="5" s="1"/>
  <c r="P133" i="5" s="1"/>
  <c r="P134" i="5" s="1"/>
  <c r="P136" i="5" s="1"/>
  <c r="P138" i="5" s="1"/>
  <c r="N60" i="5"/>
  <c r="N89" i="5" s="1"/>
  <c r="N94" i="5" s="1"/>
  <c r="N133" i="5" s="1"/>
  <c r="N134" i="5" s="1"/>
  <c r="N136" i="5" s="1"/>
  <c r="N138" i="5" s="1"/>
  <c r="Y60" i="5"/>
  <c r="Y89" i="5" s="1"/>
  <c r="Y94" i="5" s="1"/>
  <c r="Y133" i="5" s="1"/>
  <c r="Y134" i="5" s="1"/>
  <c r="Y136" i="5" s="1"/>
  <c r="Y138" i="5" s="1"/>
  <c r="AG60" i="5"/>
  <c r="AG89" i="5" s="1"/>
  <c r="AG94" i="5" s="1"/>
  <c r="AG133" i="5" s="1"/>
  <c r="AG134" i="5" s="1"/>
  <c r="AG136" i="5" s="1"/>
  <c r="AG138" i="5" s="1"/>
  <c r="M60" i="5"/>
  <c r="M89" i="5" s="1"/>
  <c r="M94" i="5" s="1"/>
  <c r="M133" i="5" s="1"/>
  <c r="M134" i="5" s="1"/>
  <c r="M136" i="5" s="1"/>
  <c r="M138" i="5" s="1"/>
  <c r="S60" i="5"/>
  <c r="S89" i="5" s="1"/>
  <c r="S94" i="5" s="1"/>
  <c r="S133" i="5" s="1"/>
  <c r="S134" i="5" s="1"/>
  <c r="S136" i="5" s="1"/>
  <c r="S138" i="5" s="1"/>
  <c r="V60" i="5"/>
  <c r="V89" i="5" s="1"/>
  <c r="V94" i="5" s="1"/>
  <c r="V133" i="5" s="1"/>
  <c r="V134" i="5" s="1"/>
  <c r="V136" i="5" s="1"/>
  <c r="V138" i="5" s="1"/>
  <c r="AF60" i="5"/>
  <c r="AF89" i="5" s="1"/>
  <c r="AF94" i="5" s="1"/>
  <c r="AF133" i="5" s="1"/>
  <c r="AF134" i="5" s="1"/>
  <c r="AF136" i="5" s="1"/>
  <c r="AF138" i="5" s="1"/>
  <c r="W60" i="5"/>
  <c r="W89" i="5" s="1"/>
  <c r="W94" i="5" s="1"/>
  <c r="W133" i="5" s="1"/>
  <c r="W134" i="5" s="1"/>
  <c r="W136" i="5" s="1"/>
  <c r="W138" i="5" s="1"/>
  <c r="O60" i="5"/>
  <c r="O89" i="5" s="1"/>
  <c r="O94" i="5" s="1"/>
  <c r="O133" i="5" s="1"/>
  <c r="O134" i="5" s="1"/>
  <c r="O136" i="5" s="1"/>
  <c r="O138" i="5" s="1"/>
  <c r="L60" i="5"/>
  <c r="L89" i="5" s="1"/>
  <c r="L94" i="5" s="1"/>
  <c r="L133" i="5" s="1"/>
  <c r="L134" i="5" s="1"/>
  <c r="L136" i="5" s="1"/>
  <c r="L138" i="5" s="1"/>
  <c r="U60" i="5"/>
  <c r="U89" i="5" s="1"/>
  <c r="U94" i="5" s="1"/>
  <c r="U133" i="5" s="1"/>
  <c r="U134" i="5" s="1"/>
  <c r="U136" i="5" s="1"/>
  <c r="U138" i="5" s="1"/>
  <c r="AE60" i="5"/>
  <c r="AE89" i="5" s="1"/>
  <c r="AE94" i="5" s="1"/>
  <c r="AE133" i="5" s="1"/>
  <c r="AE134" i="5" s="1"/>
  <c r="AE136" i="5" s="1"/>
  <c r="AE138" i="5" s="1"/>
  <c r="AC60" i="5"/>
  <c r="AC89" i="5" s="1"/>
  <c r="AC94" i="5" s="1"/>
  <c r="AC133" i="5" s="1"/>
  <c r="AC134" i="5" s="1"/>
  <c r="AC136" i="5" s="1"/>
  <c r="AC138" i="5" s="1"/>
  <c r="K60" i="5"/>
  <c r="K89" i="5" s="1"/>
  <c r="K94" i="5" s="1"/>
  <c r="K133" i="5" s="1"/>
  <c r="K134" i="5" s="1"/>
  <c r="K136" i="5" s="1"/>
  <c r="K138" i="5" s="1"/>
  <c r="Q60" i="5"/>
  <c r="Q89" i="5" s="1"/>
  <c r="Q94" i="5" s="1"/>
  <c r="Q133" i="5" s="1"/>
  <c r="Q134" i="5" s="1"/>
  <c r="Q136" i="5" s="1"/>
  <c r="Q138" i="5" s="1"/>
  <c r="AA60" i="5"/>
  <c r="AA89" i="5" s="1"/>
  <c r="AA94" i="5" s="1"/>
  <c r="AA133" i="5" s="1"/>
  <c r="AA134" i="5" s="1"/>
  <c r="AA136" i="5" s="1"/>
  <c r="AA138" i="5" s="1"/>
  <c r="AB60" i="5"/>
  <c r="AB89" i="5" s="1"/>
  <c r="AB94" i="5" s="1"/>
  <c r="AB133" i="5" s="1"/>
  <c r="AB134" i="5" s="1"/>
  <c r="X60" i="5"/>
  <c r="X89" i="5" s="1"/>
  <c r="X94" i="5" s="1"/>
  <c r="X133" i="5" s="1"/>
  <c r="X134" i="5" s="1"/>
  <c r="J83" i="5"/>
  <c r="J84" i="5" s="1"/>
  <c r="J58" i="5"/>
  <c r="J59" i="5" s="1"/>
  <c r="J75" i="5"/>
  <c r="J91" i="5" s="1"/>
  <c r="I90" i="5"/>
  <c r="I83" i="5"/>
  <c r="I84" i="5" s="1"/>
  <c r="I75" i="5"/>
  <c r="I91" i="5" s="1"/>
  <c r="I53" i="5"/>
  <c r="I58" i="5"/>
  <c r="I59" i="5" s="1"/>
  <c r="AJ127" i="5" l="1"/>
  <c r="AJ118" i="5"/>
  <c r="AJ139" i="5" s="1"/>
  <c r="AJ140" i="5" s="1"/>
  <c r="R109" i="5"/>
  <c r="R108" i="5"/>
  <c r="R110" i="5" s="1"/>
  <c r="I88" i="5"/>
  <c r="AH134" i="5"/>
  <c r="R123" i="5"/>
  <c r="R125" i="5" s="1"/>
  <c r="R112" i="5" s="1"/>
  <c r="R117" i="5" s="1"/>
  <c r="AD109" i="5"/>
  <c r="AD108" i="5"/>
  <c r="S109" i="5"/>
  <c r="S108" i="5"/>
  <c r="AF109" i="5"/>
  <c r="AF108" i="5"/>
  <c r="O109" i="5"/>
  <c r="O108" i="5"/>
  <c r="W108" i="5"/>
  <c r="W109" i="5"/>
  <c r="AA108" i="5"/>
  <c r="AA109" i="5"/>
  <c r="AG109" i="5"/>
  <c r="AG108" i="5"/>
  <c r="M109" i="5"/>
  <c r="M108" i="5"/>
  <c r="Y109" i="5"/>
  <c r="Y108" i="5"/>
  <c r="L109" i="5"/>
  <c r="L108" i="5"/>
  <c r="V109" i="5"/>
  <c r="V108" i="5"/>
  <c r="Q109" i="5"/>
  <c r="Q108" i="5"/>
  <c r="AC109" i="5"/>
  <c r="AC108" i="5"/>
  <c r="AE109" i="5"/>
  <c r="AE108" i="5"/>
  <c r="Z109" i="5"/>
  <c r="Z108" i="5"/>
  <c r="T109" i="5"/>
  <c r="T108" i="5"/>
  <c r="K108" i="5"/>
  <c r="K109" i="5"/>
  <c r="U109" i="5"/>
  <c r="U108" i="5"/>
  <c r="P108" i="5"/>
  <c r="P109" i="5"/>
  <c r="N108" i="5"/>
  <c r="N109" i="5"/>
  <c r="AB136" i="5"/>
  <c r="AB138" i="5" s="1"/>
  <c r="X136" i="5"/>
  <c r="X138" i="5" s="1"/>
  <c r="I85" i="5"/>
  <c r="I92" i="5" s="1"/>
  <c r="I60" i="5"/>
  <c r="I89" i="5" s="1"/>
  <c r="J60" i="5"/>
  <c r="J89" i="5" s="1"/>
  <c r="J85" i="5"/>
  <c r="J92" i="5" s="1"/>
  <c r="AJ141" i="5" l="1"/>
  <c r="F30" i="19"/>
  <c r="Y123" i="5"/>
  <c r="Y125" i="5" s="1"/>
  <c r="Y127" i="5" s="1"/>
  <c r="AC123" i="5"/>
  <c r="AC125" i="5" s="1"/>
  <c r="AC127" i="5" s="1"/>
  <c r="O123" i="5"/>
  <c r="O125" i="5" s="1"/>
  <c r="O127" i="5" s="1"/>
  <c r="M123" i="5"/>
  <c r="M125" i="5" s="1"/>
  <c r="M127" i="5" s="1"/>
  <c r="R127" i="5"/>
  <c r="R118" i="5"/>
  <c r="R139" i="5" s="1"/>
  <c r="R140" i="5" s="1"/>
  <c r="F12" i="19" s="1"/>
  <c r="AF123" i="5"/>
  <c r="AF125" i="5" s="1"/>
  <c r="AF112" i="5" s="1"/>
  <c r="AF117" i="5" s="1"/>
  <c r="Q123" i="5"/>
  <c r="Q125" i="5" s="1"/>
  <c r="Q112" i="5" s="1"/>
  <c r="Q117" i="5" s="1"/>
  <c r="Z123" i="5"/>
  <c r="Z125" i="5" s="1"/>
  <c r="Z127" i="5" s="1"/>
  <c r="AD123" i="5"/>
  <c r="AD125" i="5" s="1"/>
  <c r="AD112" i="5" s="1"/>
  <c r="AD117" i="5" s="1"/>
  <c r="S123" i="5"/>
  <c r="S125" i="5" s="1"/>
  <c r="S112" i="5" s="1"/>
  <c r="S117" i="5" s="1"/>
  <c r="V123" i="5"/>
  <c r="V125" i="5" s="1"/>
  <c r="V112" i="5" s="1"/>
  <c r="V117" i="5" s="1"/>
  <c r="AA123" i="5"/>
  <c r="AA125" i="5" s="1"/>
  <c r="AA127" i="5" s="1"/>
  <c r="T123" i="5"/>
  <c r="T125" i="5" s="1"/>
  <c r="T127" i="5" s="1"/>
  <c r="W123" i="5"/>
  <c r="W125" i="5" s="1"/>
  <c r="W112" i="5" s="1"/>
  <c r="W117" i="5" s="1"/>
  <c r="AE123" i="5"/>
  <c r="AE125" i="5" s="1"/>
  <c r="AE112" i="5" s="1"/>
  <c r="AE117" i="5" s="1"/>
  <c r="P123" i="5"/>
  <c r="P125" i="5" s="1"/>
  <c r="P127" i="5" s="1"/>
  <c r="K123" i="5"/>
  <c r="K125" i="5" s="1"/>
  <c r="K127" i="5" s="1"/>
  <c r="U123" i="5"/>
  <c r="U125" i="5" s="1"/>
  <c r="U127" i="5" s="1"/>
  <c r="L123" i="5"/>
  <c r="L125" i="5" s="1"/>
  <c r="L127" i="5" s="1"/>
  <c r="AB109" i="5"/>
  <c r="AB108" i="5"/>
  <c r="AG123" i="5"/>
  <c r="AG125" i="5" s="1"/>
  <c r="AG112" i="5" s="1"/>
  <c r="AG117" i="5" s="1"/>
  <c r="X109" i="5"/>
  <c r="X108" i="5"/>
  <c r="N123" i="5"/>
  <c r="N125" i="5" s="1"/>
  <c r="N127" i="5" s="1"/>
  <c r="AF110" i="5"/>
  <c r="U110" i="5"/>
  <c r="K110" i="5"/>
  <c r="S110" i="5"/>
  <c r="AC110" i="5"/>
  <c r="T110" i="5"/>
  <c r="Q110" i="5"/>
  <c r="I94" i="5"/>
  <c r="O110" i="5"/>
  <c r="AD110" i="5"/>
  <c r="AE110" i="5"/>
  <c r="W110" i="5"/>
  <c r="V110" i="5"/>
  <c r="Y110" i="5"/>
  <c r="L110" i="5"/>
  <c r="Z110" i="5"/>
  <c r="P110" i="5"/>
  <c r="AG110" i="5"/>
  <c r="J94" i="5"/>
  <c r="J133" i="5" s="1"/>
  <c r="J134" i="5" s="1"/>
  <c r="AA110" i="5"/>
  <c r="N110" i="5"/>
  <c r="M110" i="5"/>
  <c r="G30" i="19" l="1"/>
  <c r="R141" i="5"/>
  <c r="AB110" i="5"/>
  <c r="X110" i="5"/>
  <c r="AF118" i="5"/>
  <c r="AF139" i="5" s="1"/>
  <c r="AF140" i="5" s="1"/>
  <c r="X123" i="5"/>
  <c r="X125" i="5" s="1"/>
  <c r="X127" i="5" s="1"/>
  <c r="AB123" i="5"/>
  <c r="AB125" i="5" s="1"/>
  <c r="AB127" i="5" s="1"/>
  <c r="I133" i="5"/>
  <c r="J136" i="5"/>
  <c r="J138" i="5" s="1"/>
  <c r="S118" i="5"/>
  <c r="S139" i="5" s="1"/>
  <c r="S140" i="5" s="1"/>
  <c r="W127" i="5"/>
  <c r="P112" i="5"/>
  <c r="P117" i="5" s="1"/>
  <c r="P118" i="5" s="1"/>
  <c r="P139" i="5" s="1"/>
  <c r="P140" i="5" s="1"/>
  <c r="W118" i="5"/>
  <c r="W139" i="5" s="1"/>
  <c r="W140" i="5" s="1"/>
  <c r="U112" i="5"/>
  <c r="U117" i="5" s="1"/>
  <c r="U118" i="5" s="1"/>
  <c r="U139" i="5" s="1"/>
  <c r="U140" i="5" s="1"/>
  <c r="Y112" i="5"/>
  <c r="Y117" i="5" s="1"/>
  <c r="Y118" i="5" s="1"/>
  <c r="Y139" i="5" s="1"/>
  <c r="Y140" i="5" s="1"/>
  <c r="AA112" i="5"/>
  <c r="AA117" i="5" s="1"/>
  <c r="AA118" i="5" s="1"/>
  <c r="AA139" i="5" s="1"/>
  <c r="AA140" i="5" s="1"/>
  <c r="L112" i="5"/>
  <c r="L117" i="5" s="1"/>
  <c r="L118" i="5" s="1"/>
  <c r="L139" i="5" s="1"/>
  <c r="L140" i="5" s="1"/>
  <c r="AC112" i="5"/>
  <c r="AC117" i="5" s="1"/>
  <c r="AC118" i="5" s="1"/>
  <c r="AC139" i="5" s="1"/>
  <c r="AC140" i="5" s="1"/>
  <c r="Q118" i="5"/>
  <c r="Q139" i="5" s="1"/>
  <c r="Q140" i="5" s="1"/>
  <c r="AE118" i="5"/>
  <c r="AE139" i="5" s="1"/>
  <c r="AE140" i="5" s="1"/>
  <c r="AE127" i="5"/>
  <c r="AD118" i="5"/>
  <c r="AD139" i="5" s="1"/>
  <c r="AD140" i="5" s="1"/>
  <c r="Q127" i="5"/>
  <c r="T112" i="5"/>
  <c r="T117" i="5" s="1"/>
  <c r="T118" i="5" s="1"/>
  <c r="T139" i="5" s="1"/>
  <c r="T140" i="5" s="1"/>
  <c r="AF127" i="5"/>
  <c r="AG118" i="5"/>
  <c r="AG139" i="5" s="1"/>
  <c r="AG140" i="5" s="1"/>
  <c r="K112" i="5"/>
  <c r="K117" i="5" s="1"/>
  <c r="K118" i="5" s="1"/>
  <c r="K139" i="5" s="1"/>
  <c r="K140" i="5" s="1"/>
  <c r="AG127" i="5"/>
  <c r="V118" i="5"/>
  <c r="V139" i="5" s="1"/>
  <c r="V140" i="5" s="1"/>
  <c r="O112" i="5"/>
  <c r="O117" i="5" s="1"/>
  <c r="O118" i="5" s="1"/>
  <c r="O139" i="5" s="1"/>
  <c r="O140" i="5" s="1"/>
  <c r="S127" i="5"/>
  <c r="Z112" i="5"/>
  <c r="Z117" i="5" s="1"/>
  <c r="Z118" i="5" s="1"/>
  <c r="Z139" i="5" s="1"/>
  <c r="Z140" i="5" s="1"/>
  <c r="V127" i="5"/>
  <c r="M112" i="5"/>
  <c r="M117" i="5" s="1"/>
  <c r="M118" i="5" s="1"/>
  <c r="M139" i="5" s="1"/>
  <c r="M140" i="5" s="1"/>
  <c r="N112" i="5"/>
  <c r="N117" i="5" s="1"/>
  <c r="N118" i="5" s="1"/>
  <c r="N139" i="5" s="1"/>
  <c r="N140" i="5" s="1"/>
  <c r="AD127" i="5"/>
  <c r="F26" i="19" l="1"/>
  <c r="AH136" i="5"/>
  <c r="AF141" i="5"/>
  <c r="AB112" i="5"/>
  <c r="AB117" i="5" s="1"/>
  <c r="AB118" i="5" s="1"/>
  <c r="AB139" i="5" s="1"/>
  <c r="AB140" i="5" s="1"/>
  <c r="AB141" i="5" s="1"/>
  <c r="X112" i="5"/>
  <c r="X117" i="5" s="1"/>
  <c r="X118" i="5" s="1"/>
  <c r="X139" i="5" s="1"/>
  <c r="X140" i="5" s="1"/>
  <c r="X141" i="5" s="1"/>
  <c r="J109" i="5"/>
  <c r="J108" i="5"/>
  <c r="AG141" i="5"/>
  <c r="F27" i="19"/>
  <c r="F25" i="19"/>
  <c r="AE141" i="5"/>
  <c r="F24" i="19"/>
  <c r="AD141" i="5"/>
  <c r="AC141" i="5"/>
  <c r="F23" i="19"/>
  <c r="F21" i="19"/>
  <c r="AA141" i="5"/>
  <c r="F20" i="19"/>
  <c r="Z141" i="5"/>
  <c r="F19" i="19"/>
  <c r="Y141" i="5"/>
  <c r="F17" i="19"/>
  <c r="W141" i="5"/>
  <c r="F16" i="19"/>
  <c r="V141" i="5"/>
  <c r="F15" i="19"/>
  <c r="U141" i="5"/>
  <c r="T141" i="5"/>
  <c r="F14" i="19"/>
  <c r="F13" i="19"/>
  <c r="S141" i="5"/>
  <c r="Q141" i="5"/>
  <c r="F11" i="19"/>
  <c r="F10" i="19"/>
  <c r="P141" i="5"/>
  <c r="F9" i="19"/>
  <c r="O141" i="5"/>
  <c r="F8" i="19"/>
  <c r="N141" i="5"/>
  <c r="M141" i="5"/>
  <c r="F7" i="19"/>
  <c r="F6" i="19"/>
  <c r="L141" i="5"/>
  <c r="F5" i="19"/>
  <c r="K141" i="5"/>
  <c r="I134" i="5"/>
  <c r="AH137" i="5" l="1"/>
  <c r="AI136" i="5"/>
  <c r="AH138" i="5"/>
  <c r="AH108" i="5" s="1"/>
  <c r="J123" i="5"/>
  <c r="F18" i="19"/>
  <c r="F22" i="19"/>
  <c r="I136" i="5"/>
  <c r="J110" i="5"/>
  <c r="AI137" i="5" l="1"/>
  <c r="AI138" i="5" s="1"/>
  <c r="AH109" i="5"/>
  <c r="AH110" i="5"/>
  <c r="AH123" i="5"/>
  <c r="AH125" i="5" s="1"/>
  <c r="I138" i="5"/>
  <c r="I109" i="5" s="1"/>
  <c r="J125" i="5"/>
  <c r="J112" i="5" s="1"/>
  <c r="J117" i="5" s="1"/>
  <c r="AI109" i="5" l="1"/>
  <c r="AI108" i="5"/>
  <c r="I108" i="5"/>
  <c r="AH127" i="5"/>
  <c r="AH112" i="5"/>
  <c r="AH117" i="5" s="1"/>
  <c r="AH118" i="5" s="1"/>
  <c r="AH139" i="5" s="1"/>
  <c r="AH140" i="5" s="1"/>
  <c r="I123" i="5"/>
  <c r="I125" i="5" s="1"/>
  <c r="I112" i="5" s="1"/>
  <c r="I110" i="5"/>
  <c r="J118" i="5"/>
  <c r="J139" i="5" s="1"/>
  <c r="J140" i="5" s="1"/>
  <c r="J127" i="5"/>
  <c r="AI110" i="5" l="1"/>
  <c r="AI123" i="5"/>
  <c r="AI125" i="5" s="1"/>
  <c r="AI112" i="5" s="1"/>
  <c r="AI117" i="5" s="1"/>
  <c r="AI118" i="5" s="1"/>
  <c r="AI139" i="5" s="1"/>
  <c r="AI140" i="5" s="1"/>
  <c r="F29" i="19" s="1"/>
  <c r="G29" i="19" s="1"/>
  <c r="AH141" i="5"/>
  <c r="F28" i="19"/>
  <c r="G28" i="19" s="1"/>
  <c r="F4" i="19"/>
  <c r="G4" i="19" s="1"/>
  <c r="J141" i="5"/>
  <c r="I117" i="5"/>
  <c r="I118" i="5" s="1"/>
  <c r="I139" i="5" s="1"/>
  <c r="I140" i="5" s="1"/>
  <c r="I127" i="5"/>
  <c r="G5" i="19"/>
  <c r="H136" i="5" l="1"/>
  <c r="AL140" i="5"/>
  <c r="AI127" i="5"/>
  <c r="AI141" i="5"/>
  <c r="G6" i="19"/>
  <c r="G7" i="19"/>
  <c r="G8" i="19"/>
  <c r="G9" i="19"/>
  <c r="I141" i="5" l="1"/>
  <c r="AL141" i="5" s="1"/>
  <c r="F3" i="19"/>
  <c r="F32" i="19" s="1"/>
  <c r="H137" i="5"/>
  <c r="H139" i="5"/>
  <c r="G10" i="19"/>
  <c r="G11" i="19"/>
  <c r="G3" i="19" l="1"/>
  <c r="H140" i="5"/>
  <c r="G12" i="19"/>
  <c r="G13" i="19"/>
  <c r="G14" i="19"/>
  <c r="G15" i="19"/>
  <c r="G16" i="19"/>
  <c r="G17" i="19"/>
  <c r="G18" i="19"/>
  <c r="G19" i="19"/>
  <c r="G20" i="19"/>
  <c r="G21" i="19" l="1"/>
  <c r="G22" i="19"/>
  <c r="G23" i="19"/>
  <c r="G24" i="19" l="1"/>
  <c r="G25" i="19"/>
  <c r="G26" i="19"/>
  <c r="G27" i="19"/>
  <c r="G32" i="19" l="1"/>
  <c r="G42" i="19" s="1"/>
  <c r="F42" i="19"/>
</calcChain>
</file>

<file path=xl/comments1.xml><?xml version="1.0" encoding="utf-8"?>
<comments xmlns="http://schemas.openxmlformats.org/spreadsheetml/2006/main">
  <authors>
    <author>Admin</author>
  </authors>
  <commentList>
    <comment ref="H23" authorId="0" shapeId="0">
      <text>
        <r>
          <rPr>
            <b/>
            <sz val="9"/>
            <color indexed="81"/>
            <rFont val="Segoe UI"/>
            <charset val="1"/>
          </rPr>
          <t>Admin:</t>
        </r>
        <r>
          <rPr>
            <sz val="9"/>
            <color indexed="81"/>
            <rFont val="Segoe UI"/>
            <charset val="1"/>
          </rPr>
          <t xml:space="preserve">
Nesse campo devem ser previstos apenas as insalubidade para as unidades de saúde, pois nas unidades de saúde todos os trabalhadores fazem jus a insalubridade.
</t>
        </r>
      </text>
    </comment>
    <comment ref="B98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Valores optidos a partir da planilha materiais</t>
        </r>
      </text>
    </comment>
    <comment ref="B99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Valores optidos a partir da planilha materiais</t>
        </r>
      </text>
    </comment>
    <comment ref="B100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Valores optidos a partir da planilha materiais</t>
        </r>
      </text>
    </comment>
    <comment ref="H101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 por trabalhador. 
A fórmula calcula pela quantidade de funcionários</t>
        </r>
      </text>
    </comment>
    <comment ref="H102" authorId="0" shapeId="0">
      <text>
        <r>
          <rPr>
            <b/>
            <sz val="9"/>
            <color indexed="81"/>
            <rFont val="Segoe UI"/>
            <charset val="1"/>
          </rPr>
          <t>Admin:</t>
        </r>
        <r>
          <rPr>
            <sz val="9"/>
            <color indexed="81"/>
            <rFont val="Segoe UI"/>
            <charset val="1"/>
          </rPr>
          <t xml:space="preserve">
Nesse campo devem ser previstos as insalubridades para os demais locais de limpeza, considerando que a limpeza de banheiro faz jus a insalubridade. Assim é previsto o pagamento de uma insalubridade por local de limpeza. Devendo a contratada designar uma trabalhadora para limpeza de banheiro que fará jus a insalubridade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99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Valores optidos a partir da planilha materiais</t>
        </r>
      </text>
    </comment>
    <comment ref="B100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Valores optidos a partir da planilha materiais</t>
        </r>
      </text>
    </comment>
    <comment ref="B101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Valores optidos a partir da planilha materiais</t>
        </r>
      </text>
    </comment>
    <comment ref="H103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Valor por trabalhador. A planilha calcula pelo total de efetivo
</t>
        </r>
      </text>
    </comment>
  </commentList>
</comments>
</file>

<file path=xl/sharedStrings.xml><?xml version="1.0" encoding="utf-8"?>
<sst xmlns="http://schemas.openxmlformats.org/spreadsheetml/2006/main" count="1235" uniqueCount="362">
  <si>
    <t>-</t>
  </si>
  <si>
    <t>VALOR (R$)</t>
  </si>
  <si>
    <t>Adicional Noturno</t>
  </si>
  <si>
    <t>%</t>
  </si>
  <si>
    <t>Outros (especificar)</t>
  </si>
  <si>
    <t>Lucro</t>
  </si>
  <si>
    <t>Data base da categoria (dia/mês/ano)</t>
  </si>
  <si>
    <t>Categoria profissional (vinculada à execução contratual)</t>
  </si>
  <si>
    <t>Tipo de serviço (mesmo serviço com características distintas)</t>
  </si>
  <si>
    <t>A</t>
  </si>
  <si>
    <t>B</t>
  </si>
  <si>
    <t>C</t>
  </si>
  <si>
    <t>D</t>
  </si>
  <si>
    <t>E</t>
  </si>
  <si>
    <t>F</t>
  </si>
  <si>
    <t>G</t>
  </si>
  <si>
    <t>H</t>
  </si>
  <si>
    <t>COMPOSIÇÃO DA REMUNERAÇÃO</t>
  </si>
  <si>
    <t>INSUMOS DIVERSOS</t>
  </si>
  <si>
    <t>Afastamento Maternidade</t>
  </si>
  <si>
    <t>Custos Indiretos</t>
  </si>
  <si>
    <t>Mão-de-Obra vinculada à execução contratual (valor por empregado)</t>
  </si>
  <si>
    <t>Limpeza</t>
  </si>
  <si>
    <t>Servente</t>
  </si>
  <si>
    <t>TRIBUTOS</t>
  </si>
  <si>
    <t>C.1</t>
  </si>
  <si>
    <t>C.2</t>
  </si>
  <si>
    <t>C.3</t>
  </si>
  <si>
    <t>a)</t>
  </si>
  <si>
    <t>Tributos % = To = .............................................................</t>
  </si>
  <si>
    <t>b)</t>
  </si>
  <si>
    <t>c)</t>
  </si>
  <si>
    <t>Po / (1 - To) = P1 = ..............................................................................</t>
  </si>
  <si>
    <t>Valor dos Tributos = P1 - Po</t>
  </si>
  <si>
    <t>Dados para composição dos custos referentes à mão-de-obra</t>
  </si>
  <si>
    <t>Classificação Brasileira de Ocupações (CBO)</t>
  </si>
  <si>
    <t xml:space="preserve">Adicional Periculosidade </t>
  </si>
  <si>
    <t xml:space="preserve">INSS </t>
  </si>
  <si>
    <t xml:space="preserve">Salário Educação </t>
  </si>
  <si>
    <t xml:space="preserve">INCRA </t>
  </si>
  <si>
    <t xml:space="preserve">FGTS </t>
  </si>
  <si>
    <t>TOTAL DO MÓDULO 1</t>
  </si>
  <si>
    <t>PROVISÃO PARA RESCISÃO</t>
  </si>
  <si>
    <t xml:space="preserve">Aviso Prévio Trabalhado </t>
  </si>
  <si>
    <t>Incidência do FGTS sobre Aviso Prévio Indenizado</t>
  </si>
  <si>
    <t>Aviso Prévio Indenizado</t>
  </si>
  <si>
    <t>Multa do FGTS e Contribuição Social sobre o Aviso Prévio Indenizado</t>
  </si>
  <si>
    <t xml:space="preserve">Multa do FGTS e Contribuição Social sobre o Aviso Prévio Trabalhado. </t>
  </si>
  <si>
    <t>Licença Paternidade</t>
  </si>
  <si>
    <t>Subtotal</t>
  </si>
  <si>
    <t>Ausências por doença</t>
  </si>
  <si>
    <t>ENCARGOS SOCIAIS E TRABALHISTAS</t>
  </si>
  <si>
    <t>Manutenção e depreciação de equipamentos</t>
  </si>
  <si>
    <t>SESI ou SESC</t>
  </si>
  <si>
    <t>SENAI ou SENAC</t>
  </si>
  <si>
    <t>SEBRAE</t>
  </si>
  <si>
    <t>TOTAL ENCARGOS PREVIDENCIÁRIOS</t>
  </si>
  <si>
    <t>1 - COMPOSIÇÃO DA REMUNERAÇÃO</t>
  </si>
  <si>
    <t>2 - Benefícios Mensais e Diários</t>
  </si>
  <si>
    <t>TOTAL  Salário Adicional de Férias</t>
  </si>
  <si>
    <t>TOTAL do afastamento maternidade</t>
  </si>
  <si>
    <t>TOTAL da Provisão para Recisão</t>
  </si>
  <si>
    <t>Encargos sociais e previdenciários</t>
  </si>
  <si>
    <t>13º Salário e adicional de férias</t>
  </si>
  <si>
    <t>Afastamento maternidade</t>
  </si>
  <si>
    <t>Custo de reposição do profissional ausente</t>
  </si>
  <si>
    <t>Custo de rescisão</t>
  </si>
  <si>
    <t>Outros Especificar</t>
  </si>
  <si>
    <t>Total dos Encargos Sociais e trabalhistas</t>
  </si>
  <si>
    <t xml:space="preserve"> CUSTOS INDIRETOS, TRIBUTOS E LUCRO</t>
  </si>
  <si>
    <t>C.4</t>
  </si>
  <si>
    <t>C.5</t>
  </si>
  <si>
    <t>COFINS 3%</t>
  </si>
  <si>
    <t>PIS 0,65%</t>
  </si>
  <si>
    <t>ISSQN 4,00%</t>
  </si>
  <si>
    <t>TOTAL DO TRIBUTOS</t>
  </si>
  <si>
    <t>Total dos custos intiretos, tributos e lucro</t>
  </si>
  <si>
    <t>Total dos Custos Indiretos e Lucro</t>
  </si>
  <si>
    <t>CUSTO GERAL POR EMPREGADO</t>
  </si>
  <si>
    <t>5 - CUSTOS INDIRETOS, TRIBUTOS E LUCRO</t>
  </si>
  <si>
    <t>(Total dos Módulos 1, 2, 3 e 4 + Custos indiretos + lucro)= Po = ...................................</t>
  </si>
  <si>
    <t>Assiduidade</t>
  </si>
  <si>
    <t>Hora noturna adicional</t>
  </si>
  <si>
    <t>Adicional de Hora Extra</t>
  </si>
  <si>
    <t xml:space="preserve">Ausência por Acidente de Trabalho </t>
  </si>
  <si>
    <t>Ausências legais</t>
  </si>
  <si>
    <t>CRAS</t>
  </si>
  <si>
    <t>Item</t>
  </si>
  <si>
    <t>Água Sanitária – litros</t>
  </si>
  <si>
    <t>Desinfetante   - litros</t>
  </si>
  <si>
    <t>Sabão em pedra  - 200 gr – unidade</t>
  </si>
  <si>
    <t>Saco alvejado algodão – unidades</t>
  </si>
  <si>
    <t>Saco para lixo 15 litros – unidades</t>
  </si>
  <si>
    <t>Saco para lixo 30 litros – unidades</t>
  </si>
  <si>
    <t>Saco para lixo 50 litros – unidades</t>
  </si>
  <si>
    <t>Saco para lixo 100 litros (de 8 micras) – unidades</t>
  </si>
  <si>
    <t>Amaciante  - litros</t>
  </si>
  <si>
    <t>Vassoura de palha - unidade</t>
  </si>
  <si>
    <t>Vassoura de Naylon - unidade</t>
  </si>
  <si>
    <t>Pás de lixo - unidade</t>
  </si>
  <si>
    <t>Rodo tipo esfregão (scotbrit) - unidade</t>
  </si>
  <si>
    <t>Rodo de espuma - unidade</t>
  </si>
  <si>
    <t>R$ Total</t>
  </si>
  <si>
    <t>Saco para o chão (2ª viagem) – unidad</t>
  </si>
  <si>
    <t>Flanela Branca 29x39 - unidades</t>
  </si>
  <si>
    <t>Saco alvejado algodão 60x80 cm - unida</t>
  </si>
  <si>
    <t>Saco para lixo 100 litros azul - unidade</t>
  </si>
  <si>
    <t>Detergente 500 ml - unidades</t>
  </si>
  <si>
    <t>Pedra Sanitária - unidade</t>
  </si>
  <si>
    <t>Cera incolor - 1000 ml - unidade</t>
  </si>
  <si>
    <t>Saponáceo liquido com 300 ml - unid</t>
  </si>
  <si>
    <t>Saco de pano sem alvejar</t>
  </si>
  <si>
    <t>Rodo de madeira médio – 40 cm -unida</t>
  </si>
  <si>
    <t>Rodo de madeira grande – 80 cm -unida</t>
  </si>
  <si>
    <t>Limpador Químico -  Ref. Quimibos - dot limp - 5 litro</t>
  </si>
  <si>
    <t>valor mensal</t>
  </si>
  <si>
    <t>Total Mensal</t>
  </si>
  <si>
    <t>Qtde Efetivo</t>
  </si>
  <si>
    <t>Sindicato</t>
  </si>
  <si>
    <t>SIEMACO</t>
  </si>
  <si>
    <t>Salário Min. Nacional</t>
  </si>
  <si>
    <t>CEMEI Santa Clara</t>
  </si>
  <si>
    <t>CEMEI Raio Sol</t>
  </si>
  <si>
    <t>Esc. Olavo Bilac</t>
  </si>
  <si>
    <t>Esc. S. Cristóvão</t>
  </si>
  <si>
    <t>Esc. José Bonif.</t>
  </si>
  <si>
    <t>Esc. Leôncio Correia</t>
  </si>
  <si>
    <t>Esc. Tancredo Neves</t>
  </si>
  <si>
    <t>Biblioteca e CAMU</t>
  </si>
  <si>
    <t>UBS B Vista</t>
  </si>
  <si>
    <t>UBS Nova União</t>
  </si>
  <si>
    <t>UBS Bairro União</t>
  </si>
  <si>
    <t>Sede Adm. Saúde</t>
  </si>
  <si>
    <t>Centro Espec</t>
  </si>
  <si>
    <t>Paço Munic</t>
  </si>
  <si>
    <t>Sede  Agric.</t>
  </si>
  <si>
    <t>Sec Des. Ecom.</t>
  </si>
  <si>
    <t>C E Ivar Ranzi</t>
  </si>
  <si>
    <t>Gin. A C Picinato</t>
  </si>
  <si>
    <t>Detergente - litros - para piso</t>
  </si>
  <si>
    <t>Saponáceo pó  - 300 gr – unidades</t>
  </si>
  <si>
    <t>Local 1</t>
  </si>
  <si>
    <t>Local 2</t>
  </si>
  <si>
    <t>Local 3</t>
  </si>
  <si>
    <t>Local 4</t>
  </si>
  <si>
    <t>Local 5</t>
  </si>
  <si>
    <t>Local 6</t>
  </si>
  <si>
    <t>Local 7</t>
  </si>
  <si>
    <t>Local 8</t>
  </si>
  <si>
    <t>Local 9</t>
  </si>
  <si>
    <t>Local 10</t>
  </si>
  <si>
    <t>Local 11</t>
  </si>
  <si>
    <t>Local 12</t>
  </si>
  <si>
    <t>Local 13</t>
  </si>
  <si>
    <t>Local 14</t>
  </si>
  <si>
    <t>Local 15</t>
  </si>
  <si>
    <t>Local 16</t>
  </si>
  <si>
    <t>Local 17</t>
  </si>
  <si>
    <t>Local 18</t>
  </si>
  <si>
    <t>Local 19</t>
  </si>
  <si>
    <t>Local 20</t>
  </si>
  <si>
    <t>Local 21</t>
  </si>
  <si>
    <t>12 meses</t>
  </si>
  <si>
    <t>Sec Viação e Obras</t>
  </si>
  <si>
    <t>Local 22</t>
  </si>
  <si>
    <t>Valor Unitário</t>
  </si>
  <si>
    <t>Total Anual</t>
  </si>
  <si>
    <t>Qtde</t>
  </si>
  <si>
    <t>Biblioteca</t>
  </si>
  <si>
    <t>UBS Boa Vista</t>
  </si>
  <si>
    <t>UBS N União</t>
  </si>
  <si>
    <t>UBS B União</t>
  </si>
  <si>
    <t>Paço Mun</t>
  </si>
  <si>
    <t>Sec Agricult</t>
  </si>
  <si>
    <t>Sec Des Econ</t>
  </si>
  <si>
    <t>Sec Viação Ob</t>
  </si>
  <si>
    <t>Gin Ivar Ranzi</t>
  </si>
  <si>
    <t>Gin A C Picin</t>
  </si>
  <si>
    <t>Local 23</t>
  </si>
  <si>
    <r>
      <t xml:space="preserve">SERVIÇOS DE LIMPEZA E CONSERVAÇÃO DO </t>
    </r>
    <r>
      <rPr>
        <b/>
        <sz val="9"/>
        <color rgb="FF000000"/>
        <rFont val="Times New Roman"/>
        <family val="1"/>
      </rPr>
      <t>CEMEI SANTA CLARA</t>
    </r>
    <r>
      <rPr>
        <sz val="9"/>
        <color rgb="FF000000"/>
        <rFont val="Times New Roman"/>
        <family val="1"/>
      </rPr>
      <t xml:space="preserve"> </t>
    </r>
  </si>
  <si>
    <r>
      <t xml:space="preserve">SERVIÇOS DE LIMPEZA E CONSERVAÇÃO DO </t>
    </r>
    <r>
      <rPr>
        <b/>
        <sz val="9"/>
        <color rgb="FF000000"/>
        <rFont val="Times New Roman"/>
        <family val="1"/>
      </rPr>
      <t>CEMEI RAIO DE SOL</t>
    </r>
    <r>
      <rPr>
        <sz val="9"/>
        <color rgb="FF000000"/>
        <rFont val="Times New Roman"/>
        <family val="1"/>
      </rPr>
      <t xml:space="preserve"> </t>
    </r>
  </si>
  <si>
    <r>
      <t xml:space="preserve">SERVIÇOS DE LIMPEZA E CONSERVAÇÃO DA </t>
    </r>
    <r>
      <rPr>
        <b/>
        <sz val="9"/>
        <color rgb="FF000000"/>
        <rFont val="Times New Roman"/>
        <family val="1"/>
      </rPr>
      <t>ESCOLA MUNICIPAL OLAVO BILAC</t>
    </r>
    <r>
      <rPr>
        <sz val="9"/>
        <color rgb="FF000000"/>
        <rFont val="Times New Roman"/>
        <family val="1"/>
      </rPr>
      <t xml:space="preserve"> </t>
    </r>
  </si>
  <si>
    <r>
      <t xml:space="preserve">SERVIÇOS DE LIMPEZA E CONSERVAÇÃO DA </t>
    </r>
    <r>
      <rPr>
        <b/>
        <sz val="9"/>
        <color rgb="FF000000"/>
        <rFont val="Times New Roman"/>
        <family val="1"/>
      </rPr>
      <t>ESCOLA MUNICIPAL SÃO CRISTÓVÃO</t>
    </r>
  </si>
  <si>
    <r>
      <t xml:space="preserve">SERVIÇOS DE LIMPEZA E CONSERVAÇÃO DA </t>
    </r>
    <r>
      <rPr>
        <b/>
        <sz val="9"/>
        <color rgb="FF000000"/>
        <rFont val="Times New Roman"/>
        <family val="1"/>
      </rPr>
      <t xml:space="preserve">ESCOLA MUNICIPAL DO CAMPO JOSÉ BONIFÁCIO </t>
    </r>
  </si>
  <si>
    <r>
      <t xml:space="preserve">SERVIÇOS DE LIMPEZA E CONSERVAÇÃO DA </t>
    </r>
    <r>
      <rPr>
        <b/>
        <sz val="9"/>
        <color rgb="FF000000"/>
        <rFont val="Times New Roman"/>
        <family val="1"/>
      </rPr>
      <t xml:space="preserve">ESCOLA MUNICIPAL LEÔNCIO CORREIA </t>
    </r>
  </si>
  <si>
    <r>
      <t xml:space="preserve">SERVIÇOS DE LIMPEZA E CONSERVAÇÃO DO </t>
    </r>
    <r>
      <rPr>
        <b/>
        <sz val="9"/>
        <color rgb="FF000000"/>
        <rFont val="Times New Roman"/>
        <family val="1"/>
      </rPr>
      <t>CENTRO DE ESPECIALIDADE</t>
    </r>
  </si>
  <si>
    <r>
      <t xml:space="preserve">SERVIÇOS DE LIMPEZA E CONSERVAÇÃO DA </t>
    </r>
    <r>
      <rPr>
        <b/>
        <sz val="9"/>
        <color rgb="FF000000"/>
        <rFont val="Times New Roman"/>
        <family val="1"/>
      </rPr>
      <t>UNIDADE BÁSICA DE SAÚDE DA BOA VISTA</t>
    </r>
  </si>
  <si>
    <r>
      <t xml:space="preserve">SERVIÇOS DE LIMPEZA E CONSERVAÇÃO DA </t>
    </r>
    <r>
      <rPr>
        <b/>
        <sz val="9"/>
        <color rgb="FF000000"/>
        <rFont val="Times New Roman"/>
        <family val="1"/>
      </rPr>
      <t>UNIDADE BÁSICA DE SAÚDE DA NOVA UNIÃO</t>
    </r>
    <r>
      <rPr>
        <sz val="9"/>
        <color rgb="FF000000"/>
        <rFont val="Times New Roman"/>
        <family val="1"/>
      </rPr>
      <t xml:space="preserve">  </t>
    </r>
  </si>
  <si>
    <r>
      <t>SERVIÇO DE LIMPEZA E CONSERVAÇÃO DA UBS</t>
    </r>
    <r>
      <rPr>
        <b/>
        <sz val="9"/>
        <rFont val="Times New Roman"/>
        <family val="1"/>
      </rPr>
      <t xml:space="preserve"> do BAIRRO UNIÃO</t>
    </r>
  </si>
  <si>
    <r>
      <t xml:space="preserve">SERVIÇO DE LIMPEZA E CONSERVAÇÃO DO </t>
    </r>
    <r>
      <rPr>
        <b/>
        <sz val="9"/>
        <color rgb="FF000000"/>
        <rFont val="Times New Roman"/>
        <family val="1"/>
      </rPr>
      <t>PAÇO MUNICIPAL</t>
    </r>
    <r>
      <rPr>
        <sz val="9"/>
        <color rgb="FF000000"/>
        <rFont val="Times New Roman"/>
        <family val="1"/>
      </rPr>
      <t xml:space="preserve"> </t>
    </r>
  </si>
  <si>
    <r>
      <t xml:space="preserve">SERVIÇO DE LIMPEZA E CONSERVAÇÃO </t>
    </r>
    <r>
      <rPr>
        <b/>
        <sz val="9"/>
        <color rgb="FF000000"/>
        <rFont val="Times New Roman"/>
        <family val="1"/>
      </rPr>
      <t xml:space="preserve">DO CENTRO ESPORTIVO IVAR RANZI </t>
    </r>
  </si>
  <si>
    <r>
      <t xml:space="preserve">SERVIÇO DE LIMPEZA E CONSERVAÇÃO </t>
    </r>
    <r>
      <rPr>
        <b/>
        <sz val="9"/>
        <color rgb="FF000000"/>
        <rFont val="Times New Roman"/>
        <family val="1"/>
      </rPr>
      <t>DO GINÁSIO DE ESPORTES ANTÔNIO CARLOS PICINATTO</t>
    </r>
  </si>
  <si>
    <r>
      <t xml:space="preserve">SERVIÇO DE LIMPEZA E CONSERVAÇÃO DA SEDE DA </t>
    </r>
    <r>
      <rPr>
        <b/>
        <sz val="9"/>
        <color rgb="FF000000"/>
        <rFont val="Times New Roman"/>
        <family val="1"/>
      </rPr>
      <t>SECRETARIA DE VIAÇÃO OBRAS</t>
    </r>
    <r>
      <rPr>
        <sz val="9"/>
        <color rgb="FF000000"/>
        <rFont val="Times New Roman"/>
        <family val="1"/>
      </rPr>
      <t xml:space="preserve"> E URBANISMO E CAPELA MORTUÁRIA </t>
    </r>
  </si>
  <si>
    <t>Locais dos Serviços</t>
  </si>
  <si>
    <t>Total Estimado</t>
  </si>
  <si>
    <t xml:space="preserve">PLANILHA COMPOSIÇÃO DOS CUSTOS DOS SERVIÇOS </t>
  </si>
  <si>
    <t>Outros</t>
  </si>
  <si>
    <t>Odorisador de ar – lavanda – 400 ou 300 ml – unidade</t>
  </si>
  <si>
    <t xml:space="preserve">Lote </t>
  </si>
  <si>
    <t>C/H Semanal</t>
  </si>
  <si>
    <t>40 h/s</t>
  </si>
  <si>
    <t>20 h/s</t>
  </si>
  <si>
    <t>CEMEI Arco Iris</t>
  </si>
  <si>
    <t>CEMEI Sta Clara</t>
  </si>
  <si>
    <t>CEMEI Raio de Sol</t>
  </si>
  <si>
    <t>Pré-Escola S. F. Assis</t>
  </si>
  <si>
    <t>Pré S F Assis</t>
  </si>
  <si>
    <t>Local 24</t>
  </si>
  <si>
    <t>Local 25</t>
  </si>
  <si>
    <t>Cons. Tutelar</t>
  </si>
  <si>
    <t>Seguro Acidente de Trabalho/SAT</t>
  </si>
  <si>
    <t>13º Salário</t>
  </si>
  <si>
    <t>Vassoura de Naylon - COM CABO DE ALUMINIO - unid.</t>
  </si>
  <si>
    <t>Rodo tipo esfregão (scotbrit) - COM CABO DE ALUMINIO - Unid.</t>
  </si>
  <si>
    <t>Rodo de espuma - - COM CABO DE ALUMINIO - unid.</t>
  </si>
  <si>
    <t>Rodo médio – 40 cm - COM CABO DE ALUMINIO -unid.</t>
  </si>
  <si>
    <t>Rodo  grande – 60 cm -- COM CABO DE ALUMINIO -unid.</t>
  </si>
  <si>
    <r>
      <t xml:space="preserve">SERVIÇO DE LIMPEZA E CONSERVAÇÃO DA SEDE DA </t>
    </r>
    <r>
      <rPr>
        <b/>
        <sz val="9"/>
        <color rgb="FF000000"/>
        <rFont val="Times New Roman"/>
        <family val="1"/>
      </rPr>
      <t>SECRETARIA DA AGRICULTURA</t>
    </r>
    <r>
      <rPr>
        <sz val="9"/>
        <color rgb="FF000000"/>
        <rFont val="Times New Roman"/>
        <family val="1"/>
      </rPr>
      <t xml:space="preserve"> –  e </t>
    </r>
    <r>
      <rPr>
        <b/>
        <sz val="9"/>
        <color rgb="FF000000"/>
        <rFont val="Times New Roman"/>
        <family val="1"/>
      </rPr>
      <t>AUDITÓRIO ECOLÓGICO</t>
    </r>
    <r>
      <rPr>
        <sz val="9"/>
        <color rgb="FF000000"/>
        <rFont val="Times New Roman"/>
        <family val="1"/>
      </rPr>
      <t xml:space="preserve">, </t>
    </r>
  </si>
  <si>
    <r>
      <t>Serviço de limpeza e conservação da sede da</t>
    </r>
    <r>
      <rPr>
        <b/>
        <sz val="9"/>
        <color rgb="FF000000"/>
        <rFont val="Times New Roman"/>
        <family val="1"/>
      </rPr>
      <t xml:space="preserve"> Secretaria de Desenvolvimento Econômico e Turismo</t>
    </r>
    <r>
      <rPr>
        <sz val="9"/>
        <color rgb="FF000000"/>
        <rFont val="Times New Roman"/>
        <family val="1"/>
      </rPr>
      <t xml:space="preserve"> –, e CENTRO DE EVENTOS DO PARQUE DE EXPOSIÇÕES, </t>
    </r>
  </si>
  <si>
    <r>
      <t>SERVIÇO DE LIMPEZA E CONSERVAÇÃO DO</t>
    </r>
    <r>
      <rPr>
        <b/>
        <sz val="9"/>
        <color rgb="FF000000"/>
        <rFont val="Times New Roman"/>
        <family val="1"/>
      </rPr>
      <t xml:space="preserve"> CONSELHO TUTELAR</t>
    </r>
    <r>
      <rPr>
        <sz val="9"/>
        <color rgb="FF000000"/>
        <rFont val="Times New Roman"/>
        <family val="1"/>
      </rPr>
      <t xml:space="preserve">. </t>
    </r>
  </si>
  <si>
    <t>Acumulação de função (clausula 3ª CCT)</t>
  </si>
  <si>
    <t>Auxílio-Refeição/Alimentação  (clausula 13ª CCT) (80%)</t>
  </si>
  <si>
    <t>Assistência Médica  (clausula 16ª CCT)</t>
  </si>
  <si>
    <t>Assistencia Social a Familia (clausula 17ª CCT)</t>
  </si>
  <si>
    <t>Fundo de Formação Profissional  (clausula 23ª CCT)</t>
  </si>
  <si>
    <t>Auxílio-Refeição/Alimentação Férias</t>
  </si>
  <si>
    <t>Adicional Insalubridade (Clau 3ª da CCT)</t>
  </si>
  <si>
    <t>Salário Base - Cláusula 3ª CCT</t>
  </si>
  <si>
    <t>Salário Nominativo da Categoria Profissional = 44 HORAS</t>
  </si>
  <si>
    <t>Salário Nominativo da Categoria Profissional = Proporcional 40 HORAS</t>
  </si>
  <si>
    <t>Salário Nominativo da Categoria Profissional = Proporcional 20 HORAS</t>
  </si>
  <si>
    <t xml:space="preserve">Sabão em pó – 800 gr </t>
  </si>
  <si>
    <t>CAMU Almox. Educação</t>
  </si>
  <si>
    <t>CAMU e Almoxarifado</t>
  </si>
  <si>
    <r>
      <t xml:space="preserve">Transporte (clausula 15ª CCT) </t>
    </r>
    <r>
      <rPr>
        <sz val="10"/>
        <color rgb="FFFF0000"/>
        <rFont val="Arial"/>
        <family val="2"/>
      </rPr>
      <t>(O município não possui transporte público regulamentado)</t>
    </r>
  </si>
  <si>
    <r>
      <t xml:space="preserve">SERVIÇOS DE LIMPEZA E </t>
    </r>
    <r>
      <rPr>
        <b/>
        <sz val="9"/>
        <color rgb="FF000000"/>
        <rFont val="Times New Roman"/>
        <family val="1"/>
      </rPr>
      <t>CONSERVAÇÃO DO POSTO CENTRAL</t>
    </r>
    <r>
      <rPr>
        <sz val="9"/>
        <color rgb="FF000000"/>
        <rFont val="Times New Roman"/>
        <family val="1"/>
      </rPr>
      <t/>
    </r>
  </si>
  <si>
    <r>
      <t xml:space="preserve">SERVIÇOS DE LIMPEZA DA </t>
    </r>
    <r>
      <rPr>
        <b/>
        <sz val="9"/>
        <color rgb="FF000000"/>
        <rFont val="Times New Roman"/>
        <family val="1"/>
      </rPr>
      <t>CLÍNICA DE FISIOTERAPIA</t>
    </r>
    <r>
      <rPr>
        <sz val="9"/>
        <color rgb="FF000000"/>
        <rFont val="Times New Roman"/>
        <family val="1"/>
      </rPr>
      <t xml:space="preserve"> </t>
    </r>
  </si>
  <si>
    <t>UBS Central</t>
  </si>
  <si>
    <t>Clinica Fisioterapia</t>
  </si>
  <si>
    <t>Posto Central</t>
  </si>
  <si>
    <t>Clinica de fisioterapia</t>
  </si>
  <si>
    <t>Local 26</t>
  </si>
  <si>
    <t>Álcool 46% - litros</t>
  </si>
  <si>
    <t>Sede Adm Saude</t>
  </si>
  <si>
    <t>Centro Especialidade</t>
  </si>
  <si>
    <t>Tancredo Neves</t>
  </si>
  <si>
    <t>E M Leônc Correia</t>
  </si>
  <si>
    <t>E M São Cristóvão</t>
  </si>
  <si>
    <t>E M Olavo Bilac</t>
  </si>
  <si>
    <t>Lã de Aço – pacote com 8 unidades</t>
  </si>
  <si>
    <t>Esponja dupla face. Unid. -tamanho Min 110x75x20 mm</t>
  </si>
  <si>
    <t>Água Sanitária Composição: Princípio Ativo, Estabilizante e Água.Princípio ativo: Hipoclorito de Sódio.Teor de cloro ativo de 2,0% a 2,5% p/p.PRODUTO À BASE DE CLORO - 5 litros</t>
  </si>
  <si>
    <t>Desinfetante hospitalar para superfícies fixas e artigos não criticos limpeza pesada com cloreto de benzil alquil dimetil amônio/cloreto de didecil dimetilamônio - 5 litros</t>
  </si>
  <si>
    <t>Limpa Vidros 500 ml</t>
  </si>
  <si>
    <t>Multiuso  500 ml - unidades COMPOSIÇÃO: ALQUIL BENZENO SULFONATO DE SÓDIO, LAURAMINA ÓXIDA, ALCALINIZANTE, COADJUVANTES, CONSERVANTE, AGENTES DE CONTROLE DE pH, FRAGRÂNCIAS, ÁGUA</t>
  </si>
  <si>
    <t xml:space="preserve">Sabão liquido - INDICADO PARA USO HOSPITALAR - 5 litros </t>
  </si>
  <si>
    <t xml:space="preserve">Desinfetante branqueador Ingrediente ativo: hipoclorito de sódio 2,5%. Podendo chegar até 1% de cloro ativo após 12 meses, sem comprometer a eficáciado produto. Composição: ingrediente ativo, hidróxido de sódio, coadjuvante, fragrância e água, 500ml </t>
  </si>
  <si>
    <t>Baldes  10 litros - unidade</t>
  </si>
  <si>
    <t>Escova plástica de lavar roupa - unidade</t>
  </si>
  <si>
    <t xml:space="preserve">Posto Central </t>
  </si>
  <si>
    <t>Carrinho funcional completo para tarefas de higiene e transporte de resíduos. Balde espremedor para duas águas; uma pá plástica para lixo; uma placa de sinalização de piso molhado; (SISTEMA COMODATO com remuneração mensal) Valor do equipamento dividido por 36 meses</t>
  </si>
  <si>
    <t>PAR Calçado de segurança Cabedal • Couro Flor Relax Preto.  • Dorso acolchoado.  • Solados PU Bidensidade.  • Palmilhas Palmilha de conforto EVA. (4 par por trabalhador ano)</t>
  </si>
  <si>
    <t>Bota impermeável de PVC -Branca - PAR (1 par por trabalhador ano)</t>
  </si>
  <si>
    <t>PAR - Luva de segurança, 5 dedos (par), confeccionada em borracha natural, com revestimento interno  e com superfície externa anti-derrapante na palma e nos dedos, lisa na face dorsal e punho, na cor amarela. Certificado de Aprovação, disponibilizado conforme tamanho de cada funcionário  (48 par por trabalhador ano)</t>
  </si>
  <si>
    <t>Lucas descartáveis (Caixa com 100 Unidades) (6 caixas por trabalhador ano)</t>
  </si>
  <si>
    <t xml:space="preserve">Custo mensal </t>
  </si>
  <si>
    <t>Custo Mensal (T. A /12)</t>
  </si>
  <si>
    <t>3 - Encargos Sociais e Trabalhistas</t>
  </si>
  <si>
    <t>3.1 Encargos Previdenciários e FGTS</t>
  </si>
  <si>
    <t>3. 2 Salário Adicional de Férias</t>
  </si>
  <si>
    <t>Incidencia do item 3.1 sobre o 13º salario e adicional de férias</t>
  </si>
  <si>
    <t>3.3 Afastamento Maternidade</t>
  </si>
  <si>
    <t>Incidencia do item 3.1 sobre Afastamento Maternidade</t>
  </si>
  <si>
    <t>3.4 PROVISÃO PARA RESCISÃO</t>
  </si>
  <si>
    <t>3.5 - CUSTO DE REPOSIÇÃO DO PROFISSIONAL AUSENTE</t>
  </si>
  <si>
    <t>Incidência dos encargos do submódulo 3.1 sobre Aviso Prévio Trabalhado</t>
  </si>
  <si>
    <t>Incidencia do item 3.1 sobre o custro de reposição do profissional ausente</t>
  </si>
  <si>
    <t>TOTAL SUBMÓDULO 3.1</t>
  </si>
  <si>
    <t>Quadro resumo do item 3 - Encargos sociais e trabalhistas</t>
  </si>
  <si>
    <t>3.1</t>
  </si>
  <si>
    <t>3.2</t>
  </si>
  <si>
    <t>3.3</t>
  </si>
  <si>
    <t>3.4</t>
  </si>
  <si>
    <t>3.5</t>
  </si>
  <si>
    <t>3.6</t>
  </si>
  <si>
    <r>
      <t xml:space="preserve">Uniformes  / EPI </t>
    </r>
    <r>
      <rPr>
        <sz val="10"/>
        <color rgb="FFFF0000"/>
        <rFont val="Arial"/>
        <family val="2"/>
      </rPr>
      <t>(Planilha em anexo)</t>
    </r>
  </si>
  <si>
    <r>
      <t xml:space="preserve">Materiais de limpeza e higienização </t>
    </r>
    <r>
      <rPr>
        <sz val="10"/>
        <color rgb="FFFF0000"/>
        <rFont val="Arial"/>
        <family val="2"/>
      </rPr>
      <t>(Planilha em anexo)</t>
    </r>
  </si>
  <si>
    <r>
      <t xml:space="preserve">Produtos e Equipamentos </t>
    </r>
    <r>
      <rPr>
        <sz val="10"/>
        <color rgb="FFFF0000"/>
        <rFont val="Arial"/>
        <family val="2"/>
      </rPr>
      <t>(Planilha em anexo)</t>
    </r>
  </si>
  <si>
    <t>Subtotal (A + B + C) Total custo mão-de-obra por trabalhador</t>
  </si>
  <si>
    <t>Quantidade de Empregados por local de limpeza</t>
  </si>
  <si>
    <t>Outros (Exame Admissional/Demissional/Periódico) por trabalhador</t>
  </si>
  <si>
    <t>Total de custo com os empregados (D x E)</t>
  </si>
  <si>
    <t>4 - INSUMOS DIVERSOS / UNIFORME / EPI / OUTROS - Por local</t>
  </si>
  <si>
    <t>I</t>
  </si>
  <si>
    <t>J</t>
  </si>
  <si>
    <t>VALOR TOTAL PARA 12 MESES  ( I * 12 MESES)</t>
  </si>
  <si>
    <t>VALOR TOTAL MENSAL  POR LOCAL DE LIMPEZA (H + F)</t>
  </si>
  <si>
    <t>Total custo mão-de-obra + insumos (F + G)</t>
  </si>
  <si>
    <t>Uniformes e EPI estimado anual por local de trabalho</t>
  </si>
  <si>
    <t>TOTAL SUBMÓDULO 2</t>
  </si>
  <si>
    <t>TOTAL DO MÓDULO  4</t>
  </si>
  <si>
    <t>Quantidade mensal por local de limpeza</t>
  </si>
  <si>
    <t>Quantidade Anual por local de limpeza</t>
  </si>
  <si>
    <t>PLANILHA DE QUANTIDADE E CUSTOS DOS MATERIAIS e EPI</t>
  </si>
  <si>
    <t>Alcool 70% - litro</t>
  </si>
  <si>
    <t>Alcool 92% - Litro</t>
  </si>
  <si>
    <t>Conjunto uniforme (Calça e Camisa/camiseta) (4 conjuntos ano por trabralhador)</t>
  </si>
  <si>
    <t>Local 27</t>
  </si>
  <si>
    <t>Local 28</t>
  </si>
  <si>
    <t>Férias (8,33 %) e Adicional de Férias (2,78%)</t>
  </si>
  <si>
    <t>Sec Assistencia Social</t>
  </si>
  <si>
    <t>Centro comunitário São Lucas/CRAS</t>
  </si>
  <si>
    <t>Sec. Assistência</t>
  </si>
  <si>
    <t>SECRETARIA DE EDUCAÇÃO</t>
  </si>
  <si>
    <t>SECRETARIA DE SAÚDE</t>
  </si>
  <si>
    <t>SECRETARIA DE ASSIST. SOCIAL</t>
  </si>
  <si>
    <t>SECRETARIA DE AGRICULTURA</t>
  </si>
  <si>
    <t>SECRETARIA DE DESENV. ECONOMIC</t>
  </si>
  <si>
    <t>SECRETARIA DE VIAÇÃO E OBRAS</t>
  </si>
  <si>
    <t xml:space="preserve">SECRETARIA DE ESPORTES </t>
  </si>
  <si>
    <r>
      <t xml:space="preserve">SERVIÇO DE LIMPEZA DO </t>
    </r>
    <r>
      <rPr>
        <b/>
        <sz val="9"/>
        <color rgb="FF000000"/>
        <rFont val="Times New Roman"/>
        <family val="1"/>
      </rPr>
      <t>CENTRO COMUNITÁRIO SÃO LUCAS/CRAS</t>
    </r>
  </si>
  <si>
    <r>
      <t xml:space="preserve">SERVIÇO DE LIMPEZA DA </t>
    </r>
    <r>
      <rPr>
        <b/>
        <sz val="9"/>
        <color rgb="FF000000"/>
        <rFont val="Times New Roman"/>
        <family val="1"/>
      </rPr>
      <t>SECRETARIA DE ASSISTÊNCIA SOCIAL</t>
    </r>
  </si>
  <si>
    <r>
      <t>SERVIÇO DE LIMPEZA E CONSERVAÇÃO DA S</t>
    </r>
    <r>
      <rPr>
        <b/>
        <sz val="9"/>
        <color rgb="FF000000"/>
        <rFont val="Times New Roman"/>
        <family val="1"/>
      </rPr>
      <t>EDE ADMINISTRATIVA DA SEC. DA SAÚDE</t>
    </r>
  </si>
  <si>
    <t>Local 29</t>
  </si>
  <si>
    <t>Local 30</t>
  </si>
  <si>
    <t>Local 31</t>
  </si>
  <si>
    <t>SECRETARIA DE ADMINISTRAÇÃO</t>
  </si>
  <si>
    <t xml:space="preserve">POSTOS RESERVAS </t>
  </si>
  <si>
    <t>Total</t>
  </si>
  <si>
    <t>E R José Bonifácio</t>
  </si>
  <si>
    <t xml:space="preserve">CC. São Lucas/CRAS </t>
  </si>
  <si>
    <t>TOTAL SUBMÓDULO 3.5 Custos de Reposição do Profissional Ausente</t>
  </si>
  <si>
    <t>TOTAL SUBMÓDULO 3.4 - Provisão para Recisão</t>
  </si>
  <si>
    <t>Quadro resumo do item 3 - Encargos sociais e trabalhistas e Provisão para rescisão</t>
  </si>
  <si>
    <t>TOTAL  SUBMÓDULO 3.3 - do afastamento maternidade</t>
  </si>
  <si>
    <t>TOTAL SUBMÓDULO 3.2  - 13º Salário, Férias e Adicional de Férias</t>
  </si>
  <si>
    <t>TOTAL SUBMÓDULO 3.1 Encargos Previdenciários e FGTS</t>
  </si>
  <si>
    <t>ENCARGOS SOCIAIS E TRABALHISTAS  E PROVISÃO DE RESCISÃO</t>
  </si>
  <si>
    <t>3.4 - PROVISÃO PARA RESCISÃO</t>
  </si>
  <si>
    <t>3.3 - Afastamento Maternidade</t>
  </si>
  <si>
    <t>3.2 - 13º Salário, Férias e Adicional de Férias</t>
  </si>
  <si>
    <t>3.1 - Encargos Previdenciários, Sociais e FGTS</t>
  </si>
  <si>
    <t>Incidencia do item 3.1 sobre o 13º salario e férias e adicional de férias</t>
  </si>
  <si>
    <t>Biblioteca Cidadã</t>
  </si>
  <si>
    <t>Local 32</t>
  </si>
  <si>
    <t>Toalha de banho para limpeza de chão com medida minima de 120x65 cm</t>
  </si>
  <si>
    <t xml:space="preserve">Destacamento da  Policia Militar </t>
  </si>
  <si>
    <r>
      <rPr>
        <sz val="9"/>
        <color rgb="FF000000"/>
        <rFont val="Times New Roman"/>
        <family val="1"/>
      </rPr>
      <t>SERVIÇO DE LIMPEZA E CONSERVAÇÃO DO DESTACAMENTO DA</t>
    </r>
    <r>
      <rPr>
        <b/>
        <sz val="9"/>
        <color rgb="FF000000"/>
        <rFont val="Times New Roman"/>
        <family val="1"/>
      </rPr>
      <t xml:space="preserve">  POLÍCIA MILITAR</t>
    </r>
  </si>
  <si>
    <r>
      <rPr>
        <sz val="9"/>
        <color rgb="FF000000"/>
        <rFont val="Times New Roman"/>
        <family val="1"/>
      </rPr>
      <t>SERVIÇO DE LIMPEZA E CONSERVAÇÃO DA</t>
    </r>
    <r>
      <rPr>
        <b/>
        <sz val="9"/>
        <color rgb="FF000000"/>
        <rFont val="Times New Roman"/>
        <family val="1"/>
      </rPr>
      <t xml:space="preserve"> EMATER</t>
    </r>
  </si>
  <si>
    <t>Emater</t>
  </si>
  <si>
    <t>Destacamento Policia Militar</t>
  </si>
  <si>
    <t>Total Estimado Final</t>
  </si>
  <si>
    <r>
      <t xml:space="preserve">SERVIÇO DE LIMPEZA E CONSERVAÇÃO DA ESCOLA MUNICIPAL </t>
    </r>
    <r>
      <rPr>
        <b/>
        <sz val="9"/>
        <rFont val="Times New Roman"/>
        <family val="1"/>
      </rPr>
      <t>TANCREDO NEVES</t>
    </r>
    <r>
      <rPr>
        <sz val="9"/>
        <rFont val="Times New Roman"/>
        <family val="1"/>
      </rPr>
      <t xml:space="preserve"> </t>
    </r>
  </si>
  <si>
    <r>
      <t>SERVIÇOS DE LIMPEZA E CONSERVAÇÃO DO PRÉ-ESCOLA</t>
    </r>
    <r>
      <rPr>
        <b/>
        <sz val="10"/>
        <rFont val="Times New Roman"/>
        <family val="1"/>
      </rPr>
      <t xml:space="preserve"> SÃO FRANCISCO DE ASSIS</t>
    </r>
    <r>
      <rPr>
        <sz val="10"/>
        <rFont val="Times New Roman"/>
        <family val="1"/>
      </rPr>
      <t xml:space="preserve"> </t>
    </r>
  </si>
  <si>
    <r>
      <t xml:space="preserve">SERVIÇOS DE LIMPEZA E CONSERVAÇÃO DA </t>
    </r>
    <r>
      <rPr>
        <b/>
        <sz val="9"/>
        <rFont val="Times New Roman"/>
        <family val="1"/>
      </rPr>
      <t>BIBLIOTECA CIDAD</t>
    </r>
    <r>
      <rPr>
        <sz val="9"/>
        <rFont val="Times New Roman"/>
        <family val="1"/>
      </rPr>
      <t xml:space="preserve">Ã CLARA ALETA SCHULTZ 
</t>
    </r>
  </si>
  <si>
    <r>
      <t xml:space="preserve">SERVIÇOS DE LIMPEZA E CONSERVAÇÃO DO </t>
    </r>
    <r>
      <rPr>
        <b/>
        <sz val="9"/>
        <rFont val="Times New Roman"/>
        <family val="1"/>
      </rPr>
      <t>CENTRO DE ATENDIMENTO MULTIDISCIPLINAR – CAMU e ALMOXARIFADO SEMED</t>
    </r>
  </si>
  <si>
    <r>
      <t xml:space="preserve">SERVIÇOS DE LIMPEZA E CONSERVAÇÃO DO </t>
    </r>
    <r>
      <rPr>
        <b/>
        <sz val="9"/>
        <rFont val="Times New Roman"/>
        <family val="1"/>
      </rPr>
      <t>CEMEI ARCO ÍRIS</t>
    </r>
    <r>
      <rPr>
        <sz val="9"/>
        <rFont val="Times New Roman"/>
        <family val="1"/>
      </rPr>
      <t xml:space="preserve">   </t>
    </r>
  </si>
  <si>
    <r>
      <t xml:space="preserve">SERVIÇO DE LIMPEZA E CONSERVAÇÃO DO </t>
    </r>
    <r>
      <rPr>
        <b/>
        <sz val="9"/>
        <color rgb="FF000000"/>
        <rFont val="Times New Roman"/>
        <family val="1"/>
      </rPr>
      <t>CRAS</t>
    </r>
    <r>
      <rPr>
        <sz val="9"/>
        <color rgb="FF000000"/>
        <rFont val="Times New Roman"/>
        <family val="1"/>
      </rPr>
      <t xml:space="preserve"> </t>
    </r>
  </si>
  <si>
    <t>Pregão 34-2026 - Serviços de limpeza e conservação predial</t>
  </si>
  <si>
    <t>Adicional Insalubridade Limpeza Banheiro (um por local de limpeza</t>
  </si>
  <si>
    <t>Encargos sobre insalubridade</t>
  </si>
  <si>
    <t>Encargos Sociais sobre insalubridade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</si>
</sst>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&quot;R$&quot;\ #,##0.00;[Red]&quot;R$&quot;\ \-#,##0.00"/>
    <numFmt numFmtId="165" formatCode="_ * #,##0.00_ ;_ * \-#,##0.00_ ;_ * &quot;-&quot;??_ ;_ @_ "/>
    <numFmt numFmtId="166" formatCode="&quot;R$ &quot;#,##0.00_);[Red]\(&quot;R$ &quot;#,##0.00\)"/>
    <numFmt numFmtId="167" formatCode="_(&quot;R$ &quot;* #,##0.00_);_(&quot;R$ &quot;* \(#,##0.00\);_(&quot;R$ &quot;* &quot;-&quot;??_);_(@_)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name val="Arial"/>
      <family val="2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name val="Times New Roman"/>
      <family val="1"/>
    </font>
    <font>
      <sz val="9"/>
      <name val="Arial"/>
      <family val="2"/>
    </font>
    <font>
      <b/>
      <sz val="10"/>
      <color rgb="FF000000"/>
      <name val="Times New Roman"/>
      <family val="1"/>
    </font>
    <font>
      <b/>
      <sz val="1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0"/>
      <name val="Times New Roman"/>
      <family val="1"/>
    </font>
    <font>
      <sz val="12"/>
      <name val="Times New Roman"/>
      <family val="1"/>
    </font>
    <font>
      <b/>
      <sz val="14"/>
      <name val="Arial"/>
      <family val="2"/>
    </font>
    <font>
      <b/>
      <sz val="16"/>
      <name val="Arial"/>
      <family val="2"/>
    </font>
    <font>
      <b/>
      <sz val="8"/>
      <color rgb="FFFF0000"/>
      <name val="Arial"/>
      <family val="2"/>
    </font>
    <font>
      <sz val="9"/>
      <name val="Times New Roman"/>
      <family val="1"/>
    </font>
    <font>
      <sz val="10"/>
      <name val="Times New Roman"/>
      <family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2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7" fontId="1" fillId="0" borderId="0" applyFill="0" applyBorder="0" applyAlignment="0" applyProtection="0"/>
    <xf numFmtId="9" fontId="1" fillId="0" borderId="0" applyFill="0" applyBorder="0" applyAlignment="0" applyProtection="0"/>
    <xf numFmtId="165" fontId="1" fillId="0" borderId="0" applyFont="0" applyFill="0" applyBorder="0" applyAlignment="0" applyProtection="0"/>
  </cellStyleXfs>
  <cellXfs count="371">
    <xf numFmtId="0" fontId="0" fillId="0" borderId="0" xfId="0"/>
    <xf numFmtId="10" fontId="1" fillId="0" borderId="1" xfId="2" applyNumberFormat="1" applyBorder="1" applyAlignment="1">
      <alignment horizontal="center"/>
    </xf>
    <xf numFmtId="10" fontId="2" fillId="0" borderId="1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2" fontId="2" fillId="0" borderId="0" xfId="0" applyNumberFormat="1" applyFont="1"/>
    <xf numFmtId="0" fontId="5" fillId="0" borderId="10" xfId="0" applyFont="1" applyBorder="1" applyAlignment="1">
      <alignment horizontal="center"/>
    </xf>
    <xf numFmtId="10" fontId="5" fillId="0" borderId="11" xfId="2" applyNumberFormat="1" applyFont="1" applyBorder="1"/>
    <xf numFmtId="2" fontId="5" fillId="0" borderId="12" xfId="0" applyNumberFormat="1" applyFont="1" applyBorder="1"/>
    <xf numFmtId="0" fontId="5" fillId="0" borderId="13" xfId="0" applyFont="1" applyBorder="1" applyAlignment="1">
      <alignment horizontal="center"/>
    </xf>
    <xf numFmtId="10" fontId="5" fillId="0" borderId="0" xfId="2" applyNumberFormat="1" applyFont="1"/>
    <xf numFmtId="2" fontId="5" fillId="0" borderId="14" xfId="0" applyNumberFormat="1" applyFont="1" applyBorder="1"/>
    <xf numFmtId="0" fontId="4" fillId="0" borderId="13" xfId="0" applyFont="1" applyBorder="1"/>
    <xf numFmtId="0" fontId="5" fillId="0" borderId="4" xfId="0" applyFont="1" applyBorder="1" applyAlignment="1">
      <alignment horizontal="center"/>
    </xf>
    <xf numFmtId="10" fontId="5" fillId="0" borderId="5" xfId="2" applyNumberFormat="1" applyFont="1" applyBorder="1"/>
    <xf numFmtId="2" fontId="0" fillId="0" borderId="1" xfId="0" applyNumberFormat="1" applyBorder="1"/>
    <xf numFmtId="2" fontId="2" fillId="0" borderId="1" xfId="0" applyNumberFormat="1" applyFont="1" applyBorder="1"/>
    <xf numFmtId="2" fontId="0" fillId="0" borderId="1" xfId="0" applyNumberFormat="1" applyBorder="1" applyAlignment="1">
      <alignment horizontal="right"/>
    </xf>
    <xf numFmtId="10" fontId="0" fillId="0" borderId="1" xfId="0" applyNumberFormat="1" applyBorder="1"/>
    <xf numFmtId="2" fontId="0" fillId="0" borderId="1" xfId="0" applyNumberFormat="1" applyBorder="1" applyAlignment="1">
      <alignment horizontal="center"/>
    </xf>
    <xf numFmtId="10" fontId="2" fillId="0" borderId="1" xfId="0" applyNumberFormat="1" applyFont="1" applyBorder="1"/>
    <xf numFmtId="10" fontId="1" fillId="0" borderId="1" xfId="2" applyNumberFormat="1" applyBorder="1" applyAlignment="1">
      <alignment horizontal="right"/>
    </xf>
    <xf numFmtId="10" fontId="1" fillId="0" borderId="1" xfId="2" applyNumberForma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/>
    </xf>
    <xf numFmtId="4" fontId="2" fillId="0" borderId="1" xfId="0" applyNumberFormat="1" applyFont="1" applyBorder="1"/>
    <xf numFmtId="4" fontId="0" fillId="0" borderId="1" xfId="0" applyNumberFormat="1" applyBorder="1"/>
    <xf numFmtId="4" fontId="5" fillId="0" borderId="14" xfId="0" applyNumberFormat="1" applyFont="1" applyBorder="1"/>
    <xf numFmtId="4" fontId="5" fillId="0" borderId="6" xfId="0" applyNumberFormat="1" applyFont="1" applyBorder="1"/>
    <xf numFmtId="166" fontId="3" fillId="7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5" fontId="0" fillId="0" borderId="0" xfId="3" applyFont="1"/>
    <xf numFmtId="165" fontId="2" fillId="0" borderId="1" xfId="3" applyFont="1" applyBorder="1"/>
    <xf numFmtId="0" fontId="0" fillId="8" borderId="1" xfId="0" applyFill="1" applyBorder="1"/>
    <xf numFmtId="14" fontId="3" fillId="7" borderId="1" xfId="0" applyNumberFormat="1" applyFont="1" applyFill="1" applyBorder="1" applyAlignment="1">
      <alignment horizontal="center"/>
    </xf>
    <xf numFmtId="2" fontId="0" fillId="5" borderId="1" xfId="0" applyNumberFormat="1" applyFill="1" applyBorder="1"/>
    <xf numFmtId="0" fontId="0" fillId="5" borderId="0" xfId="0" applyFill="1"/>
    <xf numFmtId="4" fontId="0" fillId="5" borderId="1" xfId="0" applyNumberFormat="1" applyFill="1" applyBorder="1"/>
    <xf numFmtId="2" fontId="0" fillId="5" borderId="1" xfId="0" applyNumberFormat="1" applyFill="1" applyBorder="1" applyAlignment="1">
      <alignment horizontal="right"/>
    </xf>
    <xf numFmtId="0" fontId="6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/>
    <xf numFmtId="0" fontId="2" fillId="4" borderId="7" xfId="0" applyFont="1" applyFill="1" applyBorder="1"/>
    <xf numFmtId="0" fontId="2" fillId="4" borderId="16" xfId="0" applyFont="1" applyFill="1" applyBorder="1"/>
    <xf numFmtId="0" fontId="2" fillId="4" borderId="11" xfId="0" applyFont="1" applyFill="1" applyBorder="1"/>
    <xf numFmtId="0" fontId="2" fillId="4" borderId="15" xfId="0" applyFont="1" applyFill="1" applyBorder="1"/>
    <xf numFmtId="0" fontId="2" fillId="4" borderId="0" xfId="0" applyFont="1" applyFill="1"/>
    <xf numFmtId="0" fontId="2" fillId="4" borderId="3" xfId="0" applyFont="1" applyFill="1" applyBorder="1"/>
    <xf numFmtId="0" fontId="2" fillId="0" borderId="7" xfId="0" applyFont="1" applyBorder="1"/>
    <xf numFmtId="0" fontId="2" fillId="0" borderId="3" xfId="0" applyFont="1" applyBorder="1"/>
    <xf numFmtId="0" fontId="2" fillId="0" borderId="8" xfId="0" applyFont="1" applyBorder="1"/>
    <xf numFmtId="0" fontId="2" fillId="0" borderId="1" xfId="0" applyFont="1" applyBorder="1"/>
    <xf numFmtId="0" fontId="2" fillId="4" borderId="9" xfId="0" applyFont="1" applyFill="1" applyBorder="1"/>
    <xf numFmtId="0" fontId="3" fillId="0" borderId="0" xfId="0" applyFont="1"/>
    <xf numFmtId="0" fontId="2" fillId="6" borderId="1" xfId="0" applyFont="1" applyFill="1" applyBorder="1"/>
    <xf numFmtId="0" fontId="0" fillId="0" borderId="1" xfId="0" applyBorder="1"/>
    <xf numFmtId="0" fontId="11" fillId="0" borderId="1" xfId="0" applyFont="1" applyBorder="1"/>
    <xf numFmtId="0" fontId="6" fillId="0" borderId="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1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43" fontId="6" fillId="5" borderId="1" xfId="0" applyNumberFormat="1" applyFont="1" applyFill="1" applyBorder="1" applyAlignment="1">
      <alignment horizontal="center" vertical="center" wrapText="1"/>
    </xf>
    <xf numFmtId="43" fontId="0" fillId="0" borderId="0" xfId="0" applyNumberFormat="1" applyAlignment="1">
      <alignment horizontal="center"/>
    </xf>
    <xf numFmtId="0" fontId="6" fillId="11" borderId="7" xfId="0" applyFont="1" applyFill="1" applyBorder="1" applyAlignment="1">
      <alignment horizontal="left" vertical="center"/>
    </xf>
    <xf numFmtId="165" fontId="6" fillId="11" borderId="7" xfId="3" applyFont="1" applyFill="1" applyBorder="1" applyAlignment="1">
      <alignment horizontal="left" vertical="center"/>
    </xf>
    <xf numFmtId="165" fontId="6" fillId="10" borderId="7" xfId="3" applyFont="1" applyFill="1" applyBorder="1" applyAlignment="1">
      <alignment horizontal="left" vertical="center"/>
    </xf>
    <xf numFmtId="165" fontId="6" fillId="12" borderId="7" xfId="3" applyFont="1" applyFill="1" applyBorder="1" applyAlignment="1">
      <alignment horizontal="left" vertical="center"/>
    </xf>
    <xf numFmtId="4" fontId="0" fillId="11" borderId="1" xfId="0" applyNumberFormat="1" applyFill="1" applyBorder="1"/>
    <xf numFmtId="4" fontId="2" fillId="13" borderId="1" xfId="0" applyNumberFormat="1" applyFont="1" applyFill="1" applyBorder="1"/>
    <xf numFmtId="165" fontId="0" fillId="0" borderId="1" xfId="3" applyFont="1" applyBorder="1" applyAlignment="1">
      <alignment horizontal="center"/>
    </xf>
    <xf numFmtId="4" fontId="2" fillId="12" borderId="1" xfId="0" applyNumberFormat="1" applyFont="1" applyFill="1" applyBorder="1"/>
    <xf numFmtId="0" fontId="2" fillId="10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165" fontId="6" fillId="12" borderId="1" xfId="3" applyFont="1" applyFill="1" applyBorder="1" applyAlignment="1">
      <alignment horizontal="left" vertical="center"/>
    </xf>
    <xf numFmtId="43" fontId="0" fillId="0" borderId="1" xfId="0" applyNumberFormat="1" applyBorder="1" applyAlignment="1">
      <alignment horizontal="center"/>
    </xf>
    <xf numFmtId="43" fontId="6" fillId="0" borderId="1" xfId="0" applyNumberFormat="1" applyFont="1" applyBorder="1" applyAlignment="1">
      <alignment horizontal="center" vertical="center" wrapText="1"/>
    </xf>
    <xf numFmtId="0" fontId="0" fillId="10" borderId="1" xfId="0" applyFill="1" applyBorder="1" applyAlignment="1">
      <alignment horizontal="center"/>
    </xf>
    <xf numFmtId="2" fontId="0" fillId="10" borderId="1" xfId="0" applyNumberFormat="1" applyFill="1" applyBorder="1"/>
    <xf numFmtId="167" fontId="1" fillId="7" borderId="1" xfId="1" applyFill="1" applyBorder="1" applyAlignment="1">
      <alignment horizontal="center"/>
    </xf>
    <xf numFmtId="0" fontId="7" fillId="5" borderId="0" xfId="0" applyFont="1" applyFill="1"/>
    <xf numFmtId="0" fontId="13" fillId="0" borderId="0" xfId="0" applyFont="1"/>
    <xf numFmtId="43" fontId="0" fillId="0" borderId="0" xfId="0" applyNumberFormat="1"/>
    <xf numFmtId="0" fontId="0" fillId="0" borderId="1" xfId="0" applyBorder="1" applyAlignment="1">
      <alignment horizontal="center" wrapText="1"/>
    </xf>
    <xf numFmtId="0" fontId="6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6" fillId="5" borderId="7" xfId="0" applyFont="1" applyFill="1" applyBorder="1" applyAlignment="1">
      <alignment horizontal="center" vertical="center" wrapText="1"/>
    </xf>
    <xf numFmtId="43" fontId="6" fillId="5" borderId="7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43" fontId="0" fillId="0" borderId="7" xfId="0" applyNumberFormat="1" applyBorder="1" applyAlignment="1">
      <alignment horizontal="center" wrapText="1"/>
    </xf>
    <xf numFmtId="0" fontId="0" fillId="5" borderId="7" xfId="0" applyFill="1" applyBorder="1" applyAlignment="1">
      <alignment horizontal="center" wrapText="1"/>
    </xf>
    <xf numFmtId="0" fontId="0" fillId="0" borderId="0" xfId="0" applyAlignment="1">
      <alignment wrapText="1"/>
    </xf>
    <xf numFmtId="0" fontId="6" fillId="5" borderId="7" xfId="0" applyFont="1" applyFill="1" applyBorder="1" applyAlignment="1">
      <alignment horizontal="left" vertical="center"/>
    </xf>
    <xf numFmtId="43" fontId="0" fillId="5" borderId="1" xfId="0" applyNumberFormat="1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165" fontId="11" fillId="7" borderId="1" xfId="3" applyFont="1" applyFill="1" applyBorder="1" applyAlignment="1"/>
    <xf numFmtId="164" fontId="0" fillId="7" borderId="1" xfId="0" applyNumberFormat="1" applyFill="1" applyBorder="1" applyAlignment="1">
      <alignment horizontal="center"/>
    </xf>
    <xf numFmtId="165" fontId="0" fillId="7" borderId="1" xfId="3" applyFont="1" applyFill="1" applyBorder="1" applyAlignment="1">
      <alignment horizontal="center"/>
    </xf>
    <xf numFmtId="165" fontId="0" fillId="5" borderId="1" xfId="3" applyFont="1" applyFill="1" applyBorder="1" applyAlignment="1">
      <alignment horizontal="center"/>
    </xf>
    <xf numFmtId="165" fontId="0" fillId="0" borderId="0" xfId="3" applyFont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wrapText="1"/>
    </xf>
    <xf numFmtId="165" fontId="6" fillId="7" borderId="7" xfId="3" applyFont="1" applyFill="1" applyBorder="1" applyAlignment="1">
      <alignment horizontal="left" vertical="center"/>
    </xf>
    <xf numFmtId="0" fontId="6" fillId="5" borderId="7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2" fontId="2" fillId="4" borderId="3" xfId="0" applyNumberFormat="1" applyFont="1" applyFill="1" applyBorder="1"/>
    <xf numFmtId="165" fontId="6" fillId="10" borderId="14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17" fillId="0" borderId="7" xfId="0" applyFont="1" applyBorder="1" applyAlignment="1">
      <alignment horizontal="left" vertical="center" wrapText="1"/>
    </xf>
    <xf numFmtId="0" fontId="17" fillId="5" borderId="7" xfId="0" applyFont="1" applyFill="1" applyBorder="1" applyAlignment="1">
      <alignment horizontal="left" vertical="center" wrapText="1"/>
    </xf>
    <xf numFmtId="165" fontId="6" fillId="5" borderId="7" xfId="3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5" borderId="1" xfId="0" applyFill="1" applyBorder="1"/>
    <xf numFmtId="165" fontId="2" fillId="0" borderId="1" xfId="3" applyFont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3" xfId="0" applyFont="1" applyFill="1" applyBorder="1"/>
    <xf numFmtId="4" fontId="2" fillId="9" borderId="1" xfId="0" applyNumberFormat="1" applyFont="1" applyFill="1" applyBorder="1"/>
    <xf numFmtId="4" fontId="2" fillId="0" borderId="0" xfId="0" applyNumberFormat="1" applyFont="1"/>
    <xf numFmtId="0" fontId="2" fillId="0" borderId="0" xfId="0" applyFont="1"/>
    <xf numFmtId="0" fontId="0" fillId="15" borderId="3" xfId="0" applyFill="1" applyBorder="1" applyAlignment="1">
      <alignment horizontal="right"/>
    </xf>
    <xf numFmtId="0" fontId="2" fillId="15" borderId="3" xfId="0" applyFont="1" applyFill="1" applyBorder="1" applyAlignment="1">
      <alignment horizontal="right"/>
    </xf>
    <xf numFmtId="4" fontId="2" fillId="15" borderId="1" xfId="0" applyNumberFormat="1" applyFont="1" applyFill="1" applyBorder="1"/>
    <xf numFmtId="10" fontId="2" fillId="0" borderId="1" xfId="2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10" fontId="3" fillId="7" borderId="1" xfId="0" applyNumberFormat="1" applyFont="1" applyFill="1" applyBorder="1" applyAlignment="1">
      <alignment horizontal="center"/>
    </xf>
    <xf numFmtId="10" fontId="0" fillId="7" borderId="1" xfId="0" applyNumberFormat="1" applyFill="1" applyBorder="1" applyAlignment="1">
      <alignment horizontal="center"/>
    </xf>
    <xf numFmtId="10" fontId="0" fillId="7" borderId="1" xfId="0" applyNumberFormat="1" applyFill="1" applyBorder="1"/>
    <xf numFmtId="0" fontId="2" fillId="5" borderId="1" xfId="0" applyFont="1" applyFill="1" applyBorder="1" applyAlignment="1">
      <alignment horizontal="center"/>
    </xf>
    <xf numFmtId="10" fontId="0" fillId="7" borderId="1" xfId="0" applyNumberFormat="1" applyFill="1" applyBorder="1" applyAlignment="1">
      <alignment horizontal="right"/>
    </xf>
    <xf numFmtId="0" fontId="0" fillId="15" borderId="3" xfId="0" applyFill="1" applyBorder="1"/>
    <xf numFmtId="0" fontId="0" fillId="15" borderId="1" xfId="0" applyFill="1" applyBorder="1" applyAlignment="1">
      <alignment horizontal="center"/>
    </xf>
    <xf numFmtId="0" fontId="2" fillId="15" borderId="3" xfId="0" applyFont="1" applyFill="1" applyBorder="1"/>
    <xf numFmtId="0" fontId="0" fillId="16" borderId="1" xfId="0" applyFill="1" applyBorder="1" applyAlignment="1">
      <alignment horizontal="center" vertical="center"/>
    </xf>
    <xf numFmtId="10" fontId="3" fillId="16" borderId="1" xfId="0" applyNumberFormat="1" applyFont="1" applyFill="1" applyBorder="1" applyAlignment="1">
      <alignment horizontal="center" vertical="center"/>
    </xf>
    <xf numFmtId="4" fontId="3" fillId="16" borderId="1" xfId="0" applyNumberFormat="1" applyFont="1" applyFill="1" applyBorder="1"/>
    <xf numFmtId="0" fontId="2" fillId="16" borderId="1" xfId="0" applyFont="1" applyFill="1" applyBorder="1" applyAlignment="1">
      <alignment horizontal="center"/>
    </xf>
    <xf numFmtId="0" fontId="2" fillId="16" borderId="3" xfId="0" applyFont="1" applyFill="1" applyBorder="1"/>
    <xf numFmtId="0" fontId="2" fillId="16" borderId="8" xfId="0" applyFont="1" applyFill="1" applyBorder="1"/>
    <xf numFmtId="4" fontId="2" fillId="16" borderId="1" xfId="0" applyNumberFormat="1" applyFont="1" applyFill="1" applyBorder="1"/>
    <xf numFmtId="0" fontId="2" fillId="15" borderId="1" xfId="0" applyFont="1" applyFill="1" applyBorder="1" applyAlignment="1">
      <alignment horizontal="center"/>
    </xf>
    <xf numFmtId="0" fontId="2" fillId="12" borderId="3" xfId="0" applyFont="1" applyFill="1" applyBorder="1"/>
    <xf numFmtId="0" fontId="2" fillId="12" borderId="8" xfId="0" applyFont="1" applyFill="1" applyBorder="1"/>
    <xf numFmtId="0" fontId="2" fillId="12" borderId="1" xfId="0" applyFont="1" applyFill="1" applyBorder="1" applyAlignment="1">
      <alignment horizontal="center"/>
    </xf>
    <xf numFmtId="0" fontId="2" fillId="13" borderId="3" xfId="0" applyFont="1" applyFill="1" applyBorder="1"/>
    <xf numFmtId="0" fontId="2" fillId="13" borderId="8" xfId="0" applyFont="1" applyFill="1" applyBorder="1"/>
    <xf numFmtId="0" fontId="2" fillId="13" borderId="1" xfId="0" applyFont="1" applyFill="1" applyBorder="1" applyAlignment="1">
      <alignment horizontal="center"/>
    </xf>
    <xf numFmtId="10" fontId="1" fillId="16" borderId="1" xfId="2" applyNumberFormat="1" applyFill="1" applyBorder="1" applyAlignment="1">
      <alignment horizontal="center" vertical="center"/>
    </xf>
    <xf numFmtId="10" fontId="1" fillId="15" borderId="1" xfId="2" applyNumberFormat="1" applyFill="1" applyBorder="1" applyAlignment="1"/>
    <xf numFmtId="10" fontId="1" fillId="12" borderId="1" xfId="2" applyNumberFormat="1" applyFill="1" applyBorder="1" applyAlignment="1">
      <alignment horizontal="center" vertical="center"/>
    </xf>
    <xf numFmtId="10" fontId="1" fillId="9" borderId="1" xfId="2" applyNumberFormat="1" applyFill="1" applyBorder="1" applyAlignment="1">
      <alignment horizontal="center"/>
    </xf>
    <xf numFmtId="10" fontId="1" fillId="15" borderId="1" xfId="2" applyNumberFormat="1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3" xfId="0" applyFill="1" applyBorder="1" applyAlignment="1">
      <alignment horizontal="left"/>
    </xf>
    <xf numFmtId="0" fontId="0" fillId="9" borderId="3" xfId="0" applyFill="1" applyBorder="1" applyAlignment="1">
      <alignment horizontal="right"/>
    </xf>
    <xf numFmtId="4" fontId="0" fillId="9" borderId="1" xfId="0" applyNumberFormat="1" applyFill="1" applyBorder="1"/>
    <xf numFmtId="0" fontId="0" fillId="9" borderId="2" xfId="0" applyFill="1" applyBorder="1" applyAlignment="1">
      <alignment horizontal="center" vertical="center"/>
    </xf>
    <xf numFmtId="10" fontId="1" fillId="9" borderId="1" xfId="2" applyNumberFormat="1" applyFill="1" applyBorder="1" applyAlignment="1">
      <alignment horizontal="center" vertical="center"/>
    </xf>
    <xf numFmtId="4" fontId="3" fillId="9" borderId="1" xfId="0" applyNumberFormat="1" applyFont="1" applyFill="1" applyBorder="1"/>
    <xf numFmtId="0" fontId="17" fillId="5" borderId="7" xfId="0" applyFont="1" applyFill="1" applyBorder="1" applyAlignment="1">
      <alignment horizontal="center" vertical="center" wrapText="1"/>
    </xf>
    <xf numFmtId="0" fontId="18" fillId="0" borderId="0" xfId="0" applyFont="1"/>
    <xf numFmtId="165" fontId="7" fillId="5" borderId="0" xfId="3" applyFont="1" applyFill="1"/>
    <xf numFmtId="0" fontId="18" fillId="5" borderId="0" xfId="0" applyFont="1" applyFill="1"/>
    <xf numFmtId="0" fontId="19" fillId="17" borderId="0" xfId="0" applyFont="1" applyFill="1"/>
    <xf numFmtId="165" fontId="6" fillId="5" borderId="0" xfId="3" applyFont="1" applyFill="1" applyBorder="1" applyAlignment="1">
      <alignment horizontal="left" vertical="center"/>
    </xf>
    <xf numFmtId="0" fontId="6" fillId="5" borderId="0" xfId="0" applyFont="1" applyFill="1" applyAlignment="1">
      <alignment horizontal="left" vertical="center"/>
    </xf>
    <xf numFmtId="43" fontId="0" fillId="5" borderId="0" xfId="0" applyNumberFormat="1" applyFill="1" applyAlignment="1">
      <alignment horizontal="center"/>
    </xf>
    <xf numFmtId="165" fontId="0" fillId="17" borderId="0" xfId="3" applyFont="1" applyFill="1"/>
    <xf numFmtId="0" fontId="18" fillId="17" borderId="0" xfId="0" applyFont="1" applyFill="1"/>
    <xf numFmtId="43" fontId="0" fillId="0" borderId="7" xfId="0" applyNumberFormat="1" applyBorder="1" applyAlignment="1">
      <alignment horizontal="center"/>
    </xf>
    <xf numFmtId="43" fontId="6" fillId="0" borderId="7" xfId="0" applyNumberFormat="1" applyFont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left" vertical="center"/>
    </xf>
    <xf numFmtId="165" fontId="6" fillId="7" borderId="1" xfId="3" applyFont="1" applyFill="1" applyBorder="1" applyAlignment="1">
      <alignment horizontal="left" vertical="center"/>
    </xf>
    <xf numFmtId="0" fontId="0" fillId="7" borderId="1" xfId="0" applyFill="1" applyBorder="1" applyAlignment="1">
      <alignment horizontal="center"/>
    </xf>
    <xf numFmtId="0" fontId="8" fillId="18" borderId="1" xfId="0" applyFont="1" applyFill="1" applyBorder="1" applyAlignment="1">
      <alignment horizontal="justify" vertical="center"/>
    </xf>
    <xf numFmtId="0" fontId="0" fillId="18" borderId="1" xfId="0" applyFill="1" applyBorder="1" applyAlignment="1">
      <alignment horizontal="center"/>
    </xf>
    <xf numFmtId="0" fontId="0" fillId="18" borderId="1" xfId="0" applyFill="1" applyBorder="1" applyAlignment="1">
      <alignment horizontal="center" wrapText="1"/>
    </xf>
    <xf numFmtId="0" fontId="8" fillId="18" borderId="1" xfId="0" applyFont="1" applyFill="1" applyBorder="1" applyAlignment="1">
      <alignment wrapText="1"/>
    </xf>
    <xf numFmtId="0" fontId="0" fillId="20" borderId="1" xfId="0" applyFill="1" applyBorder="1"/>
    <xf numFmtId="0" fontId="0" fillId="20" borderId="1" xfId="0" applyFill="1" applyBorder="1" applyAlignment="1">
      <alignment horizontal="center"/>
    </xf>
    <xf numFmtId="0" fontId="8" fillId="20" borderId="1" xfId="0" applyFont="1" applyFill="1" applyBorder="1" applyAlignment="1">
      <alignment horizontal="justify" vertical="center"/>
    </xf>
    <xf numFmtId="4" fontId="0" fillId="20" borderId="1" xfId="0" applyNumberFormat="1" applyFill="1" applyBorder="1"/>
    <xf numFmtId="165" fontId="0" fillId="20" borderId="1" xfId="0" applyNumberFormat="1" applyFill="1" applyBorder="1"/>
    <xf numFmtId="0" fontId="0" fillId="17" borderId="1" xfId="0" applyFill="1" applyBorder="1"/>
    <xf numFmtId="0" fontId="0" fillId="17" borderId="1" xfId="0" applyFill="1" applyBorder="1" applyAlignment="1">
      <alignment horizontal="center"/>
    </xf>
    <xf numFmtId="0" fontId="8" fillId="17" borderId="1" xfId="0" applyFont="1" applyFill="1" applyBorder="1" applyAlignment="1">
      <alignment horizontal="justify" vertical="center"/>
    </xf>
    <xf numFmtId="4" fontId="0" fillId="17" borderId="1" xfId="0" applyNumberFormat="1" applyFill="1" applyBorder="1"/>
    <xf numFmtId="165" fontId="0" fillId="17" borderId="1" xfId="0" applyNumberFormat="1" applyFill="1" applyBorder="1"/>
    <xf numFmtId="4" fontId="0" fillId="17" borderId="1" xfId="0" applyNumberFormat="1" applyFill="1" applyBorder="1" applyAlignment="1">
      <alignment horizontal="center"/>
    </xf>
    <xf numFmtId="0" fontId="0" fillId="18" borderId="1" xfId="0" applyFill="1" applyBorder="1"/>
    <xf numFmtId="4" fontId="0" fillId="18" borderId="1" xfId="0" applyNumberFormat="1" applyFill="1" applyBorder="1"/>
    <xf numFmtId="165" fontId="0" fillId="18" borderId="1" xfId="0" applyNumberFormat="1" applyFill="1" applyBorder="1"/>
    <xf numFmtId="165" fontId="0" fillId="18" borderId="1" xfId="3" applyFont="1" applyFill="1" applyBorder="1"/>
    <xf numFmtId="165" fontId="0" fillId="18" borderId="0" xfId="3" applyFont="1" applyFill="1"/>
    <xf numFmtId="0" fontId="0" fillId="21" borderId="1" xfId="0" applyFill="1" applyBorder="1"/>
    <xf numFmtId="0" fontId="0" fillId="21" borderId="1" xfId="0" applyFill="1" applyBorder="1" applyAlignment="1">
      <alignment horizontal="center"/>
    </xf>
    <xf numFmtId="0" fontId="8" fillId="21" borderId="1" xfId="0" applyFont="1" applyFill="1" applyBorder="1" applyAlignment="1">
      <alignment horizontal="justify" vertical="center"/>
    </xf>
    <xf numFmtId="165" fontId="0" fillId="21" borderId="1" xfId="0" applyNumberFormat="1" applyFill="1" applyBorder="1"/>
    <xf numFmtId="0" fontId="0" fillId="7" borderId="1" xfId="0" applyFill="1" applyBorder="1"/>
    <xf numFmtId="0" fontId="8" fillId="7" borderId="1" xfId="0" applyFont="1" applyFill="1" applyBorder="1" applyAlignment="1">
      <alignment horizontal="justify" vertical="center"/>
    </xf>
    <xf numFmtId="4" fontId="0" fillId="7" borderId="1" xfId="0" applyNumberFormat="1" applyFill="1" applyBorder="1"/>
    <xf numFmtId="165" fontId="0" fillId="7" borderId="1" xfId="0" applyNumberFormat="1" applyFill="1" applyBorder="1"/>
    <xf numFmtId="0" fontId="8" fillId="7" borderId="1" xfId="0" applyFont="1" applyFill="1" applyBorder="1" applyAlignment="1">
      <alignment wrapText="1"/>
    </xf>
    <xf numFmtId="165" fontId="0" fillId="7" borderId="1" xfId="3" applyFont="1" applyFill="1" applyBorder="1"/>
    <xf numFmtId="165" fontId="0" fillId="7" borderId="0" xfId="3" applyFont="1" applyFill="1"/>
    <xf numFmtId="0" fontId="0" fillId="22" borderId="1" xfId="0" applyFill="1" applyBorder="1"/>
    <xf numFmtId="0" fontId="0" fillId="22" borderId="1" xfId="0" applyFill="1" applyBorder="1" applyAlignment="1">
      <alignment horizontal="center"/>
    </xf>
    <xf numFmtId="0" fontId="8" fillId="22" borderId="1" xfId="0" applyFont="1" applyFill="1" applyBorder="1" applyAlignment="1">
      <alignment horizontal="justify" vertical="center"/>
    </xf>
    <xf numFmtId="4" fontId="0" fillId="22" borderId="1" xfId="0" applyNumberFormat="1" applyFill="1" applyBorder="1"/>
    <xf numFmtId="165" fontId="0" fillId="22" borderId="1" xfId="0" applyNumberFormat="1" applyFill="1" applyBorder="1"/>
    <xf numFmtId="165" fontId="0" fillId="22" borderId="0" xfId="3" applyFont="1" applyFill="1"/>
    <xf numFmtId="0" fontId="0" fillId="23" borderId="1" xfId="0" applyFill="1" applyBorder="1"/>
    <xf numFmtId="0" fontId="0" fillId="23" borderId="1" xfId="0" applyFill="1" applyBorder="1" applyAlignment="1">
      <alignment horizontal="center"/>
    </xf>
    <xf numFmtId="165" fontId="0" fillId="23" borderId="1" xfId="3" applyFont="1" applyFill="1" applyBorder="1"/>
    <xf numFmtId="165" fontId="0" fillId="23" borderId="1" xfId="0" applyNumberFormat="1" applyFill="1" applyBorder="1"/>
    <xf numFmtId="0" fontId="0" fillId="24" borderId="1" xfId="0" applyFill="1" applyBorder="1"/>
    <xf numFmtId="0" fontId="0" fillId="24" borderId="1" xfId="0" applyFill="1" applyBorder="1" applyAlignment="1">
      <alignment horizontal="center"/>
    </xf>
    <xf numFmtId="0" fontId="8" fillId="24" borderId="1" xfId="0" applyFont="1" applyFill="1" applyBorder="1" applyAlignment="1">
      <alignment horizontal="justify" vertical="center"/>
    </xf>
    <xf numFmtId="165" fontId="0" fillId="24" borderId="1" xfId="3" applyFont="1" applyFill="1" applyBorder="1"/>
    <xf numFmtId="165" fontId="0" fillId="24" borderId="1" xfId="0" applyNumberFormat="1" applyFill="1" applyBorder="1"/>
    <xf numFmtId="165" fontId="0" fillId="24" borderId="0" xfId="3" applyFont="1" applyFill="1"/>
    <xf numFmtId="165" fontId="0" fillId="21" borderId="1" xfId="3" applyFont="1" applyFill="1" applyBorder="1"/>
    <xf numFmtId="165" fontId="0" fillId="21" borderId="0" xfId="3" applyFont="1" applyFill="1"/>
    <xf numFmtId="0" fontId="8" fillId="23" borderId="1" xfId="0" applyFont="1" applyFill="1" applyBorder="1" applyAlignment="1">
      <alignment wrapText="1"/>
    </xf>
    <xf numFmtId="165" fontId="0" fillId="23" borderId="0" xfId="3" applyFont="1" applyFill="1"/>
    <xf numFmtId="4" fontId="0" fillId="16" borderId="1" xfId="0" applyNumberFormat="1" applyFill="1" applyBorder="1"/>
    <xf numFmtId="165" fontId="0" fillId="25" borderId="0" xfId="3" applyFont="1" applyFill="1"/>
    <xf numFmtId="0" fontId="2" fillId="26" borderId="1" xfId="0" applyFont="1" applyFill="1" applyBorder="1" applyAlignment="1">
      <alignment horizontal="center"/>
    </xf>
    <xf numFmtId="165" fontId="0" fillId="7" borderId="1" xfId="3" applyFont="1" applyFill="1" applyBorder="1" applyAlignment="1"/>
    <xf numFmtId="165" fontId="3" fillId="0" borderId="1" xfId="3" applyFont="1" applyBorder="1" applyAlignment="1">
      <alignment horizontal="right"/>
    </xf>
    <xf numFmtId="165" fontId="2" fillId="0" borderId="1" xfId="3" applyFont="1" applyBorder="1" applyAlignment="1">
      <alignment horizontal="right"/>
    </xf>
    <xf numFmtId="165" fontId="0" fillId="0" borderId="1" xfId="3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10" fontId="0" fillId="7" borderId="2" xfId="0" applyNumberFormat="1" applyFill="1" applyBorder="1" applyAlignment="1">
      <alignment horizontal="center"/>
    </xf>
    <xf numFmtId="2" fontId="0" fillId="0" borderId="2" xfId="0" applyNumberFormat="1" applyBorder="1"/>
    <xf numFmtId="0" fontId="0" fillId="5" borderId="5" xfId="0" applyFill="1" applyBorder="1"/>
    <xf numFmtId="0" fontId="9" fillId="20" borderId="1" xfId="0" applyFont="1" applyFill="1" applyBorder="1" applyAlignment="1">
      <alignment wrapText="1"/>
    </xf>
    <xf numFmtId="165" fontId="0" fillId="20" borderId="1" xfId="3" applyFont="1" applyFill="1" applyBorder="1"/>
    <xf numFmtId="0" fontId="17" fillId="0" borderId="1" xfId="0" applyFont="1" applyBorder="1" applyAlignment="1">
      <alignment horizontal="center" vertical="center" wrapText="1"/>
    </xf>
    <xf numFmtId="165" fontId="17" fillId="7" borderId="7" xfId="3" applyFont="1" applyFill="1" applyBorder="1" applyAlignment="1">
      <alignment horizontal="left" vertical="center"/>
    </xf>
    <xf numFmtId="10" fontId="2" fillId="0" borderId="3" xfId="0" applyNumberFormat="1" applyFont="1" applyBorder="1"/>
    <xf numFmtId="0" fontId="9" fillId="18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43" fontId="6" fillId="5" borderId="0" xfId="0" applyNumberFormat="1" applyFont="1" applyFill="1" applyAlignment="1">
      <alignment horizontal="center" vertical="center" wrapText="1"/>
    </xf>
    <xf numFmtId="165" fontId="6" fillId="11" borderId="0" xfId="3" applyFont="1" applyFill="1" applyBorder="1" applyAlignment="1">
      <alignment horizontal="left" vertical="center"/>
    </xf>
    <xf numFmtId="165" fontId="6" fillId="12" borderId="0" xfId="3" applyFont="1" applyFill="1" applyBorder="1" applyAlignment="1">
      <alignment horizontal="left" vertical="center"/>
    </xf>
    <xf numFmtId="165" fontId="6" fillId="10" borderId="0" xfId="3" applyFont="1" applyFill="1" applyBorder="1" applyAlignment="1">
      <alignment horizontal="left" vertical="center"/>
    </xf>
    <xf numFmtId="0" fontId="12" fillId="19" borderId="0" xfId="0" applyFont="1" applyFill="1" applyAlignment="1">
      <alignment horizontal="center" vertical="center" wrapText="1"/>
    </xf>
    <xf numFmtId="0" fontId="21" fillId="17" borderId="1" xfId="0" applyFont="1" applyFill="1" applyBorder="1" applyAlignment="1">
      <alignment horizontal="justify" vertical="center"/>
    </xf>
    <xf numFmtId="0" fontId="22" fillId="17" borderId="1" xfId="0" applyFont="1" applyFill="1" applyBorder="1" applyAlignment="1">
      <alignment wrapText="1"/>
    </xf>
    <xf numFmtId="0" fontId="21" fillId="17" borderId="1" xfId="0" applyFont="1" applyFill="1" applyBorder="1" applyAlignment="1">
      <alignment horizontal="justify" vertical="center" wrapText="1"/>
    </xf>
    <xf numFmtId="0" fontId="21" fillId="17" borderId="0" xfId="0" applyFont="1" applyFill="1" applyAlignment="1">
      <alignment wrapText="1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165" fontId="2" fillId="11" borderId="1" xfId="3" applyFont="1" applyFill="1" applyBorder="1"/>
    <xf numFmtId="165" fontId="2" fillId="11" borderId="1" xfId="0" applyNumberFormat="1" applyFont="1" applyFill="1" applyBorder="1"/>
    <xf numFmtId="43" fontId="2" fillId="11" borderId="1" xfId="0" applyNumberFormat="1" applyFont="1" applyFill="1" applyBorder="1"/>
    <xf numFmtId="4" fontId="2" fillId="11" borderId="1" xfId="0" applyNumberFormat="1" applyFont="1" applyFill="1" applyBorder="1"/>
    <xf numFmtId="4" fontId="0" fillId="0" borderId="0" xfId="0" applyNumberFormat="1"/>
    <xf numFmtId="0" fontId="2" fillId="27" borderId="1" xfId="0" applyFont="1" applyFill="1" applyBorder="1" applyAlignment="1">
      <alignment horizontal="center"/>
    </xf>
    <xf numFmtId="0" fontId="11" fillId="27" borderId="1" xfId="0" applyFont="1" applyFill="1" applyBorder="1"/>
    <xf numFmtId="0" fontId="0" fillId="27" borderId="1" xfId="0" applyFill="1" applyBorder="1"/>
    <xf numFmtId="165" fontId="11" fillId="27" borderId="1" xfId="3" applyFont="1" applyFill="1" applyBorder="1" applyAlignment="1"/>
    <xf numFmtId="10" fontId="1" fillId="27" borderId="1" xfId="2" applyNumberFormat="1" applyFill="1" applyBorder="1" applyAlignment="1">
      <alignment horizontal="center"/>
    </xf>
    <xf numFmtId="2" fontId="0" fillId="27" borderId="1" xfId="0" applyNumberFormat="1" applyFill="1" applyBorder="1"/>
    <xf numFmtId="9" fontId="0" fillId="5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3" fillId="0" borderId="17" xfId="3" applyFont="1" applyBorder="1" applyAlignment="1">
      <alignment horizontal="right" vertical="center"/>
    </xf>
    <xf numFmtId="165" fontId="3" fillId="0" borderId="18" xfId="3" applyFont="1" applyBorder="1" applyAlignment="1">
      <alignment horizontal="right" vertical="center"/>
    </xf>
    <xf numFmtId="165" fontId="3" fillId="0" borderId="2" xfId="3" applyFont="1" applyBorder="1" applyAlignment="1">
      <alignment horizontal="right" vertic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0" fillId="10" borderId="1" xfId="0" applyFill="1" applyBorder="1"/>
    <xf numFmtId="0" fontId="3" fillId="9" borderId="7" xfId="0" applyFont="1" applyFill="1" applyBorder="1" applyAlignment="1">
      <alignment horizontal="left"/>
    </xf>
    <xf numFmtId="0" fontId="3" fillId="9" borderId="3" xfId="0" applyFont="1" applyFill="1" applyBorder="1" applyAlignment="1">
      <alignment horizontal="left"/>
    </xf>
    <xf numFmtId="0" fontId="3" fillId="9" borderId="8" xfId="0" applyFont="1" applyFill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5" fillId="0" borderId="5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16" borderId="7" xfId="0" applyFont="1" applyFill="1" applyBorder="1" applyAlignment="1">
      <alignment horizontal="left"/>
    </xf>
    <xf numFmtId="0" fontId="3" fillId="16" borderId="3" xfId="0" applyFont="1" applyFill="1" applyBorder="1" applyAlignment="1">
      <alignment horizontal="left"/>
    </xf>
    <xf numFmtId="0" fontId="3" fillId="16" borderId="8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3" borderId="7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3" fillId="16" borderId="7" xfId="0" applyNumberFormat="1" applyFont="1" applyFill="1" applyBorder="1" applyAlignment="1">
      <alignment horizontal="left"/>
    </xf>
    <xf numFmtId="2" fontId="3" fillId="16" borderId="3" xfId="0" applyNumberFormat="1" applyFont="1" applyFill="1" applyBorder="1" applyAlignment="1">
      <alignment horizontal="left"/>
    </xf>
    <xf numFmtId="2" fontId="3" fillId="16" borderId="8" xfId="0" applyNumberFormat="1" applyFont="1" applyFill="1" applyBorder="1" applyAlignment="1">
      <alignment horizontal="left"/>
    </xf>
    <xf numFmtId="165" fontId="2" fillId="0" borderId="1" xfId="3" applyFont="1" applyBorder="1" applyAlignment="1">
      <alignment horizontal="center"/>
    </xf>
    <xf numFmtId="0" fontId="0" fillId="27" borderId="7" xfId="0" applyFill="1" applyBorder="1" applyAlignment="1">
      <alignment horizontal="left" wrapText="1"/>
    </xf>
    <xf numFmtId="0" fontId="0" fillId="27" borderId="3" xfId="0" applyFill="1" applyBorder="1" applyAlignment="1">
      <alignment horizontal="left" wrapText="1"/>
    </xf>
    <xf numFmtId="0" fontId="0" fillId="27" borderId="8" xfId="0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5" borderId="7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8" xfId="0" applyFill="1" applyBorder="1" applyAlignment="1">
      <alignment horizontal="left"/>
    </xf>
    <xf numFmtId="10" fontId="1" fillId="7" borderId="17" xfId="2" applyNumberFormat="1" applyFill="1" applyBorder="1" applyAlignment="1">
      <alignment horizontal="right" vertical="center"/>
    </xf>
    <xf numFmtId="10" fontId="1" fillId="7" borderId="18" xfId="2" applyNumberFormat="1" applyFill="1" applyBorder="1" applyAlignment="1">
      <alignment horizontal="right" vertical="center"/>
    </xf>
    <xf numFmtId="10" fontId="1" fillId="7" borderId="2" xfId="2" applyNumberFormat="1" applyFill="1" applyBorder="1" applyAlignment="1">
      <alignment horizontal="right" vertical="center"/>
    </xf>
    <xf numFmtId="0" fontId="9" fillId="18" borderId="7" xfId="0" applyFont="1" applyFill="1" applyBorder="1" applyAlignment="1">
      <alignment horizontal="center" vertical="center" wrapText="1"/>
    </xf>
    <xf numFmtId="0" fontId="9" fillId="18" borderId="8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19" borderId="7" xfId="0" applyFont="1" applyFill="1" applyBorder="1" applyAlignment="1">
      <alignment horizontal="center" vertical="center" wrapText="1"/>
    </xf>
    <xf numFmtId="0" fontId="12" fillId="19" borderId="8" xfId="0" applyFont="1" applyFill="1" applyBorder="1" applyAlignment="1">
      <alignment horizontal="center" vertical="center" wrapText="1"/>
    </xf>
    <xf numFmtId="0" fontId="12" fillId="18" borderId="7" xfId="0" applyFont="1" applyFill="1" applyBorder="1" applyAlignment="1">
      <alignment horizontal="center" vertical="center" wrapText="1"/>
    </xf>
    <xf numFmtId="0" fontId="12" fillId="18" borderId="8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6" fillId="18" borderId="7" xfId="0" applyFont="1" applyFill="1" applyBorder="1" applyAlignment="1">
      <alignment horizontal="center" vertical="center" wrapText="1"/>
    </xf>
    <xf numFmtId="0" fontId="16" fillId="18" borderId="8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7" borderId="7" xfId="0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8" xfId="0" applyFill="1" applyBorder="1" applyAlignment="1">
      <alignment horizontal="left"/>
    </xf>
    <xf numFmtId="2" fontId="3" fillId="0" borderId="17" xfId="0" applyNumberFormat="1" applyFont="1" applyBorder="1" applyAlignment="1">
      <alignment horizontal="right" vertical="center"/>
    </xf>
    <xf numFmtId="2" fontId="3" fillId="0" borderId="18" xfId="0" applyNumberFormat="1" applyFont="1" applyBorder="1" applyAlignment="1">
      <alignment horizontal="right" vertical="center"/>
    </xf>
    <xf numFmtId="2" fontId="3" fillId="0" borderId="2" xfId="0" applyNumberFormat="1" applyFont="1" applyBorder="1" applyAlignment="1">
      <alignment horizontal="right" vertical="center"/>
    </xf>
    <xf numFmtId="0" fontId="0" fillId="10" borderId="7" xfId="0" applyFill="1" applyBorder="1"/>
    <xf numFmtId="0" fontId="0" fillId="10" borderId="3" xfId="0" applyFill="1" applyBorder="1"/>
    <xf numFmtId="0" fontId="0" fillId="10" borderId="8" xfId="0" applyFill="1" applyBorder="1"/>
    <xf numFmtId="0" fontId="0" fillId="5" borderId="7" xfId="0" applyFill="1" applyBorder="1"/>
    <xf numFmtId="0" fontId="0" fillId="5" borderId="3" xfId="0" applyFill="1" applyBorder="1"/>
    <xf numFmtId="0" fontId="0" fillId="5" borderId="8" xfId="0" applyFill="1" applyBorder="1"/>
    <xf numFmtId="165" fontId="2" fillId="0" borderId="7" xfId="3" applyFont="1" applyBorder="1" applyAlignment="1">
      <alignment horizontal="center"/>
    </xf>
    <xf numFmtId="165" fontId="2" fillId="0" borderId="3" xfId="3" applyFont="1" applyBorder="1" applyAlignment="1">
      <alignment horizontal="center"/>
    </xf>
    <xf numFmtId="165" fontId="2" fillId="0" borderId="8" xfId="3" applyFont="1" applyBorder="1" applyAlignment="1">
      <alignment horizontal="center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5"/>
  <sheetViews>
    <sheetView tabSelected="1" topLeftCell="A31" zoomScale="85" zoomScaleNormal="85" workbookViewId="0">
      <selection activeCell="G42" sqref="A1:G42"/>
    </sheetView>
  </sheetViews>
  <sheetFormatPr defaultRowHeight="12.75" x14ac:dyDescent="0.2"/>
  <cols>
    <col min="1" max="1" width="5.140625" customWidth="1"/>
    <col min="2" max="2" width="6.140625" customWidth="1"/>
    <col min="3" max="3" width="41" customWidth="1"/>
    <col min="4" max="5" width="10.5703125" customWidth="1"/>
    <col min="6" max="6" width="12.28515625" customWidth="1"/>
    <col min="7" max="7" width="13.7109375" customWidth="1"/>
    <col min="9" max="9" width="13.7109375" style="30" customWidth="1"/>
    <col min="10" max="10" width="34.85546875" style="30" customWidth="1"/>
    <col min="11" max="11" width="17.42578125" customWidth="1"/>
    <col min="12" max="12" width="12" customWidth="1"/>
    <col min="13" max="13" width="17.5703125" style="30" customWidth="1"/>
  </cols>
  <sheetData>
    <row r="1" spans="1:10" ht="29.25" customHeight="1" x14ac:dyDescent="0.2">
      <c r="B1" s="281" t="s">
        <v>358</v>
      </c>
      <c r="C1" s="281"/>
      <c r="D1" s="281"/>
      <c r="E1" s="281"/>
      <c r="F1" s="281"/>
      <c r="G1" s="281"/>
    </row>
    <row r="2" spans="1:10" x14ac:dyDescent="0.2">
      <c r="A2" s="266" t="s">
        <v>198</v>
      </c>
      <c r="B2" s="267" t="s">
        <v>87</v>
      </c>
      <c r="C2" s="266" t="s">
        <v>193</v>
      </c>
      <c r="D2" s="266" t="s">
        <v>117</v>
      </c>
      <c r="E2" s="266" t="s">
        <v>199</v>
      </c>
      <c r="F2" s="32" t="s">
        <v>115</v>
      </c>
      <c r="G2" s="266" t="s">
        <v>162</v>
      </c>
    </row>
    <row r="3" spans="1:10" ht="36.75" customHeight="1" x14ac:dyDescent="0.2">
      <c r="A3" s="197">
        <v>1</v>
      </c>
      <c r="B3" s="198">
        <v>1</v>
      </c>
      <c r="C3" s="199" t="s">
        <v>179</v>
      </c>
      <c r="D3" s="198">
        <v>4</v>
      </c>
      <c r="E3" s="198" t="str">
        <f>'Planilha Composição Serviços'!I18</f>
        <v>40 h/s</v>
      </c>
      <c r="F3" s="200">
        <f>'Planilha Composição Serviços'!I140</f>
        <v>22897.21</v>
      </c>
      <c r="G3" s="201">
        <f>F3*12</f>
        <v>274766.52</v>
      </c>
      <c r="J3" s="181" t="s">
        <v>313</v>
      </c>
    </row>
    <row r="4" spans="1:10" ht="29.25" customHeight="1" x14ac:dyDescent="0.2">
      <c r="A4" s="197">
        <v>1</v>
      </c>
      <c r="B4" s="198">
        <v>2</v>
      </c>
      <c r="C4" s="199" t="s">
        <v>180</v>
      </c>
      <c r="D4" s="198">
        <v>3</v>
      </c>
      <c r="E4" s="198" t="str">
        <f>'Planilha Composição Serviços'!J18</f>
        <v>40 h/s</v>
      </c>
      <c r="F4" s="200">
        <f>'Planilha Composição Serviços'!J140</f>
        <v>17611.8</v>
      </c>
      <c r="G4" s="201">
        <f t="shared" ref="G4:G27" si="0">F4*12</f>
        <v>211341.59999999998</v>
      </c>
      <c r="J4" s="207" t="s">
        <v>314</v>
      </c>
    </row>
    <row r="5" spans="1:10" ht="24" x14ac:dyDescent="0.2">
      <c r="A5" s="197">
        <v>1</v>
      </c>
      <c r="B5" s="198">
        <v>3</v>
      </c>
      <c r="C5" s="199" t="s">
        <v>181</v>
      </c>
      <c r="D5" s="198">
        <v>3</v>
      </c>
      <c r="E5" s="198" t="str">
        <f>'Planilha Composição Serviços'!K18</f>
        <v>20 h/s</v>
      </c>
      <c r="F5" s="200">
        <f>'Planilha Composição Serviços'!K140</f>
        <v>10806.83</v>
      </c>
      <c r="G5" s="201">
        <f t="shared" si="0"/>
        <v>129681.95999999999</v>
      </c>
      <c r="J5" s="218" t="s">
        <v>315</v>
      </c>
    </row>
    <row r="6" spans="1:10" ht="24" x14ac:dyDescent="0.2">
      <c r="A6" s="197">
        <v>1</v>
      </c>
      <c r="B6" s="198">
        <v>4</v>
      </c>
      <c r="C6" s="199" t="s">
        <v>182</v>
      </c>
      <c r="D6" s="198">
        <v>3</v>
      </c>
      <c r="E6" s="198" t="str">
        <f>'Planilha Composição Serviços'!L18</f>
        <v>40 h/s</v>
      </c>
      <c r="F6" s="200">
        <f>'Planilha Composição Serviços'!L140</f>
        <v>17364.32</v>
      </c>
      <c r="G6" s="201">
        <f t="shared" si="0"/>
        <v>208371.84</v>
      </c>
      <c r="J6" s="224" t="s">
        <v>316</v>
      </c>
    </row>
    <row r="7" spans="1:10" ht="36" x14ac:dyDescent="0.2">
      <c r="A7" s="197">
        <v>1</v>
      </c>
      <c r="B7" s="198">
        <v>5</v>
      </c>
      <c r="C7" s="199" t="s">
        <v>183</v>
      </c>
      <c r="D7" s="198">
        <v>2</v>
      </c>
      <c r="E7" s="198" t="str">
        <f>'Planilha Composição Serviços'!M18</f>
        <v>20 h/s</v>
      </c>
      <c r="F7" s="200">
        <f>'Planilha Composição Serviços'!M140</f>
        <v>7492.29</v>
      </c>
      <c r="G7" s="201">
        <f t="shared" si="0"/>
        <v>89907.48</v>
      </c>
      <c r="J7" s="234" t="s">
        <v>317</v>
      </c>
    </row>
    <row r="8" spans="1:10" ht="24" x14ac:dyDescent="0.2">
      <c r="A8" s="197">
        <v>1</v>
      </c>
      <c r="B8" s="198">
        <v>6</v>
      </c>
      <c r="C8" s="199" t="s">
        <v>184</v>
      </c>
      <c r="D8" s="198">
        <v>5</v>
      </c>
      <c r="E8" s="198" t="str">
        <f>'Planilha Composição Serviços'!N18</f>
        <v>40 h/s</v>
      </c>
      <c r="F8" s="200">
        <f>'Planilha Composição Serviços'!N140</f>
        <v>27999.77</v>
      </c>
      <c r="G8" s="201">
        <f t="shared" si="0"/>
        <v>335997.24</v>
      </c>
      <c r="J8" s="236" t="s">
        <v>318</v>
      </c>
    </row>
    <row r="9" spans="1:10" ht="40.15" customHeight="1" x14ac:dyDescent="0.2">
      <c r="A9" s="197">
        <v>1</v>
      </c>
      <c r="B9" s="198">
        <v>7</v>
      </c>
      <c r="C9" s="262" t="s">
        <v>352</v>
      </c>
      <c r="D9" s="198">
        <v>3</v>
      </c>
      <c r="E9" s="198" t="str">
        <f>'Planilha Composição Serviços'!O18</f>
        <v>40 h/s</v>
      </c>
      <c r="F9" s="200">
        <f>'Planilha Composição Serviços'!O140</f>
        <v>17478.61</v>
      </c>
      <c r="G9" s="201">
        <f>F9*12</f>
        <v>209743.32</v>
      </c>
      <c r="J9" s="238" t="s">
        <v>319</v>
      </c>
    </row>
    <row r="10" spans="1:10" ht="25.5" x14ac:dyDescent="0.2">
      <c r="A10" s="197">
        <v>1</v>
      </c>
      <c r="B10" s="198">
        <v>8</v>
      </c>
      <c r="C10" s="263" t="s">
        <v>353</v>
      </c>
      <c r="D10" s="198">
        <v>1</v>
      </c>
      <c r="E10" s="198" t="str">
        <f>'Planilha Composição Serviços'!P18</f>
        <v>40 h/s</v>
      </c>
      <c r="F10" s="200">
        <f>'Planilha Composição Serviços'!P140</f>
        <v>6883.02</v>
      </c>
      <c r="G10" s="201">
        <f>F10*12</f>
        <v>82596.240000000005</v>
      </c>
      <c r="J10" s="240" t="s">
        <v>326</v>
      </c>
    </row>
    <row r="11" spans="1:10" ht="45" customHeight="1" x14ac:dyDescent="0.2">
      <c r="A11" s="197">
        <v>1</v>
      </c>
      <c r="B11" s="198">
        <v>9</v>
      </c>
      <c r="C11" s="264" t="s">
        <v>354</v>
      </c>
      <c r="D11" s="198">
        <v>1</v>
      </c>
      <c r="E11" s="202" t="str">
        <f>'Planilha Composição Serviços'!Q18</f>
        <v>20 h/s</v>
      </c>
      <c r="F11" s="200">
        <f>'Planilha Composição Serviços'!Q140</f>
        <v>4015.87</v>
      </c>
      <c r="G11" s="201">
        <f t="shared" si="0"/>
        <v>48190.44</v>
      </c>
    </row>
    <row r="12" spans="1:10" ht="47.25" customHeight="1" x14ac:dyDescent="0.2">
      <c r="A12" s="197">
        <v>1</v>
      </c>
      <c r="B12" s="198">
        <v>10</v>
      </c>
      <c r="C12" s="265" t="s">
        <v>355</v>
      </c>
      <c r="D12" s="198">
        <v>1</v>
      </c>
      <c r="E12" s="202" t="str">
        <f>'Planilha Composição Serviços'!R18</f>
        <v>40 h/s</v>
      </c>
      <c r="F12" s="200">
        <f>'Planilha Composição Serviços'!R140</f>
        <v>6991.29</v>
      </c>
      <c r="G12" s="201">
        <f>F12*12</f>
        <v>83895.48</v>
      </c>
    </row>
    <row r="13" spans="1:10" ht="24" x14ac:dyDescent="0.2">
      <c r="A13" s="203">
        <v>1</v>
      </c>
      <c r="B13" s="189">
        <v>11</v>
      </c>
      <c r="C13" s="188" t="s">
        <v>185</v>
      </c>
      <c r="D13" s="189">
        <v>2</v>
      </c>
      <c r="E13" s="189" t="str">
        <f>'Planilha Composição Serviços'!S18</f>
        <v>40 h/s</v>
      </c>
      <c r="F13" s="204">
        <f>'Planilha Composição Serviços'!S140</f>
        <v>15149.08</v>
      </c>
      <c r="G13" s="205">
        <f t="shared" si="0"/>
        <v>181788.96</v>
      </c>
    </row>
    <row r="14" spans="1:10" ht="24" x14ac:dyDescent="0.2">
      <c r="A14" s="203">
        <v>1</v>
      </c>
      <c r="B14" s="189">
        <v>12</v>
      </c>
      <c r="C14" s="188" t="s">
        <v>186</v>
      </c>
      <c r="D14" s="189">
        <v>1</v>
      </c>
      <c r="E14" s="189" t="str">
        <f>'Planilha Composição Serviços'!T18</f>
        <v>40 h/s</v>
      </c>
      <c r="F14" s="204">
        <f>'Planilha Composição Serviços'!T140</f>
        <v>7501.21</v>
      </c>
      <c r="G14" s="205">
        <f t="shared" si="0"/>
        <v>90014.52</v>
      </c>
    </row>
    <row r="15" spans="1:10" ht="24" x14ac:dyDescent="0.2">
      <c r="A15" s="203">
        <v>1</v>
      </c>
      <c r="B15" s="189">
        <v>13</v>
      </c>
      <c r="C15" s="188" t="s">
        <v>187</v>
      </c>
      <c r="D15" s="189">
        <v>1</v>
      </c>
      <c r="E15" s="189" t="str">
        <f>'Planilha Composição Serviços'!U18</f>
        <v>20 h/s</v>
      </c>
      <c r="F15" s="204">
        <f>'Planilha Composição Serviços'!U140</f>
        <v>5191.03</v>
      </c>
      <c r="G15" s="205">
        <f t="shared" si="0"/>
        <v>62292.36</v>
      </c>
    </row>
    <row r="16" spans="1:10" ht="24" x14ac:dyDescent="0.2">
      <c r="A16" s="203">
        <v>1</v>
      </c>
      <c r="B16" s="189">
        <v>14</v>
      </c>
      <c r="C16" s="188" t="s">
        <v>235</v>
      </c>
      <c r="D16" s="190">
        <v>2</v>
      </c>
      <c r="E16" s="190" t="str">
        <f>'Planilha Composição Serviços'!V18</f>
        <v>40 h/s</v>
      </c>
      <c r="F16" s="204">
        <f>'Planilha Composição Serviços'!V140</f>
        <v>15553.38</v>
      </c>
      <c r="G16" s="205">
        <f t="shared" si="0"/>
        <v>186640.56</v>
      </c>
    </row>
    <row r="17" spans="1:7" ht="24" x14ac:dyDescent="0.2">
      <c r="A17" s="203">
        <v>1</v>
      </c>
      <c r="B17" s="189">
        <v>15</v>
      </c>
      <c r="C17" s="188" t="s">
        <v>236</v>
      </c>
      <c r="D17" s="190">
        <v>1</v>
      </c>
      <c r="E17" s="189" t="str">
        <f>'Planilha Composição Serviços'!W18</f>
        <v>40 h/s</v>
      </c>
      <c r="F17" s="204">
        <f>'Planilha Composição Serviços'!W140</f>
        <v>8012.15</v>
      </c>
      <c r="G17" s="205">
        <f t="shared" si="0"/>
        <v>96145.799999999988</v>
      </c>
    </row>
    <row r="18" spans="1:7" ht="24" x14ac:dyDescent="0.2">
      <c r="A18" s="203">
        <v>1</v>
      </c>
      <c r="B18" s="189">
        <v>16</v>
      </c>
      <c r="C18" s="188" t="s">
        <v>188</v>
      </c>
      <c r="D18" s="189">
        <v>2</v>
      </c>
      <c r="E18" s="189" t="str">
        <f>'Planilha Composição Serviços'!X18</f>
        <v>40 h/s</v>
      </c>
      <c r="F18" s="204">
        <f>'Planilha Composição Serviços'!X140</f>
        <v>15362.99</v>
      </c>
      <c r="G18" s="205">
        <f t="shared" si="0"/>
        <v>184355.88</v>
      </c>
    </row>
    <row r="19" spans="1:7" ht="24" x14ac:dyDescent="0.2">
      <c r="A19" s="203">
        <v>1</v>
      </c>
      <c r="B19" s="189">
        <v>17</v>
      </c>
      <c r="C19" s="191" t="s">
        <v>322</v>
      </c>
      <c r="D19" s="189">
        <v>2</v>
      </c>
      <c r="E19" s="189" t="str">
        <f>'Planilha Composição Serviços'!Y18</f>
        <v>40 h/s</v>
      </c>
      <c r="F19" s="206">
        <f>'Planilha Composição Serviços'!Y140</f>
        <v>16035.87</v>
      </c>
      <c r="G19" s="205">
        <f t="shared" si="0"/>
        <v>192430.44</v>
      </c>
    </row>
    <row r="20" spans="1:7" ht="24" x14ac:dyDescent="0.2">
      <c r="A20" s="192">
        <v>1</v>
      </c>
      <c r="B20" s="193">
        <v>18</v>
      </c>
      <c r="C20" s="194" t="s">
        <v>189</v>
      </c>
      <c r="D20" s="193">
        <v>2</v>
      </c>
      <c r="E20" s="193" t="str">
        <f>'Planilha Composição Serviços'!Z18</f>
        <v>40 h/s</v>
      </c>
      <c r="F20" s="195">
        <f>'Planilha Composição Serviços'!Z140</f>
        <v>12260.71</v>
      </c>
      <c r="G20" s="196">
        <f t="shared" si="0"/>
        <v>147128.51999999999</v>
      </c>
    </row>
    <row r="21" spans="1:7" ht="24" x14ac:dyDescent="0.2">
      <c r="A21" s="212">
        <v>1</v>
      </c>
      <c r="B21" s="187">
        <v>19</v>
      </c>
      <c r="C21" s="213" t="s">
        <v>357</v>
      </c>
      <c r="D21" s="187">
        <v>1</v>
      </c>
      <c r="E21" s="187" t="str">
        <f>'Planilha Composição Serviços'!AA18</f>
        <v>40 h/s</v>
      </c>
      <c r="F21" s="214">
        <f>'Planilha Composição Serviços'!AA140</f>
        <v>7164.41</v>
      </c>
      <c r="G21" s="215">
        <f t="shared" si="0"/>
        <v>85972.92</v>
      </c>
    </row>
    <row r="22" spans="1:7" ht="36" x14ac:dyDescent="0.2">
      <c r="A22" s="219">
        <v>1</v>
      </c>
      <c r="B22" s="220">
        <v>20</v>
      </c>
      <c r="C22" s="221" t="s">
        <v>217</v>
      </c>
      <c r="D22" s="220">
        <v>1</v>
      </c>
      <c r="E22" s="220" t="str">
        <f>'Planilha Composição Serviços'!AB18</f>
        <v>40 h/s</v>
      </c>
      <c r="F22" s="222">
        <f>'Planilha Composição Serviços'!AB140</f>
        <v>6949.41</v>
      </c>
      <c r="G22" s="223">
        <f t="shared" si="0"/>
        <v>83392.92</v>
      </c>
    </row>
    <row r="23" spans="1:7" ht="48" x14ac:dyDescent="0.2">
      <c r="A23" s="229">
        <v>1</v>
      </c>
      <c r="B23" s="230">
        <v>21</v>
      </c>
      <c r="C23" s="231" t="s">
        <v>218</v>
      </c>
      <c r="D23" s="230">
        <v>1</v>
      </c>
      <c r="E23" s="230" t="str">
        <f>'Planilha Composição Serviços'!AC18</f>
        <v>40 h/s</v>
      </c>
      <c r="F23" s="232">
        <f>'Planilha Composição Serviços'!AC140</f>
        <v>6583.46</v>
      </c>
      <c r="G23" s="233">
        <f t="shared" si="0"/>
        <v>79001.52</v>
      </c>
    </row>
    <row r="24" spans="1:7" ht="36" x14ac:dyDescent="0.2">
      <c r="A24" s="208">
        <v>1</v>
      </c>
      <c r="B24" s="209">
        <v>22</v>
      </c>
      <c r="C24" s="210" t="s">
        <v>192</v>
      </c>
      <c r="D24" s="209">
        <v>1</v>
      </c>
      <c r="E24" s="209" t="str">
        <f>'Planilha Composição Serviços'!AD18</f>
        <v>40 h/s</v>
      </c>
      <c r="F24" s="235">
        <f>'Planilha Composição Serviços'!AD140</f>
        <v>6782.32</v>
      </c>
      <c r="G24" s="211">
        <f t="shared" si="0"/>
        <v>81387.839999999997</v>
      </c>
    </row>
    <row r="25" spans="1:7" ht="24" x14ac:dyDescent="0.2">
      <c r="A25" s="225">
        <v>1</v>
      </c>
      <c r="B25" s="226">
        <v>23</v>
      </c>
      <c r="C25" s="237" t="s">
        <v>190</v>
      </c>
      <c r="D25" s="226">
        <v>2</v>
      </c>
      <c r="E25" s="226" t="str">
        <f>'Planilha Composição Serviços'!AE18</f>
        <v>40 h/s</v>
      </c>
      <c r="F25" s="227">
        <f>'Planilha Composição Serviços'!AE140</f>
        <v>12605.08</v>
      </c>
      <c r="G25" s="228">
        <f t="shared" si="0"/>
        <v>151260.96</v>
      </c>
    </row>
    <row r="26" spans="1:7" ht="36" x14ac:dyDescent="0.2">
      <c r="A26" s="225">
        <v>1</v>
      </c>
      <c r="B26" s="226">
        <v>24</v>
      </c>
      <c r="C26" s="237" t="s">
        <v>191</v>
      </c>
      <c r="D26" s="226">
        <v>1</v>
      </c>
      <c r="E26" s="226" t="str">
        <f>'Planilha Composição Serviços'!AF18</f>
        <v>40 h/s</v>
      </c>
      <c r="F26" s="227">
        <f>'Planilha Composição Serviços'!AF140</f>
        <v>6779.92</v>
      </c>
      <c r="G26" s="228">
        <f t="shared" si="0"/>
        <v>81359.040000000008</v>
      </c>
    </row>
    <row r="27" spans="1:7" ht="24" x14ac:dyDescent="0.2">
      <c r="A27" s="212">
        <v>1</v>
      </c>
      <c r="B27" s="187">
        <v>25</v>
      </c>
      <c r="C27" s="216" t="s">
        <v>219</v>
      </c>
      <c r="D27" s="187">
        <v>1</v>
      </c>
      <c r="E27" s="187" t="str">
        <f>'Planilha Composição Serviços'!AG18</f>
        <v>20 h/s</v>
      </c>
      <c r="F27" s="217">
        <f>'Planilha Composição Serviços'!AG140</f>
        <v>4108.55</v>
      </c>
      <c r="G27" s="215">
        <f t="shared" si="0"/>
        <v>49302.600000000006</v>
      </c>
    </row>
    <row r="28" spans="1:7" ht="24" x14ac:dyDescent="0.2">
      <c r="A28" s="212">
        <v>1</v>
      </c>
      <c r="B28" s="187">
        <v>26</v>
      </c>
      <c r="C28" s="216" t="s">
        <v>320</v>
      </c>
      <c r="D28" s="187">
        <v>1</v>
      </c>
      <c r="E28" s="187" t="str">
        <f>'Planilha Composição Serviços'!AH18</f>
        <v>20 h/s</v>
      </c>
      <c r="F28" s="217">
        <f>'Planilha Composição Serviços'!AH140</f>
        <v>4374.41</v>
      </c>
      <c r="G28" s="215">
        <f>F28*12</f>
        <v>52492.92</v>
      </c>
    </row>
    <row r="29" spans="1:7" ht="24" x14ac:dyDescent="0.2">
      <c r="A29" s="212">
        <v>1</v>
      </c>
      <c r="B29" s="187">
        <v>27</v>
      </c>
      <c r="C29" s="216" t="s">
        <v>321</v>
      </c>
      <c r="D29" s="187">
        <v>1</v>
      </c>
      <c r="E29" s="187" t="str">
        <f>'Planilha Composição Serviços'!AI18</f>
        <v>20 h/s</v>
      </c>
      <c r="F29" s="217">
        <f>'Planilha Composição Serviços'!AI140</f>
        <v>4065.55</v>
      </c>
      <c r="G29" s="215">
        <f>F29*12</f>
        <v>48786.600000000006</v>
      </c>
    </row>
    <row r="30" spans="1:7" ht="24" x14ac:dyDescent="0.2">
      <c r="A30" s="192">
        <v>1</v>
      </c>
      <c r="B30" s="193">
        <v>28</v>
      </c>
      <c r="C30" s="250" t="s">
        <v>347</v>
      </c>
      <c r="D30" s="193">
        <v>1</v>
      </c>
      <c r="E30" s="193" t="str">
        <f>'Planilha Composição Serviços'!AJ18</f>
        <v>40 h/s</v>
      </c>
      <c r="F30" s="251">
        <f>'Planilha Composição Serviços'!AJ140</f>
        <v>6141.4</v>
      </c>
      <c r="G30" s="196">
        <f>'Planilha Composição Serviços'!AJ141</f>
        <v>73696.800000000003</v>
      </c>
    </row>
    <row r="31" spans="1:7" ht="24" x14ac:dyDescent="0.2">
      <c r="A31" s="192">
        <v>1</v>
      </c>
      <c r="B31" s="193">
        <v>29</v>
      </c>
      <c r="C31" s="250" t="s">
        <v>348</v>
      </c>
      <c r="D31" s="193">
        <v>1</v>
      </c>
      <c r="E31" s="193" t="str">
        <f>'Planilha Composição Serviços'!AK18</f>
        <v>20 h/s</v>
      </c>
      <c r="F31" s="251">
        <f>'Planilha Composição Serviços'!AK140</f>
        <v>3858.45</v>
      </c>
      <c r="G31" s="196">
        <f>'Planilha Composição Serviços'!AK141</f>
        <v>46301.4</v>
      </c>
    </row>
    <row r="32" spans="1:7" x14ac:dyDescent="0.2">
      <c r="A32" s="282" t="s">
        <v>194</v>
      </c>
      <c r="B32" s="282"/>
      <c r="C32" s="282"/>
      <c r="D32" s="40">
        <f>SUM(D3:D31)</f>
        <v>51</v>
      </c>
      <c r="E32" s="104"/>
      <c r="F32" s="268">
        <f>SUM(F3:F31)</f>
        <v>304020.38999999996</v>
      </c>
      <c r="G32" s="269">
        <f>SUM(G3:G31)</f>
        <v>3648244.6799999992</v>
      </c>
    </row>
    <row r="35" spans="1:7" x14ac:dyDescent="0.2">
      <c r="C35" s="133" t="s">
        <v>327</v>
      </c>
    </row>
    <row r="36" spans="1:7" ht="30.6" customHeight="1" x14ac:dyDescent="0.2">
      <c r="A36" s="197">
        <v>1</v>
      </c>
      <c r="B36" s="198">
        <v>30</v>
      </c>
      <c r="C36" s="262" t="s">
        <v>356</v>
      </c>
      <c r="D36" s="198">
        <v>2</v>
      </c>
      <c r="E36" s="198" t="str">
        <f>'Reserva Planilha comp. serviços'!J19</f>
        <v>40 h/s</v>
      </c>
      <c r="F36" s="200">
        <f>'Reserva Planilha comp. serviços'!J142</f>
        <v>11957.91</v>
      </c>
      <c r="G36" s="201">
        <f t="shared" ref="G36" si="1">F36*12</f>
        <v>143494.91999999998</v>
      </c>
    </row>
    <row r="37" spans="1:7" ht="24" x14ac:dyDescent="0.2">
      <c r="A37" s="197">
        <v>1</v>
      </c>
      <c r="B37" s="198">
        <v>31</v>
      </c>
      <c r="C37" s="262" t="s">
        <v>352</v>
      </c>
      <c r="D37" s="198">
        <v>1</v>
      </c>
      <c r="E37" s="198" t="str">
        <f>'Reserva Planilha comp. serviços'!K19</f>
        <v>40 h/s</v>
      </c>
      <c r="F37" s="200">
        <f>'Reserva Planilha comp. serviços'!K142</f>
        <v>5245.45</v>
      </c>
      <c r="G37" s="201">
        <f>F37*12</f>
        <v>62945.399999999994</v>
      </c>
    </row>
    <row r="38" spans="1:7" ht="25.5" x14ac:dyDescent="0.2">
      <c r="A38" s="197">
        <v>1</v>
      </c>
      <c r="B38" s="198">
        <v>32</v>
      </c>
      <c r="C38" s="263" t="s">
        <v>353</v>
      </c>
      <c r="D38" s="198">
        <v>2</v>
      </c>
      <c r="E38" s="198" t="str">
        <f>'Reserva Planilha comp. serviços'!L19</f>
        <v>40 h/s</v>
      </c>
      <c r="F38" s="200">
        <f>'Reserva Planilha comp. serviços'!L142</f>
        <v>10490.92</v>
      </c>
      <c r="G38" s="201">
        <f>F38*12</f>
        <v>125891.04000000001</v>
      </c>
    </row>
    <row r="39" spans="1:7" x14ac:dyDescent="0.2">
      <c r="A39" s="63"/>
      <c r="B39" s="63"/>
      <c r="C39" s="59" t="s">
        <v>328</v>
      </c>
      <c r="D39" s="40">
        <f>SUM(D36:D38)</f>
        <v>5</v>
      </c>
      <c r="E39" s="63"/>
      <c r="F39" s="271">
        <f>SUM(F36:F38)</f>
        <v>27694.28</v>
      </c>
      <c r="G39" s="269">
        <f>SUM(G36:G38)</f>
        <v>332331.36</v>
      </c>
    </row>
    <row r="42" spans="1:7" x14ac:dyDescent="0.2">
      <c r="A42" s="63"/>
      <c r="B42" s="63"/>
      <c r="C42" s="59" t="s">
        <v>351</v>
      </c>
      <c r="D42" s="59">
        <f>D32+D39</f>
        <v>56</v>
      </c>
      <c r="E42" s="59"/>
      <c r="F42" s="270">
        <f>F32+F39</f>
        <v>331714.66999999993</v>
      </c>
      <c r="G42" s="270">
        <f>G32+G39</f>
        <v>3980576.0399999991</v>
      </c>
    </row>
    <row r="48" spans="1:7" x14ac:dyDescent="0.2">
      <c r="G48" s="30"/>
    </row>
    <row r="52" spans="7:7" x14ac:dyDescent="0.2">
      <c r="G52" s="90"/>
    </row>
    <row r="55" spans="7:7" x14ac:dyDescent="0.2">
      <c r="G55" s="90"/>
    </row>
  </sheetData>
  <mergeCells count="2">
    <mergeCell ref="B1:G1"/>
    <mergeCell ref="A32:C32"/>
  </mergeCells>
  <pageMargins left="0.51181102362204722" right="0.51181102362204722" top="0.39370078740157483" bottom="0.19685039370078741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2:AL198"/>
  <sheetViews>
    <sheetView topLeftCell="A7" zoomScale="55" zoomScaleNormal="55" workbookViewId="0">
      <pane ySplit="1" topLeftCell="A68" activePane="bottomLeft" state="frozen"/>
      <selection activeCell="A7" sqref="A7"/>
      <selection pane="bottomLeft" activeCell="I93" sqref="I93:I94"/>
    </sheetView>
  </sheetViews>
  <sheetFormatPr defaultRowHeight="12.75" x14ac:dyDescent="0.2"/>
  <cols>
    <col min="4" max="4" width="12.42578125" customWidth="1"/>
    <col min="8" max="8" width="11.42578125" customWidth="1"/>
    <col min="9" max="9" width="13.140625" customWidth="1"/>
    <col min="10" max="33" width="12.7109375" customWidth="1"/>
    <col min="34" max="34" width="14.7109375" customWidth="1"/>
    <col min="35" max="35" width="13.85546875" customWidth="1"/>
    <col min="36" max="36" width="11.7109375" bestFit="1" customWidth="1"/>
    <col min="37" max="37" width="15.42578125" customWidth="1"/>
    <col min="38" max="38" width="11.85546875" bestFit="1" customWidth="1"/>
  </cols>
  <sheetData>
    <row r="2" spans="1:37" ht="15" x14ac:dyDescent="0.25">
      <c r="B2" s="89" t="s">
        <v>195</v>
      </c>
    </row>
    <row r="4" spans="1:37" ht="15.75" x14ac:dyDescent="0.25">
      <c r="C4" s="88"/>
    </row>
    <row r="5" spans="1:37" x14ac:dyDescent="0.2">
      <c r="A5" s="44"/>
      <c r="B5" s="41"/>
      <c r="C5" s="41"/>
      <c r="D5" s="41"/>
      <c r="E5" s="41"/>
      <c r="F5" s="41"/>
      <c r="G5" s="41"/>
      <c r="H5" s="44"/>
      <c r="I5" s="44"/>
    </row>
    <row r="6" spans="1:37" x14ac:dyDescent="0.2">
      <c r="A6" s="324" t="s">
        <v>34</v>
      </c>
      <c r="B6" s="324"/>
      <c r="C6" s="324"/>
      <c r="D6" s="324"/>
      <c r="E6" s="324"/>
      <c r="F6" s="324"/>
      <c r="G6" s="324"/>
      <c r="H6" s="324"/>
      <c r="I6" s="324"/>
    </row>
    <row r="7" spans="1:37" x14ac:dyDescent="0.2">
      <c r="A7" s="45">
        <v>1</v>
      </c>
      <c r="B7" s="325" t="s">
        <v>8</v>
      </c>
      <c r="C7" s="325"/>
      <c r="D7" s="325"/>
      <c r="E7" s="325"/>
      <c r="F7" s="325"/>
      <c r="G7" s="325"/>
      <c r="H7" s="325"/>
      <c r="I7" s="45" t="s">
        <v>22</v>
      </c>
    </row>
    <row r="8" spans="1:37" x14ac:dyDescent="0.2">
      <c r="A8" s="45">
        <v>2</v>
      </c>
      <c r="B8" s="286" t="s">
        <v>35</v>
      </c>
      <c r="C8" s="286"/>
      <c r="D8" s="286"/>
      <c r="E8" s="286"/>
      <c r="F8" s="286"/>
      <c r="G8" s="286"/>
      <c r="H8" s="286"/>
      <c r="I8" s="45"/>
    </row>
    <row r="9" spans="1:37" x14ac:dyDescent="0.2">
      <c r="A9" s="45">
        <v>3</v>
      </c>
      <c r="B9" s="325" t="s">
        <v>7</v>
      </c>
      <c r="C9" s="325"/>
      <c r="D9" s="325"/>
      <c r="E9" s="325"/>
      <c r="F9" s="325"/>
      <c r="G9" s="325"/>
      <c r="H9" s="325"/>
      <c r="I9" s="45" t="s">
        <v>23</v>
      </c>
    </row>
    <row r="10" spans="1:37" x14ac:dyDescent="0.2">
      <c r="A10" s="45">
        <v>4</v>
      </c>
      <c r="B10" s="325" t="s">
        <v>6</v>
      </c>
      <c r="C10" s="325"/>
      <c r="D10" s="325"/>
      <c r="E10" s="325"/>
      <c r="F10" s="325"/>
      <c r="G10" s="325"/>
      <c r="H10" s="325"/>
      <c r="I10" s="33">
        <v>46054</v>
      </c>
    </row>
    <row r="11" spans="1:37" x14ac:dyDescent="0.2">
      <c r="A11" s="45">
        <v>5</v>
      </c>
      <c r="B11" s="286" t="s">
        <v>118</v>
      </c>
      <c r="C11" s="325"/>
      <c r="D11" s="325"/>
      <c r="E11" s="325"/>
      <c r="F11" s="325"/>
      <c r="G11" s="325"/>
      <c r="H11" s="325"/>
      <c r="I11" s="47" t="s">
        <v>119</v>
      </c>
    </row>
    <row r="12" spans="1:37" x14ac:dyDescent="0.2">
      <c r="A12" s="45">
        <v>6</v>
      </c>
      <c r="B12" s="311" t="s">
        <v>228</v>
      </c>
      <c r="C12" s="326"/>
      <c r="D12" s="326"/>
      <c r="E12" s="326"/>
      <c r="F12" s="326"/>
      <c r="G12" s="326"/>
      <c r="H12" s="327"/>
      <c r="I12" s="87">
        <v>1900</v>
      </c>
    </row>
    <row r="13" spans="1:37" x14ac:dyDescent="0.2">
      <c r="A13" s="45">
        <v>7</v>
      </c>
      <c r="B13" s="311" t="s">
        <v>229</v>
      </c>
      <c r="C13" s="326"/>
      <c r="D13" s="326"/>
      <c r="E13" s="326"/>
      <c r="F13" s="326"/>
      <c r="G13" s="326"/>
      <c r="H13" s="327"/>
      <c r="I13" s="28">
        <f>ROUND((I12/44)*40,2)</f>
        <v>1727.27</v>
      </c>
    </row>
    <row r="14" spans="1:37" x14ac:dyDescent="0.2">
      <c r="A14" s="45">
        <v>9</v>
      </c>
      <c r="B14" s="311" t="s">
        <v>230</v>
      </c>
      <c r="C14" s="326"/>
      <c r="D14" s="326"/>
      <c r="E14" s="326"/>
      <c r="F14" s="326"/>
      <c r="G14" s="326"/>
      <c r="H14" s="327"/>
      <c r="I14" s="28">
        <f>I13/2</f>
        <v>863.63499999999999</v>
      </c>
    </row>
    <row r="15" spans="1:37" ht="13.5" customHeight="1" x14ac:dyDescent="0.2">
      <c r="A15" s="328"/>
      <c r="B15" s="328"/>
      <c r="C15" s="328"/>
      <c r="D15" s="328"/>
      <c r="E15" s="328"/>
      <c r="F15" s="328"/>
      <c r="G15" s="328"/>
      <c r="H15" s="328"/>
      <c r="I15" s="328"/>
      <c r="K15" t="s">
        <v>201</v>
      </c>
      <c r="M15" t="s">
        <v>201</v>
      </c>
      <c r="AK15" t="s">
        <v>201</v>
      </c>
    </row>
    <row r="16" spans="1:37" ht="13.5" customHeight="1" x14ac:dyDescent="0.2">
      <c r="A16" s="68"/>
      <c r="B16" s="68"/>
      <c r="C16" s="68"/>
      <c r="D16" s="68"/>
      <c r="E16" s="68"/>
      <c r="F16" s="68"/>
      <c r="G16" s="68"/>
      <c r="H16" s="68"/>
      <c r="I16" s="46" t="s">
        <v>141</v>
      </c>
      <c r="J16" s="46" t="s">
        <v>142</v>
      </c>
      <c r="K16" s="46" t="s">
        <v>143</v>
      </c>
      <c r="L16" s="46" t="s">
        <v>144</v>
      </c>
      <c r="M16" s="46" t="s">
        <v>145</v>
      </c>
      <c r="N16" s="46" t="s">
        <v>146</v>
      </c>
      <c r="O16" s="46" t="s">
        <v>147</v>
      </c>
      <c r="P16" s="46" t="s">
        <v>148</v>
      </c>
      <c r="Q16" s="46" t="s">
        <v>149</v>
      </c>
      <c r="R16" s="46" t="s">
        <v>150</v>
      </c>
      <c r="S16" s="46" t="s">
        <v>151</v>
      </c>
      <c r="T16" s="46" t="s">
        <v>152</v>
      </c>
      <c r="U16" s="46" t="s">
        <v>153</v>
      </c>
      <c r="V16" s="63" t="s">
        <v>154</v>
      </c>
      <c r="W16" s="63" t="s">
        <v>155</v>
      </c>
      <c r="X16" s="63" t="s">
        <v>156</v>
      </c>
      <c r="Y16" s="63" t="s">
        <v>157</v>
      </c>
      <c r="Z16" s="63" t="s">
        <v>158</v>
      </c>
      <c r="AA16" s="63" t="s">
        <v>159</v>
      </c>
      <c r="AB16" s="63" t="s">
        <v>160</v>
      </c>
      <c r="AC16" s="63" t="s">
        <v>161</v>
      </c>
      <c r="AD16" s="63" t="s">
        <v>164</v>
      </c>
      <c r="AE16" s="63" t="s">
        <v>178</v>
      </c>
      <c r="AF16" s="63" t="s">
        <v>207</v>
      </c>
      <c r="AG16" s="63" t="s">
        <v>208</v>
      </c>
      <c r="AH16" s="63" t="s">
        <v>241</v>
      </c>
      <c r="AI16" s="63" t="s">
        <v>307</v>
      </c>
      <c r="AJ16" s="63" t="s">
        <v>308</v>
      </c>
      <c r="AK16" s="46" t="s">
        <v>323</v>
      </c>
    </row>
    <row r="17" spans="1:37" s="110" customFormat="1" ht="28.9" customHeight="1" x14ac:dyDescent="0.2">
      <c r="I17" s="91" t="s">
        <v>203</v>
      </c>
      <c r="J17" s="91" t="s">
        <v>204</v>
      </c>
      <c r="K17" s="91" t="s">
        <v>248</v>
      </c>
      <c r="L17" s="91" t="s">
        <v>247</v>
      </c>
      <c r="M17" s="91" t="s">
        <v>329</v>
      </c>
      <c r="N17" s="91" t="s">
        <v>246</v>
      </c>
      <c r="O17" s="91" t="s">
        <v>245</v>
      </c>
      <c r="P17" s="91" t="s">
        <v>206</v>
      </c>
      <c r="Q17" s="91" t="s">
        <v>343</v>
      </c>
      <c r="R17" s="91" t="s">
        <v>232</v>
      </c>
      <c r="S17" s="91" t="s">
        <v>244</v>
      </c>
      <c r="T17" s="91" t="s">
        <v>169</v>
      </c>
      <c r="U17" s="91" t="s">
        <v>170</v>
      </c>
      <c r="V17" s="111" t="s">
        <v>237</v>
      </c>
      <c r="W17" s="111" t="s">
        <v>238</v>
      </c>
      <c r="X17" s="91" t="s">
        <v>171</v>
      </c>
      <c r="Y17" s="91" t="s">
        <v>243</v>
      </c>
      <c r="Z17" s="91" t="s">
        <v>172</v>
      </c>
      <c r="AA17" s="91" t="s">
        <v>86</v>
      </c>
      <c r="AB17" s="91" t="s">
        <v>173</v>
      </c>
      <c r="AC17" s="91" t="s">
        <v>174</v>
      </c>
      <c r="AD17" s="91" t="s">
        <v>175</v>
      </c>
      <c r="AE17" s="91" t="s">
        <v>176</v>
      </c>
      <c r="AF17" s="91" t="s">
        <v>177</v>
      </c>
      <c r="AG17" s="91" t="s">
        <v>209</v>
      </c>
      <c r="AH17" s="91" t="s">
        <v>330</v>
      </c>
      <c r="AI17" s="91" t="s">
        <v>312</v>
      </c>
      <c r="AJ17" s="91" t="s">
        <v>350</v>
      </c>
      <c r="AK17" s="91" t="s">
        <v>349</v>
      </c>
    </row>
    <row r="18" spans="1:37" ht="13.5" customHeight="1" x14ac:dyDescent="0.2">
      <c r="A18" s="68"/>
      <c r="B18" s="68"/>
      <c r="C18" s="68"/>
      <c r="D18" s="68"/>
      <c r="E18" s="68"/>
      <c r="F18" s="68"/>
      <c r="G18" s="68"/>
      <c r="H18" s="68"/>
      <c r="I18" s="46" t="s">
        <v>200</v>
      </c>
      <c r="J18" s="46" t="s">
        <v>200</v>
      </c>
      <c r="K18" s="46" t="s">
        <v>201</v>
      </c>
      <c r="L18" s="46" t="s">
        <v>200</v>
      </c>
      <c r="M18" s="46" t="s">
        <v>201</v>
      </c>
      <c r="N18" s="46" t="s">
        <v>200</v>
      </c>
      <c r="O18" s="46" t="s">
        <v>200</v>
      </c>
      <c r="P18" s="46" t="s">
        <v>200</v>
      </c>
      <c r="Q18" s="46" t="s">
        <v>201</v>
      </c>
      <c r="R18" s="46" t="s">
        <v>200</v>
      </c>
      <c r="S18" s="46" t="s">
        <v>200</v>
      </c>
      <c r="T18" s="46" t="s">
        <v>200</v>
      </c>
      <c r="U18" s="46" t="s">
        <v>201</v>
      </c>
      <c r="V18" s="46" t="s">
        <v>200</v>
      </c>
      <c r="W18" s="46" t="s">
        <v>200</v>
      </c>
      <c r="X18" s="46" t="s">
        <v>200</v>
      </c>
      <c r="Y18" s="46" t="s">
        <v>200</v>
      </c>
      <c r="Z18" s="46" t="s">
        <v>200</v>
      </c>
      <c r="AA18" s="46" t="s">
        <v>200</v>
      </c>
      <c r="AB18" s="46" t="s">
        <v>200</v>
      </c>
      <c r="AC18" s="46" t="s">
        <v>200</v>
      </c>
      <c r="AD18" s="46" t="s">
        <v>200</v>
      </c>
      <c r="AE18" s="46" t="s">
        <v>200</v>
      </c>
      <c r="AF18" s="46" t="s">
        <v>200</v>
      </c>
      <c r="AG18" s="46" t="s">
        <v>201</v>
      </c>
      <c r="AH18" s="46" t="s">
        <v>201</v>
      </c>
      <c r="AI18" s="46" t="s">
        <v>201</v>
      </c>
      <c r="AJ18" s="46" t="s">
        <v>200</v>
      </c>
      <c r="AK18" s="46" t="s">
        <v>201</v>
      </c>
    </row>
    <row r="19" spans="1:37" x14ac:dyDescent="0.2">
      <c r="A19" s="48" t="s">
        <v>17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</row>
    <row r="20" spans="1:37" x14ac:dyDescent="0.2">
      <c r="A20" s="290" t="s">
        <v>57</v>
      </c>
      <c r="B20" s="291"/>
      <c r="C20" s="291"/>
      <c r="D20" s="291"/>
      <c r="E20" s="291"/>
      <c r="F20" s="291"/>
      <c r="G20" s="292"/>
      <c r="H20" s="40" t="s">
        <v>3</v>
      </c>
      <c r="I20" s="40" t="s">
        <v>1</v>
      </c>
      <c r="J20" s="40" t="s">
        <v>1</v>
      </c>
      <c r="K20" s="40" t="s">
        <v>1</v>
      </c>
      <c r="L20" s="40" t="s">
        <v>1</v>
      </c>
      <c r="M20" s="40" t="s">
        <v>1</v>
      </c>
      <c r="N20" s="40" t="s">
        <v>1</v>
      </c>
      <c r="O20" s="40" t="s">
        <v>1</v>
      </c>
      <c r="P20" s="40" t="s">
        <v>1</v>
      </c>
      <c r="Q20" s="40" t="s">
        <v>1</v>
      </c>
      <c r="R20" s="40" t="s">
        <v>1</v>
      </c>
      <c r="S20" s="40" t="s">
        <v>1</v>
      </c>
      <c r="T20" s="40" t="s">
        <v>1</v>
      </c>
      <c r="U20" s="40" t="s">
        <v>1</v>
      </c>
      <c r="V20" s="40" t="s">
        <v>1</v>
      </c>
      <c r="W20" s="40" t="s">
        <v>1</v>
      </c>
      <c r="X20" s="40" t="s">
        <v>1</v>
      </c>
      <c r="Y20" s="40" t="s">
        <v>1</v>
      </c>
      <c r="Z20" s="40" t="s">
        <v>1</v>
      </c>
      <c r="AA20" s="40" t="s">
        <v>1</v>
      </c>
      <c r="AB20" s="40" t="s">
        <v>1</v>
      </c>
      <c r="AC20" s="40" t="s">
        <v>1</v>
      </c>
      <c r="AD20" s="40" t="s">
        <v>1</v>
      </c>
      <c r="AE20" s="40" t="s">
        <v>1</v>
      </c>
      <c r="AF20" s="40" t="s">
        <v>1</v>
      </c>
      <c r="AG20" s="40" t="s">
        <v>1</v>
      </c>
      <c r="AH20" s="40" t="s">
        <v>1</v>
      </c>
      <c r="AI20" s="40" t="s">
        <v>1</v>
      </c>
      <c r="AJ20" s="40" t="s">
        <v>1</v>
      </c>
      <c r="AK20" s="40" t="s">
        <v>1</v>
      </c>
    </row>
    <row r="21" spans="1:37" s="35" customFormat="1" x14ac:dyDescent="0.2">
      <c r="A21" s="142" t="s">
        <v>9</v>
      </c>
      <c r="B21" s="293" t="s">
        <v>227</v>
      </c>
      <c r="C21" s="293"/>
      <c r="D21" s="293"/>
      <c r="E21" s="293"/>
      <c r="F21" s="293"/>
      <c r="G21" s="293"/>
      <c r="H21" s="127"/>
      <c r="I21" s="36">
        <f>$I$13</f>
        <v>1727.27</v>
      </c>
      <c r="J21" s="36">
        <f t="shared" ref="J21:T21" si="0">$I$13</f>
        <v>1727.27</v>
      </c>
      <c r="K21" s="36">
        <f>$I$13/2</f>
        <v>863.63499999999999</v>
      </c>
      <c r="L21" s="36">
        <f t="shared" si="0"/>
        <v>1727.27</v>
      </c>
      <c r="M21" s="36">
        <f>$I$13/2</f>
        <v>863.63499999999999</v>
      </c>
      <c r="N21" s="36">
        <f t="shared" si="0"/>
        <v>1727.27</v>
      </c>
      <c r="O21" s="36">
        <f t="shared" si="0"/>
        <v>1727.27</v>
      </c>
      <c r="P21" s="36">
        <f t="shared" si="0"/>
        <v>1727.27</v>
      </c>
      <c r="Q21" s="36">
        <f>$I$13/2</f>
        <v>863.63499999999999</v>
      </c>
      <c r="R21" s="36">
        <f t="shared" si="0"/>
        <v>1727.27</v>
      </c>
      <c r="S21" s="36">
        <f t="shared" si="0"/>
        <v>1727.27</v>
      </c>
      <c r="T21" s="36">
        <f t="shared" si="0"/>
        <v>1727.27</v>
      </c>
      <c r="U21" s="36">
        <f>$I$13/2</f>
        <v>863.63499999999999</v>
      </c>
      <c r="V21" s="36">
        <f t="shared" ref="V21:AF21" si="1">$I$13</f>
        <v>1727.27</v>
      </c>
      <c r="W21" s="36">
        <f>$I$13</f>
        <v>1727.27</v>
      </c>
      <c r="X21" s="36">
        <f t="shared" si="1"/>
        <v>1727.27</v>
      </c>
      <c r="Y21" s="36">
        <f t="shared" si="1"/>
        <v>1727.27</v>
      </c>
      <c r="Z21" s="36">
        <f t="shared" si="1"/>
        <v>1727.27</v>
      </c>
      <c r="AA21" s="36">
        <f t="shared" si="1"/>
        <v>1727.27</v>
      </c>
      <c r="AB21" s="36">
        <f t="shared" si="1"/>
        <v>1727.27</v>
      </c>
      <c r="AC21" s="36">
        <f t="shared" si="1"/>
        <v>1727.27</v>
      </c>
      <c r="AD21" s="36">
        <f t="shared" si="1"/>
        <v>1727.27</v>
      </c>
      <c r="AE21" s="36">
        <f t="shared" si="1"/>
        <v>1727.27</v>
      </c>
      <c r="AF21" s="36">
        <f t="shared" si="1"/>
        <v>1727.27</v>
      </c>
      <c r="AG21" s="36">
        <f>$I$13/2</f>
        <v>863.63499999999999</v>
      </c>
      <c r="AH21" s="36">
        <f>$I$13/2</f>
        <v>863.63499999999999</v>
      </c>
      <c r="AI21" s="36">
        <f>$I$13/2</f>
        <v>863.63499999999999</v>
      </c>
      <c r="AJ21" s="36">
        <f t="shared" ref="AJ21" si="2">$I$13</f>
        <v>1727.27</v>
      </c>
      <c r="AK21" s="36">
        <f>$I$13/2</f>
        <v>863.63499999999999</v>
      </c>
    </row>
    <row r="22" spans="1:37" x14ac:dyDescent="0.2">
      <c r="A22" s="40" t="s">
        <v>10</v>
      </c>
      <c r="B22" s="286" t="s">
        <v>36</v>
      </c>
      <c r="C22" s="286"/>
      <c r="D22" s="286"/>
      <c r="E22" s="286"/>
      <c r="F22" s="286"/>
      <c r="G22" s="286"/>
      <c r="H22" s="1"/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</row>
    <row r="23" spans="1:37" x14ac:dyDescent="0.2">
      <c r="A23" s="40" t="s">
        <v>11</v>
      </c>
      <c r="B23" s="63" t="s">
        <v>226</v>
      </c>
      <c r="C23" s="63"/>
      <c r="D23" s="63"/>
      <c r="E23" s="64" t="s">
        <v>120</v>
      </c>
      <c r="F23" s="63"/>
      <c r="G23" s="105">
        <v>1621</v>
      </c>
      <c r="H23" s="1">
        <v>0.2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f>$G23*$H23</f>
        <v>324.20000000000005</v>
      </c>
      <c r="T23" s="25">
        <f>$G23*$H23</f>
        <v>324.20000000000005</v>
      </c>
      <c r="U23" s="25">
        <f>$G23*$H23/2</f>
        <v>162.10000000000002</v>
      </c>
      <c r="V23" s="25">
        <f>$G23*$H23</f>
        <v>324.20000000000005</v>
      </c>
      <c r="W23" s="25">
        <f>$G23*$H23</f>
        <v>324.20000000000005</v>
      </c>
      <c r="X23" s="25">
        <f>$G23*$H23</f>
        <v>324.20000000000005</v>
      </c>
      <c r="Y23" s="25">
        <f>$G23*$H23</f>
        <v>324.20000000000005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</row>
    <row r="24" spans="1:37" x14ac:dyDescent="0.2">
      <c r="A24" s="40" t="s">
        <v>12</v>
      </c>
      <c r="B24" s="286" t="s">
        <v>2</v>
      </c>
      <c r="C24" s="286"/>
      <c r="D24" s="286"/>
      <c r="E24" s="286"/>
      <c r="F24" s="286"/>
      <c r="G24" s="286"/>
      <c r="H24" s="1"/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</row>
    <row r="25" spans="1:37" x14ac:dyDescent="0.2">
      <c r="A25" s="40" t="s">
        <v>13</v>
      </c>
      <c r="B25" s="286" t="s">
        <v>82</v>
      </c>
      <c r="C25" s="286"/>
      <c r="D25" s="286"/>
      <c r="E25" s="286"/>
      <c r="F25" s="286"/>
      <c r="G25" s="286"/>
      <c r="H25" s="1"/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</row>
    <row r="26" spans="1:37" x14ac:dyDescent="0.2">
      <c r="A26" s="40" t="s">
        <v>14</v>
      </c>
      <c r="B26" s="286" t="s">
        <v>83</v>
      </c>
      <c r="C26" s="286"/>
      <c r="D26" s="286"/>
      <c r="E26" s="286"/>
      <c r="F26" s="286"/>
      <c r="G26" s="286"/>
      <c r="H26" s="1"/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</row>
    <row r="27" spans="1:37" x14ac:dyDescent="0.2">
      <c r="A27" s="40" t="s">
        <v>15</v>
      </c>
      <c r="B27" s="63" t="s">
        <v>220</v>
      </c>
      <c r="C27" s="63"/>
      <c r="D27" s="63"/>
      <c r="E27" s="63"/>
      <c r="F27" s="242">
        <v>131</v>
      </c>
      <c r="G27" s="63"/>
      <c r="H27" s="87">
        <f>(F27/44)*40</f>
        <v>119.09090909090908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f>H27/2</f>
        <v>59.54545454545454</v>
      </c>
      <c r="R27" s="25">
        <f>H27</f>
        <v>119.09090909090908</v>
      </c>
      <c r="S27" s="25">
        <f>$H27</f>
        <v>119.09090909090908</v>
      </c>
      <c r="T27" s="25">
        <f>$H27</f>
        <v>119.09090909090908</v>
      </c>
      <c r="U27" s="25">
        <f>$H27/2</f>
        <v>59.54545454545454</v>
      </c>
      <c r="V27" s="25">
        <f t="shared" ref="V27:AE27" si="3">$H27</f>
        <v>119.09090909090908</v>
      </c>
      <c r="W27" s="25">
        <f>$H27</f>
        <v>119.09090909090908</v>
      </c>
      <c r="X27" s="25">
        <f t="shared" si="3"/>
        <v>119.09090909090908</v>
      </c>
      <c r="Y27" s="25">
        <f t="shared" si="3"/>
        <v>119.09090909090908</v>
      </c>
      <c r="Z27" s="25">
        <f t="shared" si="3"/>
        <v>119.09090909090908</v>
      </c>
      <c r="AA27" s="25">
        <f t="shared" si="3"/>
        <v>119.09090909090908</v>
      </c>
      <c r="AB27" s="25">
        <f t="shared" si="3"/>
        <v>119.09090909090908</v>
      </c>
      <c r="AC27" s="25">
        <f t="shared" si="3"/>
        <v>119.09090909090908</v>
      </c>
      <c r="AD27" s="25">
        <f t="shared" si="3"/>
        <v>119.09090909090908</v>
      </c>
      <c r="AE27" s="25">
        <f t="shared" si="3"/>
        <v>119.09090909090908</v>
      </c>
      <c r="AF27" s="36">
        <f>H27</f>
        <v>119.09090909090908</v>
      </c>
      <c r="AG27" s="36">
        <f>H27/2</f>
        <v>59.54545454545454</v>
      </c>
      <c r="AH27" s="36">
        <f>H27/2</f>
        <v>59.54545454545454</v>
      </c>
      <c r="AI27" s="36">
        <f>H27/2</f>
        <v>59.54545454545454</v>
      </c>
      <c r="AJ27" s="36"/>
      <c r="AK27" s="25">
        <v>0</v>
      </c>
    </row>
    <row r="28" spans="1:37" x14ac:dyDescent="0.2">
      <c r="A28" s="40" t="s">
        <v>15</v>
      </c>
      <c r="B28" s="286" t="s">
        <v>81</v>
      </c>
      <c r="C28" s="286"/>
      <c r="D28" s="286"/>
      <c r="E28" s="286"/>
      <c r="F28" s="286"/>
      <c r="G28" s="286"/>
      <c r="H28" s="1"/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</row>
    <row r="29" spans="1:37" x14ac:dyDescent="0.2">
      <c r="A29" s="282" t="s">
        <v>41</v>
      </c>
      <c r="B29" s="282"/>
      <c r="C29" s="282"/>
      <c r="D29" s="282"/>
      <c r="E29" s="282"/>
      <c r="F29" s="282"/>
      <c r="G29" s="282"/>
      <c r="H29" s="282"/>
      <c r="I29" s="24">
        <f t="shared" ref="I29:AF29" si="4">TRUNC(SUM(I21:I28),2)</f>
        <v>1727.27</v>
      </c>
      <c r="J29" s="24">
        <f t="shared" si="4"/>
        <v>1727.27</v>
      </c>
      <c r="K29" s="24">
        <f t="shared" si="4"/>
        <v>863.63</v>
      </c>
      <c r="L29" s="24">
        <f t="shared" si="4"/>
        <v>1727.27</v>
      </c>
      <c r="M29" s="24">
        <f t="shared" si="4"/>
        <v>863.63</v>
      </c>
      <c r="N29" s="24">
        <f t="shared" si="4"/>
        <v>1727.27</v>
      </c>
      <c r="O29" s="24">
        <f t="shared" si="4"/>
        <v>1727.27</v>
      </c>
      <c r="P29" s="24">
        <f t="shared" ref="P29" si="5">TRUNC(SUM(P21:P28),2)</f>
        <v>1727.27</v>
      </c>
      <c r="Q29" s="24">
        <f t="shared" si="4"/>
        <v>923.18</v>
      </c>
      <c r="R29" s="24">
        <f t="shared" ref="R29" si="6">TRUNC(SUM(R21:R28),2)</f>
        <v>1846.36</v>
      </c>
      <c r="S29" s="24">
        <f t="shared" si="4"/>
        <v>2170.56</v>
      </c>
      <c r="T29" s="24">
        <f t="shared" si="4"/>
        <v>2170.56</v>
      </c>
      <c r="U29" s="24">
        <f t="shared" si="4"/>
        <v>1085.28</v>
      </c>
      <c r="V29" s="24">
        <f t="shared" si="4"/>
        <v>2170.56</v>
      </c>
      <c r="W29" s="24">
        <f t="shared" ref="W29" si="7">TRUNC(SUM(W21:W28),2)</f>
        <v>2170.56</v>
      </c>
      <c r="X29" s="24">
        <f t="shared" si="4"/>
        <v>2170.56</v>
      </c>
      <c r="Y29" s="24">
        <f t="shared" si="4"/>
        <v>2170.56</v>
      </c>
      <c r="Z29" s="24">
        <f t="shared" si="4"/>
        <v>1846.36</v>
      </c>
      <c r="AA29" s="24">
        <f t="shared" si="4"/>
        <v>1846.36</v>
      </c>
      <c r="AB29" s="24">
        <f t="shared" si="4"/>
        <v>1846.36</v>
      </c>
      <c r="AC29" s="24">
        <f t="shared" si="4"/>
        <v>1846.36</v>
      </c>
      <c r="AD29" s="24">
        <f t="shared" si="4"/>
        <v>1846.36</v>
      </c>
      <c r="AE29" s="24">
        <f t="shared" si="4"/>
        <v>1846.36</v>
      </c>
      <c r="AF29" s="24">
        <f t="shared" si="4"/>
        <v>1846.36</v>
      </c>
      <c r="AG29" s="24">
        <f t="shared" ref="AG29:AI29" si="8">TRUNC(SUM(AG21:AG28),2)</f>
        <v>923.18</v>
      </c>
      <c r="AH29" s="24">
        <f t="shared" ref="AH29" si="9">TRUNC(SUM(AH21:AH28),2)</f>
        <v>923.18</v>
      </c>
      <c r="AI29" s="24">
        <f t="shared" si="8"/>
        <v>923.18</v>
      </c>
      <c r="AJ29" s="24">
        <f t="shared" ref="AJ29" si="10">TRUNC(SUM(AJ21:AJ28),2)</f>
        <v>1727.27</v>
      </c>
      <c r="AK29" s="24">
        <f t="shared" ref="AK29" si="11">TRUNC(SUM(AK21:AK28),2)</f>
        <v>863.63</v>
      </c>
    </row>
    <row r="30" spans="1:37" x14ac:dyDescent="0.2">
      <c r="A30" s="49"/>
      <c r="B30" s="49"/>
      <c r="C30" s="49"/>
      <c r="D30" s="49"/>
      <c r="E30" s="49"/>
      <c r="F30" s="49"/>
      <c r="G30" s="49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</row>
    <row r="31" spans="1:37" x14ac:dyDescent="0.2">
      <c r="A31" s="295" t="s">
        <v>58</v>
      </c>
      <c r="B31" s="295"/>
      <c r="C31" s="295"/>
      <c r="D31" s="295"/>
      <c r="E31" s="295"/>
      <c r="F31" s="295"/>
      <c r="G31" s="295"/>
      <c r="H31" s="2"/>
      <c r="I31" s="40" t="s">
        <v>1</v>
      </c>
      <c r="J31" s="40" t="s">
        <v>1</v>
      </c>
      <c r="K31" s="40" t="s">
        <v>1</v>
      </c>
      <c r="L31" s="40" t="s">
        <v>1</v>
      </c>
      <c r="M31" s="40" t="s">
        <v>1</v>
      </c>
      <c r="N31" s="40" t="s">
        <v>1</v>
      </c>
      <c r="O31" s="40" t="s">
        <v>1</v>
      </c>
      <c r="P31" s="40" t="s">
        <v>1</v>
      </c>
      <c r="Q31" s="40" t="s">
        <v>1</v>
      </c>
      <c r="R31" s="40" t="s">
        <v>1</v>
      </c>
      <c r="S31" s="40" t="s">
        <v>1</v>
      </c>
      <c r="T31" s="40" t="s">
        <v>1</v>
      </c>
      <c r="U31" s="40" t="s">
        <v>1</v>
      </c>
      <c r="V31" s="40" t="s">
        <v>1</v>
      </c>
      <c r="W31" s="40" t="s">
        <v>1</v>
      </c>
      <c r="X31" s="40" t="s">
        <v>1</v>
      </c>
      <c r="Y31" s="40" t="s">
        <v>1</v>
      </c>
      <c r="Z31" s="40" t="s">
        <v>1</v>
      </c>
      <c r="AA31" s="40" t="s">
        <v>1</v>
      </c>
      <c r="AB31" s="40" t="s">
        <v>1</v>
      </c>
      <c r="AC31" s="40" t="s">
        <v>1</v>
      </c>
      <c r="AD31" s="40" t="s">
        <v>1</v>
      </c>
      <c r="AE31" s="40" t="s">
        <v>1</v>
      </c>
      <c r="AF31" s="40" t="s">
        <v>1</v>
      </c>
      <c r="AG31" s="40" t="s">
        <v>1</v>
      </c>
      <c r="AH31" s="40" t="s">
        <v>1</v>
      </c>
      <c r="AI31" s="40" t="s">
        <v>1</v>
      </c>
      <c r="AJ31" s="40" t="s">
        <v>1</v>
      </c>
      <c r="AK31" s="40" t="s">
        <v>1</v>
      </c>
    </row>
    <row r="32" spans="1:37" x14ac:dyDescent="0.2">
      <c r="A32" s="40" t="s">
        <v>9</v>
      </c>
      <c r="B32" s="296" t="s">
        <v>234</v>
      </c>
      <c r="C32" s="296"/>
      <c r="D32" s="296"/>
      <c r="E32" s="296"/>
      <c r="F32" s="296"/>
      <c r="G32" s="296"/>
      <c r="H32" s="46" t="s">
        <v>0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</row>
    <row r="33" spans="1:37" x14ac:dyDescent="0.2">
      <c r="A33" s="40" t="s">
        <v>10</v>
      </c>
      <c r="B33" s="296" t="s">
        <v>221</v>
      </c>
      <c r="C33" s="296"/>
      <c r="D33" s="296"/>
      <c r="E33" s="296"/>
      <c r="F33" s="296"/>
      <c r="G33" s="296"/>
      <c r="H33" s="106">
        <f>ROUND(900*0.8,2)</f>
        <v>720</v>
      </c>
      <c r="I33" s="37">
        <f>$H33</f>
        <v>720</v>
      </c>
      <c r="J33" s="37">
        <f t="shared" ref="J33:AK33" si="12">$H33</f>
        <v>720</v>
      </c>
      <c r="K33" s="37">
        <f t="shared" si="12"/>
        <v>720</v>
      </c>
      <c r="L33" s="37">
        <f t="shared" si="12"/>
        <v>720</v>
      </c>
      <c r="M33" s="37">
        <f t="shared" si="12"/>
        <v>720</v>
      </c>
      <c r="N33" s="37">
        <f t="shared" si="12"/>
        <v>720</v>
      </c>
      <c r="O33" s="37">
        <f t="shared" si="12"/>
        <v>720</v>
      </c>
      <c r="P33" s="37">
        <f t="shared" si="12"/>
        <v>720</v>
      </c>
      <c r="Q33" s="37">
        <f t="shared" si="12"/>
        <v>720</v>
      </c>
      <c r="R33" s="37">
        <f t="shared" si="12"/>
        <v>720</v>
      </c>
      <c r="S33" s="37">
        <f t="shared" si="12"/>
        <v>720</v>
      </c>
      <c r="T33" s="37">
        <f t="shared" si="12"/>
        <v>720</v>
      </c>
      <c r="U33" s="37">
        <f t="shared" si="12"/>
        <v>720</v>
      </c>
      <c r="V33" s="37">
        <f t="shared" si="12"/>
        <v>720</v>
      </c>
      <c r="W33" s="37">
        <f t="shared" si="12"/>
        <v>720</v>
      </c>
      <c r="X33" s="37">
        <f t="shared" si="12"/>
        <v>720</v>
      </c>
      <c r="Y33" s="37">
        <f t="shared" si="12"/>
        <v>720</v>
      </c>
      <c r="Z33" s="37">
        <f t="shared" si="12"/>
        <v>720</v>
      </c>
      <c r="AA33" s="37">
        <f t="shared" si="12"/>
        <v>720</v>
      </c>
      <c r="AB33" s="37">
        <f t="shared" si="12"/>
        <v>720</v>
      </c>
      <c r="AC33" s="37">
        <f t="shared" si="12"/>
        <v>720</v>
      </c>
      <c r="AD33" s="37">
        <f t="shared" si="12"/>
        <v>720</v>
      </c>
      <c r="AE33" s="37">
        <f t="shared" si="12"/>
        <v>720</v>
      </c>
      <c r="AF33" s="37">
        <f t="shared" si="12"/>
        <v>720</v>
      </c>
      <c r="AG33" s="37">
        <f t="shared" si="12"/>
        <v>720</v>
      </c>
      <c r="AH33" s="37">
        <f t="shared" si="12"/>
        <v>720</v>
      </c>
      <c r="AI33" s="37">
        <f t="shared" si="12"/>
        <v>720</v>
      </c>
      <c r="AJ33" s="37">
        <f t="shared" si="12"/>
        <v>720</v>
      </c>
      <c r="AK33" s="37">
        <f t="shared" si="12"/>
        <v>720</v>
      </c>
    </row>
    <row r="34" spans="1:37" x14ac:dyDescent="0.2">
      <c r="A34" s="40" t="s">
        <v>11</v>
      </c>
      <c r="B34" s="296" t="s">
        <v>225</v>
      </c>
      <c r="C34" s="296"/>
      <c r="D34" s="296"/>
      <c r="E34" s="296"/>
      <c r="F34" s="296"/>
      <c r="G34" s="296"/>
      <c r="H34" s="107">
        <f>ROUND($H33/12,2)</f>
        <v>60</v>
      </c>
      <c r="I34" s="108">
        <f t="shared" ref="I34:AG34" si="13">ROUND($H33/12,2)</f>
        <v>60</v>
      </c>
      <c r="J34" s="108">
        <f t="shared" si="13"/>
        <v>60</v>
      </c>
      <c r="K34" s="108">
        <f t="shared" si="13"/>
        <v>60</v>
      </c>
      <c r="L34" s="108">
        <f t="shared" si="13"/>
        <v>60</v>
      </c>
      <c r="M34" s="108">
        <f t="shared" si="13"/>
        <v>60</v>
      </c>
      <c r="N34" s="108">
        <f t="shared" si="13"/>
        <v>60</v>
      </c>
      <c r="O34" s="108">
        <f t="shared" si="13"/>
        <v>60</v>
      </c>
      <c r="P34" s="108">
        <f t="shared" si="13"/>
        <v>60</v>
      </c>
      <c r="Q34" s="108">
        <f t="shared" si="13"/>
        <v>60</v>
      </c>
      <c r="R34" s="108">
        <f t="shared" ref="R34" si="14">ROUND($H33/12,2)</f>
        <v>60</v>
      </c>
      <c r="S34" s="108">
        <f t="shared" si="13"/>
        <v>60</v>
      </c>
      <c r="T34" s="108">
        <f t="shared" si="13"/>
        <v>60</v>
      </c>
      <c r="U34" s="108">
        <f t="shared" si="13"/>
        <v>60</v>
      </c>
      <c r="V34" s="108">
        <f t="shared" si="13"/>
        <v>60</v>
      </c>
      <c r="W34" s="108">
        <f t="shared" si="13"/>
        <v>60</v>
      </c>
      <c r="X34" s="108">
        <f t="shared" si="13"/>
        <v>60</v>
      </c>
      <c r="Y34" s="108">
        <f t="shared" si="13"/>
        <v>60</v>
      </c>
      <c r="Z34" s="108">
        <f t="shared" si="13"/>
        <v>60</v>
      </c>
      <c r="AA34" s="108">
        <f t="shared" si="13"/>
        <v>60</v>
      </c>
      <c r="AB34" s="108">
        <f t="shared" si="13"/>
        <v>60</v>
      </c>
      <c r="AC34" s="108">
        <f t="shared" si="13"/>
        <v>60</v>
      </c>
      <c r="AD34" s="108">
        <f t="shared" si="13"/>
        <v>60</v>
      </c>
      <c r="AE34" s="108">
        <f t="shared" si="13"/>
        <v>60</v>
      </c>
      <c r="AF34" s="108">
        <f t="shared" si="13"/>
        <v>60</v>
      </c>
      <c r="AG34" s="108">
        <f t="shared" si="13"/>
        <v>60</v>
      </c>
      <c r="AH34" s="108">
        <f t="shared" ref="AH34:AK34" si="15">ROUND($H33/12,2)</f>
        <v>60</v>
      </c>
      <c r="AI34" s="108">
        <f t="shared" si="15"/>
        <v>60</v>
      </c>
      <c r="AJ34" s="108">
        <f t="shared" si="15"/>
        <v>60</v>
      </c>
      <c r="AK34" s="108">
        <f t="shared" si="15"/>
        <v>60</v>
      </c>
    </row>
    <row r="35" spans="1:37" x14ac:dyDescent="0.2">
      <c r="A35" s="40" t="s">
        <v>12</v>
      </c>
      <c r="B35" s="296" t="s">
        <v>222</v>
      </c>
      <c r="C35" s="296"/>
      <c r="D35" s="296"/>
      <c r="E35" s="296"/>
      <c r="F35" s="296"/>
      <c r="G35" s="296"/>
      <c r="H35" s="107">
        <v>94.5</v>
      </c>
      <c r="I35" s="37">
        <f t="shared" ref="I35:AK35" si="16">$H35</f>
        <v>94.5</v>
      </c>
      <c r="J35" s="37">
        <f t="shared" si="16"/>
        <v>94.5</v>
      </c>
      <c r="K35" s="37">
        <f t="shared" si="16"/>
        <v>94.5</v>
      </c>
      <c r="L35" s="37">
        <f t="shared" si="16"/>
        <v>94.5</v>
      </c>
      <c r="M35" s="37">
        <f t="shared" si="16"/>
        <v>94.5</v>
      </c>
      <c r="N35" s="37">
        <f t="shared" si="16"/>
        <v>94.5</v>
      </c>
      <c r="O35" s="37">
        <f t="shared" si="16"/>
        <v>94.5</v>
      </c>
      <c r="P35" s="37">
        <f t="shared" si="16"/>
        <v>94.5</v>
      </c>
      <c r="Q35" s="37">
        <f t="shared" si="16"/>
        <v>94.5</v>
      </c>
      <c r="R35" s="37">
        <f t="shared" si="16"/>
        <v>94.5</v>
      </c>
      <c r="S35" s="37">
        <f t="shared" si="16"/>
        <v>94.5</v>
      </c>
      <c r="T35" s="37">
        <f t="shared" si="16"/>
        <v>94.5</v>
      </c>
      <c r="U35" s="37">
        <f t="shared" si="16"/>
        <v>94.5</v>
      </c>
      <c r="V35" s="37">
        <f t="shared" si="16"/>
        <v>94.5</v>
      </c>
      <c r="W35" s="37">
        <f t="shared" si="16"/>
        <v>94.5</v>
      </c>
      <c r="X35" s="37">
        <f t="shared" si="16"/>
        <v>94.5</v>
      </c>
      <c r="Y35" s="37">
        <f t="shared" si="16"/>
        <v>94.5</v>
      </c>
      <c r="Z35" s="37">
        <f t="shared" si="16"/>
        <v>94.5</v>
      </c>
      <c r="AA35" s="37">
        <f t="shared" si="16"/>
        <v>94.5</v>
      </c>
      <c r="AB35" s="37">
        <f t="shared" si="16"/>
        <v>94.5</v>
      </c>
      <c r="AC35" s="37">
        <f t="shared" si="16"/>
        <v>94.5</v>
      </c>
      <c r="AD35" s="37">
        <f t="shared" si="16"/>
        <v>94.5</v>
      </c>
      <c r="AE35" s="37">
        <f t="shared" si="16"/>
        <v>94.5</v>
      </c>
      <c r="AF35" s="37">
        <f t="shared" si="16"/>
        <v>94.5</v>
      </c>
      <c r="AG35" s="37">
        <f t="shared" si="16"/>
        <v>94.5</v>
      </c>
      <c r="AH35" s="37">
        <f t="shared" si="16"/>
        <v>94.5</v>
      </c>
      <c r="AI35" s="37">
        <f t="shared" si="16"/>
        <v>94.5</v>
      </c>
      <c r="AJ35" s="37">
        <f t="shared" si="16"/>
        <v>94.5</v>
      </c>
      <c r="AK35" s="37">
        <f t="shared" si="16"/>
        <v>94.5</v>
      </c>
    </row>
    <row r="36" spans="1:37" x14ac:dyDescent="0.2">
      <c r="A36" s="40" t="s">
        <v>13</v>
      </c>
      <c r="B36" s="296" t="s">
        <v>223</v>
      </c>
      <c r="C36" s="296"/>
      <c r="D36" s="296"/>
      <c r="E36" s="296"/>
      <c r="F36" s="296"/>
      <c r="G36" s="296"/>
      <c r="H36" s="107">
        <v>31</v>
      </c>
      <c r="I36" s="37">
        <f t="shared" ref="I36:AK38" si="17">$H36</f>
        <v>31</v>
      </c>
      <c r="J36" s="37">
        <f t="shared" si="17"/>
        <v>31</v>
      </c>
      <c r="K36" s="37">
        <f t="shared" si="17"/>
        <v>31</v>
      </c>
      <c r="L36" s="37">
        <f t="shared" si="17"/>
        <v>31</v>
      </c>
      <c r="M36" s="37">
        <f t="shared" si="17"/>
        <v>31</v>
      </c>
      <c r="N36" s="37">
        <f t="shared" si="17"/>
        <v>31</v>
      </c>
      <c r="O36" s="37">
        <f t="shared" si="17"/>
        <v>31</v>
      </c>
      <c r="P36" s="37">
        <f t="shared" si="17"/>
        <v>31</v>
      </c>
      <c r="Q36" s="37">
        <f t="shared" si="17"/>
        <v>31</v>
      </c>
      <c r="R36" s="37">
        <f t="shared" si="17"/>
        <v>31</v>
      </c>
      <c r="S36" s="37">
        <f t="shared" si="17"/>
        <v>31</v>
      </c>
      <c r="T36" s="37">
        <f t="shared" si="17"/>
        <v>31</v>
      </c>
      <c r="U36" s="37">
        <f t="shared" si="17"/>
        <v>31</v>
      </c>
      <c r="V36" s="37">
        <f t="shared" si="17"/>
        <v>31</v>
      </c>
      <c r="W36" s="37">
        <f t="shared" si="17"/>
        <v>31</v>
      </c>
      <c r="X36" s="37">
        <f t="shared" si="17"/>
        <v>31</v>
      </c>
      <c r="Y36" s="37">
        <f t="shared" si="17"/>
        <v>31</v>
      </c>
      <c r="Z36" s="37">
        <f t="shared" si="17"/>
        <v>31</v>
      </c>
      <c r="AA36" s="37">
        <f t="shared" si="17"/>
        <v>31</v>
      </c>
      <c r="AB36" s="37">
        <f t="shared" si="17"/>
        <v>31</v>
      </c>
      <c r="AC36" s="37">
        <f t="shared" si="17"/>
        <v>31</v>
      </c>
      <c r="AD36" s="37">
        <f t="shared" si="17"/>
        <v>31</v>
      </c>
      <c r="AE36" s="37">
        <f t="shared" si="17"/>
        <v>31</v>
      </c>
      <c r="AF36" s="37">
        <f t="shared" si="17"/>
        <v>31</v>
      </c>
      <c r="AG36" s="37">
        <f t="shared" si="17"/>
        <v>31</v>
      </c>
      <c r="AH36" s="37">
        <f t="shared" si="17"/>
        <v>31</v>
      </c>
      <c r="AI36" s="37">
        <f t="shared" si="17"/>
        <v>31</v>
      </c>
      <c r="AJ36" s="37">
        <f t="shared" si="17"/>
        <v>31</v>
      </c>
      <c r="AK36" s="37">
        <f t="shared" si="17"/>
        <v>31</v>
      </c>
    </row>
    <row r="37" spans="1:37" x14ac:dyDescent="0.2">
      <c r="A37" s="40" t="s">
        <v>14</v>
      </c>
      <c r="B37" s="296" t="s">
        <v>224</v>
      </c>
      <c r="C37" s="296"/>
      <c r="D37" s="296"/>
      <c r="E37" s="296"/>
      <c r="F37" s="296"/>
      <c r="G37" s="296"/>
      <c r="H37" s="107">
        <v>31</v>
      </c>
      <c r="I37" s="37">
        <f t="shared" si="17"/>
        <v>31</v>
      </c>
      <c r="J37" s="37">
        <f t="shared" si="17"/>
        <v>31</v>
      </c>
      <c r="K37" s="37">
        <f t="shared" si="17"/>
        <v>31</v>
      </c>
      <c r="L37" s="37">
        <f t="shared" si="17"/>
        <v>31</v>
      </c>
      <c r="M37" s="37">
        <f t="shared" si="17"/>
        <v>31</v>
      </c>
      <c r="N37" s="37">
        <f t="shared" si="17"/>
        <v>31</v>
      </c>
      <c r="O37" s="37">
        <f t="shared" si="17"/>
        <v>31</v>
      </c>
      <c r="P37" s="37">
        <f t="shared" si="17"/>
        <v>31</v>
      </c>
      <c r="Q37" s="37">
        <f t="shared" si="17"/>
        <v>31</v>
      </c>
      <c r="R37" s="37">
        <f t="shared" si="17"/>
        <v>31</v>
      </c>
      <c r="S37" s="37">
        <f t="shared" si="17"/>
        <v>31</v>
      </c>
      <c r="T37" s="37">
        <f t="shared" si="17"/>
        <v>31</v>
      </c>
      <c r="U37" s="37">
        <f t="shared" si="17"/>
        <v>31</v>
      </c>
      <c r="V37" s="37">
        <f t="shared" si="17"/>
        <v>31</v>
      </c>
      <c r="W37" s="37">
        <f t="shared" si="17"/>
        <v>31</v>
      </c>
      <c r="X37" s="37">
        <f t="shared" si="17"/>
        <v>31</v>
      </c>
      <c r="Y37" s="37">
        <f t="shared" si="17"/>
        <v>31</v>
      </c>
      <c r="Z37" s="37">
        <f t="shared" si="17"/>
        <v>31</v>
      </c>
      <c r="AA37" s="37">
        <f t="shared" si="17"/>
        <v>31</v>
      </c>
      <c r="AB37" s="37">
        <f t="shared" si="17"/>
        <v>31</v>
      </c>
      <c r="AC37" s="37">
        <f t="shared" si="17"/>
        <v>31</v>
      </c>
      <c r="AD37" s="37">
        <f t="shared" si="17"/>
        <v>31</v>
      </c>
      <c r="AE37" s="37">
        <f t="shared" si="17"/>
        <v>31</v>
      </c>
      <c r="AF37" s="37">
        <f t="shared" si="17"/>
        <v>31</v>
      </c>
      <c r="AG37" s="37">
        <f t="shared" si="17"/>
        <v>31</v>
      </c>
      <c r="AH37" s="37">
        <f t="shared" si="17"/>
        <v>31</v>
      </c>
      <c r="AI37" s="37">
        <f t="shared" si="17"/>
        <v>31</v>
      </c>
      <c r="AJ37" s="37">
        <f t="shared" si="17"/>
        <v>31</v>
      </c>
      <c r="AK37" s="37">
        <f t="shared" si="17"/>
        <v>31</v>
      </c>
    </row>
    <row r="38" spans="1:37" x14ac:dyDescent="0.2">
      <c r="A38" s="40" t="s">
        <v>15</v>
      </c>
      <c r="B38" s="296" t="s">
        <v>4</v>
      </c>
      <c r="C38" s="296"/>
      <c r="D38" s="296"/>
      <c r="E38" s="296"/>
      <c r="F38" s="296"/>
      <c r="G38" s="296"/>
      <c r="H38" s="78">
        <v>0</v>
      </c>
      <c r="I38" s="37">
        <f t="shared" si="17"/>
        <v>0</v>
      </c>
      <c r="J38" s="37">
        <f t="shared" si="17"/>
        <v>0</v>
      </c>
      <c r="K38" s="37">
        <f t="shared" si="17"/>
        <v>0</v>
      </c>
      <c r="L38" s="37">
        <f t="shared" si="17"/>
        <v>0</v>
      </c>
      <c r="M38" s="37">
        <f t="shared" si="17"/>
        <v>0</v>
      </c>
      <c r="N38" s="37">
        <f t="shared" si="17"/>
        <v>0</v>
      </c>
      <c r="O38" s="37">
        <f t="shared" si="17"/>
        <v>0</v>
      </c>
      <c r="P38" s="37">
        <f t="shared" si="17"/>
        <v>0</v>
      </c>
      <c r="Q38" s="37">
        <f t="shared" si="17"/>
        <v>0</v>
      </c>
      <c r="R38" s="37">
        <f t="shared" si="17"/>
        <v>0</v>
      </c>
      <c r="S38" s="37">
        <f t="shared" si="17"/>
        <v>0</v>
      </c>
      <c r="T38" s="37">
        <f t="shared" si="17"/>
        <v>0</v>
      </c>
      <c r="U38" s="37">
        <f t="shared" si="17"/>
        <v>0</v>
      </c>
      <c r="V38" s="37">
        <f t="shared" si="17"/>
        <v>0</v>
      </c>
      <c r="W38" s="37">
        <f t="shared" si="17"/>
        <v>0</v>
      </c>
      <c r="X38" s="37">
        <f t="shared" si="17"/>
        <v>0</v>
      </c>
      <c r="Y38" s="37">
        <f t="shared" si="17"/>
        <v>0</v>
      </c>
      <c r="Z38" s="37">
        <f t="shared" si="17"/>
        <v>0</v>
      </c>
      <c r="AA38" s="37">
        <f t="shared" si="17"/>
        <v>0</v>
      </c>
      <c r="AB38" s="37">
        <f t="shared" si="17"/>
        <v>0</v>
      </c>
      <c r="AC38" s="37">
        <f t="shared" si="17"/>
        <v>0</v>
      </c>
      <c r="AD38" s="37">
        <f t="shared" si="17"/>
        <v>0</v>
      </c>
      <c r="AE38" s="37">
        <f t="shared" si="17"/>
        <v>0</v>
      </c>
      <c r="AF38" s="37">
        <f t="shared" si="17"/>
        <v>0</v>
      </c>
      <c r="AG38" s="37">
        <f t="shared" si="17"/>
        <v>0</v>
      </c>
      <c r="AH38" s="37">
        <f t="shared" si="17"/>
        <v>0</v>
      </c>
      <c r="AI38" s="37">
        <f t="shared" si="17"/>
        <v>0</v>
      </c>
      <c r="AJ38" s="37">
        <f t="shared" si="17"/>
        <v>0</v>
      </c>
      <c r="AK38" s="37">
        <f t="shared" si="17"/>
        <v>0</v>
      </c>
    </row>
    <row r="39" spans="1:37" x14ac:dyDescent="0.2">
      <c r="A39" s="282" t="s">
        <v>299</v>
      </c>
      <c r="B39" s="282"/>
      <c r="C39" s="282"/>
      <c r="D39" s="282"/>
      <c r="E39" s="282"/>
      <c r="F39" s="282"/>
      <c r="G39" s="282"/>
      <c r="H39" s="282"/>
      <c r="I39" s="15">
        <f t="shared" ref="I39:AG39" si="18">TRUNC(SUM(I32:I38),2)</f>
        <v>936.5</v>
      </c>
      <c r="J39" s="15">
        <f t="shared" si="18"/>
        <v>936.5</v>
      </c>
      <c r="K39" s="15">
        <f t="shared" si="18"/>
        <v>936.5</v>
      </c>
      <c r="L39" s="15">
        <f t="shared" si="18"/>
        <v>936.5</v>
      </c>
      <c r="M39" s="15">
        <f t="shared" si="18"/>
        <v>936.5</v>
      </c>
      <c r="N39" s="15">
        <f t="shared" si="18"/>
        <v>936.5</v>
      </c>
      <c r="O39" s="15">
        <f t="shared" si="18"/>
        <v>936.5</v>
      </c>
      <c r="P39" s="15">
        <f t="shared" si="18"/>
        <v>936.5</v>
      </c>
      <c r="Q39" s="15">
        <f t="shared" si="18"/>
        <v>936.5</v>
      </c>
      <c r="R39" s="15">
        <f t="shared" ref="R39" si="19">TRUNC(SUM(R32:R38),2)</f>
        <v>936.5</v>
      </c>
      <c r="S39" s="15">
        <f t="shared" si="18"/>
        <v>936.5</v>
      </c>
      <c r="T39" s="15">
        <f t="shared" si="18"/>
        <v>936.5</v>
      </c>
      <c r="U39" s="15">
        <f t="shared" si="18"/>
        <v>936.5</v>
      </c>
      <c r="V39" s="15">
        <f t="shared" si="18"/>
        <v>936.5</v>
      </c>
      <c r="W39" s="15">
        <f t="shared" si="18"/>
        <v>936.5</v>
      </c>
      <c r="X39" s="15">
        <f t="shared" si="18"/>
        <v>936.5</v>
      </c>
      <c r="Y39" s="15">
        <f t="shared" si="18"/>
        <v>936.5</v>
      </c>
      <c r="Z39" s="15">
        <f t="shared" si="18"/>
        <v>936.5</v>
      </c>
      <c r="AA39" s="15">
        <f t="shared" si="18"/>
        <v>936.5</v>
      </c>
      <c r="AB39" s="15">
        <f t="shared" si="18"/>
        <v>936.5</v>
      </c>
      <c r="AC39" s="15">
        <f t="shared" si="18"/>
        <v>936.5</v>
      </c>
      <c r="AD39" s="15">
        <f t="shared" si="18"/>
        <v>936.5</v>
      </c>
      <c r="AE39" s="15">
        <f t="shared" si="18"/>
        <v>936.5</v>
      </c>
      <c r="AF39" s="15">
        <f t="shared" si="18"/>
        <v>936.5</v>
      </c>
      <c r="AG39" s="15">
        <f t="shared" si="18"/>
        <v>936.5</v>
      </c>
      <c r="AH39" s="15">
        <f t="shared" ref="AH39:AI39" si="20">TRUNC(SUM(AH32:AH38),2)</f>
        <v>936.5</v>
      </c>
      <c r="AI39" s="15">
        <f t="shared" si="20"/>
        <v>936.5</v>
      </c>
      <c r="AJ39" s="15">
        <f t="shared" ref="AJ39" si="21">TRUNC(SUM(AJ32:AJ38),2)</f>
        <v>936.5</v>
      </c>
      <c r="AK39" s="15">
        <f t="shared" ref="AK39" si="22">TRUNC(SUM(AK32:AK38),2)</f>
        <v>936.5</v>
      </c>
    </row>
    <row r="40" spans="1:37" x14ac:dyDescent="0.2">
      <c r="A40" s="51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</row>
    <row r="41" spans="1:37" x14ac:dyDescent="0.2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</row>
    <row r="42" spans="1:37" x14ac:dyDescent="0.2">
      <c r="A42" s="48" t="s">
        <v>337</v>
      </c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</row>
    <row r="43" spans="1:37" x14ac:dyDescent="0.2">
      <c r="A43" s="295" t="s">
        <v>267</v>
      </c>
      <c r="B43" s="295"/>
      <c r="C43" s="295"/>
      <c r="D43" s="295"/>
      <c r="E43" s="295"/>
      <c r="F43" s="295"/>
      <c r="G43" s="295"/>
      <c r="H43" s="40" t="s">
        <v>3</v>
      </c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</row>
    <row r="44" spans="1:37" x14ac:dyDescent="0.2">
      <c r="A44" s="295" t="s">
        <v>341</v>
      </c>
      <c r="B44" s="295"/>
      <c r="C44" s="295"/>
      <c r="D44" s="295"/>
      <c r="E44" s="295"/>
      <c r="F44" s="295"/>
      <c r="G44" s="295"/>
      <c r="H44" s="40" t="s">
        <v>3</v>
      </c>
      <c r="I44" s="40" t="s">
        <v>1</v>
      </c>
      <c r="J44" s="40" t="s">
        <v>1</v>
      </c>
      <c r="K44" s="40" t="s">
        <v>1</v>
      </c>
      <c r="L44" s="40" t="s">
        <v>1</v>
      </c>
      <c r="M44" s="40" t="s">
        <v>1</v>
      </c>
      <c r="N44" s="40" t="s">
        <v>1</v>
      </c>
      <c r="O44" s="40" t="s">
        <v>1</v>
      </c>
      <c r="P44" s="40" t="s">
        <v>1</v>
      </c>
      <c r="Q44" s="40" t="s">
        <v>1</v>
      </c>
      <c r="R44" s="40" t="s">
        <v>1</v>
      </c>
      <c r="S44" s="40" t="s">
        <v>1</v>
      </c>
      <c r="T44" s="40" t="s">
        <v>1</v>
      </c>
      <c r="U44" s="40" t="s">
        <v>1</v>
      </c>
      <c r="V44" s="40" t="s">
        <v>1</v>
      </c>
      <c r="W44" s="40" t="s">
        <v>1</v>
      </c>
      <c r="X44" s="40" t="s">
        <v>1</v>
      </c>
      <c r="Y44" s="40" t="s">
        <v>1</v>
      </c>
      <c r="Z44" s="40" t="s">
        <v>1</v>
      </c>
      <c r="AA44" s="40" t="s">
        <v>1</v>
      </c>
      <c r="AB44" s="40" t="s">
        <v>1</v>
      </c>
      <c r="AC44" s="40" t="s">
        <v>1</v>
      </c>
      <c r="AD44" s="40" t="s">
        <v>1</v>
      </c>
      <c r="AE44" s="40" t="s">
        <v>1</v>
      </c>
      <c r="AF44" s="40" t="s">
        <v>1</v>
      </c>
      <c r="AG44" s="40" t="s">
        <v>1</v>
      </c>
      <c r="AH44" s="40" t="s">
        <v>1</v>
      </c>
      <c r="AI44" s="40" t="s">
        <v>1</v>
      </c>
      <c r="AJ44" s="40" t="s">
        <v>1</v>
      </c>
      <c r="AK44" s="40" t="s">
        <v>1</v>
      </c>
    </row>
    <row r="45" spans="1:37" x14ac:dyDescent="0.2">
      <c r="A45" s="40" t="s">
        <v>9</v>
      </c>
      <c r="B45" s="286" t="s">
        <v>37</v>
      </c>
      <c r="C45" s="286"/>
      <c r="D45" s="286"/>
      <c r="E45" s="286"/>
      <c r="F45" s="286"/>
      <c r="G45" s="286"/>
      <c r="H45" s="140">
        <v>0.2</v>
      </c>
      <c r="I45" s="14">
        <f t="shared" ref="I45:T52" si="23">$H45*I$29</f>
        <v>345.45400000000001</v>
      </c>
      <c r="J45" s="14">
        <f t="shared" si="23"/>
        <v>345.45400000000001</v>
      </c>
      <c r="K45" s="14">
        <f t="shared" si="23"/>
        <v>172.726</v>
      </c>
      <c r="L45" s="14">
        <f t="shared" si="23"/>
        <v>345.45400000000001</v>
      </c>
      <c r="M45" s="14">
        <f t="shared" si="23"/>
        <v>172.726</v>
      </c>
      <c r="N45" s="14">
        <f t="shared" si="23"/>
        <v>345.45400000000001</v>
      </c>
      <c r="O45" s="14">
        <f t="shared" si="23"/>
        <v>345.45400000000001</v>
      </c>
      <c r="P45" s="14">
        <f t="shared" si="23"/>
        <v>345.45400000000001</v>
      </c>
      <c r="Q45" s="14">
        <f t="shared" si="23"/>
        <v>184.636</v>
      </c>
      <c r="R45" s="14">
        <f t="shared" si="23"/>
        <v>369.27199999999999</v>
      </c>
      <c r="S45" s="14">
        <f t="shared" si="23"/>
        <v>434.11200000000002</v>
      </c>
      <c r="T45" s="14">
        <f t="shared" si="23"/>
        <v>434.11200000000002</v>
      </c>
      <c r="U45" s="14">
        <f t="shared" ref="U45:AJ52" si="24">$H45*U$29</f>
        <v>217.05600000000001</v>
      </c>
      <c r="V45" s="14">
        <f t="shared" si="24"/>
        <v>434.11200000000002</v>
      </c>
      <c r="W45" s="14">
        <f t="shared" si="24"/>
        <v>434.11200000000002</v>
      </c>
      <c r="X45" s="14">
        <f t="shared" si="24"/>
        <v>434.11200000000002</v>
      </c>
      <c r="Y45" s="14">
        <f t="shared" si="24"/>
        <v>434.11200000000002</v>
      </c>
      <c r="Z45" s="14">
        <f t="shared" si="24"/>
        <v>369.27199999999999</v>
      </c>
      <c r="AA45" s="14">
        <f t="shared" si="24"/>
        <v>369.27199999999999</v>
      </c>
      <c r="AB45" s="14">
        <f t="shared" si="24"/>
        <v>369.27199999999999</v>
      </c>
      <c r="AC45" s="14">
        <f t="shared" si="24"/>
        <v>369.27199999999999</v>
      </c>
      <c r="AD45" s="14">
        <f t="shared" si="24"/>
        <v>369.27199999999999</v>
      </c>
      <c r="AE45" s="14">
        <f t="shared" si="24"/>
        <v>369.27199999999999</v>
      </c>
      <c r="AF45" s="14">
        <f t="shared" si="24"/>
        <v>369.27199999999999</v>
      </c>
      <c r="AG45" s="14">
        <f t="shared" si="24"/>
        <v>184.636</v>
      </c>
      <c r="AH45" s="14">
        <f t="shared" si="24"/>
        <v>184.636</v>
      </c>
      <c r="AI45" s="14">
        <f t="shared" si="24"/>
        <v>184.636</v>
      </c>
      <c r="AJ45" s="14">
        <f t="shared" si="24"/>
        <v>345.45400000000001</v>
      </c>
      <c r="AK45" s="14">
        <f t="shared" ref="AK45:AK52" si="25">$H45*AK$29</f>
        <v>172.726</v>
      </c>
    </row>
    <row r="46" spans="1:37" x14ac:dyDescent="0.2">
      <c r="A46" s="40" t="s">
        <v>10</v>
      </c>
      <c r="B46" s="311" t="s">
        <v>53</v>
      </c>
      <c r="C46" s="312"/>
      <c r="D46" s="312"/>
      <c r="E46" s="312"/>
      <c r="F46" s="312"/>
      <c r="G46" s="313"/>
      <c r="H46" s="140">
        <v>1.4999999999999999E-2</v>
      </c>
      <c r="I46" s="14">
        <f t="shared" si="23"/>
        <v>25.909049999999997</v>
      </c>
      <c r="J46" s="14">
        <f t="shared" si="23"/>
        <v>25.909049999999997</v>
      </c>
      <c r="K46" s="14">
        <f t="shared" si="23"/>
        <v>12.95445</v>
      </c>
      <c r="L46" s="14">
        <f t="shared" si="23"/>
        <v>25.909049999999997</v>
      </c>
      <c r="M46" s="14">
        <f t="shared" si="23"/>
        <v>12.95445</v>
      </c>
      <c r="N46" s="14">
        <f t="shared" si="23"/>
        <v>25.909049999999997</v>
      </c>
      <c r="O46" s="14">
        <f t="shared" si="23"/>
        <v>25.909049999999997</v>
      </c>
      <c r="P46" s="14">
        <f t="shared" si="23"/>
        <v>25.909049999999997</v>
      </c>
      <c r="Q46" s="14">
        <f t="shared" si="23"/>
        <v>13.847699999999998</v>
      </c>
      <c r="R46" s="14">
        <f t="shared" si="23"/>
        <v>27.695399999999996</v>
      </c>
      <c r="S46" s="14">
        <f t="shared" si="23"/>
        <v>32.558399999999999</v>
      </c>
      <c r="T46" s="14">
        <f t="shared" si="23"/>
        <v>32.558399999999999</v>
      </c>
      <c r="U46" s="14">
        <f t="shared" si="24"/>
        <v>16.279199999999999</v>
      </c>
      <c r="V46" s="14">
        <f t="shared" si="24"/>
        <v>32.558399999999999</v>
      </c>
      <c r="W46" s="14">
        <f t="shared" si="24"/>
        <v>32.558399999999999</v>
      </c>
      <c r="X46" s="14">
        <f t="shared" si="24"/>
        <v>32.558399999999999</v>
      </c>
      <c r="Y46" s="14">
        <f t="shared" si="24"/>
        <v>32.558399999999999</v>
      </c>
      <c r="Z46" s="14">
        <f t="shared" si="24"/>
        <v>27.695399999999996</v>
      </c>
      <c r="AA46" s="14">
        <f t="shared" si="24"/>
        <v>27.695399999999996</v>
      </c>
      <c r="AB46" s="14">
        <f t="shared" si="24"/>
        <v>27.695399999999996</v>
      </c>
      <c r="AC46" s="14">
        <f t="shared" si="24"/>
        <v>27.695399999999996</v>
      </c>
      <c r="AD46" s="14">
        <f t="shared" si="24"/>
        <v>27.695399999999996</v>
      </c>
      <c r="AE46" s="14">
        <f t="shared" si="24"/>
        <v>27.695399999999996</v>
      </c>
      <c r="AF46" s="14">
        <f t="shared" si="24"/>
        <v>27.695399999999996</v>
      </c>
      <c r="AG46" s="14">
        <f t="shared" si="24"/>
        <v>13.847699999999998</v>
      </c>
      <c r="AH46" s="14">
        <f t="shared" si="24"/>
        <v>13.847699999999998</v>
      </c>
      <c r="AI46" s="14">
        <f t="shared" si="24"/>
        <v>13.847699999999998</v>
      </c>
      <c r="AJ46" s="14">
        <f t="shared" si="24"/>
        <v>25.909049999999997</v>
      </c>
      <c r="AK46" s="14">
        <f t="shared" si="25"/>
        <v>12.95445</v>
      </c>
    </row>
    <row r="47" spans="1:37" x14ac:dyDescent="0.2">
      <c r="A47" s="40" t="s">
        <v>11</v>
      </c>
      <c r="B47" s="311" t="s">
        <v>54</v>
      </c>
      <c r="C47" s="312"/>
      <c r="D47" s="312"/>
      <c r="E47" s="312"/>
      <c r="F47" s="312"/>
      <c r="G47" s="313"/>
      <c r="H47" s="140">
        <v>0.01</v>
      </c>
      <c r="I47" s="14">
        <f t="shared" si="23"/>
        <v>17.2727</v>
      </c>
      <c r="J47" s="14">
        <f t="shared" si="23"/>
        <v>17.2727</v>
      </c>
      <c r="K47" s="14">
        <f t="shared" si="23"/>
        <v>8.6363000000000003</v>
      </c>
      <c r="L47" s="14">
        <f t="shared" si="23"/>
        <v>17.2727</v>
      </c>
      <c r="M47" s="14">
        <f t="shared" si="23"/>
        <v>8.6363000000000003</v>
      </c>
      <c r="N47" s="14">
        <f t="shared" si="23"/>
        <v>17.2727</v>
      </c>
      <c r="O47" s="14">
        <f t="shared" si="23"/>
        <v>17.2727</v>
      </c>
      <c r="P47" s="14">
        <f t="shared" si="23"/>
        <v>17.2727</v>
      </c>
      <c r="Q47" s="14">
        <f t="shared" si="23"/>
        <v>9.2317999999999998</v>
      </c>
      <c r="R47" s="14">
        <f t="shared" si="23"/>
        <v>18.4636</v>
      </c>
      <c r="S47" s="14">
        <f t="shared" si="23"/>
        <v>21.7056</v>
      </c>
      <c r="T47" s="14">
        <f t="shared" si="23"/>
        <v>21.7056</v>
      </c>
      <c r="U47" s="14">
        <f t="shared" si="24"/>
        <v>10.8528</v>
      </c>
      <c r="V47" s="14">
        <f t="shared" si="24"/>
        <v>21.7056</v>
      </c>
      <c r="W47" s="14">
        <f t="shared" si="24"/>
        <v>21.7056</v>
      </c>
      <c r="X47" s="14">
        <f t="shared" si="24"/>
        <v>21.7056</v>
      </c>
      <c r="Y47" s="14">
        <f t="shared" si="24"/>
        <v>21.7056</v>
      </c>
      <c r="Z47" s="14">
        <f t="shared" si="24"/>
        <v>18.4636</v>
      </c>
      <c r="AA47" s="14">
        <f t="shared" si="24"/>
        <v>18.4636</v>
      </c>
      <c r="AB47" s="14">
        <f t="shared" si="24"/>
        <v>18.4636</v>
      </c>
      <c r="AC47" s="14">
        <f t="shared" si="24"/>
        <v>18.4636</v>
      </c>
      <c r="AD47" s="14">
        <f t="shared" si="24"/>
        <v>18.4636</v>
      </c>
      <c r="AE47" s="14">
        <f t="shared" si="24"/>
        <v>18.4636</v>
      </c>
      <c r="AF47" s="14">
        <f t="shared" si="24"/>
        <v>18.4636</v>
      </c>
      <c r="AG47" s="14">
        <f t="shared" si="24"/>
        <v>9.2317999999999998</v>
      </c>
      <c r="AH47" s="14">
        <f t="shared" si="24"/>
        <v>9.2317999999999998</v>
      </c>
      <c r="AI47" s="14">
        <f t="shared" si="24"/>
        <v>9.2317999999999998</v>
      </c>
      <c r="AJ47" s="14">
        <f t="shared" si="24"/>
        <v>17.2727</v>
      </c>
      <c r="AK47" s="14">
        <f t="shared" si="25"/>
        <v>8.6363000000000003</v>
      </c>
    </row>
    <row r="48" spans="1:37" x14ac:dyDescent="0.2">
      <c r="A48" s="40" t="s">
        <v>12</v>
      </c>
      <c r="B48" s="311" t="s">
        <v>39</v>
      </c>
      <c r="C48" s="312"/>
      <c r="D48" s="312"/>
      <c r="E48" s="312"/>
      <c r="F48" s="312"/>
      <c r="G48" s="313"/>
      <c r="H48" s="140">
        <v>2E-3</v>
      </c>
      <c r="I48" s="14">
        <f t="shared" si="23"/>
        <v>3.4545400000000002</v>
      </c>
      <c r="J48" s="14">
        <f t="shared" si="23"/>
        <v>3.4545400000000002</v>
      </c>
      <c r="K48" s="14">
        <f t="shared" si="23"/>
        <v>1.72726</v>
      </c>
      <c r="L48" s="14">
        <f t="shared" si="23"/>
        <v>3.4545400000000002</v>
      </c>
      <c r="M48" s="14">
        <f t="shared" si="23"/>
        <v>1.72726</v>
      </c>
      <c r="N48" s="14">
        <f t="shared" si="23"/>
        <v>3.4545400000000002</v>
      </c>
      <c r="O48" s="14">
        <f t="shared" si="23"/>
        <v>3.4545400000000002</v>
      </c>
      <c r="P48" s="14">
        <f t="shared" si="23"/>
        <v>3.4545400000000002</v>
      </c>
      <c r="Q48" s="14">
        <f t="shared" si="23"/>
        <v>1.84636</v>
      </c>
      <c r="R48" s="14">
        <f t="shared" si="23"/>
        <v>3.69272</v>
      </c>
      <c r="S48" s="14">
        <f t="shared" si="23"/>
        <v>4.3411200000000001</v>
      </c>
      <c r="T48" s="14">
        <f t="shared" si="23"/>
        <v>4.3411200000000001</v>
      </c>
      <c r="U48" s="14">
        <f t="shared" si="24"/>
        <v>2.17056</v>
      </c>
      <c r="V48" s="14">
        <f t="shared" si="24"/>
        <v>4.3411200000000001</v>
      </c>
      <c r="W48" s="14">
        <f t="shared" si="24"/>
        <v>4.3411200000000001</v>
      </c>
      <c r="X48" s="14">
        <f t="shared" si="24"/>
        <v>4.3411200000000001</v>
      </c>
      <c r="Y48" s="14">
        <f t="shared" si="24"/>
        <v>4.3411200000000001</v>
      </c>
      <c r="Z48" s="14">
        <f t="shared" si="24"/>
        <v>3.69272</v>
      </c>
      <c r="AA48" s="14">
        <f t="shared" si="24"/>
        <v>3.69272</v>
      </c>
      <c r="AB48" s="14">
        <f t="shared" si="24"/>
        <v>3.69272</v>
      </c>
      <c r="AC48" s="14">
        <f t="shared" si="24"/>
        <v>3.69272</v>
      </c>
      <c r="AD48" s="14">
        <f t="shared" si="24"/>
        <v>3.69272</v>
      </c>
      <c r="AE48" s="14">
        <f t="shared" si="24"/>
        <v>3.69272</v>
      </c>
      <c r="AF48" s="14">
        <f t="shared" si="24"/>
        <v>3.69272</v>
      </c>
      <c r="AG48" s="14">
        <f t="shared" si="24"/>
        <v>1.84636</v>
      </c>
      <c r="AH48" s="14">
        <f t="shared" si="24"/>
        <v>1.84636</v>
      </c>
      <c r="AI48" s="14">
        <f t="shared" si="24"/>
        <v>1.84636</v>
      </c>
      <c r="AJ48" s="14">
        <f t="shared" si="24"/>
        <v>3.4545400000000002</v>
      </c>
      <c r="AK48" s="14">
        <f t="shared" si="25"/>
        <v>1.72726</v>
      </c>
    </row>
    <row r="49" spans="1:37" x14ac:dyDescent="0.2">
      <c r="A49" s="40" t="s">
        <v>13</v>
      </c>
      <c r="B49" s="286" t="s">
        <v>38</v>
      </c>
      <c r="C49" s="286"/>
      <c r="D49" s="286"/>
      <c r="E49" s="286"/>
      <c r="F49" s="286"/>
      <c r="G49" s="286"/>
      <c r="H49" s="140">
        <v>2.5000000000000001E-2</v>
      </c>
      <c r="I49" s="14">
        <f t="shared" si="23"/>
        <v>43.181750000000001</v>
      </c>
      <c r="J49" s="14">
        <f t="shared" si="23"/>
        <v>43.181750000000001</v>
      </c>
      <c r="K49" s="14">
        <f t="shared" si="23"/>
        <v>21.59075</v>
      </c>
      <c r="L49" s="14">
        <f t="shared" si="23"/>
        <v>43.181750000000001</v>
      </c>
      <c r="M49" s="14">
        <f t="shared" si="23"/>
        <v>21.59075</v>
      </c>
      <c r="N49" s="14">
        <f t="shared" si="23"/>
        <v>43.181750000000001</v>
      </c>
      <c r="O49" s="14">
        <f t="shared" si="23"/>
        <v>43.181750000000001</v>
      </c>
      <c r="P49" s="14">
        <f t="shared" si="23"/>
        <v>43.181750000000001</v>
      </c>
      <c r="Q49" s="14">
        <f t="shared" si="23"/>
        <v>23.079499999999999</v>
      </c>
      <c r="R49" s="14">
        <f t="shared" si="23"/>
        <v>46.158999999999999</v>
      </c>
      <c r="S49" s="14">
        <f t="shared" si="23"/>
        <v>54.264000000000003</v>
      </c>
      <c r="T49" s="14">
        <f t="shared" si="23"/>
        <v>54.264000000000003</v>
      </c>
      <c r="U49" s="14">
        <f t="shared" si="24"/>
        <v>27.132000000000001</v>
      </c>
      <c r="V49" s="14">
        <f t="shared" si="24"/>
        <v>54.264000000000003</v>
      </c>
      <c r="W49" s="14">
        <f t="shared" si="24"/>
        <v>54.264000000000003</v>
      </c>
      <c r="X49" s="14">
        <f t="shared" si="24"/>
        <v>54.264000000000003</v>
      </c>
      <c r="Y49" s="14">
        <f t="shared" si="24"/>
        <v>54.264000000000003</v>
      </c>
      <c r="Z49" s="14">
        <f t="shared" si="24"/>
        <v>46.158999999999999</v>
      </c>
      <c r="AA49" s="14">
        <f t="shared" si="24"/>
        <v>46.158999999999999</v>
      </c>
      <c r="AB49" s="14">
        <f t="shared" si="24"/>
        <v>46.158999999999999</v>
      </c>
      <c r="AC49" s="14">
        <f t="shared" si="24"/>
        <v>46.158999999999999</v>
      </c>
      <c r="AD49" s="14">
        <f t="shared" si="24"/>
        <v>46.158999999999999</v>
      </c>
      <c r="AE49" s="14">
        <f t="shared" si="24"/>
        <v>46.158999999999999</v>
      </c>
      <c r="AF49" s="14">
        <f t="shared" si="24"/>
        <v>46.158999999999999</v>
      </c>
      <c r="AG49" s="14">
        <f t="shared" si="24"/>
        <v>23.079499999999999</v>
      </c>
      <c r="AH49" s="14">
        <f t="shared" si="24"/>
        <v>23.079499999999999</v>
      </c>
      <c r="AI49" s="14">
        <f t="shared" si="24"/>
        <v>23.079499999999999</v>
      </c>
      <c r="AJ49" s="14">
        <f t="shared" si="24"/>
        <v>43.181750000000001</v>
      </c>
      <c r="AK49" s="14">
        <f t="shared" si="25"/>
        <v>21.59075</v>
      </c>
    </row>
    <row r="50" spans="1:37" x14ac:dyDescent="0.2">
      <c r="A50" s="40" t="s">
        <v>14</v>
      </c>
      <c r="B50" s="286" t="s">
        <v>40</v>
      </c>
      <c r="C50" s="286"/>
      <c r="D50" s="286"/>
      <c r="E50" s="286"/>
      <c r="F50" s="286"/>
      <c r="G50" s="286"/>
      <c r="H50" s="140">
        <v>0.08</v>
      </c>
      <c r="I50" s="14">
        <f t="shared" si="23"/>
        <v>138.1816</v>
      </c>
      <c r="J50" s="14">
        <f t="shared" si="23"/>
        <v>138.1816</v>
      </c>
      <c r="K50" s="14">
        <f t="shared" si="23"/>
        <v>69.090400000000002</v>
      </c>
      <c r="L50" s="14">
        <f t="shared" si="23"/>
        <v>138.1816</v>
      </c>
      <c r="M50" s="14">
        <f t="shared" si="23"/>
        <v>69.090400000000002</v>
      </c>
      <c r="N50" s="14">
        <f t="shared" si="23"/>
        <v>138.1816</v>
      </c>
      <c r="O50" s="14">
        <f t="shared" si="23"/>
        <v>138.1816</v>
      </c>
      <c r="P50" s="14">
        <f t="shared" si="23"/>
        <v>138.1816</v>
      </c>
      <c r="Q50" s="14">
        <f t="shared" si="23"/>
        <v>73.854399999999998</v>
      </c>
      <c r="R50" s="14">
        <f t="shared" si="23"/>
        <v>147.7088</v>
      </c>
      <c r="S50" s="14">
        <f t="shared" si="23"/>
        <v>173.6448</v>
      </c>
      <c r="T50" s="14">
        <f t="shared" si="23"/>
        <v>173.6448</v>
      </c>
      <c r="U50" s="14">
        <f t="shared" si="24"/>
        <v>86.822400000000002</v>
      </c>
      <c r="V50" s="14">
        <f t="shared" si="24"/>
        <v>173.6448</v>
      </c>
      <c r="W50" s="14">
        <f t="shared" si="24"/>
        <v>173.6448</v>
      </c>
      <c r="X50" s="14">
        <f t="shared" si="24"/>
        <v>173.6448</v>
      </c>
      <c r="Y50" s="14">
        <f t="shared" si="24"/>
        <v>173.6448</v>
      </c>
      <c r="Z50" s="14">
        <f t="shared" si="24"/>
        <v>147.7088</v>
      </c>
      <c r="AA50" s="14">
        <f t="shared" si="24"/>
        <v>147.7088</v>
      </c>
      <c r="AB50" s="14">
        <f t="shared" si="24"/>
        <v>147.7088</v>
      </c>
      <c r="AC50" s="14">
        <f t="shared" si="24"/>
        <v>147.7088</v>
      </c>
      <c r="AD50" s="14">
        <f t="shared" si="24"/>
        <v>147.7088</v>
      </c>
      <c r="AE50" s="14">
        <f t="shared" si="24"/>
        <v>147.7088</v>
      </c>
      <c r="AF50" s="14">
        <f t="shared" si="24"/>
        <v>147.7088</v>
      </c>
      <c r="AG50" s="14">
        <f t="shared" si="24"/>
        <v>73.854399999999998</v>
      </c>
      <c r="AH50" s="14">
        <f t="shared" si="24"/>
        <v>73.854399999999998</v>
      </c>
      <c r="AI50" s="14">
        <f t="shared" si="24"/>
        <v>73.854399999999998</v>
      </c>
      <c r="AJ50" s="14">
        <f t="shared" si="24"/>
        <v>138.1816</v>
      </c>
      <c r="AK50" s="14">
        <f t="shared" si="25"/>
        <v>69.090400000000002</v>
      </c>
    </row>
    <row r="51" spans="1:37" x14ac:dyDescent="0.2">
      <c r="A51" s="40" t="s">
        <v>15</v>
      </c>
      <c r="B51" s="286" t="s">
        <v>210</v>
      </c>
      <c r="C51" s="286"/>
      <c r="D51" s="286"/>
      <c r="E51" s="286"/>
      <c r="F51" s="286"/>
      <c r="G51" s="286"/>
      <c r="H51" s="140">
        <v>0.03</v>
      </c>
      <c r="I51" s="14">
        <f t="shared" si="23"/>
        <v>51.818099999999994</v>
      </c>
      <c r="J51" s="14">
        <f t="shared" si="23"/>
        <v>51.818099999999994</v>
      </c>
      <c r="K51" s="14">
        <f t="shared" si="23"/>
        <v>25.908899999999999</v>
      </c>
      <c r="L51" s="14">
        <f t="shared" si="23"/>
        <v>51.818099999999994</v>
      </c>
      <c r="M51" s="14">
        <f t="shared" si="23"/>
        <v>25.908899999999999</v>
      </c>
      <c r="N51" s="14">
        <f t="shared" si="23"/>
        <v>51.818099999999994</v>
      </c>
      <c r="O51" s="14">
        <f t="shared" si="23"/>
        <v>51.818099999999994</v>
      </c>
      <c r="P51" s="14">
        <f t="shared" si="23"/>
        <v>51.818099999999994</v>
      </c>
      <c r="Q51" s="14">
        <f t="shared" si="23"/>
        <v>27.695399999999996</v>
      </c>
      <c r="R51" s="14">
        <f t="shared" si="23"/>
        <v>55.390799999999992</v>
      </c>
      <c r="S51" s="14">
        <f t="shared" si="23"/>
        <v>65.116799999999998</v>
      </c>
      <c r="T51" s="14">
        <f t="shared" si="23"/>
        <v>65.116799999999998</v>
      </c>
      <c r="U51" s="14">
        <f t="shared" si="24"/>
        <v>32.558399999999999</v>
      </c>
      <c r="V51" s="14">
        <f t="shared" si="24"/>
        <v>65.116799999999998</v>
      </c>
      <c r="W51" s="14">
        <f t="shared" si="24"/>
        <v>65.116799999999998</v>
      </c>
      <c r="X51" s="14">
        <f t="shared" si="24"/>
        <v>65.116799999999998</v>
      </c>
      <c r="Y51" s="14">
        <f t="shared" si="24"/>
        <v>65.116799999999998</v>
      </c>
      <c r="Z51" s="14">
        <f t="shared" si="24"/>
        <v>55.390799999999992</v>
      </c>
      <c r="AA51" s="14">
        <f t="shared" si="24"/>
        <v>55.390799999999992</v>
      </c>
      <c r="AB51" s="14">
        <f t="shared" si="24"/>
        <v>55.390799999999992</v>
      </c>
      <c r="AC51" s="14">
        <f t="shared" si="24"/>
        <v>55.390799999999992</v>
      </c>
      <c r="AD51" s="14">
        <f t="shared" si="24"/>
        <v>55.390799999999992</v>
      </c>
      <c r="AE51" s="14">
        <f t="shared" si="24"/>
        <v>55.390799999999992</v>
      </c>
      <c r="AF51" s="14">
        <f t="shared" si="24"/>
        <v>55.390799999999992</v>
      </c>
      <c r="AG51" s="14">
        <f t="shared" si="24"/>
        <v>27.695399999999996</v>
      </c>
      <c r="AH51" s="14">
        <f t="shared" si="24"/>
        <v>27.695399999999996</v>
      </c>
      <c r="AI51" s="14">
        <f t="shared" si="24"/>
        <v>27.695399999999996</v>
      </c>
      <c r="AJ51" s="14">
        <f t="shared" si="24"/>
        <v>51.818099999999994</v>
      </c>
      <c r="AK51" s="14">
        <f t="shared" si="25"/>
        <v>25.908899999999999</v>
      </c>
    </row>
    <row r="52" spans="1:37" x14ac:dyDescent="0.2">
      <c r="A52" s="40" t="s">
        <v>16</v>
      </c>
      <c r="B52" s="286" t="s">
        <v>55</v>
      </c>
      <c r="C52" s="286"/>
      <c r="D52" s="286"/>
      <c r="E52" s="286"/>
      <c r="F52" s="286"/>
      <c r="G52" s="286"/>
      <c r="H52" s="140">
        <v>6.0000000000000001E-3</v>
      </c>
      <c r="I52" s="14">
        <f t="shared" si="23"/>
        <v>10.363620000000001</v>
      </c>
      <c r="J52" s="14">
        <f t="shared" si="23"/>
        <v>10.363620000000001</v>
      </c>
      <c r="K52" s="14">
        <f t="shared" si="23"/>
        <v>5.1817799999999998</v>
      </c>
      <c r="L52" s="14">
        <f t="shared" si="23"/>
        <v>10.363620000000001</v>
      </c>
      <c r="M52" s="14">
        <f t="shared" si="23"/>
        <v>5.1817799999999998</v>
      </c>
      <c r="N52" s="14">
        <f t="shared" si="23"/>
        <v>10.363620000000001</v>
      </c>
      <c r="O52" s="14">
        <f t="shared" si="23"/>
        <v>10.363620000000001</v>
      </c>
      <c r="P52" s="14">
        <f t="shared" si="23"/>
        <v>10.363620000000001</v>
      </c>
      <c r="Q52" s="14">
        <f t="shared" si="23"/>
        <v>5.5390800000000002</v>
      </c>
      <c r="R52" s="14">
        <f t="shared" si="23"/>
        <v>11.07816</v>
      </c>
      <c r="S52" s="14">
        <f t="shared" si="23"/>
        <v>13.02336</v>
      </c>
      <c r="T52" s="14">
        <f t="shared" si="23"/>
        <v>13.02336</v>
      </c>
      <c r="U52" s="14">
        <f t="shared" si="24"/>
        <v>6.5116800000000001</v>
      </c>
      <c r="V52" s="14">
        <f t="shared" si="24"/>
        <v>13.02336</v>
      </c>
      <c r="W52" s="14">
        <f t="shared" si="24"/>
        <v>13.02336</v>
      </c>
      <c r="X52" s="14">
        <f t="shared" si="24"/>
        <v>13.02336</v>
      </c>
      <c r="Y52" s="14">
        <f t="shared" si="24"/>
        <v>13.02336</v>
      </c>
      <c r="Z52" s="14">
        <f t="shared" si="24"/>
        <v>11.07816</v>
      </c>
      <c r="AA52" s="14">
        <f t="shared" si="24"/>
        <v>11.07816</v>
      </c>
      <c r="AB52" s="14">
        <f t="shared" si="24"/>
        <v>11.07816</v>
      </c>
      <c r="AC52" s="14">
        <f t="shared" si="24"/>
        <v>11.07816</v>
      </c>
      <c r="AD52" s="14">
        <f t="shared" si="24"/>
        <v>11.07816</v>
      </c>
      <c r="AE52" s="14">
        <f t="shared" si="24"/>
        <v>11.07816</v>
      </c>
      <c r="AF52" s="14">
        <f t="shared" si="24"/>
        <v>11.07816</v>
      </c>
      <c r="AG52" s="14">
        <f t="shared" si="24"/>
        <v>5.5390800000000002</v>
      </c>
      <c r="AH52" s="14">
        <f t="shared" si="24"/>
        <v>5.5390800000000002</v>
      </c>
      <c r="AI52" s="14">
        <f t="shared" si="24"/>
        <v>5.5390800000000002</v>
      </c>
      <c r="AJ52" s="14">
        <f t="shared" si="24"/>
        <v>10.363620000000001</v>
      </c>
      <c r="AK52" s="14">
        <f t="shared" si="25"/>
        <v>5.1817799999999998</v>
      </c>
    </row>
    <row r="53" spans="1:37" x14ac:dyDescent="0.2">
      <c r="A53" s="282" t="s">
        <v>336</v>
      </c>
      <c r="B53" s="282"/>
      <c r="C53" s="282"/>
      <c r="D53" s="282"/>
      <c r="E53" s="282"/>
      <c r="F53" s="282"/>
      <c r="G53" s="282"/>
      <c r="H53" s="2">
        <f>SUM(H45:H52)</f>
        <v>0.3680000000000001</v>
      </c>
      <c r="I53" s="15">
        <f t="shared" ref="I53:AF53" si="26">SUM(I45:I52)</f>
        <v>635.63535999999988</v>
      </c>
      <c r="J53" s="15">
        <f t="shared" si="26"/>
        <v>635.63535999999988</v>
      </c>
      <c r="K53" s="15">
        <f t="shared" si="26"/>
        <v>317.81584000000004</v>
      </c>
      <c r="L53" s="15">
        <f t="shared" si="26"/>
        <v>635.63535999999988</v>
      </c>
      <c r="M53" s="15">
        <f t="shared" si="26"/>
        <v>317.81584000000004</v>
      </c>
      <c r="N53" s="15">
        <f t="shared" si="26"/>
        <v>635.63535999999988</v>
      </c>
      <c r="O53" s="15">
        <f t="shared" si="26"/>
        <v>635.63535999999988</v>
      </c>
      <c r="P53" s="15">
        <f t="shared" ref="P53" si="27">SUM(P45:P52)</f>
        <v>635.63535999999988</v>
      </c>
      <c r="Q53" s="15">
        <f t="shared" si="26"/>
        <v>339.73024000000004</v>
      </c>
      <c r="R53" s="15">
        <f t="shared" ref="R53" si="28">SUM(R45:R52)</f>
        <v>679.46048000000008</v>
      </c>
      <c r="S53" s="15">
        <f t="shared" si="26"/>
        <v>798.7660800000001</v>
      </c>
      <c r="T53" s="15">
        <f t="shared" si="26"/>
        <v>798.7660800000001</v>
      </c>
      <c r="U53" s="15">
        <f t="shared" si="26"/>
        <v>399.38304000000005</v>
      </c>
      <c r="V53" s="15">
        <f t="shared" si="26"/>
        <v>798.7660800000001</v>
      </c>
      <c r="W53" s="15">
        <f t="shared" ref="W53" si="29">SUM(W45:W52)</f>
        <v>798.7660800000001</v>
      </c>
      <c r="X53" s="15">
        <f t="shared" si="26"/>
        <v>798.7660800000001</v>
      </c>
      <c r="Y53" s="15">
        <f t="shared" si="26"/>
        <v>798.7660800000001</v>
      </c>
      <c r="Z53" s="15">
        <f t="shared" si="26"/>
        <v>679.46048000000008</v>
      </c>
      <c r="AA53" s="15">
        <f t="shared" si="26"/>
        <v>679.46048000000008</v>
      </c>
      <c r="AB53" s="15">
        <f t="shared" si="26"/>
        <v>679.46048000000008</v>
      </c>
      <c r="AC53" s="15">
        <f t="shared" si="26"/>
        <v>679.46048000000008</v>
      </c>
      <c r="AD53" s="15">
        <f t="shared" si="26"/>
        <v>679.46048000000008</v>
      </c>
      <c r="AE53" s="15">
        <f t="shared" si="26"/>
        <v>679.46048000000008</v>
      </c>
      <c r="AF53" s="15">
        <f t="shared" si="26"/>
        <v>679.46048000000008</v>
      </c>
      <c r="AG53" s="15">
        <f t="shared" ref="AG53:AH53" si="30">SUM(AG45:AG52)</f>
        <v>339.73024000000004</v>
      </c>
      <c r="AH53" s="15">
        <f t="shared" si="30"/>
        <v>339.73024000000004</v>
      </c>
      <c r="AI53" s="15">
        <f t="shared" ref="AI53:AK53" si="31">SUM(AI45:AI52)</f>
        <v>339.73024000000004</v>
      </c>
      <c r="AJ53" s="15">
        <f t="shared" si="31"/>
        <v>635.63535999999988</v>
      </c>
      <c r="AK53" s="15">
        <f t="shared" si="31"/>
        <v>317.81584000000004</v>
      </c>
    </row>
    <row r="54" spans="1:37" x14ac:dyDescent="0.2">
      <c r="A54" s="50"/>
      <c r="B54" s="55"/>
      <c r="C54" s="55"/>
      <c r="D54" s="55"/>
      <c r="E54" s="55"/>
      <c r="F54" s="55"/>
      <c r="G54" s="55"/>
      <c r="H54" s="55"/>
      <c r="I54" s="11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</row>
    <row r="55" spans="1:37" x14ac:dyDescent="0.2">
      <c r="A55" s="56" t="s">
        <v>340</v>
      </c>
      <c r="B55" s="57"/>
      <c r="C55" s="57"/>
      <c r="D55" s="57"/>
      <c r="E55" s="57"/>
      <c r="F55" s="57"/>
      <c r="G55" s="57"/>
      <c r="H55" s="58"/>
      <c r="I55" s="40" t="s">
        <v>1</v>
      </c>
      <c r="J55" s="40" t="s">
        <v>1</v>
      </c>
      <c r="K55" s="40" t="s">
        <v>1</v>
      </c>
      <c r="L55" s="40" t="s">
        <v>1</v>
      </c>
      <c r="M55" s="40" t="s">
        <v>1</v>
      </c>
      <c r="N55" s="40" t="s">
        <v>1</v>
      </c>
      <c r="O55" s="40" t="s">
        <v>1</v>
      </c>
      <c r="P55" s="40" t="s">
        <v>1</v>
      </c>
      <c r="Q55" s="40" t="s">
        <v>1</v>
      </c>
      <c r="R55" s="40" t="s">
        <v>1</v>
      </c>
      <c r="S55" s="40" t="s">
        <v>1</v>
      </c>
      <c r="T55" s="40" t="s">
        <v>1</v>
      </c>
      <c r="U55" s="40" t="s">
        <v>1</v>
      </c>
      <c r="V55" s="40" t="s">
        <v>1</v>
      </c>
      <c r="W55" s="40" t="s">
        <v>1</v>
      </c>
      <c r="X55" s="40" t="s">
        <v>1</v>
      </c>
      <c r="Y55" s="40" t="s">
        <v>1</v>
      </c>
      <c r="Z55" s="40" t="s">
        <v>1</v>
      </c>
      <c r="AA55" s="40" t="s">
        <v>1</v>
      </c>
      <c r="AB55" s="40" t="s">
        <v>1</v>
      </c>
      <c r="AC55" s="40" t="s">
        <v>1</v>
      </c>
      <c r="AD55" s="40" t="s">
        <v>1</v>
      </c>
      <c r="AE55" s="40" t="s">
        <v>1</v>
      </c>
      <c r="AF55" s="40" t="s">
        <v>1</v>
      </c>
      <c r="AG55" s="40" t="s">
        <v>1</v>
      </c>
      <c r="AH55" s="40" t="s">
        <v>1</v>
      </c>
      <c r="AI55" s="40" t="s">
        <v>1</v>
      </c>
      <c r="AJ55" s="40" t="s">
        <v>1</v>
      </c>
      <c r="AK55" s="40" t="s">
        <v>1</v>
      </c>
    </row>
    <row r="56" spans="1:37" x14ac:dyDescent="0.2">
      <c r="A56" s="40" t="s">
        <v>9</v>
      </c>
      <c r="B56" s="311" t="s">
        <v>211</v>
      </c>
      <c r="C56" s="312"/>
      <c r="D56" s="312"/>
      <c r="E56" s="312"/>
      <c r="F56" s="312"/>
      <c r="G56" s="313"/>
      <c r="H56" s="141">
        <v>8.3299999999999999E-2</v>
      </c>
      <c r="I56" s="14">
        <f t="shared" ref="I56:AG56" si="32">I29*$H56</f>
        <v>143.88159099999999</v>
      </c>
      <c r="J56" s="14">
        <f t="shared" si="32"/>
        <v>143.88159099999999</v>
      </c>
      <c r="K56" s="14">
        <f t="shared" si="32"/>
        <v>71.940378999999993</v>
      </c>
      <c r="L56" s="14">
        <f t="shared" si="32"/>
        <v>143.88159099999999</v>
      </c>
      <c r="M56" s="14">
        <f t="shared" si="32"/>
        <v>71.940378999999993</v>
      </c>
      <c r="N56" s="14">
        <f t="shared" si="32"/>
        <v>143.88159099999999</v>
      </c>
      <c r="O56" s="14">
        <f t="shared" si="32"/>
        <v>143.88159099999999</v>
      </c>
      <c r="P56" s="14">
        <f t="shared" si="32"/>
        <v>143.88159099999999</v>
      </c>
      <c r="Q56" s="14">
        <f t="shared" si="32"/>
        <v>76.900893999999994</v>
      </c>
      <c r="R56" s="14">
        <f t="shared" si="32"/>
        <v>153.80178799999999</v>
      </c>
      <c r="S56" s="14">
        <f t="shared" si="32"/>
        <v>180.807648</v>
      </c>
      <c r="T56" s="14">
        <f t="shared" si="32"/>
        <v>180.807648</v>
      </c>
      <c r="U56" s="14">
        <f t="shared" si="32"/>
        <v>90.403824</v>
      </c>
      <c r="V56" s="14">
        <f t="shared" si="32"/>
        <v>180.807648</v>
      </c>
      <c r="W56" s="14">
        <f t="shared" si="32"/>
        <v>180.807648</v>
      </c>
      <c r="X56" s="14">
        <f t="shared" si="32"/>
        <v>180.807648</v>
      </c>
      <c r="Y56" s="14">
        <f t="shared" si="32"/>
        <v>180.807648</v>
      </c>
      <c r="Z56" s="14">
        <f t="shared" si="32"/>
        <v>153.80178799999999</v>
      </c>
      <c r="AA56" s="14">
        <f t="shared" si="32"/>
        <v>153.80178799999999</v>
      </c>
      <c r="AB56" s="14">
        <f t="shared" si="32"/>
        <v>153.80178799999999</v>
      </c>
      <c r="AC56" s="14">
        <f t="shared" si="32"/>
        <v>153.80178799999999</v>
      </c>
      <c r="AD56" s="14">
        <f t="shared" si="32"/>
        <v>153.80178799999999</v>
      </c>
      <c r="AE56" s="14">
        <f t="shared" si="32"/>
        <v>153.80178799999999</v>
      </c>
      <c r="AF56" s="14">
        <f t="shared" si="32"/>
        <v>153.80178799999999</v>
      </c>
      <c r="AG56" s="14">
        <f t="shared" si="32"/>
        <v>76.900893999999994</v>
      </c>
      <c r="AH56" s="14">
        <f t="shared" ref="AH56:AK56" si="33">AH29*$H56</f>
        <v>76.900893999999994</v>
      </c>
      <c r="AI56" s="14">
        <f t="shared" si="33"/>
        <v>76.900893999999994</v>
      </c>
      <c r="AJ56" s="14">
        <f t="shared" si="33"/>
        <v>143.88159099999999</v>
      </c>
      <c r="AK56" s="14">
        <f t="shared" si="33"/>
        <v>71.940378999999993</v>
      </c>
    </row>
    <row r="57" spans="1:37" x14ac:dyDescent="0.2">
      <c r="A57" s="40" t="s">
        <v>10</v>
      </c>
      <c r="B57" s="329" t="s">
        <v>309</v>
      </c>
      <c r="C57" s="330"/>
      <c r="D57" s="330"/>
      <c r="E57" s="330"/>
      <c r="F57" s="330"/>
      <c r="G57" s="331"/>
      <c r="H57" s="141">
        <v>0.1111</v>
      </c>
      <c r="I57" s="14">
        <f>I29*$H57</f>
        <v>191.899697</v>
      </c>
      <c r="J57" s="14">
        <f>J29*$H57</f>
        <v>191.899697</v>
      </c>
      <c r="K57" s="14">
        <f>K29*$H57</f>
        <v>95.949292999999997</v>
      </c>
      <c r="L57" s="14">
        <f t="shared" ref="L57:AI57" si="34">L29*$H57</f>
        <v>191.899697</v>
      </c>
      <c r="M57" s="14">
        <f t="shared" si="34"/>
        <v>95.949292999999997</v>
      </c>
      <c r="N57" s="14">
        <f t="shared" si="34"/>
        <v>191.899697</v>
      </c>
      <c r="O57" s="14">
        <f t="shared" si="34"/>
        <v>191.899697</v>
      </c>
      <c r="P57" s="14">
        <f t="shared" si="34"/>
        <v>191.899697</v>
      </c>
      <c r="Q57" s="14">
        <f t="shared" si="34"/>
        <v>102.565298</v>
      </c>
      <c r="R57" s="14">
        <f t="shared" si="34"/>
        <v>205.130596</v>
      </c>
      <c r="S57" s="14">
        <f t="shared" si="34"/>
        <v>241.149216</v>
      </c>
      <c r="T57" s="14">
        <f t="shared" si="34"/>
        <v>241.149216</v>
      </c>
      <c r="U57" s="14">
        <f t="shared" si="34"/>
        <v>120.574608</v>
      </c>
      <c r="V57" s="14">
        <f t="shared" si="34"/>
        <v>241.149216</v>
      </c>
      <c r="W57" s="14">
        <f t="shared" si="34"/>
        <v>241.149216</v>
      </c>
      <c r="X57" s="14">
        <f t="shared" si="34"/>
        <v>241.149216</v>
      </c>
      <c r="Y57" s="14">
        <f t="shared" si="34"/>
        <v>241.149216</v>
      </c>
      <c r="Z57" s="14">
        <f t="shared" si="34"/>
        <v>205.130596</v>
      </c>
      <c r="AA57" s="14">
        <f t="shared" si="34"/>
        <v>205.130596</v>
      </c>
      <c r="AB57" s="14">
        <f t="shared" si="34"/>
        <v>205.130596</v>
      </c>
      <c r="AC57" s="14">
        <f t="shared" si="34"/>
        <v>205.130596</v>
      </c>
      <c r="AD57" s="14">
        <f t="shared" si="34"/>
        <v>205.130596</v>
      </c>
      <c r="AE57" s="14">
        <f t="shared" si="34"/>
        <v>205.130596</v>
      </c>
      <c r="AF57" s="14">
        <f t="shared" si="34"/>
        <v>205.130596</v>
      </c>
      <c r="AG57" s="14">
        <f t="shared" si="34"/>
        <v>102.565298</v>
      </c>
      <c r="AH57" s="14">
        <f t="shared" si="34"/>
        <v>102.565298</v>
      </c>
      <c r="AI57" s="14">
        <f t="shared" si="34"/>
        <v>102.565298</v>
      </c>
      <c r="AJ57" s="14">
        <f t="shared" ref="AJ57" si="35">AJ29*$H57</f>
        <v>191.899697</v>
      </c>
      <c r="AK57" s="14">
        <f>AK29*$H57</f>
        <v>95.949292999999997</v>
      </c>
    </row>
    <row r="58" spans="1:37" x14ac:dyDescent="0.2">
      <c r="A58" s="40" t="s">
        <v>11</v>
      </c>
      <c r="B58" s="311" t="s">
        <v>49</v>
      </c>
      <c r="C58" s="312"/>
      <c r="D58" s="312"/>
      <c r="E58" s="312"/>
      <c r="F58" s="312"/>
      <c r="G58" s="313"/>
      <c r="H58" s="19">
        <f t="shared" ref="H58:AF58" si="36">SUM(H56:H57)</f>
        <v>0.19440000000000002</v>
      </c>
      <c r="I58" s="14">
        <f t="shared" si="36"/>
        <v>335.78128800000002</v>
      </c>
      <c r="J58" s="14">
        <f t="shared" si="36"/>
        <v>335.78128800000002</v>
      </c>
      <c r="K58" s="14">
        <f t="shared" si="36"/>
        <v>167.88967199999999</v>
      </c>
      <c r="L58" s="14">
        <f t="shared" si="36"/>
        <v>335.78128800000002</v>
      </c>
      <c r="M58" s="14">
        <f t="shared" si="36"/>
        <v>167.88967199999999</v>
      </c>
      <c r="N58" s="14">
        <f t="shared" si="36"/>
        <v>335.78128800000002</v>
      </c>
      <c r="O58" s="14">
        <f t="shared" si="36"/>
        <v>335.78128800000002</v>
      </c>
      <c r="P58" s="14">
        <f t="shared" ref="P58" si="37">SUM(P56:P57)</f>
        <v>335.78128800000002</v>
      </c>
      <c r="Q58" s="14">
        <f t="shared" si="36"/>
        <v>179.46619199999998</v>
      </c>
      <c r="R58" s="14">
        <f t="shared" ref="R58" si="38">SUM(R56:R57)</f>
        <v>358.93238399999996</v>
      </c>
      <c r="S58" s="14">
        <f t="shared" si="36"/>
        <v>421.956864</v>
      </c>
      <c r="T58" s="14">
        <f t="shared" si="36"/>
        <v>421.956864</v>
      </c>
      <c r="U58" s="14">
        <f t="shared" si="36"/>
        <v>210.978432</v>
      </c>
      <c r="V58" s="14">
        <f t="shared" si="36"/>
        <v>421.956864</v>
      </c>
      <c r="W58" s="14">
        <f t="shared" ref="W58" si="39">SUM(W56:W57)</f>
        <v>421.956864</v>
      </c>
      <c r="X58" s="14">
        <f t="shared" si="36"/>
        <v>421.956864</v>
      </c>
      <c r="Y58" s="14">
        <f t="shared" si="36"/>
        <v>421.956864</v>
      </c>
      <c r="Z58" s="14">
        <f t="shared" si="36"/>
        <v>358.93238399999996</v>
      </c>
      <c r="AA58" s="14">
        <f t="shared" si="36"/>
        <v>358.93238399999996</v>
      </c>
      <c r="AB58" s="14">
        <f t="shared" si="36"/>
        <v>358.93238399999996</v>
      </c>
      <c r="AC58" s="14">
        <f t="shared" si="36"/>
        <v>358.93238399999996</v>
      </c>
      <c r="AD58" s="14">
        <f t="shared" si="36"/>
        <v>358.93238399999996</v>
      </c>
      <c r="AE58" s="14">
        <f t="shared" si="36"/>
        <v>358.93238399999996</v>
      </c>
      <c r="AF58" s="14">
        <f t="shared" si="36"/>
        <v>358.93238399999996</v>
      </c>
      <c r="AG58" s="14">
        <f t="shared" ref="AG58:AH58" si="40">SUM(AG56:AG57)</f>
        <v>179.46619199999998</v>
      </c>
      <c r="AH58" s="14">
        <f t="shared" si="40"/>
        <v>179.46619199999998</v>
      </c>
      <c r="AI58" s="14">
        <f>SUM(AI56:AI57)</f>
        <v>179.46619199999998</v>
      </c>
      <c r="AJ58" s="14">
        <f t="shared" ref="AJ58:AK58" si="41">SUM(AJ56:AJ57)</f>
        <v>335.78128800000002</v>
      </c>
      <c r="AK58" s="14">
        <f t="shared" si="41"/>
        <v>167.88967199999999</v>
      </c>
    </row>
    <row r="59" spans="1:37" x14ac:dyDescent="0.2">
      <c r="A59" s="40" t="s">
        <v>12</v>
      </c>
      <c r="B59" s="311" t="s">
        <v>342</v>
      </c>
      <c r="C59" s="312"/>
      <c r="D59" s="312"/>
      <c r="E59" s="312"/>
      <c r="F59" s="312"/>
      <c r="G59" s="313"/>
      <c r="H59" s="17">
        <f>H53</f>
        <v>0.3680000000000001</v>
      </c>
      <c r="I59" s="14">
        <f>I58*$H59</f>
        <v>123.56751398400004</v>
      </c>
      <c r="J59" s="14">
        <f t="shared" ref="J59:AI59" si="42">J58*$H59</f>
        <v>123.56751398400004</v>
      </c>
      <c r="K59" s="14">
        <f t="shared" si="42"/>
        <v>61.783399296000013</v>
      </c>
      <c r="L59" s="14">
        <f t="shared" si="42"/>
        <v>123.56751398400004</v>
      </c>
      <c r="M59" s="14">
        <f t="shared" si="42"/>
        <v>61.783399296000013</v>
      </c>
      <c r="N59" s="14">
        <f t="shared" si="42"/>
        <v>123.56751398400004</v>
      </c>
      <c r="O59" s="14">
        <f t="shared" si="42"/>
        <v>123.56751398400004</v>
      </c>
      <c r="P59" s="14">
        <f t="shared" si="42"/>
        <v>123.56751398400004</v>
      </c>
      <c r="Q59" s="14">
        <f t="shared" si="42"/>
        <v>66.043558656000016</v>
      </c>
      <c r="R59" s="14">
        <f t="shared" si="42"/>
        <v>132.08711731200003</v>
      </c>
      <c r="S59" s="14">
        <f t="shared" si="42"/>
        <v>155.28012595200005</v>
      </c>
      <c r="T59" s="14">
        <f t="shared" si="42"/>
        <v>155.28012595200005</v>
      </c>
      <c r="U59" s="14">
        <f t="shared" si="42"/>
        <v>77.640062976000024</v>
      </c>
      <c r="V59" s="14">
        <f t="shared" si="42"/>
        <v>155.28012595200005</v>
      </c>
      <c r="W59" s="14">
        <f t="shared" si="42"/>
        <v>155.28012595200005</v>
      </c>
      <c r="X59" s="14">
        <f t="shared" si="42"/>
        <v>155.28012595200005</v>
      </c>
      <c r="Y59" s="14">
        <f t="shared" si="42"/>
        <v>155.28012595200005</v>
      </c>
      <c r="Z59" s="14">
        <f t="shared" si="42"/>
        <v>132.08711731200003</v>
      </c>
      <c r="AA59" s="14">
        <f t="shared" si="42"/>
        <v>132.08711731200003</v>
      </c>
      <c r="AB59" s="14">
        <f t="shared" si="42"/>
        <v>132.08711731200003</v>
      </c>
      <c r="AC59" s="14">
        <f t="shared" si="42"/>
        <v>132.08711731200003</v>
      </c>
      <c r="AD59" s="14">
        <f t="shared" si="42"/>
        <v>132.08711731200003</v>
      </c>
      <c r="AE59" s="14">
        <f t="shared" si="42"/>
        <v>132.08711731200003</v>
      </c>
      <c r="AF59" s="14">
        <f t="shared" si="42"/>
        <v>132.08711731200003</v>
      </c>
      <c r="AG59" s="14">
        <f t="shared" si="42"/>
        <v>66.043558656000016</v>
      </c>
      <c r="AH59" s="14">
        <f t="shared" si="42"/>
        <v>66.043558656000016</v>
      </c>
      <c r="AI59" s="14">
        <f t="shared" si="42"/>
        <v>66.043558656000016</v>
      </c>
      <c r="AJ59" s="14">
        <f t="shared" ref="AJ59:AK59" si="43">AJ58*$H59</f>
        <v>123.56751398400004</v>
      </c>
      <c r="AK59" s="14">
        <f t="shared" si="43"/>
        <v>61.783399296000013</v>
      </c>
    </row>
    <row r="60" spans="1:37" x14ac:dyDescent="0.2">
      <c r="A60" s="305" t="s">
        <v>335</v>
      </c>
      <c r="B60" s="306"/>
      <c r="C60" s="306"/>
      <c r="D60" s="306"/>
      <c r="E60" s="306"/>
      <c r="F60" s="306"/>
      <c r="G60" s="307"/>
      <c r="H60" s="19"/>
      <c r="I60" s="15">
        <f t="shared" ref="I60:AI60" si="44">SUM(I58:I59)</f>
        <v>459.34880198400003</v>
      </c>
      <c r="J60" s="15">
        <f t="shared" si="44"/>
        <v>459.34880198400003</v>
      </c>
      <c r="K60" s="15">
        <f t="shared" si="44"/>
        <v>229.67307129599999</v>
      </c>
      <c r="L60" s="15">
        <f t="shared" si="44"/>
        <v>459.34880198400003</v>
      </c>
      <c r="M60" s="15">
        <f t="shared" si="44"/>
        <v>229.67307129599999</v>
      </c>
      <c r="N60" s="15">
        <f t="shared" si="44"/>
        <v>459.34880198400003</v>
      </c>
      <c r="O60" s="15">
        <f t="shared" si="44"/>
        <v>459.34880198400003</v>
      </c>
      <c r="P60" s="15">
        <f t="shared" si="44"/>
        <v>459.34880198400003</v>
      </c>
      <c r="Q60" s="15">
        <f t="shared" si="44"/>
        <v>245.50975065599999</v>
      </c>
      <c r="R60" s="15">
        <f t="shared" si="44"/>
        <v>491.01950131199999</v>
      </c>
      <c r="S60" s="15">
        <f t="shared" si="44"/>
        <v>577.23698995200004</v>
      </c>
      <c r="T60" s="15">
        <f t="shared" si="44"/>
        <v>577.23698995200004</v>
      </c>
      <c r="U60" s="15">
        <f t="shared" si="44"/>
        <v>288.61849497600002</v>
      </c>
      <c r="V60" s="15">
        <f t="shared" si="44"/>
        <v>577.23698995200004</v>
      </c>
      <c r="W60" s="15">
        <f t="shared" si="44"/>
        <v>577.23698995200004</v>
      </c>
      <c r="X60" s="15">
        <f t="shared" si="44"/>
        <v>577.23698995200004</v>
      </c>
      <c r="Y60" s="15">
        <f t="shared" si="44"/>
        <v>577.23698995200004</v>
      </c>
      <c r="Z60" s="15">
        <f t="shared" si="44"/>
        <v>491.01950131199999</v>
      </c>
      <c r="AA60" s="15">
        <f t="shared" si="44"/>
        <v>491.01950131199999</v>
      </c>
      <c r="AB60" s="15">
        <f t="shared" si="44"/>
        <v>491.01950131199999</v>
      </c>
      <c r="AC60" s="15">
        <f t="shared" si="44"/>
        <v>491.01950131199999</v>
      </c>
      <c r="AD60" s="15">
        <f t="shared" si="44"/>
        <v>491.01950131199999</v>
      </c>
      <c r="AE60" s="15">
        <f t="shared" si="44"/>
        <v>491.01950131199999</v>
      </c>
      <c r="AF60" s="15">
        <f t="shared" si="44"/>
        <v>491.01950131199999</v>
      </c>
      <c r="AG60" s="15">
        <f t="shared" si="44"/>
        <v>245.50975065599999</v>
      </c>
      <c r="AH60" s="15">
        <f t="shared" si="44"/>
        <v>245.50975065599999</v>
      </c>
      <c r="AI60" s="15">
        <f t="shared" si="44"/>
        <v>245.50975065599999</v>
      </c>
      <c r="AJ60" s="15">
        <f t="shared" ref="AJ60:AK60" si="45">SUM(AJ58:AJ59)</f>
        <v>459.34880198400003</v>
      </c>
      <c r="AK60" s="15">
        <f t="shared" si="45"/>
        <v>229.67307129599999</v>
      </c>
    </row>
    <row r="61" spans="1:37" x14ac:dyDescent="0.2">
      <c r="A61" s="50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</row>
    <row r="62" spans="1:37" x14ac:dyDescent="0.2">
      <c r="A62" s="56" t="s">
        <v>339</v>
      </c>
      <c r="B62" s="57"/>
      <c r="C62" s="57"/>
      <c r="D62" s="57"/>
      <c r="E62" s="57"/>
      <c r="F62" s="57"/>
      <c r="G62" s="57"/>
      <c r="H62" s="58"/>
      <c r="I62" s="40" t="s">
        <v>1</v>
      </c>
      <c r="J62" s="40" t="s">
        <v>1</v>
      </c>
      <c r="K62" s="40" t="s">
        <v>1</v>
      </c>
      <c r="L62" s="40" t="s">
        <v>1</v>
      </c>
      <c r="M62" s="40" t="s">
        <v>1</v>
      </c>
      <c r="N62" s="40" t="s">
        <v>1</v>
      </c>
      <c r="O62" s="40" t="s">
        <v>1</v>
      </c>
      <c r="P62" s="40" t="s">
        <v>1</v>
      </c>
      <c r="Q62" s="40" t="s">
        <v>1</v>
      </c>
      <c r="R62" s="40" t="s">
        <v>1</v>
      </c>
      <c r="S62" s="40" t="s">
        <v>1</v>
      </c>
      <c r="T62" s="40" t="s">
        <v>1</v>
      </c>
      <c r="U62" s="40" t="s">
        <v>1</v>
      </c>
      <c r="V62" s="40" t="s">
        <v>1</v>
      </c>
      <c r="W62" s="40" t="s">
        <v>1</v>
      </c>
      <c r="X62" s="40" t="s">
        <v>1</v>
      </c>
      <c r="Y62" s="40" t="s">
        <v>1</v>
      </c>
      <c r="Z62" s="40" t="s">
        <v>1</v>
      </c>
      <c r="AA62" s="40" t="s">
        <v>1</v>
      </c>
      <c r="AB62" s="40" t="s">
        <v>1</v>
      </c>
      <c r="AC62" s="40" t="s">
        <v>1</v>
      </c>
      <c r="AD62" s="40" t="s">
        <v>1</v>
      </c>
      <c r="AE62" s="40" t="s">
        <v>1</v>
      </c>
      <c r="AF62" s="40" t="s">
        <v>1</v>
      </c>
      <c r="AG62" s="40" t="s">
        <v>1</v>
      </c>
      <c r="AH62" s="40" t="s">
        <v>1</v>
      </c>
      <c r="AI62" s="40" t="s">
        <v>1</v>
      </c>
      <c r="AJ62" s="40" t="s">
        <v>1</v>
      </c>
      <c r="AK62" s="40" t="s">
        <v>1</v>
      </c>
    </row>
    <row r="63" spans="1:37" x14ac:dyDescent="0.2">
      <c r="A63" s="40" t="s">
        <v>9</v>
      </c>
      <c r="B63" s="311" t="s">
        <v>19</v>
      </c>
      <c r="C63" s="312"/>
      <c r="D63" s="312"/>
      <c r="E63" s="312"/>
      <c r="F63" s="312"/>
      <c r="G63" s="313"/>
      <c r="H63" s="141">
        <v>2.0000000000000001E-4</v>
      </c>
      <c r="I63" s="14">
        <f t="shared" ref="I63:AG63" si="46">I29*$H63</f>
        <v>0.34545400000000004</v>
      </c>
      <c r="J63" s="14">
        <f t="shared" si="46"/>
        <v>0.34545400000000004</v>
      </c>
      <c r="K63" s="14">
        <f t="shared" si="46"/>
        <v>0.17272600000000002</v>
      </c>
      <c r="L63" s="14">
        <f t="shared" si="46"/>
        <v>0.34545400000000004</v>
      </c>
      <c r="M63" s="14">
        <f t="shared" si="46"/>
        <v>0.17272600000000002</v>
      </c>
      <c r="N63" s="14">
        <f t="shared" si="46"/>
        <v>0.34545400000000004</v>
      </c>
      <c r="O63" s="14">
        <f t="shared" si="46"/>
        <v>0.34545400000000004</v>
      </c>
      <c r="P63" s="14">
        <f t="shared" si="46"/>
        <v>0.34545400000000004</v>
      </c>
      <c r="Q63" s="14">
        <f t="shared" si="46"/>
        <v>0.18463599999999999</v>
      </c>
      <c r="R63" s="14">
        <f t="shared" si="46"/>
        <v>0.36927199999999999</v>
      </c>
      <c r="S63" s="14">
        <f t="shared" si="46"/>
        <v>0.434112</v>
      </c>
      <c r="T63" s="14">
        <f t="shared" si="46"/>
        <v>0.434112</v>
      </c>
      <c r="U63" s="14">
        <f t="shared" si="46"/>
        <v>0.217056</v>
      </c>
      <c r="V63" s="14">
        <f t="shared" si="46"/>
        <v>0.434112</v>
      </c>
      <c r="W63" s="14">
        <f t="shared" si="46"/>
        <v>0.434112</v>
      </c>
      <c r="X63" s="14">
        <f t="shared" si="46"/>
        <v>0.434112</v>
      </c>
      <c r="Y63" s="14">
        <f t="shared" si="46"/>
        <v>0.434112</v>
      </c>
      <c r="Z63" s="14">
        <f t="shared" si="46"/>
        <v>0.36927199999999999</v>
      </c>
      <c r="AA63" s="14">
        <f t="shared" si="46"/>
        <v>0.36927199999999999</v>
      </c>
      <c r="AB63" s="14">
        <f t="shared" si="46"/>
        <v>0.36927199999999999</v>
      </c>
      <c r="AC63" s="14">
        <f t="shared" si="46"/>
        <v>0.36927199999999999</v>
      </c>
      <c r="AD63" s="14">
        <f t="shared" si="46"/>
        <v>0.36927199999999999</v>
      </c>
      <c r="AE63" s="14">
        <f t="shared" si="46"/>
        <v>0.36927199999999999</v>
      </c>
      <c r="AF63" s="14">
        <f t="shared" si="46"/>
        <v>0.36927199999999999</v>
      </c>
      <c r="AG63" s="14">
        <f t="shared" si="46"/>
        <v>0.18463599999999999</v>
      </c>
      <c r="AH63" s="14">
        <f t="shared" ref="AH63:AK63" si="47">AH29*$H63</f>
        <v>0.18463599999999999</v>
      </c>
      <c r="AI63" s="14">
        <f t="shared" si="47"/>
        <v>0.18463599999999999</v>
      </c>
      <c r="AJ63" s="14">
        <f t="shared" si="47"/>
        <v>0.34545400000000004</v>
      </c>
      <c r="AK63" s="14">
        <f t="shared" si="47"/>
        <v>0.17272600000000002</v>
      </c>
    </row>
    <row r="64" spans="1:37" x14ac:dyDescent="0.2">
      <c r="A64" s="40" t="s">
        <v>10</v>
      </c>
      <c r="B64" s="311" t="s">
        <v>272</v>
      </c>
      <c r="C64" s="312"/>
      <c r="D64" s="312"/>
      <c r="E64" s="312"/>
      <c r="F64" s="312"/>
      <c r="G64" s="313"/>
      <c r="H64" s="17">
        <f>H53</f>
        <v>0.3680000000000001</v>
      </c>
      <c r="I64" s="14">
        <f>I63*$H64</f>
        <v>0.12712707200000006</v>
      </c>
      <c r="J64" s="14">
        <f>J63*$H64</f>
        <v>0.12712707200000006</v>
      </c>
      <c r="K64" s="14">
        <f t="shared" ref="K64:AI64" si="48">K63*$H64</f>
        <v>6.3563168000000031E-2</v>
      </c>
      <c r="L64" s="14">
        <f t="shared" si="48"/>
        <v>0.12712707200000006</v>
      </c>
      <c r="M64" s="14">
        <f t="shared" si="48"/>
        <v>6.3563168000000031E-2</v>
      </c>
      <c r="N64" s="14">
        <f t="shared" si="48"/>
        <v>0.12712707200000006</v>
      </c>
      <c r="O64" s="14">
        <f t="shared" si="48"/>
        <v>0.12712707200000006</v>
      </c>
      <c r="P64" s="14">
        <f t="shared" si="48"/>
        <v>0.12712707200000006</v>
      </c>
      <c r="Q64" s="14">
        <f t="shared" si="48"/>
        <v>6.7946048000000023E-2</v>
      </c>
      <c r="R64" s="14">
        <f t="shared" si="48"/>
        <v>0.13589209600000005</v>
      </c>
      <c r="S64" s="14">
        <f t="shared" si="48"/>
        <v>0.15975321600000003</v>
      </c>
      <c r="T64" s="14">
        <f t="shared" si="48"/>
        <v>0.15975321600000003</v>
      </c>
      <c r="U64" s="14">
        <f t="shared" si="48"/>
        <v>7.9876608000000016E-2</v>
      </c>
      <c r="V64" s="14">
        <f t="shared" si="48"/>
        <v>0.15975321600000003</v>
      </c>
      <c r="W64" s="14">
        <f t="shared" si="48"/>
        <v>0.15975321600000003</v>
      </c>
      <c r="X64" s="14">
        <f t="shared" si="48"/>
        <v>0.15975321600000003</v>
      </c>
      <c r="Y64" s="14">
        <f t="shared" si="48"/>
        <v>0.15975321600000003</v>
      </c>
      <c r="Z64" s="14">
        <f t="shared" si="48"/>
        <v>0.13589209600000005</v>
      </c>
      <c r="AA64" s="14">
        <f t="shared" si="48"/>
        <v>0.13589209600000005</v>
      </c>
      <c r="AB64" s="14">
        <f t="shared" si="48"/>
        <v>0.13589209600000005</v>
      </c>
      <c r="AC64" s="14">
        <f t="shared" si="48"/>
        <v>0.13589209600000005</v>
      </c>
      <c r="AD64" s="14">
        <f t="shared" si="48"/>
        <v>0.13589209600000005</v>
      </c>
      <c r="AE64" s="14">
        <f t="shared" si="48"/>
        <v>0.13589209600000005</v>
      </c>
      <c r="AF64" s="14">
        <f t="shared" si="48"/>
        <v>0.13589209600000005</v>
      </c>
      <c r="AG64" s="14">
        <f t="shared" si="48"/>
        <v>6.7946048000000023E-2</v>
      </c>
      <c r="AH64" s="14">
        <f t="shared" si="48"/>
        <v>6.7946048000000023E-2</v>
      </c>
      <c r="AI64" s="14">
        <f t="shared" si="48"/>
        <v>6.7946048000000023E-2</v>
      </c>
      <c r="AJ64" s="14">
        <f t="shared" ref="AJ64:AK64" si="49">AJ63*$H64</f>
        <v>0.12712707200000006</v>
      </c>
      <c r="AK64" s="14">
        <f t="shared" si="49"/>
        <v>6.3563168000000031E-2</v>
      </c>
    </row>
    <row r="65" spans="1:37" x14ac:dyDescent="0.2">
      <c r="A65" s="305" t="s">
        <v>334</v>
      </c>
      <c r="B65" s="306"/>
      <c r="C65" s="306"/>
      <c r="D65" s="306"/>
      <c r="E65" s="306"/>
      <c r="F65" s="306"/>
      <c r="G65" s="307"/>
      <c r="H65" s="19">
        <v>0.36820000000000003</v>
      </c>
      <c r="I65" s="15">
        <f>SUM(I63:I64)</f>
        <v>0.4725810720000001</v>
      </c>
      <c r="J65" s="15">
        <f t="shared" ref="J65:AF65" si="50">SUM(J63:J64)</f>
        <v>0.4725810720000001</v>
      </c>
      <c r="K65" s="15">
        <f t="shared" si="50"/>
        <v>0.23628916800000005</v>
      </c>
      <c r="L65" s="15">
        <f t="shared" si="50"/>
        <v>0.4725810720000001</v>
      </c>
      <c r="M65" s="15">
        <f t="shared" si="50"/>
        <v>0.23628916800000005</v>
      </c>
      <c r="N65" s="15">
        <f t="shared" si="50"/>
        <v>0.4725810720000001</v>
      </c>
      <c r="O65" s="15">
        <f t="shared" si="50"/>
        <v>0.4725810720000001</v>
      </c>
      <c r="P65" s="15">
        <f t="shared" ref="P65" si="51">SUM(P63:P64)</f>
        <v>0.4725810720000001</v>
      </c>
      <c r="Q65" s="15">
        <f t="shared" si="50"/>
        <v>0.252582048</v>
      </c>
      <c r="R65" s="15">
        <f t="shared" ref="R65" si="52">SUM(R63:R64)</f>
        <v>0.50516409600000001</v>
      </c>
      <c r="S65" s="15">
        <f t="shared" si="50"/>
        <v>0.59386521599999997</v>
      </c>
      <c r="T65" s="15">
        <f t="shared" si="50"/>
        <v>0.59386521599999997</v>
      </c>
      <c r="U65" s="15">
        <f t="shared" si="50"/>
        <v>0.29693260799999999</v>
      </c>
      <c r="V65" s="15">
        <f t="shared" si="50"/>
        <v>0.59386521599999997</v>
      </c>
      <c r="W65" s="15">
        <f t="shared" ref="W65" si="53">SUM(W63:W64)</f>
        <v>0.59386521599999997</v>
      </c>
      <c r="X65" s="15">
        <f t="shared" si="50"/>
        <v>0.59386521599999997</v>
      </c>
      <c r="Y65" s="15">
        <f t="shared" si="50"/>
        <v>0.59386521599999997</v>
      </c>
      <c r="Z65" s="15">
        <f t="shared" si="50"/>
        <v>0.50516409600000001</v>
      </c>
      <c r="AA65" s="15">
        <f t="shared" si="50"/>
        <v>0.50516409600000001</v>
      </c>
      <c r="AB65" s="15">
        <f t="shared" si="50"/>
        <v>0.50516409600000001</v>
      </c>
      <c r="AC65" s="15">
        <f t="shared" si="50"/>
        <v>0.50516409600000001</v>
      </c>
      <c r="AD65" s="15">
        <f t="shared" si="50"/>
        <v>0.50516409600000001</v>
      </c>
      <c r="AE65" s="15">
        <f t="shared" si="50"/>
        <v>0.50516409600000001</v>
      </c>
      <c r="AF65" s="15">
        <f t="shared" si="50"/>
        <v>0.50516409600000001</v>
      </c>
      <c r="AG65" s="15">
        <f t="shared" ref="AG65:AH65" si="54">SUM(AG63:AG64)</f>
        <v>0.252582048</v>
      </c>
      <c r="AH65" s="15">
        <f t="shared" si="54"/>
        <v>0.252582048</v>
      </c>
      <c r="AI65" s="15">
        <f t="shared" ref="AI65:AK65" si="55">SUM(AI63:AI64)</f>
        <v>0.252582048</v>
      </c>
      <c r="AJ65" s="15">
        <f t="shared" si="55"/>
        <v>0.4725810720000001</v>
      </c>
      <c r="AK65" s="15">
        <f t="shared" si="55"/>
        <v>0.23628916800000005</v>
      </c>
    </row>
    <row r="66" spans="1:37" x14ac:dyDescent="0.2">
      <c r="A66" s="51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</row>
    <row r="67" spans="1:37" x14ac:dyDescent="0.2">
      <c r="A67" s="314" t="s">
        <v>42</v>
      </c>
      <c r="B67" s="315"/>
      <c r="C67" s="315"/>
      <c r="D67" s="315"/>
      <c r="E67" s="315"/>
      <c r="F67" s="315"/>
      <c r="G67" s="316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</row>
    <row r="68" spans="1:37" x14ac:dyDescent="0.2">
      <c r="A68" s="290" t="s">
        <v>338</v>
      </c>
      <c r="B68" s="291"/>
      <c r="C68" s="291"/>
      <c r="D68" s="291"/>
      <c r="E68" s="291"/>
      <c r="F68" s="291"/>
      <c r="G68" s="292"/>
      <c r="H68" s="40" t="s">
        <v>3</v>
      </c>
      <c r="I68" s="40" t="s">
        <v>1</v>
      </c>
      <c r="J68" s="40" t="s">
        <v>1</v>
      </c>
      <c r="K68" s="40" t="s">
        <v>1</v>
      </c>
      <c r="L68" s="40" t="s">
        <v>1</v>
      </c>
      <c r="M68" s="40" t="s">
        <v>1</v>
      </c>
      <c r="N68" s="40" t="s">
        <v>1</v>
      </c>
      <c r="O68" s="40" t="s">
        <v>1</v>
      </c>
      <c r="P68" s="40" t="s">
        <v>1</v>
      </c>
      <c r="Q68" s="40" t="s">
        <v>1</v>
      </c>
      <c r="R68" s="40" t="s">
        <v>1</v>
      </c>
      <c r="S68" s="40" t="s">
        <v>1</v>
      </c>
      <c r="T68" s="40" t="s">
        <v>1</v>
      </c>
      <c r="U68" s="40" t="s">
        <v>1</v>
      </c>
      <c r="V68" s="40" t="s">
        <v>1</v>
      </c>
      <c r="W68" s="40" t="s">
        <v>1</v>
      </c>
      <c r="X68" s="40" t="s">
        <v>1</v>
      </c>
      <c r="Y68" s="40" t="s">
        <v>1</v>
      </c>
      <c r="Z68" s="40" t="s">
        <v>1</v>
      </c>
      <c r="AA68" s="40" t="s">
        <v>1</v>
      </c>
      <c r="AB68" s="40" t="s">
        <v>1</v>
      </c>
      <c r="AC68" s="40" t="s">
        <v>1</v>
      </c>
      <c r="AD68" s="40" t="s">
        <v>1</v>
      </c>
      <c r="AE68" s="40" t="s">
        <v>1</v>
      </c>
      <c r="AF68" s="40" t="s">
        <v>1</v>
      </c>
      <c r="AG68" s="40" t="s">
        <v>1</v>
      </c>
      <c r="AH68" s="40" t="s">
        <v>1</v>
      </c>
      <c r="AI68" s="40" t="s">
        <v>1</v>
      </c>
      <c r="AJ68" s="40" t="s">
        <v>1</v>
      </c>
      <c r="AK68" s="40" t="s">
        <v>1</v>
      </c>
    </row>
    <row r="69" spans="1:37" x14ac:dyDescent="0.2">
      <c r="A69" s="40" t="s">
        <v>9</v>
      </c>
      <c r="B69" s="286" t="s">
        <v>45</v>
      </c>
      <c r="C69" s="286"/>
      <c r="D69" s="286"/>
      <c r="E69" s="286"/>
      <c r="F69" s="286"/>
      <c r="G69" s="286"/>
      <c r="H69" s="140">
        <v>3.2000000000000001E-2</v>
      </c>
      <c r="I69" s="14">
        <f t="shared" ref="I69:T74" si="56">I$29*$H69</f>
        <v>55.272640000000003</v>
      </c>
      <c r="J69" s="14">
        <f t="shared" si="56"/>
        <v>55.272640000000003</v>
      </c>
      <c r="K69" s="14">
        <f t="shared" si="56"/>
        <v>27.63616</v>
      </c>
      <c r="L69" s="14">
        <f t="shared" si="56"/>
        <v>55.272640000000003</v>
      </c>
      <c r="M69" s="14">
        <f t="shared" si="56"/>
        <v>27.63616</v>
      </c>
      <c r="N69" s="14">
        <f t="shared" si="56"/>
        <v>55.272640000000003</v>
      </c>
      <c r="O69" s="14">
        <f t="shared" si="56"/>
        <v>55.272640000000003</v>
      </c>
      <c r="P69" s="14">
        <f t="shared" si="56"/>
        <v>55.272640000000003</v>
      </c>
      <c r="Q69" s="14">
        <f t="shared" si="56"/>
        <v>29.54176</v>
      </c>
      <c r="R69" s="14">
        <f t="shared" si="56"/>
        <v>59.08352</v>
      </c>
      <c r="S69" s="14">
        <f t="shared" si="56"/>
        <v>69.457920000000001</v>
      </c>
      <c r="T69" s="14">
        <f t="shared" si="56"/>
        <v>69.457920000000001</v>
      </c>
      <c r="U69" s="14">
        <f t="shared" ref="U69:AJ74" si="57">U$29*$H69</f>
        <v>34.728960000000001</v>
      </c>
      <c r="V69" s="14">
        <f t="shared" si="57"/>
        <v>69.457920000000001</v>
      </c>
      <c r="W69" s="14">
        <f t="shared" si="57"/>
        <v>69.457920000000001</v>
      </c>
      <c r="X69" s="14">
        <f t="shared" si="57"/>
        <v>69.457920000000001</v>
      </c>
      <c r="Y69" s="14">
        <f t="shared" si="57"/>
        <v>69.457920000000001</v>
      </c>
      <c r="Z69" s="14">
        <f t="shared" si="57"/>
        <v>59.08352</v>
      </c>
      <c r="AA69" s="14">
        <f t="shared" si="57"/>
        <v>59.08352</v>
      </c>
      <c r="AB69" s="14">
        <f t="shared" si="57"/>
        <v>59.08352</v>
      </c>
      <c r="AC69" s="14">
        <f t="shared" si="57"/>
        <v>59.08352</v>
      </c>
      <c r="AD69" s="14">
        <f t="shared" si="57"/>
        <v>59.08352</v>
      </c>
      <c r="AE69" s="14">
        <f t="shared" si="57"/>
        <v>59.08352</v>
      </c>
      <c r="AF69" s="14">
        <f t="shared" si="57"/>
        <v>59.08352</v>
      </c>
      <c r="AG69" s="14">
        <f t="shared" si="57"/>
        <v>29.54176</v>
      </c>
      <c r="AH69" s="14">
        <f t="shared" si="57"/>
        <v>29.54176</v>
      </c>
      <c r="AI69" s="14">
        <f t="shared" si="57"/>
        <v>29.54176</v>
      </c>
      <c r="AJ69" s="14">
        <f t="shared" si="57"/>
        <v>55.272640000000003</v>
      </c>
      <c r="AK69" s="14">
        <f t="shared" ref="AK69:AK74" si="58">AK$29*$H69</f>
        <v>27.63616</v>
      </c>
    </row>
    <row r="70" spans="1:37" x14ac:dyDescent="0.2">
      <c r="A70" s="40" t="s">
        <v>10</v>
      </c>
      <c r="B70" s="286" t="s">
        <v>44</v>
      </c>
      <c r="C70" s="286"/>
      <c r="D70" s="286"/>
      <c r="E70" s="286"/>
      <c r="F70" s="286"/>
      <c r="G70" s="286"/>
      <c r="H70" s="140">
        <v>2.5999999999999999E-3</v>
      </c>
      <c r="I70" s="14">
        <f t="shared" si="56"/>
        <v>4.4909020000000002</v>
      </c>
      <c r="J70" s="14">
        <f t="shared" si="56"/>
        <v>4.4909020000000002</v>
      </c>
      <c r="K70" s="14">
        <f t="shared" si="56"/>
        <v>2.245438</v>
      </c>
      <c r="L70" s="14">
        <f t="shared" si="56"/>
        <v>4.4909020000000002</v>
      </c>
      <c r="M70" s="14">
        <f t="shared" si="56"/>
        <v>2.245438</v>
      </c>
      <c r="N70" s="14">
        <f t="shared" si="56"/>
        <v>4.4909020000000002</v>
      </c>
      <c r="O70" s="14">
        <f t="shared" si="56"/>
        <v>4.4909020000000002</v>
      </c>
      <c r="P70" s="14">
        <f t="shared" si="56"/>
        <v>4.4909020000000002</v>
      </c>
      <c r="Q70" s="14">
        <f t="shared" si="56"/>
        <v>2.4002679999999996</v>
      </c>
      <c r="R70" s="14">
        <f t="shared" si="56"/>
        <v>4.8005359999999992</v>
      </c>
      <c r="S70" s="14">
        <f t="shared" si="56"/>
        <v>5.6434559999999996</v>
      </c>
      <c r="T70" s="14">
        <f t="shared" si="56"/>
        <v>5.6434559999999996</v>
      </c>
      <c r="U70" s="14">
        <f t="shared" si="57"/>
        <v>2.8217279999999998</v>
      </c>
      <c r="V70" s="14">
        <f t="shared" si="57"/>
        <v>5.6434559999999996</v>
      </c>
      <c r="W70" s="14">
        <f t="shared" si="57"/>
        <v>5.6434559999999996</v>
      </c>
      <c r="X70" s="14">
        <f t="shared" si="57"/>
        <v>5.6434559999999996</v>
      </c>
      <c r="Y70" s="14">
        <f t="shared" si="57"/>
        <v>5.6434559999999996</v>
      </c>
      <c r="Z70" s="14">
        <f t="shared" si="57"/>
        <v>4.8005359999999992</v>
      </c>
      <c r="AA70" s="14">
        <f t="shared" si="57"/>
        <v>4.8005359999999992</v>
      </c>
      <c r="AB70" s="14">
        <f t="shared" si="57"/>
        <v>4.8005359999999992</v>
      </c>
      <c r="AC70" s="14">
        <f t="shared" si="57"/>
        <v>4.8005359999999992</v>
      </c>
      <c r="AD70" s="14">
        <f t="shared" si="57"/>
        <v>4.8005359999999992</v>
      </c>
      <c r="AE70" s="14">
        <f t="shared" si="57"/>
        <v>4.8005359999999992</v>
      </c>
      <c r="AF70" s="14">
        <f t="shared" si="57"/>
        <v>4.8005359999999992</v>
      </c>
      <c r="AG70" s="14">
        <f t="shared" si="57"/>
        <v>2.4002679999999996</v>
      </c>
      <c r="AH70" s="14">
        <f t="shared" si="57"/>
        <v>2.4002679999999996</v>
      </c>
      <c r="AI70" s="14">
        <f t="shared" si="57"/>
        <v>2.4002679999999996</v>
      </c>
      <c r="AJ70" s="14">
        <f t="shared" si="57"/>
        <v>4.4909020000000002</v>
      </c>
      <c r="AK70" s="14">
        <f t="shared" si="58"/>
        <v>2.245438</v>
      </c>
    </row>
    <row r="71" spans="1:37" x14ac:dyDescent="0.2">
      <c r="A71" s="40" t="s">
        <v>11</v>
      </c>
      <c r="B71" s="286" t="s">
        <v>46</v>
      </c>
      <c r="C71" s="286"/>
      <c r="D71" s="286"/>
      <c r="E71" s="286"/>
      <c r="F71" s="286"/>
      <c r="G71" s="286"/>
      <c r="H71" s="140">
        <v>1.2999999999999999E-3</v>
      </c>
      <c r="I71" s="14">
        <f t="shared" si="56"/>
        <v>2.2454510000000001</v>
      </c>
      <c r="J71" s="14">
        <f t="shared" si="56"/>
        <v>2.2454510000000001</v>
      </c>
      <c r="K71" s="14">
        <f t="shared" si="56"/>
        <v>1.122719</v>
      </c>
      <c r="L71" s="14">
        <f t="shared" si="56"/>
        <v>2.2454510000000001</v>
      </c>
      <c r="M71" s="14">
        <f t="shared" si="56"/>
        <v>1.122719</v>
      </c>
      <c r="N71" s="14">
        <f t="shared" si="56"/>
        <v>2.2454510000000001</v>
      </c>
      <c r="O71" s="14">
        <f t="shared" si="56"/>
        <v>2.2454510000000001</v>
      </c>
      <c r="P71" s="14">
        <f t="shared" si="56"/>
        <v>2.2454510000000001</v>
      </c>
      <c r="Q71" s="14">
        <f t="shared" si="56"/>
        <v>1.2001339999999998</v>
      </c>
      <c r="R71" s="14">
        <f t="shared" si="56"/>
        <v>2.4002679999999996</v>
      </c>
      <c r="S71" s="14">
        <f t="shared" si="56"/>
        <v>2.8217279999999998</v>
      </c>
      <c r="T71" s="14">
        <f t="shared" si="56"/>
        <v>2.8217279999999998</v>
      </c>
      <c r="U71" s="14">
        <f t="shared" si="57"/>
        <v>1.4108639999999999</v>
      </c>
      <c r="V71" s="14">
        <f t="shared" si="57"/>
        <v>2.8217279999999998</v>
      </c>
      <c r="W71" s="14">
        <f t="shared" si="57"/>
        <v>2.8217279999999998</v>
      </c>
      <c r="X71" s="14">
        <f t="shared" si="57"/>
        <v>2.8217279999999998</v>
      </c>
      <c r="Y71" s="14">
        <f t="shared" si="57"/>
        <v>2.8217279999999998</v>
      </c>
      <c r="Z71" s="14">
        <f t="shared" si="57"/>
        <v>2.4002679999999996</v>
      </c>
      <c r="AA71" s="14">
        <f t="shared" si="57"/>
        <v>2.4002679999999996</v>
      </c>
      <c r="AB71" s="14">
        <f t="shared" si="57"/>
        <v>2.4002679999999996</v>
      </c>
      <c r="AC71" s="14">
        <f t="shared" si="57"/>
        <v>2.4002679999999996</v>
      </c>
      <c r="AD71" s="14">
        <f t="shared" si="57"/>
        <v>2.4002679999999996</v>
      </c>
      <c r="AE71" s="14">
        <f t="shared" si="57"/>
        <v>2.4002679999999996</v>
      </c>
      <c r="AF71" s="14">
        <f t="shared" si="57"/>
        <v>2.4002679999999996</v>
      </c>
      <c r="AG71" s="14">
        <f t="shared" si="57"/>
        <v>1.2001339999999998</v>
      </c>
      <c r="AH71" s="14">
        <f t="shared" si="57"/>
        <v>1.2001339999999998</v>
      </c>
      <c r="AI71" s="14">
        <f t="shared" si="57"/>
        <v>1.2001339999999998</v>
      </c>
      <c r="AJ71" s="14">
        <f t="shared" si="57"/>
        <v>2.2454510000000001</v>
      </c>
      <c r="AK71" s="14">
        <f t="shared" si="58"/>
        <v>1.122719</v>
      </c>
    </row>
    <row r="72" spans="1:37" x14ac:dyDescent="0.2">
      <c r="A72" s="40" t="s">
        <v>12</v>
      </c>
      <c r="B72" s="286" t="s">
        <v>43</v>
      </c>
      <c r="C72" s="286"/>
      <c r="D72" s="286"/>
      <c r="E72" s="286"/>
      <c r="F72" s="286"/>
      <c r="G72" s="286"/>
      <c r="H72" s="140">
        <v>1.9400000000000001E-2</v>
      </c>
      <c r="I72" s="14">
        <f t="shared" si="56"/>
        <v>33.509038000000004</v>
      </c>
      <c r="J72" s="14">
        <f t="shared" si="56"/>
        <v>33.509038000000004</v>
      </c>
      <c r="K72" s="14">
        <f t="shared" si="56"/>
        <v>16.754422000000002</v>
      </c>
      <c r="L72" s="14">
        <f t="shared" si="56"/>
        <v>33.509038000000004</v>
      </c>
      <c r="M72" s="14">
        <f t="shared" si="56"/>
        <v>16.754422000000002</v>
      </c>
      <c r="N72" s="14">
        <f t="shared" si="56"/>
        <v>33.509038000000004</v>
      </c>
      <c r="O72" s="14">
        <f t="shared" si="56"/>
        <v>33.509038000000004</v>
      </c>
      <c r="P72" s="14">
        <f t="shared" si="56"/>
        <v>33.509038000000004</v>
      </c>
      <c r="Q72" s="14">
        <f t="shared" si="56"/>
        <v>17.909692</v>
      </c>
      <c r="R72" s="14">
        <f t="shared" si="56"/>
        <v>35.819383999999999</v>
      </c>
      <c r="S72" s="14">
        <f t="shared" si="56"/>
        <v>42.108863999999997</v>
      </c>
      <c r="T72" s="14">
        <f t="shared" si="56"/>
        <v>42.108863999999997</v>
      </c>
      <c r="U72" s="14">
        <f t="shared" si="57"/>
        <v>21.054431999999998</v>
      </c>
      <c r="V72" s="14">
        <f t="shared" si="57"/>
        <v>42.108863999999997</v>
      </c>
      <c r="W72" s="14">
        <f t="shared" si="57"/>
        <v>42.108863999999997</v>
      </c>
      <c r="X72" s="14">
        <f t="shared" si="57"/>
        <v>42.108863999999997</v>
      </c>
      <c r="Y72" s="14">
        <f t="shared" si="57"/>
        <v>42.108863999999997</v>
      </c>
      <c r="Z72" s="14">
        <f t="shared" si="57"/>
        <v>35.819383999999999</v>
      </c>
      <c r="AA72" s="14">
        <f t="shared" si="57"/>
        <v>35.819383999999999</v>
      </c>
      <c r="AB72" s="14">
        <f t="shared" si="57"/>
        <v>35.819383999999999</v>
      </c>
      <c r="AC72" s="14">
        <f t="shared" si="57"/>
        <v>35.819383999999999</v>
      </c>
      <c r="AD72" s="14">
        <f t="shared" si="57"/>
        <v>35.819383999999999</v>
      </c>
      <c r="AE72" s="14">
        <f t="shared" si="57"/>
        <v>35.819383999999999</v>
      </c>
      <c r="AF72" s="14">
        <f t="shared" si="57"/>
        <v>35.819383999999999</v>
      </c>
      <c r="AG72" s="14">
        <f t="shared" si="57"/>
        <v>17.909692</v>
      </c>
      <c r="AH72" s="14">
        <f t="shared" si="57"/>
        <v>17.909692</v>
      </c>
      <c r="AI72" s="14">
        <f t="shared" si="57"/>
        <v>17.909692</v>
      </c>
      <c r="AJ72" s="14">
        <f t="shared" si="57"/>
        <v>33.509038000000004</v>
      </c>
      <c r="AK72" s="14">
        <f t="shared" si="58"/>
        <v>16.754422000000002</v>
      </c>
    </row>
    <row r="73" spans="1:37" s="249" customFormat="1" x14ac:dyDescent="0.2">
      <c r="A73" s="142" t="s">
        <v>13</v>
      </c>
      <c r="B73" s="293" t="s">
        <v>275</v>
      </c>
      <c r="C73" s="293"/>
      <c r="D73" s="293"/>
      <c r="E73" s="293"/>
      <c r="F73" s="293"/>
      <c r="G73" s="293"/>
      <c r="H73" s="140">
        <f>H53</f>
        <v>0.3680000000000001</v>
      </c>
      <c r="I73" s="34">
        <f t="shared" ref="I73:J73" si="59">I72*$H$73</f>
        <v>12.331325984000005</v>
      </c>
      <c r="J73" s="34">
        <f t="shared" si="59"/>
        <v>12.331325984000005</v>
      </c>
      <c r="K73" s="34">
        <f>K72*$H$73</f>
        <v>6.165627296000002</v>
      </c>
      <c r="L73" s="34">
        <f t="shared" ref="L73:AI73" si="60">L72*$H$73</f>
        <v>12.331325984000005</v>
      </c>
      <c r="M73" s="34">
        <f t="shared" si="60"/>
        <v>6.165627296000002</v>
      </c>
      <c r="N73" s="34">
        <f t="shared" si="60"/>
        <v>12.331325984000005</v>
      </c>
      <c r="O73" s="34">
        <f t="shared" si="60"/>
        <v>12.331325984000005</v>
      </c>
      <c r="P73" s="34">
        <f t="shared" si="60"/>
        <v>12.331325984000005</v>
      </c>
      <c r="Q73" s="34">
        <f t="shared" si="60"/>
        <v>6.5907666560000013</v>
      </c>
      <c r="R73" s="34">
        <f t="shared" si="60"/>
        <v>13.181533312000003</v>
      </c>
      <c r="S73" s="34">
        <f t="shared" si="60"/>
        <v>15.496061952000003</v>
      </c>
      <c r="T73" s="34">
        <f t="shared" si="60"/>
        <v>15.496061952000003</v>
      </c>
      <c r="U73" s="34">
        <f t="shared" si="60"/>
        <v>7.7480309760000017</v>
      </c>
      <c r="V73" s="34">
        <f t="shared" si="60"/>
        <v>15.496061952000003</v>
      </c>
      <c r="W73" s="34">
        <f t="shared" si="60"/>
        <v>15.496061952000003</v>
      </c>
      <c r="X73" s="34">
        <f t="shared" si="60"/>
        <v>15.496061952000003</v>
      </c>
      <c r="Y73" s="34">
        <f t="shared" si="60"/>
        <v>15.496061952000003</v>
      </c>
      <c r="Z73" s="34">
        <f t="shared" si="60"/>
        <v>13.181533312000003</v>
      </c>
      <c r="AA73" s="34">
        <f t="shared" si="60"/>
        <v>13.181533312000003</v>
      </c>
      <c r="AB73" s="34">
        <f t="shared" si="60"/>
        <v>13.181533312000003</v>
      </c>
      <c r="AC73" s="34">
        <f t="shared" si="60"/>
        <v>13.181533312000003</v>
      </c>
      <c r="AD73" s="34">
        <f t="shared" si="60"/>
        <v>13.181533312000003</v>
      </c>
      <c r="AE73" s="34">
        <f t="shared" si="60"/>
        <v>13.181533312000003</v>
      </c>
      <c r="AF73" s="34">
        <f t="shared" si="60"/>
        <v>13.181533312000003</v>
      </c>
      <c r="AG73" s="34">
        <f t="shared" si="60"/>
        <v>6.5907666560000013</v>
      </c>
      <c r="AH73" s="34">
        <f t="shared" si="60"/>
        <v>6.5907666560000013</v>
      </c>
      <c r="AI73" s="34">
        <f t="shared" si="60"/>
        <v>6.5907666560000013</v>
      </c>
      <c r="AJ73" s="34">
        <f t="shared" ref="AJ73" si="61">AJ72*$H$73</f>
        <v>12.331325984000005</v>
      </c>
      <c r="AK73" s="34">
        <f>AK72*$H$73</f>
        <v>6.165627296000002</v>
      </c>
    </row>
    <row r="74" spans="1:37" x14ac:dyDescent="0.2">
      <c r="A74" s="246" t="s">
        <v>14</v>
      </c>
      <c r="B74" s="294" t="s">
        <v>47</v>
      </c>
      <c r="C74" s="294"/>
      <c r="D74" s="294"/>
      <c r="E74" s="294"/>
      <c r="F74" s="294"/>
      <c r="G74" s="294"/>
      <c r="H74" s="247">
        <v>8.0000000000000004E-4</v>
      </c>
      <c r="I74" s="248">
        <f t="shared" si="56"/>
        <v>1.3818160000000002</v>
      </c>
      <c r="J74" s="248">
        <f t="shared" si="56"/>
        <v>1.3818160000000002</v>
      </c>
      <c r="K74" s="248">
        <f t="shared" si="56"/>
        <v>0.69090400000000007</v>
      </c>
      <c r="L74" s="248">
        <f t="shared" si="56"/>
        <v>1.3818160000000002</v>
      </c>
      <c r="M74" s="248">
        <f t="shared" si="56"/>
        <v>0.69090400000000007</v>
      </c>
      <c r="N74" s="248">
        <f t="shared" si="56"/>
        <v>1.3818160000000002</v>
      </c>
      <c r="O74" s="248">
        <f t="shared" si="56"/>
        <v>1.3818160000000002</v>
      </c>
      <c r="P74" s="248">
        <f t="shared" si="56"/>
        <v>1.3818160000000002</v>
      </c>
      <c r="Q74" s="248">
        <f t="shared" si="56"/>
        <v>0.73854399999999998</v>
      </c>
      <c r="R74" s="248">
        <f t="shared" si="56"/>
        <v>1.477088</v>
      </c>
      <c r="S74" s="248">
        <f t="shared" si="56"/>
        <v>1.736448</v>
      </c>
      <c r="T74" s="248">
        <f t="shared" si="56"/>
        <v>1.736448</v>
      </c>
      <c r="U74" s="248">
        <f t="shared" si="57"/>
        <v>0.868224</v>
      </c>
      <c r="V74" s="248">
        <f t="shared" si="57"/>
        <v>1.736448</v>
      </c>
      <c r="W74" s="248">
        <f t="shared" si="57"/>
        <v>1.736448</v>
      </c>
      <c r="X74" s="248">
        <f t="shared" si="57"/>
        <v>1.736448</v>
      </c>
      <c r="Y74" s="248">
        <f t="shared" si="57"/>
        <v>1.736448</v>
      </c>
      <c r="Z74" s="248">
        <f t="shared" si="57"/>
        <v>1.477088</v>
      </c>
      <c r="AA74" s="248">
        <f t="shared" si="57"/>
        <v>1.477088</v>
      </c>
      <c r="AB74" s="248">
        <f t="shared" si="57"/>
        <v>1.477088</v>
      </c>
      <c r="AC74" s="248">
        <f t="shared" si="57"/>
        <v>1.477088</v>
      </c>
      <c r="AD74" s="248">
        <f t="shared" si="57"/>
        <v>1.477088</v>
      </c>
      <c r="AE74" s="248">
        <f t="shared" si="57"/>
        <v>1.477088</v>
      </c>
      <c r="AF74" s="248">
        <f t="shared" si="57"/>
        <v>1.477088</v>
      </c>
      <c r="AG74" s="248">
        <f t="shared" si="57"/>
        <v>0.73854399999999998</v>
      </c>
      <c r="AH74" s="248">
        <f t="shared" si="57"/>
        <v>0.73854399999999998</v>
      </c>
      <c r="AI74" s="248">
        <f t="shared" si="57"/>
        <v>0.73854399999999998</v>
      </c>
      <c r="AJ74" s="248">
        <f t="shared" si="57"/>
        <v>1.3818160000000002</v>
      </c>
      <c r="AK74" s="248">
        <f t="shared" si="58"/>
        <v>0.69090400000000007</v>
      </c>
    </row>
    <row r="75" spans="1:37" x14ac:dyDescent="0.2">
      <c r="A75" s="282" t="s">
        <v>332</v>
      </c>
      <c r="B75" s="282"/>
      <c r="C75" s="282"/>
      <c r="D75" s="282"/>
      <c r="E75" s="282"/>
      <c r="F75" s="282"/>
      <c r="G75" s="282"/>
      <c r="H75" s="2">
        <f>TRUNC(SUM(H69:H74),4)</f>
        <v>0.42409999999999998</v>
      </c>
      <c r="I75" s="15">
        <f t="shared" ref="I75:AF75" si="62">SUM(I69:I74)</f>
        <v>109.23117298400001</v>
      </c>
      <c r="J75" s="15">
        <f t="shared" si="62"/>
        <v>109.23117298400001</v>
      </c>
      <c r="K75" s="15">
        <f t="shared" si="62"/>
        <v>54.615270296000013</v>
      </c>
      <c r="L75" s="15">
        <f t="shared" si="62"/>
        <v>109.23117298400001</v>
      </c>
      <c r="M75" s="15">
        <f t="shared" si="62"/>
        <v>54.615270296000013</v>
      </c>
      <c r="N75" s="15">
        <f t="shared" si="62"/>
        <v>109.23117298400001</v>
      </c>
      <c r="O75" s="15">
        <f t="shared" si="62"/>
        <v>109.23117298400001</v>
      </c>
      <c r="P75" s="15">
        <f t="shared" ref="P75" si="63">SUM(P69:P74)</f>
        <v>109.23117298400001</v>
      </c>
      <c r="Q75" s="15">
        <f t="shared" si="62"/>
        <v>58.381164655999996</v>
      </c>
      <c r="R75" s="15">
        <f t="shared" ref="R75" si="64">SUM(R69:R74)</f>
        <v>116.76232931199999</v>
      </c>
      <c r="S75" s="15">
        <f t="shared" si="62"/>
        <v>137.26447795199999</v>
      </c>
      <c r="T75" s="15">
        <f t="shared" si="62"/>
        <v>137.26447795199999</v>
      </c>
      <c r="U75" s="15">
        <f t="shared" si="62"/>
        <v>68.632238975999996</v>
      </c>
      <c r="V75" s="15">
        <f t="shared" si="62"/>
        <v>137.26447795199999</v>
      </c>
      <c r="W75" s="15">
        <f t="shared" ref="W75" si="65">SUM(W69:W74)</f>
        <v>137.26447795199999</v>
      </c>
      <c r="X75" s="15">
        <f t="shared" si="62"/>
        <v>137.26447795199999</v>
      </c>
      <c r="Y75" s="15">
        <f t="shared" si="62"/>
        <v>137.26447795199999</v>
      </c>
      <c r="Z75" s="15">
        <f t="shared" si="62"/>
        <v>116.76232931199999</v>
      </c>
      <c r="AA75" s="15">
        <f t="shared" si="62"/>
        <v>116.76232931199999</v>
      </c>
      <c r="AB75" s="15">
        <f t="shared" si="62"/>
        <v>116.76232931199999</v>
      </c>
      <c r="AC75" s="15">
        <f t="shared" si="62"/>
        <v>116.76232931199999</v>
      </c>
      <c r="AD75" s="15">
        <f t="shared" si="62"/>
        <v>116.76232931199999</v>
      </c>
      <c r="AE75" s="15">
        <f t="shared" si="62"/>
        <v>116.76232931199999</v>
      </c>
      <c r="AF75" s="15">
        <f t="shared" si="62"/>
        <v>116.76232931199999</v>
      </c>
      <c r="AG75" s="15">
        <f t="shared" ref="AG75:AI75" si="66">SUM(AG69:AG74)</f>
        <v>58.381164655999996</v>
      </c>
      <c r="AH75" s="15">
        <f t="shared" ref="AH75" si="67">SUM(AH69:AH74)</f>
        <v>58.381164655999996</v>
      </c>
      <c r="AI75" s="15">
        <f t="shared" si="66"/>
        <v>58.381164655999996</v>
      </c>
      <c r="AJ75" s="15">
        <f t="shared" ref="AJ75" si="68">SUM(AJ69:AJ74)</f>
        <v>109.23117298400001</v>
      </c>
      <c r="AK75" s="15">
        <f t="shared" ref="AK75" si="69">SUM(AK69:AK74)</f>
        <v>54.615270296000013</v>
      </c>
    </row>
    <row r="76" spans="1:37" x14ac:dyDescent="0.2">
      <c r="A76" s="56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</row>
    <row r="77" spans="1:37" x14ac:dyDescent="0.2">
      <c r="A77" s="59" t="s">
        <v>274</v>
      </c>
      <c r="B77" s="59"/>
      <c r="C77" s="59"/>
      <c r="D77" s="59"/>
      <c r="E77" s="59"/>
      <c r="F77" s="59"/>
      <c r="G77" s="59"/>
      <c r="H77" s="40" t="s">
        <v>3</v>
      </c>
      <c r="I77" s="40" t="s">
        <v>1</v>
      </c>
      <c r="J77" s="40" t="s">
        <v>1</v>
      </c>
      <c r="K77" s="40" t="s">
        <v>1</v>
      </c>
      <c r="L77" s="40" t="s">
        <v>1</v>
      </c>
      <c r="M77" s="40" t="s">
        <v>1</v>
      </c>
      <c r="N77" s="40" t="s">
        <v>1</v>
      </c>
      <c r="O77" s="40" t="s">
        <v>1</v>
      </c>
      <c r="P77" s="40" t="s">
        <v>1</v>
      </c>
      <c r="Q77" s="40" t="s">
        <v>1</v>
      </c>
      <c r="R77" s="40" t="s">
        <v>1</v>
      </c>
      <c r="S77" s="40" t="s">
        <v>1</v>
      </c>
      <c r="T77" s="40" t="s">
        <v>1</v>
      </c>
      <c r="U77" s="40" t="s">
        <v>1</v>
      </c>
      <c r="V77" s="40" t="s">
        <v>1</v>
      </c>
      <c r="W77" s="40" t="s">
        <v>1</v>
      </c>
      <c r="X77" s="40" t="s">
        <v>1</v>
      </c>
      <c r="Y77" s="40" t="s">
        <v>1</v>
      </c>
      <c r="Z77" s="40" t="s">
        <v>1</v>
      </c>
      <c r="AA77" s="40" t="s">
        <v>1</v>
      </c>
      <c r="AB77" s="40" t="s">
        <v>1</v>
      </c>
      <c r="AC77" s="40" t="s">
        <v>1</v>
      </c>
      <c r="AD77" s="40" t="s">
        <v>1</v>
      </c>
      <c r="AE77" s="40" t="s">
        <v>1</v>
      </c>
      <c r="AF77" s="40" t="s">
        <v>1</v>
      </c>
      <c r="AG77" s="40" t="s">
        <v>1</v>
      </c>
      <c r="AH77" s="40" t="s">
        <v>1</v>
      </c>
      <c r="AI77" s="40" t="s">
        <v>1</v>
      </c>
      <c r="AJ77" s="40" t="s">
        <v>1</v>
      </c>
      <c r="AK77" s="40" t="s">
        <v>1</v>
      </c>
    </row>
    <row r="78" spans="1:37" x14ac:dyDescent="0.2">
      <c r="A78" s="40" t="s">
        <v>9</v>
      </c>
      <c r="B78" s="286" t="s">
        <v>50</v>
      </c>
      <c r="C78" s="286"/>
      <c r="D78" s="286"/>
      <c r="E78" s="286"/>
      <c r="F78" s="286"/>
      <c r="G78" s="286"/>
      <c r="H78" s="139">
        <v>1.3899999999999999E-2</v>
      </c>
      <c r="I78" s="14">
        <f t="shared" ref="I78:T82" si="70">I$29*$H78</f>
        <v>24.009052999999998</v>
      </c>
      <c r="J78" s="14">
        <f t="shared" si="70"/>
        <v>24.009052999999998</v>
      </c>
      <c r="K78" s="14">
        <f t="shared" si="70"/>
        <v>12.004456999999999</v>
      </c>
      <c r="L78" s="14">
        <f t="shared" si="70"/>
        <v>24.009052999999998</v>
      </c>
      <c r="M78" s="14">
        <f t="shared" si="70"/>
        <v>12.004456999999999</v>
      </c>
      <c r="N78" s="14">
        <f t="shared" si="70"/>
        <v>24.009052999999998</v>
      </c>
      <c r="O78" s="14">
        <f t="shared" si="70"/>
        <v>24.009052999999998</v>
      </c>
      <c r="P78" s="14">
        <f t="shared" si="70"/>
        <v>24.009052999999998</v>
      </c>
      <c r="Q78" s="14">
        <f t="shared" si="70"/>
        <v>12.832201999999999</v>
      </c>
      <c r="R78" s="14">
        <f t="shared" si="70"/>
        <v>25.664403999999998</v>
      </c>
      <c r="S78" s="14">
        <f t="shared" si="70"/>
        <v>30.170783999999998</v>
      </c>
      <c r="T78" s="14">
        <f t="shared" si="70"/>
        <v>30.170783999999998</v>
      </c>
      <c r="U78" s="14">
        <f t="shared" ref="U78:AJ82" si="71">U$29*$H78</f>
        <v>15.085391999999999</v>
      </c>
      <c r="V78" s="14">
        <f t="shared" si="71"/>
        <v>30.170783999999998</v>
      </c>
      <c r="W78" s="14">
        <f t="shared" si="71"/>
        <v>30.170783999999998</v>
      </c>
      <c r="X78" s="14">
        <f t="shared" si="71"/>
        <v>30.170783999999998</v>
      </c>
      <c r="Y78" s="14">
        <f t="shared" si="71"/>
        <v>30.170783999999998</v>
      </c>
      <c r="Z78" s="14">
        <f t="shared" si="71"/>
        <v>25.664403999999998</v>
      </c>
      <c r="AA78" s="14">
        <f t="shared" si="71"/>
        <v>25.664403999999998</v>
      </c>
      <c r="AB78" s="14">
        <f t="shared" si="71"/>
        <v>25.664403999999998</v>
      </c>
      <c r="AC78" s="14">
        <f t="shared" si="71"/>
        <v>25.664403999999998</v>
      </c>
      <c r="AD78" s="14">
        <f t="shared" si="71"/>
        <v>25.664403999999998</v>
      </c>
      <c r="AE78" s="14">
        <f t="shared" si="71"/>
        <v>25.664403999999998</v>
      </c>
      <c r="AF78" s="14">
        <f t="shared" si="71"/>
        <v>25.664403999999998</v>
      </c>
      <c r="AG78" s="14">
        <f t="shared" si="71"/>
        <v>12.832201999999999</v>
      </c>
      <c r="AH78" s="14">
        <f t="shared" si="71"/>
        <v>12.832201999999999</v>
      </c>
      <c r="AI78" s="14">
        <f t="shared" si="71"/>
        <v>12.832201999999999</v>
      </c>
      <c r="AJ78" s="14">
        <f t="shared" si="71"/>
        <v>24.009052999999998</v>
      </c>
      <c r="AK78" s="14">
        <f t="shared" ref="AK78:AK82" si="72">AK$29*$H78</f>
        <v>12.004456999999999</v>
      </c>
    </row>
    <row r="79" spans="1:37" x14ac:dyDescent="0.2">
      <c r="A79" s="40" t="s">
        <v>10</v>
      </c>
      <c r="B79" s="286" t="s">
        <v>48</v>
      </c>
      <c r="C79" s="286"/>
      <c r="D79" s="286"/>
      <c r="E79" s="286"/>
      <c r="F79" s="286"/>
      <c r="G79" s="286"/>
      <c r="H79" s="139">
        <v>2.0000000000000001E-4</v>
      </c>
      <c r="I79" s="14">
        <f t="shared" si="70"/>
        <v>0.34545400000000004</v>
      </c>
      <c r="J79" s="14">
        <f t="shared" si="70"/>
        <v>0.34545400000000004</v>
      </c>
      <c r="K79" s="14">
        <f t="shared" si="70"/>
        <v>0.17272600000000002</v>
      </c>
      <c r="L79" s="14">
        <f t="shared" si="70"/>
        <v>0.34545400000000004</v>
      </c>
      <c r="M79" s="14">
        <f t="shared" si="70"/>
        <v>0.17272600000000002</v>
      </c>
      <c r="N79" s="14">
        <f t="shared" si="70"/>
        <v>0.34545400000000004</v>
      </c>
      <c r="O79" s="14">
        <f t="shared" si="70"/>
        <v>0.34545400000000004</v>
      </c>
      <c r="P79" s="14">
        <f t="shared" si="70"/>
        <v>0.34545400000000004</v>
      </c>
      <c r="Q79" s="14">
        <f t="shared" si="70"/>
        <v>0.18463599999999999</v>
      </c>
      <c r="R79" s="14">
        <f t="shared" si="70"/>
        <v>0.36927199999999999</v>
      </c>
      <c r="S79" s="14">
        <f t="shared" si="70"/>
        <v>0.434112</v>
      </c>
      <c r="T79" s="14">
        <f t="shared" si="70"/>
        <v>0.434112</v>
      </c>
      <c r="U79" s="14">
        <f t="shared" si="71"/>
        <v>0.217056</v>
      </c>
      <c r="V79" s="14">
        <f t="shared" si="71"/>
        <v>0.434112</v>
      </c>
      <c r="W79" s="14">
        <f t="shared" si="71"/>
        <v>0.434112</v>
      </c>
      <c r="X79" s="14">
        <f t="shared" si="71"/>
        <v>0.434112</v>
      </c>
      <c r="Y79" s="14">
        <f t="shared" si="71"/>
        <v>0.434112</v>
      </c>
      <c r="Z79" s="14">
        <f t="shared" si="71"/>
        <v>0.36927199999999999</v>
      </c>
      <c r="AA79" s="14">
        <f t="shared" si="71"/>
        <v>0.36927199999999999</v>
      </c>
      <c r="AB79" s="14">
        <f t="shared" si="71"/>
        <v>0.36927199999999999</v>
      </c>
      <c r="AC79" s="14">
        <f t="shared" si="71"/>
        <v>0.36927199999999999</v>
      </c>
      <c r="AD79" s="14">
        <f t="shared" si="71"/>
        <v>0.36927199999999999</v>
      </c>
      <c r="AE79" s="14">
        <f t="shared" si="71"/>
        <v>0.36927199999999999</v>
      </c>
      <c r="AF79" s="14">
        <f t="shared" si="71"/>
        <v>0.36927199999999999</v>
      </c>
      <c r="AG79" s="14">
        <f t="shared" si="71"/>
        <v>0.18463599999999999</v>
      </c>
      <c r="AH79" s="14">
        <f t="shared" si="71"/>
        <v>0.18463599999999999</v>
      </c>
      <c r="AI79" s="14">
        <f t="shared" si="71"/>
        <v>0.18463599999999999</v>
      </c>
      <c r="AJ79" s="14">
        <f t="shared" si="71"/>
        <v>0.34545400000000004</v>
      </c>
      <c r="AK79" s="14">
        <f t="shared" si="72"/>
        <v>0.17272600000000002</v>
      </c>
    </row>
    <row r="80" spans="1:37" x14ac:dyDescent="0.2">
      <c r="A80" s="40" t="s">
        <v>11</v>
      </c>
      <c r="B80" s="286" t="s">
        <v>85</v>
      </c>
      <c r="C80" s="286"/>
      <c r="D80" s="286"/>
      <c r="E80" s="286"/>
      <c r="F80" s="286"/>
      <c r="G80" s="286"/>
      <c r="H80" s="140">
        <v>2.8E-3</v>
      </c>
      <c r="I80" s="14">
        <f t="shared" si="70"/>
        <v>4.8363560000000003</v>
      </c>
      <c r="J80" s="14">
        <f t="shared" si="70"/>
        <v>4.8363560000000003</v>
      </c>
      <c r="K80" s="14">
        <f t="shared" si="70"/>
        <v>2.418164</v>
      </c>
      <c r="L80" s="14">
        <f t="shared" si="70"/>
        <v>4.8363560000000003</v>
      </c>
      <c r="M80" s="14">
        <f t="shared" si="70"/>
        <v>2.418164</v>
      </c>
      <c r="N80" s="14">
        <f t="shared" si="70"/>
        <v>4.8363560000000003</v>
      </c>
      <c r="O80" s="14">
        <f t="shared" si="70"/>
        <v>4.8363560000000003</v>
      </c>
      <c r="P80" s="14">
        <f t="shared" si="70"/>
        <v>4.8363560000000003</v>
      </c>
      <c r="Q80" s="14">
        <f t="shared" si="70"/>
        <v>2.5849039999999999</v>
      </c>
      <c r="R80" s="14">
        <f t="shared" si="70"/>
        <v>5.1698079999999997</v>
      </c>
      <c r="S80" s="14">
        <f t="shared" si="70"/>
        <v>6.0775679999999994</v>
      </c>
      <c r="T80" s="14">
        <f t="shared" si="70"/>
        <v>6.0775679999999994</v>
      </c>
      <c r="U80" s="14">
        <f t="shared" si="71"/>
        <v>3.0387839999999997</v>
      </c>
      <c r="V80" s="14">
        <f t="shared" si="71"/>
        <v>6.0775679999999994</v>
      </c>
      <c r="W80" s="14">
        <f t="shared" si="71"/>
        <v>6.0775679999999994</v>
      </c>
      <c r="X80" s="14">
        <f t="shared" si="71"/>
        <v>6.0775679999999994</v>
      </c>
      <c r="Y80" s="14">
        <f t="shared" si="71"/>
        <v>6.0775679999999994</v>
      </c>
      <c r="Z80" s="14">
        <f t="shared" si="71"/>
        <v>5.1698079999999997</v>
      </c>
      <c r="AA80" s="14">
        <f t="shared" si="71"/>
        <v>5.1698079999999997</v>
      </c>
      <c r="AB80" s="14">
        <f t="shared" si="71"/>
        <v>5.1698079999999997</v>
      </c>
      <c r="AC80" s="14">
        <f t="shared" si="71"/>
        <v>5.1698079999999997</v>
      </c>
      <c r="AD80" s="14">
        <f t="shared" si="71"/>
        <v>5.1698079999999997</v>
      </c>
      <c r="AE80" s="14">
        <f t="shared" si="71"/>
        <v>5.1698079999999997</v>
      </c>
      <c r="AF80" s="14">
        <f t="shared" si="71"/>
        <v>5.1698079999999997</v>
      </c>
      <c r="AG80" s="14">
        <f t="shared" si="71"/>
        <v>2.5849039999999999</v>
      </c>
      <c r="AH80" s="14">
        <f t="shared" si="71"/>
        <v>2.5849039999999999</v>
      </c>
      <c r="AI80" s="14">
        <f t="shared" si="71"/>
        <v>2.5849039999999999</v>
      </c>
      <c r="AJ80" s="14">
        <f t="shared" si="71"/>
        <v>4.8363560000000003</v>
      </c>
      <c r="AK80" s="14">
        <f t="shared" si="72"/>
        <v>2.418164</v>
      </c>
    </row>
    <row r="81" spans="1:37" x14ac:dyDescent="0.2">
      <c r="A81" s="40" t="s">
        <v>12</v>
      </c>
      <c r="B81" s="286" t="s">
        <v>84</v>
      </c>
      <c r="C81" s="286"/>
      <c r="D81" s="286"/>
      <c r="E81" s="286"/>
      <c r="F81" s="286"/>
      <c r="G81" s="286"/>
      <c r="H81" s="139">
        <v>3.3E-3</v>
      </c>
      <c r="I81" s="14">
        <f t="shared" si="70"/>
        <v>5.6999909999999998</v>
      </c>
      <c r="J81" s="14">
        <f t="shared" si="70"/>
        <v>5.6999909999999998</v>
      </c>
      <c r="K81" s="14">
        <f t="shared" si="70"/>
        <v>2.8499789999999998</v>
      </c>
      <c r="L81" s="14">
        <f t="shared" si="70"/>
        <v>5.6999909999999998</v>
      </c>
      <c r="M81" s="14">
        <f t="shared" si="70"/>
        <v>2.8499789999999998</v>
      </c>
      <c r="N81" s="14">
        <f t="shared" si="70"/>
        <v>5.6999909999999998</v>
      </c>
      <c r="O81" s="14">
        <f t="shared" si="70"/>
        <v>5.6999909999999998</v>
      </c>
      <c r="P81" s="14">
        <f t="shared" si="70"/>
        <v>5.6999909999999998</v>
      </c>
      <c r="Q81" s="14">
        <f t="shared" si="70"/>
        <v>3.046494</v>
      </c>
      <c r="R81" s="14">
        <f t="shared" si="70"/>
        <v>6.0929880000000001</v>
      </c>
      <c r="S81" s="14">
        <f t="shared" si="70"/>
        <v>7.1628479999999994</v>
      </c>
      <c r="T81" s="14">
        <f t="shared" si="70"/>
        <v>7.1628479999999994</v>
      </c>
      <c r="U81" s="14">
        <f t="shared" si="71"/>
        <v>3.5814239999999997</v>
      </c>
      <c r="V81" s="14">
        <f t="shared" si="71"/>
        <v>7.1628479999999994</v>
      </c>
      <c r="W81" s="14">
        <f t="shared" si="71"/>
        <v>7.1628479999999994</v>
      </c>
      <c r="X81" s="14">
        <f t="shared" si="71"/>
        <v>7.1628479999999994</v>
      </c>
      <c r="Y81" s="14">
        <f t="shared" si="71"/>
        <v>7.1628479999999994</v>
      </c>
      <c r="Z81" s="14">
        <f t="shared" si="71"/>
        <v>6.0929880000000001</v>
      </c>
      <c r="AA81" s="14">
        <f t="shared" si="71"/>
        <v>6.0929880000000001</v>
      </c>
      <c r="AB81" s="14">
        <f t="shared" si="71"/>
        <v>6.0929880000000001</v>
      </c>
      <c r="AC81" s="14">
        <f t="shared" si="71"/>
        <v>6.0929880000000001</v>
      </c>
      <c r="AD81" s="14">
        <f t="shared" si="71"/>
        <v>6.0929880000000001</v>
      </c>
      <c r="AE81" s="14">
        <f t="shared" si="71"/>
        <v>6.0929880000000001</v>
      </c>
      <c r="AF81" s="14">
        <f t="shared" si="71"/>
        <v>6.0929880000000001</v>
      </c>
      <c r="AG81" s="14">
        <f t="shared" si="71"/>
        <v>3.046494</v>
      </c>
      <c r="AH81" s="14">
        <f t="shared" si="71"/>
        <v>3.046494</v>
      </c>
      <c r="AI81" s="14">
        <f t="shared" si="71"/>
        <v>3.046494</v>
      </c>
      <c r="AJ81" s="14">
        <f t="shared" si="71"/>
        <v>5.6999909999999998</v>
      </c>
      <c r="AK81" s="14">
        <f t="shared" si="72"/>
        <v>2.8499789999999998</v>
      </c>
    </row>
    <row r="82" spans="1:37" x14ac:dyDescent="0.2">
      <c r="A82" s="40" t="s">
        <v>13</v>
      </c>
      <c r="B82" s="286" t="s">
        <v>4</v>
      </c>
      <c r="C82" s="286"/>
      <c r="D82" s="286"/>
      <c r="E82" s="286"/>
      <c r="F82" s="286"/>
      <c r="G82" s="286"/>
      <c r="H82" s="139">
        <v>0</v>
      </c>
      <c r="I82" s="14">
        <f t="shared" si="70"/>
        <v>0</v>
      </c>
      <c r="J82" s="14">
        <f t="shared" si="70"/>
        <v>0</v>
      </c>
      <c r="K82" s="14">
        <f t="shared" si="70"/>
        <v>0</v>
      </c>
      <c r="L82" s="14">
        <f t="shared" si="70"/>
        <v>0</v>
      </c>
      <c r="M82" s="14">
        <f t="shared" si="70"/>
        <v>0</v>
      </c>
      <c r="N82" s="14">
        <f t="shared" si="70"/>
        <v>0</v>
      </c>
      <c r="O82" s="14">
        <f t="shared" si="70"/>
        <v>0</v>
      </c>
      <c r="P82" s="14">
        <f t="shared" si="70"/>
        <v>0</v>
      </c>
      <c r="Q82" s="14">
        <f t="shared" si="70"/>
        <v>0</v>
      </c>
      <c r="R82" s="14">
        <f t="shared" si="70"/>
        <v>0</v>
      </c>
      <c r="S82" s="14">
        <f t="shared" si="70"/>
        <v>0</v>
      </c>
      <c r="T82" s="14">
        <f t="shared" si="70"/>
        <v>0</v>
      </c>
      <c r="U82" s="14">
        <f t="shared" si="71"/>
        <v>0</v>
      </c>
      <c r="V82" s="14">
        <f t="shared" si="71"/>
        <v>0</v>
      </c>
      <c r="W82" s="14">
        <f t="shared" si="71"/>
        <v>0</v>
      </c>
      <c r="X82" s="14">
        <f t="shared" si="71"/>
        <v>0</v>
      </c>
      <c r="Y82" s="14">
        <f t="shared" si="71"/>
        <v>0</v>
      </c>
      <c r="Z82" s="14">
        <f t="shared" si="71"/>
        <v>0</v>
      </c>
      <c r="AA82" s="14">
        <f t="shared" si="71"/>
        <v>0</v>
      </c>
      <c r="AB82" s="14">
        <f t="shared" si="71"/>
        <v>0</v>
      </c>
      <c r="AC82" s="14">
        <f t="shared" si="71"/>
        <v>0</v>
      </c>
      <c r="AD82" s="14">
        <f t="shared" si="71"/>
        <v>0</v>
      </c>
      <c r="AE82" s="14">
        <f t="shared" si="71"/>
        <v>0</v>
      </c>
      <c r="AF82" s="14">
        <f t="shared" si="71"/>
        <v>0</v>
      </c>
      <c r="AG82" s="14">
        <f t="shared" si="71"/>
        <v>0</v>
      </c>
      <c r="AH82" s="14">
        <f t="shared" si="71"/>
        <v>0</v>
      </c>
      <c r="AI82" s="14">
        <f t="shared" si="71"/>
        <v>0</v>
      </c>
      <c r="AJ82" s="14">
        <f t="shared" si="71"/>
        <v>0</v>
      </c>
      <c r="AK82" s="14">
        <f t="shared" si="72"/>
        <v>0</v>
      </c>
    </row>
    <row r="83" spans="1:37" x14ac:dyDescent="0.2">
      <c r="A83" s="287" t="s">
        <v>49</v>
      </c>
      <c r="B83" s="288"/>
      <c r="C83" s="288"/>
      <c r="D83" s="288"/>
      <c r="E83" s="288"/>
      <c r="F83" s="288"/>
      <c r="G83" s="289"/>
      <c r="H83" s="2">
        <f t="shared" ref="H83:AI83" si="73">SUM(H78:H82)</f>
        <v>2.0199999999999999E-2</v>
      </c>
      <c r="I83" s="15">
        <f t="shared" si="73"/>
        <v>34.890853999999997</v>
      </c>
      <c r="J83" s="15">
        <f t="shared" si="73"/>
        <v>34.890853999999997</v>
      </c>
      <c r="K83" s="15">
        <f t="shared" si="73"/>
        <v>17.445326000000001</v>
      </c>
      <c r="L83" s="15">
        <f t="shared" si="73"/>
        <v>34.890853999999997</v>
      </c>
      <c r="M83" s="15">
        <f t="shared" si="73"/>
        <v>17.445326000000001</v>
      </c>
      <c r="N83" s="15">
        <f t="shared" si="73"/>
        <v>34.890853999999997</v>
      </c>
      <c r="O83" s="15">
        <f t="shared" si="73"/>
        <v>34.890853999999997</v>
      </c>
      <c r="P83" s="15">
        <f t="shared" si="73"/>
        <v>34.890853999999997</v>
      </c>
      <c r="Q83" s="15">
        <f t="shared" si="73"/>
        <v>18.648235999999997</v>
      </c>
      <c r="R83" s="15">
        <f t="shared" si="73"/>
        <v>37.296471999999994</v>
      </c>
      <c r="S83" s="15">
        <f t="shared" si="73"/>
        <v>43.845311999999993</v>
      </c>
      <c r="T83" s="15">
        <f t="shared" si="73"/>
        <v>43.845311999999993</v>
      </c>
      <c r="U83" s="15">
        <f t="shared" si="73"/>
        <v>21.922655999999996</v>
      </c>
      <c r="V83" s="15">
        <f t="shared" si="73"/>
        <v>43.845311999999993</v>
      </c>
      <c r="W83" s="15">
        <f t="shared" si="73"/>
        <v>43.845311999999993</v>
      </c>
      <c r="X83" s="15">
        <f t="shared" si="73"/>
        <v>43.845311999999993</v>
      </c>
      <c r="Y83" s="15">
        <f t="shared" si="73"/>
        <v>43.845311999999993</v>
      </c>
      <c r="Z83" s="15">
        <f t="shared" si="73"/>
        <v>37.296471999999994</v>
      </c>
      <c r="AA83" s="15">
        <f t="shared" si="73"/>
        <v>37.296471999999994</v>
      </c>
      <c r="AB83" s="15">
        <f t="shared" si="73"/>
        <v>37.296471999999994</v>
      </c>
      <c r="AC83" s="15">
        <f t="shared" si="73"/>
        <v>37.296471999999994</v>
      </c>
      <c r="AD83" s="15">
        <f t="shared" si="73"/>
        <v>37.296471999999994</v>
      </c>
      <c r="AE83" s="15">
        <f t="shared" si="73"/>
        <v>37.296471999999994</v>
      </c>
      <c r="AF83" s="15">
        <f t="shared" si="73"/>
        <v>37.296471999999994</v>
      </c>
      <c r="AG83" s="15">
        <f t="shared" si="73"/>
        <v>18.648235999999997</v>
      </c>
      <c r="AH83" s="15">
        <f t="shared" si="73"/>
        <v>18.648235999999997</v>
      </c>
      <c r="AI83" s="15">
        <f t="shared" si="73"/>
        <v>18.648235999999997</v>
      </c>
      <c r="AJ83" s="15">
        <f t="shared" ref="AJ83:AK83" si="74">SUM(AJ78:AJ82)</f>
        <v>34.890853999999997</v>
      </c>
      <c r="AK83" s="15">
        <f t="shared" si="74"/>
        <v>17.445326000000001</v>
      </c>
    </row>
    <row r="84" spans="1:37" x14ac:dyDescent="0.2">
      <c r="A84" s="40" t="s">
        <v>14</v>
      </c>
      <c r="B84" s="286" t="s">
        <v>276</v>
      </c>
      <c r="C84" s="286"/>
      <c r="D84" s="286"/>
      <c r="E84" s="286"/>
      <c r="F84" s="286"/>
      <c r="G84" s="286"/>
      <c r="H84" s="3">
        <f>H53</f>
        <v>0.3680000000000001</v>
      </c>
      <c r="I84" s="14">
        <f>I83*$H$84</f>
        <v>12.839834272000003</v>
      </c>
      <c r="J84" s="14">
        <f t="shared" ref="J84:M84" si="75">J83*$H$84</f>
        <v>12.839834272000003</v>
      </c>
      <c r="K84" s="14">
        <f t="shared" si="75"/>
        <v>6.4198799680000027</v>
      </c>
      <c r="L84" s="14">
        <f t="shared" si="75"/>
        <v>12.839834272000003</v>
      </c>
      <c r="M84" s="14">
        <f t="shared" si="75"/>
        <v>6.4198799680000027</v>
      </c>
      <c r="N84" s="14">
        <f t="shared" ref="N84" si="76">N83*$H$84</f>
        <v>12.839834272000003</v>
      </c>
      <c r="O84" s="14">
        <f t="shared" ref="O84" si="77">O83*$H$84</f>
        <v>12.839834272000003</v>
      </c>
      <c r="P84" s="14">
        <f t="shared" ref="P84:Q84" si="78">P83*$H$84</f>
        <v>12.839834272000003</v>
      </c>
      <c r="Q84" s="14">
        <f t="shared" si="78"/>
        <v>6.8625508480000006</v>
      </c>
      <c r="R84" s="14">
        <f t="shared" ref="R84" si="79">R83*$H$84</f>
        <v>13.725101696000001</v>
      </c>
      <c r="S84" s="14">
        <f t="shared" ref="S84" si="80">S83*$H$84</f>
        <v>16.135074816000003</v>
      </c>
      <c r="T84" s="14">
        <f t="shared" ref="T84:U84" si="81">T83*$H$84</f>
        <v>16.135074816000003</v>
      </c>
      <c r="U84" s="14">
        <f t="shared" si="81"/>
        <v>8.0675374080000015</v>
      </c>
      <c r="V84" s="14">
        <f t="shared" ref="V84" si="82">V83*$H$84</f>
        <v>16.135074816000003</v>
      </c>
      <c r="W84" s="14">
        <f t="shared" ref="W84" si="83">W83*$H$84</f>
        <v>16.135074816000003</v>
      </c>
      <c r="X84" s="14">
        <f t="shared" ref="X84:Y84" si="84">X83*$H$84</f>
        <v>16.135074816000003</v>
      </c>
      <c r="Y84" s="14">
        <f t="shared" si="84"/>
        <v>16.135074816000003</v>
      </c>
      <c r="Z84" s="14">
        <f t="shared" ref="Z84" si="85">Z83*$H$84</f>
        <v>13.725101696000001</v>
      </c>
      <c r="AA84" s="14">
        <f t="shared" ref="AA84" si="86">AA83*$H$84</f>
        <v>13.725101696000001</v>
      </c>
      <c r="AB84" s="14">
        <f t="shared" ref="AB84:AC84" si="87">AB83*$H$84</f>
        <v>13.725101696000001</v>
      </c>
      <c r="AC84" s="14">
        <f t="shared" si="87"/>
        <v>13.725101696000001</v>
      </c>
      <c r="AD84" s="14">
        <f t="shared" ref="AD84" si="88">AD83*$H$84</f>
        <v>13.725101696000001</v>
      </c>
      <c r="AE84" s="14">
        <f t="shared" ref="AE84" si="89">AE83*$H$84</f>
        <v>13.725101696000001</v>
      </c>
      <c r="AF84" s="14">
        <f t="shared" ref="AF84:AG84" si="90">AF83*$H$84</f>
        <v>13.725101696000001</v>
      </c>
      <c r="AG84" s="14">
        <f t="shared" si="90"/>
        <v>6.8625508480000006</v>
      </c>
      <c r="AH84" s="14">
        <f t="shared" ref="AH84" si="91">AH83*$H$84</f>
        <v>6.8625508480000006</v>
      </c>
      <c r="AI84" s="14">
        <f t="shared" ref="AI84:AK84" si="92">AI83*$H$84</f>
        <v>6.8625508480000006</v>
      </c>
      <c r="AJ84" s="14">
        <f t="shared" si="92"/>
        <v>12.839834272000003</v>
      </c>
      <c r="AK84" s="14">
        <f t="shared" si="92"/>
        <v>6.4198799680000027</v>
      </c>
    </row>
    <row r="85" spans="1:37" x14ac:dyDescent="0.2">
      <c r="A85" s="282" t="s">
        <v>331</v>
      </c>
      <c r="B85" s="282"/>
      <c r="C85" s="282"/>
      <c r="D85" s="282"/>
      <c r="E85" s="282"/>
      <c r="F85" s="282"/>
      <c r="G85" s="282"/>
      <c r="H85" s="2"/>
      <c r="I85" s="15">
        <f t="shared" ref="I85:AF85" si="93">SUM(I83:I84)</f>
        <v>47.730688272000002</v>
      </c>
      <c r="J85" s="15">
        <f t="shared" si="93"/>
        <v>47.730688272000002</v>
      </c>
      <c r="K85" s="15">
        <f t="shared" si="93"/>
        <v>23.865205968000005</v>
      </c>
      <c r="L85" s="15">
        <f>SUM(L83:L84)</f>
        <v>47.730688272000002</v>
      </c>
      <c r="M85" s="15">
        <f t="shared" si="93"/>
        <v>23.865205968000005</v>
      </c>
      <c r="N85" s="15">
        <f t="shared" si="93"/>
        <v>47.730688272000002</v>
      </c>
      <c r="O85" s="15">
        <f t="shared" si="93"/>
        <v>47.730688272000002</v>
      </c>
      <c r="P85" s="15">
        <f t="shared" ref="P85" si="94">SUM(P83:P84)</f>
        <v>47.730688272000002</v>
      </c>
      <c r="Q85" s="15">
        <f t="shared" si="93"/>
        <v>25.510786847999999</v>
      </c>
      <c r="R85" s="15">
        <f t="shared" ref="R85" si="95">SUM(R83:R84)</f>
        <v>51.021573695999997</v>
      </c>
      <c r="S85" s="15">
        <f t="shared" si="93"/>
        <v>59.980386815999992</v>
      </c>
      <c r="T85" s="15">
        <f t="shared" si="93"/>
        <v>59.980386815999992</v>
      </c>
      <c r="U85" s="15">
        <f t="shared" si="93"/>
        <v>29.990193407999996</v>
      </c>
      <c r="V85" s="15">
        <f t="shared" si="93"/>
        <v>59.980386815999992</v>
      </c>
      <c r="W85" s="15">
        <f t="shared" ref="W85" si="96">SUM(W83:W84)</f>
        <v>59.980386815999992</v>
      </c>
      <c r="X85" s="15">
        <f t="shared" si="93"/>
        <v>59.980386815999992</v>
      </c>
      <c r="Y85" s="15">
        <f t="shared" si="93"/>
        <v>59.980386815999992</v>
      </c>
      <c r="Z85" s="15">
        <f t="shared" si="93"/>
        <v>51.021573695999997</v>
      </c>
      <c r="AA85" s="15">
        <f t="shared" si="93"/>
        <v>51.021573695999997</v>
      </c>
      <c r="AB85" s="15">
        <f t="shared" si="93"/>
        <v>51.021573695999997</v>
      </c>
      <c r="AC85" s="15">
        <f t="shared" si="93"/>
        <v>51.021573695999997</v>
      </c>
      <c r="AD85" s="15">
        <f t="shared" si="93"/>
        <v>51.021573695999997</v>
      </c>
      <c r="AE85" s="15">
        <f t="shared" si="93"/>
        <v>51.021573695999997</v>
      </c>
      <c r="AF85" s="15">
        <f t="shared" si="93"/>
        <v>51.021573695999997</v>
      </c>
      <c r="AG85" s="15">
        <f t="shared" ref="AG85:AH85" si="97">SUM(AG83:AG84)</f>
        <v>25.510786847999999</v>
      </c>
      <c r="AH85" s="15">
        <f t="shared" si="97"/>
        <v>25.510786847999999</v>
      </c>
      <c r="AI85" s="15">
        <f t="shared" ref="AI85:AK85" si="98">SUM(AI83:AI84)</f>
        <v>25.510786847999999</v>
      </c>
      <c r="AJ85" s="15">
        <f t="shared" si="98"/>
        <v>47.730688272000002</v>
      </c>
      <c r="AK85" s="15">
        <f t="shared" si="98"/>
        <v>23.865205968000005</v>
      </c>
    </row>
    <row r="86" spans="1:37" x14ac:dyDescent="0.2">
      <c r="A86" s="60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</row>
    <row r="87" spans="1:37" x14ac:dyDescent="0.2">
      <c r="A87" s="290" t="s">
        <v>333</v>
      </c>
      <c r="B87" s="291"/>
      <c r="C87" s="291"/>
      <c r="D87" s="291"/>
      <c r="E87" s="291"/>
      <c r="F87" s="291"/>
      <c r="G87" s="292"/>
      <c r="H87" s="40"/>
      <c r="I87" s="40" t="s">
        <v>1</v>
      </c>
      <c r="J87" s="40" t="s">
        <v>1</v>
      </c>
      <c r="K87" s="40" t="s">
        <v>1</v>
      </c>
      <c r="L87" s="40" t="s">
        <v>1</v>
      </c>
      <c r="M87" s="40" t="s">
        <v>1</v>
      </c>
      <c r="N87" s="40" t="s">
        <v>1</v>
      </c>
      <c r="O87" s="40" t="s">
        <v>1</v>
      </c>
      <c r="P87" s="40" t="s">
        <v>1</v>
      </c>
      <c r="Q87" s="40" t="s">
        <v>1</v>
      </c>
      <c r="R87" s="40" t="s">
        <v>1</v>
      </c>
      <c r="S87" s="40" t="s">
        <v>1</v>
      </c>
      <c r="T87" s="40" t="s">
        <v>1</v>
      </c>
      <c r="U87" s="40" t="s">
        <v>1</v>
      </c>
      <c r="V87" s="40" t="s">
        <v>1</v>
      </c>
      <c r="W87" s="40" t="s">
        <v>1</v>
      </c>
      <c r="X87" s="40" t="s">
        <v>1</v>
      </c>
      <c r="Y87" s="40" t="s">
        <v>1</v>
      </c>
      <c r="Z87" s="40" t="s">
        <v>1</v>
      </c>
      <c r="AA87" s="40" t="s">
        <v>1</v>
      </c>
      <c r="AB87" s="40" t="s">
        <v>1</v>
      </c>
      <c r="AC87" s="40" t="s">
        <v>1</v>
      </c>
      <c r="AD87" s="40" t="s">
        <v>1</v>
      </c>
      <c r="AE87" s="40" t="s">
        <v>1</v>
      </c>
      <c r="AF87" s="40" t="s">
        <v>1</v>
      </c>
      <c r="AG87" s="40" t="s">
        <v>1</v>
      </c>
      <c r="AH87" s="40" t="s">
        <v>1</v>
      </c>
      <c r="AI87" s="40" t="s">
        <v>1</v>
      </c>
      <c r="AJ87" s="40" t="s">
        <v>1</v>
      </c>
      <c r="AK87" s="40" t="s">
        <v>1</v>
      </c>
    </row>
    <row r="88" spans="1:37" x14ac:dyDescent="0.2">
      <c r="A88" s="40" t="s">
        <v>279</v>
      </c>
      <c r="B88" s="311" t="str">
        <f>A44</f>
        <v>3.1 - Encargos Previdenciários, Sociais e FGTS</v>
      </c>
      <c r="C88" s="312"/>
      <c r="D88" s="312"/>
      <c r="E88" s="312"/>
      <c r="F88" s="312"/>
      <c r="G88" s="313"/>
      <c r="H88" s="17"/>
      <c r="I88" s="25">
        <f t="shared" ref="I88:AG88" si="99">I53</f>
        <v>635.63535999999988</v>
      </c>
      <c r="J88" s="25">
        <f t="shared" si="99"/>
        <v>635.63535999999988</v>
      </c>
      <c r="K88" s="25">
        <f t="shared" si="99"/>
        <v>317.81584000000004</v>
      </c>
      <c r="L88" s="25">
        <f t="shared" si="99"/>
        <v>635.63535999999988</v>
      </c>
      <c r="M88" s="25">
        <f t="shared" si="99"/>
        <v>317.81584000000004</v>
      </c>
      <c r="N88" s="25">
        <f t="shared" si="99"/>
        <v>635.63535999999988</v>
      </c>
      <c r="O88" s="25">
        <f t="shared" si="99"/>
        <v>635.63535999999988</v>
      </c>
      <c r="P88" s="25">
        <f t="shared" si="99"/>
        <v>635.63535999999988</v>
      </c>
      <c r="Q88" s="25">
        <f t="shared" si="99"/>
        <v>339.73024000000004</v>
      </c>
      <c r="R88" s="25">
        <f t="shared" si="99"/>
        <v>679.46048000000008</v>
      </c>
      <c r="S88" s="25">
        <f t="shared" si="99"/>
        <v>798.7660800000001</v>
      </c>
      <c r="T88" s="25">
        <f t="shared" si="99"/>
        <v>798.7660800000001</v>
      </c>
      <c r="U88" s="25">
        <f t="shared" si="99"/>
        <v>399.38304000000005</v>
      </c>
      <c r="V88" s="25">
        <f t="shared" si="99"/>
        <v>798.7660800000001</v>
      </c>
      <c r="W88" s="25">
        <f t="shared" si="99"/>
        <v>798.7660800000001</v>
      </c>
      <c r="X88" s="25">
        <f t="shared" si="99"/>
        <v>798.7660800000001</v>
      </c>
      <c r="Y88" s="25">
        <f t="shared" si="99"/>
        <v>798.7660800000001</v>
      </c>
      <c r="Z88" s="25">
        <f t="shared" si="99"/>
        <v>679.46048000000008</v>
      </c>
      <c r="AA88" s="25">
        <f t="shared" si="99"/>
        <v>679.46048000000008</v>
      </c>
      <c r="AB88" s="25">
        <f t="shared" si="99"/>
        <v>679.46048000000008</v>
      </c>
      <c r="AC88" s="25">
        <f t="shared" si="99"/>
        <v>679.46048000000008</v>
      </c>
      <c r="AD88" s="25">
        <f t="shared" si="99"/>
        <v>679.46048000000008</v>
      </c>
      <c r="AE88" s="25">
        <f t="shared" si="99"/>
        <v>679.46048000000008</v>
      </c>
      <c r="AF88" s="25">
        <f t="shared" si="99"/>
        <v>679.46048000000008</v>
      </c>
      <c r="AG88" s="25">
        <f t="shared" si="99"/>
        <v>339.73024000000004</v>
      </c>
      <c r="AH88" s="25">
        <f t="shared" ref="AH88:AK88" si="100">AH53</f>
        <v>339.73024000000004</v>
      </c>
      <c r="AI88" s="25">
        <f t="shared" si="100"/>
        <v>339.73024000000004</v>
      </c>
      <c r="AJ88" s="25">
        <f t="shared" si="100"/>
        <v>635.63535999999988</v>
      </c>
      <c r="AK88" s="25">
        <f t="shared" si="100"/>
        <v>317.81584000000004</v>
      </c>
    </row>
    <row r="89" spans="1:37" x14ac:dyDescent="0.2">
      <c r="A89" s="40" t="s">
        <v>280</v>
      </c>
      <c r="B89" s="311" t="str">
        <f>A55</f>
        <v>3.2 - 13º Salário, Férias e Adicional de Férias</v>
      </c>
      <c r="C89" s="312"/>
      <c r="D89" s="312"/>
      <c r="E89" s="312"/>
      <c r="F89" s="312"/>
      <c r="G89" s="313"/>
      <c r="H89" s="17"/>
      <c r="I89" s="25">
        <f t="shared" ref="I89:AG89" si="101">I60</f>
        <v>459.34880198400003</v>
      </c>
      <c r="J89" s="25">
        <f t="shared" si="101"/>
        <v>459.34880198400003</v>
      </c>
      <c r="K89" s="25">
        <f t="shared" si="101"/>
        <v>229.67307129599999</v>
      </c>
      <c r="L89" s="25">
        <f t="shared" si="101"/>
        <v>459.34880198400003</v>
      </c>
      <c r="M89" s="25">
        <f t="shared" si="101"/>
        <v>229.67307129599999</v>
      </c>
      <c r="N89" s="25">
        <f t="shared" si="101"/>
        <v>459.34880198400003</v>
      </c>
      <c r="O89" s="25">
        <f t="shared" si="101"/>
        <v>459.34880198400003</v>
      </c>
      <c r="P89" s="25">
        <f t="shared" si="101"/>
        <v>459.34880198400003</v>
      </c>
      <c r="Q89" s="25">
        <f t="shared" si="101"/>
        <v>245.50975065599999</v>
      </c>
      <c r="R89" s="25">
        <f t="shared" si="101"/>
        <v>491.01950131199999</v>
      </c>
      <c r="S89" s="25">
        <f t="shared" si="101"/>
        <v>577.23698995200004</v>
      </c>
      <c r="T89" s="25">
        <f t="shared" si="101"/>
        <v>577.23698995200004</v>
      </c>
      <c r="U89" s="25">
        <f t="shared" si="101"/>
        <v>288.61849497600002</v>
      </c>
      <c r="V89" s="25">
        <f t="shared" si="101"/>
        <v>577.23698995200004</v>
      </c>
      <c r="W89" s="25">
        <f t="shared" si="101"/>
        <v>577.23698995200004</v>
      </c>
      <c r="X89" s="25">
        <f t="shared" si="101"/>
        <v>577.23698995200004</v>
      </c>
      <c r="Y89" s="25">
        <f t="shared" si="101"/>
        <v>577.23698995200004</v>
      </c>
      <c r="Z89" s="25">
        <f t="shared" si="101"/>
        <v>491.01950131199999</v>
      </c>
      <c r="AA89" s="25">
        <f t="shared" si="101"/>
        <v>491.01950131199999</v>
      </c>
      <c r="AB89" s="25">
        <f t="shared" si="101"/>
        <v>491.01950131199999</v>
      </c>
      <c r="AC89" s="25">
        <f t="shared" si="101"/>
        <v>491.01950131199999</v>
      </c>
      <c r="AD89" s="25">
        <f t="shared" si="101"/>
        <v>491.01950131199999</v>
      </c>
      <c r="AE89" s="25">
        <f t="shared" si="101"/>
        <v>491.01950131199999</v>
      </c>
      <c r="AF89" s="25">
        <f t="shared" si="101"/>
        <v>491.01950131199999</v>
      </c>
      <c r="AG89" s="25">
        <f t="shared" si="101"/>
        <v>245.50975065599999</v>
      </c>
      <c r="AH89" s="25">
        <f t="shared" ref="AH89:AK89" si="102">AH60</f>
        <v>245.50975065599999</v>
      </c>
      <c r="AI89" s="25">
        <f t="shared" si="102"/>
        <v>245.50975065599999</v>
      </c>
      <c r="AJ89" s="25">
        <f t="shared" si="102"/>
        <v>459.34880198400003</v>
      </c>
      <c r="AK89" s="25">
        <f t="shared" si="102"/>
        <v>229.67307129599999</v>
      </c>
    </row>
    <row r="90" spans="1:37" x14ac:dyDescent="0.2">
      <c r="A90" s="40" t="s">
        <v>281</v>
      </c>
      <c r="B90" s="311" t="str">
        <f>A62</f>
        <v>3.3 - Afastamento Maternidade</v>
      </c>
      <c r="C90" s="312"/>
      <c r="D90" s="312"/>
      <c r="E90" s="312"/>
      <c r="F90" s="312"/>
      <c r="G90" s="313"/>
      <c r="H90" s="17"/>
      <c r="I90" s="25">
        <f t="shared" ref="I90:AG90" si="103">I65</f>
        <v>0.4725810720000001</v>
      </c>
      <c r="J90" s="25">
        <f t="shared" si="103"/>
        <v>0.4725810720000001</v>
      </c>
      <c r="K90" s="25">
        <f t="shared" si="103"/>
        <v>0.23628916800000005</v>
      </c>
      <c r="L90" s="25">
        <f t="shared" si="103"/>
        <v>0.4725810720000001</v>
      </c>
      <c r="M90" s="25">
        <f t="shared" si="103"/>
        <v>0.23628916800000005</v>
      </c>
      <c r="N90" s="25">
        <f t="shared" si="103"/>
        <v>0.4725810720000001</v>
      </c>
      <c r="O90" s="25">
        <f t="shared" si="103"/>
        <v>0.4725810720000001</v>
      </c>
      <c r="P90" s="25">
        <f t="shared" si="103"/>
        <v>0.4725810720000001</v>
      </c>
      <c r="Q90" s="25">
        <f t="shared" si="103"/>
        <v>0.252582048</v>
      </c>
      <c r="R90" s="25">
        <f t="shared" si="103"/>
        <v>0.50516409600000001</v>
      </c>
      <c r="S90" s="25">
        <f t="shared" si="103"/>
        <v>0.59386521599999997</v>
      </c>
      <c r="T90" s="25">
        <f t="shared" si="103"/>
        <v>0.59386521599999997</v>
      </c>
      <c r="U90" s="25">
        <f t="shared" si="103"/>
        <v>0.29693260799999999</v>
      </c>
      <c r="V90" s="25">
        <f t="shared" si="103"/>
        <v>0.59386521599999997</v>
      </c>
      <c r="W90" s="25">
        <f t="shared" si="103"/>
        <v>0.59386521599999997</v>
      </c>
      <c r="X90" s="25">
        <f t="shared" si="103"/>
        <v>0.59386521599999997</v>
      </c>
      <c r="Y90" s="25">
        <f t="shared" si="103"/>
        <v>0.59386521599999997</v>
      </c>
      <c r="Z90" s="25">
        <f t="shared" si="103"/>
        <v>0.50516409600000001</v>
      </c>
      <c r="AA90" s="25">
        <f t="shared" si="103"/>
        <v>0.50516409600000001</v>
      </c>
      <c r="AB90" s="25">
        <f t="shared" si="103"/>
        <v>0.50516409600000001</v>
      </c>
      <c r="AC90" s="25">
        <f t="shared" si="103"/>
        <v>0.50516409600000001</v>
      </c>
      <c r="AD90" s="25">
        <f t="shared" si="103"/>
        <v>0.50516409600000001</v>
      </c>
      <c r="AE90" s="25">
        <f t="shared" si="103"/>
        <v>0.50516409600000001</v>
      </c>
      <c r="AF90" s="25">
        <f t="shared" si="103"/>
        <v>0.50516409600000001</v>
      </c>
      <c r="AG90" s="25">
        <f t="shared" si="103"/>
        <v>0.252582048</v>
      </c>
      <c r="AH90" s="25">
        <f t="shared" ref="AH90:AK90" si="104">AH65</f>
        <v>0.252582048</v>
      </c>
      <c r="AI90" s="25">
        <f t="shared" si="104"/>
        <v>0.252582048</v>
      </c>
      <c r="AJ90" s="25">
        <f t="shared" si="104"/>
        <v>0.4725810720000001</v>
      </c>
      <c r="AK90" s="25">
        <f t="shared" si="104"/>
        <v>0.23628916800000005</v>
      </c>
    </row>
    <row r="91" spans="1:37" x14ac:dyDescent="0.2">
      <c r="A91" s="40" t="s">
        <v>282</v>
      </c>
      <c r="B91" s="311" t="str">
        <f>A68</f>
        <v>3.4 - PROVISÃO PARA RESCISÃO</v>
      </c>
      <c r="C91" s="312"/>
      <c r="D91" s="312"/>
      <c r="E91" s="312"/>
      <c r="F91" s="312"/>
      <c r="G91" s="313"/>
      <c r="H91" s="17"/>
      <c r="I91" s="25">
        <f t="shared" ref="I91:AG91" si="105">I75</f>
        <v>109.23117298400001</v>
      </c>
      <c r="J91" s="25">
        <f t="shared" si="105"/>
        <v>109.23117298400001</v>
      </c>
      <c r="K91" s="25">
        <f t="shared" si="105"/>
        <v>54.615270296000013</v>
      </c>
      <c r="L91" s="25">
        <f t="shared" si="105"/>
        <v>109.23117298400001</v>
      </c>
      <c r="M91" s="25">
        <f t="shared" si="105"/>
        <v>54.615270296000013</v>
      </c>
      <c r="N91" s="25">
        <f t="shared" si="105"/>
        <v>109.23117298400001</v>
      </c>
      <c r="O91" s="25">
        <f t="shared" si="105"/>
        <v>109.23117298400001</v>
      </c>
      <c r="P91" s="25">
        <f t="shared" si="105"/>
        <v>109.23117298400001</v>
      </c>
      <c r="Q91" s="25">
        <f t="shared" si="105"/>
        <v>58.381164655999996</v>
      </c>
      <c r="R91" s="25">
        <f t="shared" si="105"/>
        <v>116.76232931199999</v>
      </c>
      <c r="S91" s="25">
        <f t="shared" si="105"/>
        <v>137.26447795199999</v>
      </c>
      <c r="T91" s="25">
        <f t="shared" si="105"/>
        <v>137.26447795199999</v>
      </c>
      <c r="U91" s="25">
        <f t="shared" si="105"/>
        <v>68.632238975999996</v>
      </c>
      <c r="V91" s="25">
        <f t="shared" si="105"/>
        <v>137.26447795199999</v>
      </c>
      <c r="W91" s="25">
        <f t="shared" si="105"/>
        <v>137.26447795199999</v>
      </c>
      <c r="X91" s="25">
        <f t="shared" si="105"/>
        <v>137.26447795199999</v>
      </c>
      <c r="Y91" s="25">
        <f t="shared" si="105"/>
        <v>137.26447795199999</v>
      </c>
      <c r="Z91" s="25">
        <f t="shared" si="105"/>
        <v>116.76232931199999</v>
      </c>
      <c r="AA91" s="25">
        <f t="shared" si="105"/>
        <v>116.76232931199999</v>
      </c>
      <c r="AB91" s="25">
        <f t="shared" si="105"/>
        <v>116.76232931199999</v>
      </c>
      <c r="AC91" s="25">
        <f t="shared" si="105"/>
        <v>116.76232931199999</v>
      </c>
      <c r="AD91" s="25">
        <f t="shared" si="105"/>
        <v>116.76232931199999</v>
      </c>
      <c r="AE91" s="25">
        <f t="shared" si="105"/>
        <v>116.76232931199999</v>
      </c>
      <c r="AF91" s="25">
        <f t="shared" si="105"/>
        <v>116.76232931199999</v>
      </c>
      <c r="AG91" s="25">
        <f t="shared" si="105"/>
        <v>58.381164655999996</v>
      </c>
      <c r="AH91" s="25">
        <f t="shared" ref="AH91:AK91" si="106">AH75</f>
        <v>58.381164655999996</v>
      </c>
      <c r="AI91" s="25">
        <f t="shared" si="106"/>
        <v>58.381164655999996</v>
      </c>
      <c r="AJ91" s="25">
        <f t="shared" si="106"/>
        <v>109.23117298400001</v>
      </c>
      <c r="AK91" s="25">
        <f t="shared" si="106"/>
        <v>54.615270296000013</v>
      </c>
    </row>
    <row r="92" spans="1:37" x14ac:dyDescent="0.2">
      <c r="A92" s="40" t="s">
        <v>283</v>
      </c>
      <c r="B92" s="311" t="str">
        <f>A77</f>
        <v>3.5 - CUSTO DE REPOSIÇÃO DO PROFISSIONAL AUSENTE</v>
      </c>
      <c r="C92" s="312"/>
      <c r="D92" s="312"/>
      <c r="E92" s="312"/>
      <c r="F92" s="312"/>
      <c r="G92" s="313"/>
      <c r="H92" s="17"/>
      <c r="I92" s="25">
        <f t="shared" ref="I92:AF92" si="107">I85</f>
        <v>47.730688272000002</v>
      </c>
      <c r="J92" s="25">
        <f t="shared" si="107"/>
        <v>47.730688272000002</v>
      </c>
      <c r="K92" s="25">
        <f t="shared" si="107"/>
        <v>23.865205968000005</v>
      </c>
      <c r="L92" s="25">
        <f t="shared" si="107"/>
        <v>47.730688272000002</v>
      </c>
      <c r="M92" s="25">
        <f t="shared" si="107"/>
        <v>23.865205968000005</v>
      </c>
      <c r="N92" s="25">
        <f t="shared" si="107"/>
        <v>47.730688272000002</v>
      </c>
      <c r="O92" s="25">
        <f t="shared" si="107"/>
        <v>47.730688272000002</v>
      </c>
      <c r="P92" s="25">
        <f t="shared" ref="P92" si="108">P85</f>
        <v>47.730688272000002</v>
      </c>
      <c r="Q92" s="25">
        <f t="shared" si="107"/>
        <v>25.510786847999999</v>
      </c>
      <c r="R92" s="25">
        <f t="shared" ref="R92" si="109">R85</f>
        <v>51.021573695999997</v>
      </c>
      <c r="S92" s="25">
        <f t="shared" si="107"/>
        <v>59.980386815999992</v>
      </c>
      <c r="T92" s="25">
        <f t="shared" si="107"/>
        <v>59.980386815999992</v>
      </c>
      <c r="U92" s="25">
        <f t="shared" si="107"/>
        <v>29.990193407999996</v>
      </c>
      <c r="V92" s="25">
        <f t="shared" si="107"/>
        <v>59.980386815999992</v>
      </c>
      <c r="W92" s="25">
        <f t="shared" ref="W92" si="110">W85</f>
        <v>59.980386815999992</v>
      </c>
      <c r="X92" s="25">
        <f t="shared" si="107"/>
        <v>59.980386815999992</v>
      </c>
      <c r="Y92" s="25">
        <f t="shared" si="107"/>
        <v>59.980386815999992</v>
      </c>
      <c r="Z92" s="25">
        <f t="shared" si="107"/>
        <v>51.021573695999997</v>
      </c>
      <c r="AA92" s="25">
        <f t="shared" si="107"/>
        <v>51.021573695999997</v>
      </c>
      <c r="AB92" s="25">
        <f t="shared" si="107"/>
        <v>51.021573695999997</v>
      </c>
      <c r="AC92" s="25">
        <f t="shared" si="107"/>
        <v>51.021573695999997</v>
      </c>
      <c r="AD92" s="25">
        <f t="shared" si="107"/>
        <v>51.021573695999997</v>
      </c>
      <c r="AE92" s="25">
        <f t="shared" si="107"/>
        <v>51.021573695999997</v>
      </c>
      <c r="AF92" s="25">
        <f t="shared" si="107"/>
        <v>51.021573695999997</v>
      </c>
      <c r="AG92" s="25">
        <f t="shared" ref="AG92:AH92" si="111">AG85</f>
        <v>25.510786847999999</v>
      </c>
      <c r="AH92" s="25">
        <f t="shared" si="111"/>
        <v>25.510786847999999</v>
      </c>
      <c r="AI92" s="25">
        <f t="shared" ref="AI92:AK92" si="112">AI85</f>
        <v>25.510786847999999</v>
      </c>
      <c r="AJ92" s="25">
        <f t="shared" si="112"/>
        <v>47.730688272000002</v>
      </c>
      <c r="AK92" s="25">
        <f t="shared" si="112"/>
        <v>23.865205968000005</v>
      </c>
    </row>
    <row r="93" spans="1:37" x14ac:dyDescent="0.2">
      <c r="A93" s="40" t="s">
        <v>284</v>
      </c>
      <c r="B93" s="311" t="s">
        <v>67</v>
      </c>
      <c r="C93" s="312"/>
      <c r="D93" s="312"/>
      <c r="E93" s="312"/>
      <c r="F93" s="312"/>
      <c r="G93" s="313"/>
      <c r="H93" s="17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</row>
    <row r="94" spans="1:37" x14ac:dyDescent="0.2">
      <c r="A94" s="305" t="s">
        <v>68</v>
      </c>
      <c r="B94" s="306"/>
      <c r="C94" s="306"/>
      <c r="D94" s="306"/>
      <c r="E94" s="306"/>
      <c r="F94" s="306"/>
      <c r="G94" s="307"/>
      <c r="H94" s="19"/>
      <c r="I94" s="24">
        <f t="shared" ref="I94:AF94" si="113">SUM(I88:I93)</f>
        <v>1252.4186043119998</v>
      </c>
      <c r="J94" s="24">
        <f t="shared" si="113"/>
        <v>1252.4186043119998</v>
      </c>
      <c r="K94" s="24">
        <f t="shared" si="113"/>
        <v>626.20567672800007</v>
      </c>
      <c r="L94" s="24">
        <f t="shared" si="113"/>
        <v>1252.4186043119998</v>
      </c>
      <c r="M94" s="24">
        <f t="shared" si="113"/>
        <v>626.20567672800007</v>
      </c>
      <c r="N94" s="24">
        <f t="shared" si="113"/>
        <v>1252.4186043119998</v>
      </c>
      <c r="O94" s="24">
        <f t="shared" si="113"/>
        <v>1252.4186043119998</v>
      </c>
      <c r="P94" s="24">
        <f t="shared" ref="P94" si="114">SUM(P88:P93)</f>
        <v>1252.4186043119998</v>
      </c>
      <c r="Q94" s="24">
        <f t="shared" si="113"/>
        <v>669.38452420800002</v>
      </c>
      <c r="R94" s="24">
        <f t="shared" ref="R94" si="115">SUM(R88:R93)</f>
        <v>1338.769048416</v>
      </c>
      <c r="S94" s="24">
        <f t="shared" si="113"/>
        <v>1573.8417999360001</v>
      </c>
      <c r="T94" s="24">
        <f t="shared" si="113"/>
        <v>1573.8417999360001</v>
      </c>
      <c r="U94" s="24">
        <f t="shared" si="113"/>
        <v>786.92089996800007</v>
      </c>
      <c r="V94" s="24">
        <f t="shared" si="113"/>
        <v>1573.8417999360001</v>
      </c>
      <c r="W94" s="24">
        <f t="shared" ref="W94" si="116">SUM(W88:W93)</f>
        <v>1573.8417999360001</v>
      </c>
      <c r="X94" s="24">
        <f t="shared" si="113"/>
        <v>1573.8417999360001</v>
      </c>
      <c r="Y94" s="24">
        <f t="shared" si="113"/>
        <v>1573.8417999360001</v>
      </c>
      <c r="Z94" s="24">
        <f t="shared" si="113"/>
        <v>1338.769048416</v>
      </c>
      <c r="AA94" s="24">
        <f t="shared" si="113"/>
        <v>1338.769048416</v>
      </c>
      <c r="AB94" s="24">
        <f t="shared" si="113"/>
        <v>1338.769048416</v>
      </c>
      <c r="AC94" s="24">
        <f t="shared" si="113"/>
        <v>1338.769048416</v>
      </c>
      <c r="AD94" s="24">
        <f t="shared" si="113"/>
        <v>1338.769048416</v>
      </c>
      <c r="AE94" s="24">
        <f t="shared" si="113"/>
        <v>1338.769048416</v>
      </c>
      <c r="AF94" s="24">
        <f t="shared" si="113"/>
        <v>1338.769048416</v>
      </c>
      <c r="AG94" s="24">
        <f t="shared" ref="AG94:AH94" si="117">SUM(AG88:AG93)</f>
        <v>669.38452420800002</v>
      </c>
      <c r="AH94" s="24">
        <f t="shared" si="117"/>
        <v>669.38452420800002</v>
      </c>
      <c r="AI94" s="24">
        <f t="shared" ref="AI94:AK94" si="118">SUM(AI88:AI93)</f>
        <v>669.38452420800002</v>
      </c>
      <c r="AJ94" s="24">
        <f t="shared" si="118"/>
        <v>1252.4186043119998</v>
      </c>
      <c r="AK94" s="24">
        <f t="shared" si="118"/>
        <v>626.20567672800007</v>
      </c>
    </row>
    <row r="95" spans="1:37" x14ac:dyDescent="0.2">
      <c r="A95" s="124"/>
      <c r="B95" s="125"/>
      <c r="C95" s="125"/>
      <c r="D95" s="125"/>
      <c r="E95" s="125"/>
      <c r="F95" s="125"/>
      <c r="G95" s="126"/>
      <c r="H95" s="19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</row>
    <row r="96" spans="1:37" x14ac:dyDescent="0.2">
      <c r="A96" s="48" t="s">
        <v>18</v>
      </c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</row>
    <row r="97" spans="1:37" x14ac:dyDescent="0.2">
      <c r="A97" s="290" t="s">
        <v>292</v>
      </c>
      <c r="B97" s="291"/>
      <c r="C97" s="291"/>
      <c r="D97" s="291"/>
      <c r="E97" s="291"/>
      <c r="F97" s="291"/>
      <c r="G97" s="292"/>
      <c r="H97" s="40"/>
      <c r="I97" s="40" t="s">
        <v>1</v>
      </c>
      <c r="J97" s="40" t="s">
        <v>1</v>
      </c>
      <c r="K97" s="40" t="s">
        <v>1</v>
      </c>
      <c r="L97" s="40" t="s">
        <v>1</v>
      </c>
      <c r="M97" s="40" t="s">
        <v>1</v>
      </c>
      <c r="N97" s="40" t="s">
        <v>1</v>
      </c>
      <c r="O97" s="40" t="s">
        <v>1</v>
      </c>
      <c r="P97" s="40" t="s">
        <v>1</v>
      </c>
      <c r="Q97" s="40" t="s">
        <v>1</v>
      </c>
      <c r="R97" s="40" t="s">
        <v>1</v>
      </c>
      <c r="S97" s="40" t="s">
        <v>1</v>
      </c>
      <c r="T97" s="40" t="s">
        <v>1</v>
      </c>
      <c r="U97" s="40" t="s">
        <v>1</v>
      </c>
      <c r="V97" s="40" t="s">
        <v>1</v>
      </c>
      <c r="W97" s="40" t="s">
        <v>1</v>
      </c>
      <c r="X97" s="40" t="s">
        <v>1</v>
      </c>
      <c r="Y97" s="40" t="s">
        <v>1</v>
      </c>
      <c r="Z97" s="40" t="s">
        <v>1</v>
      </c>
      <c r="AA97" s="40" t="s">
        <v>1</v>
      </c>
      <c r="AB97" s="40" t="s">
        <v>1</v>
      </c>
      <c r="AC97" s="40" t="s">
        <v>1</v>
      </c>
      <c r="AD97" s="40" t="s">
        <v>1</v>
      </c>
      <c r="AE97" s="40" t="s">
        <v>1</v>
      </c>
      <c r="AF97" s="40" t="s">
        <v>1</v>
      </c>
      <c r="AG97" s="40" t="s">
        <v>1</v>
      </c>
      <c r="AH97" s="40" t="s">
        <v>1</v>
      </c>
      <c r="AI97" s="40" t="s">
        <v>1</v>
      </c>
      <c r="AJ97" s="40" t="s">
        <v>1</v>
      </c>
      <c r="AK97" s="40" t="s">
        <v>1</v>
      </c>
    </row>
    <row r="98" spans="1:37" x14ac:dyDescent="0.2">
      <c r="A98" s="80" t="s">
        <v>9</v>
      </c>
      <c r="B98" s="297" t="s">
        <v>285</v>
      </c>
      <c r="C98" s="297"/>
      <c r="D98" s="297"/>
      <c r="E98" s="297"/>
      <c r="F98" s="297"/>
      <c r="G98" s="297"/>
      <c r="H98" s="85"/>
      <c r="I98" s="86">
        <f>'Planilha de Materiais'!E79</f>
        <v>350.11666666666662</v>
      </c>
      <c r="J98" s="86">
        <f>'Planilha de Materiais'!G79</f>
        <v>262.58749999999998</v>
      </c>
      <c r="K98" s="86">
        <f>'Planilha de Materiais'!I79</f>
        <v>262.58749999999998</v>
      </c>
      <c r="L98" s="86">
        <f>'Planilha de Materiais'!K79</f>
        <v>262.58749999999998</v>
      </c>
      <c r="M98" s="86">
        <f>'Planilha de Materiais'!M79</f>
        <v>175.05833333333331</v>
      </c>
      <c r="N98" s="86">
        <f>'Planilha de Materiais'!O79</f>
        <v>437.64583333333331</v>
      </c>
      <c r="O98" s="86">
        <f>'Planilha de Materiais'!Q79</f>
        <v>262.58749999999998</v>
      </c>
      <c r="P98" s="86">
        <f>'Planilha de Materiais'!S79</f>
        <v>87.529166666666654</v>
      </c>
      <c r="Q98" s="86">
        <f>'Planilha de Materiais'!U79</f>
        <v>87.529166666666654</v>
      </c>
      <c r="R98" s="86">
        <f>'Planilha de Materiais'!W79</f>
        <v>87.529166666666654</v>
      </c>
      <c r="S98" s="86">
        <f>'Planilha de Materiais'!Y79</f>
        <v>175.05833333333331</v>
      </c>
      <c r="T98" s="86">
        <f>'Planilha de Materiais'!AA79</f>
        <v>87.529166666666654</v>
      </c>
      <c r="U98" s="86">
        <f>'Planilha de Materiais'!AC79</f>
        <v>87.529166666666654</v>
      </c>
      <c r="V98" s="86">
        <f>'Planilha de Materiais'!AE79</f>
        <v>175.05833333333331</v>
      </c>
      <c r="W98" s="86">
        <f>'Planilha de Materiais'!AG79</f>
        <v>87.529166666666654</v>
      </c>
      <c r="X98" s="86">
        <f>'Planilha de Materiais'!AI79</f>
        <v>175.05833333333331</v>
      </c>
      <c r="Y98" s="86">
        <f>'Planilha de Materiais'!AK79</f>
        <v>87.529166666666654</v>
      </c>
      <c r="Z98" s="86">
        <f>'Planilha de Materiais'!AM79</f>
        <v>175.05833333333331</v>
      </c>
      <c r="AA98" s="86">
        <f>'Planilha de Materiais'!AO79</f>
        <v>175.05833333333331</v>
      </c>
      <c r="AB98" s="86">
        <f>'Planilha de Materiais'!AQ79</f>
        <v>87.529166666666654</v>
      </c>
      <c r="AC98" s="86">
        <f>'Planilha de Materiais'!AS79</f>
        <v>87.529166666666654</v>
      </c>
      <c r="AD98" s="86">
        <f>'Planilha de Materiais'!AU79</f>
        <v>87.529166666666654</v>
      </c>
      <c r="AE98" s="86">
        <f>'Planilha de Materiais'!AW79</f>
        <v>175.05833333333331</v>
      </c>
      <c r="AF98" s="86">
        <f>'Planilha de Materiais'!AY79</f>
        <v>87.529166666666654</v>
      </c>
      <c r="AG98" s="86">
        <f>'Planilha de Materiais'!BA79</f>
        <v>98.154166666666654</v>
      </c>
      <c r="AH98" s="86">
        <f>'Planilha de Materiais'!BC79</f>
        <v>98.154166666666654</v>
      </c>
      <c r="AI98" s="86">
        <f>'Planilha de Materiais'!BE79</f>
        <v>98.154166666666654</v>
      </c>
      <c r="AJ98" s="86">
        <f>'Planilha de Materiais'!BI79</f>
        <v>98.154166666666654</v>
      </c>
      <c r="AK98" s="86">
        <f>'Planilha de Materiais'!BK79</f>
        <v>98.154166666666654</v>
      </c>
    </row>
    <row r="99" spans="1:37" s="35" customFormat="1" x14ac:dyDescent="0.2">
      <c r="A99" s="80" t="s">
        <v>10</v>
      </c>
      <c r="B99" s="297" t="s">
        <v>286</v>
      </c>
      <c r="C99" s="297"/>
      <c r="D99" s="297"/>
      <c r="E99" s="297"/>
      <c r="F99" s="297"/>
      <c r="G99" s="297"/>
      <c r="H99" s="85" t="s">
        <v>0</v>
      </c>
      <c r="I99" s="86">
        <f>'Planilha de Materiais'!E43</f>
        <v>948.32999999999993</v>
      </c>
      <c r="J99" s="86">
        <f>'Planilha de Materiais'!G43</f>
        <v>812.12999999999988</v>
      </c>
      <c r="K99" s="86">
        <f>'Planilha de Materiais'!I43</f>
        <v>359.26</v>
      </c>
      <c r="L99" s="86">
        <f>'Planilha de Materiais'!K43</f>
        <v>594.98</v>
      </c>
      <c r="M99" s="86">
        <f>'Planilha de Materiais'!M43</f>
        <v>334.70000000000005</v>
      </c>
      <c r="N99" s="86">
        <f>'Planilha de Materiais'!O43</f>
        <v>681.19</v>
      </c>
      <c r="O99" s="86">
        <f>'Planilha de Materiais'!Q43</f>
        <v>659.68000000000006</v>
      </c>
      <c r="P99" s="86">
        <f>'Planilha de Materiais'!S43</f>
        <v>583.85</v>
      </c>
      <c r="Q99" s="86">
        <f>'Planilha de Materiais'!U43</f>
        <v>145.69</v>
      </c>
      <c r="R99" s="86">
        <f>'Planilha de Materiais'!W43</f>
        <v>444.70000000000005</v>
      </c>
      <c r="S99" s="86">
        <f>'Planilha de Materiais'!Y43</f>
        <v>1790.2800000000002</v>
      </c>
      <c r="T99" s="86">
        <f>'Planilha de Materiais'!AA43</f>
        <v>779.28000000000009</v>
      </c>
      <c r="U99" s="86">
        <f>'Planilha de Materiais'!AC43</f>
        <v>784.91000000000008</v>
      </c>
      <c r="V99" s="86">
        <f>'Planilha de Materiais'!AE43</f>
        <v>1805.18</v>
      </c>
      <c r="W99" s="86">
        <f>'Planilha de Materiais'!AG43</f>
        <v>1118</v>
      </c>
      <c r="X99" s="86">
        <f>'Planilha de Materiais'!AI43</f>
        <v>1658.6599999999999</v>
      </c>
      <c r="Y99" s="86">
        <f>'Planilha de Materiais'!AK43</f>
        <v>2558.62</v>
      </c>
      <c r="Z99" s="86">
        <f>'Planilha de Materiais'!AM43</f>
        <v>465.46000000000004</v>
      </c>
      <c r="AA99" s="86">
        <f>'Planilha de Materiais'!AO43</f>
        <v>609.99</v>
      </c>
      <c r="AB99" s="86">
        <f>'Planilha de Materiais'!AQ43</f>
        <v>549.38</v>
      </c>
      <c r="AC99" s="86">
        <f>'Planilha de Materiais'!AS43</f>
        <v>289.36</v>
      </c>
      <c r="AD99" s="86">
        <f>'Planilha de Materiais'!AU43</f>
        <v>432.38</v>
      </c>
      <c r="AE99" s="86">
        <f>'Planilha de Materiais'!AW43</f>
        <v>667.46999999999991</v>
      </c>
      <c r="AF99" s="86">
        <f>'Planilha de Materiais'!AY43</f>
        <v>440.43000000000006</v>
      </c>
      <c r="AG99" s="86">
        <f>'Planilha de Materiais'!BA43</f>
        <v>248.52000000000004</v>
      </c>
      <c r="AH99" s="86">
        <f>'Planilha de Materiais'!BC43</f>
        <v>442.72999999999996</v>
      </c>
      <c r="AI99" s="86">
        <f>'Planilha de Materiais'!BE43</f>
        <v>193.73000000000005</v>
      </c>
      <c r="AJ99" s="86">
        <f>'Planilha de Materiais'!BI43</f>
        <v>174.94</v>
      </c>
      <c r="AK99" s="86">
        <f>'Planilha de Materiais'!BK43</f>
        <v>161.13</v>
      </c>
    </row>
    <row r="100" spans="1:37" s="35" customFormat="1" x14ac:dyDescent="0.2">
      <c r="A100" s="81" t="s">
        <v>11</v>
      </c>
      <c r="B100" s="297" t="s">
        <v>287</v>
      </c>
      <c r="C100" s="297"/>
      <c r="D100" s="297"/>
      <c r="E100" s="297"/>
      <c r="F100" s="297"/>
      <c r="G100" s="297"/>
      <c r="H100" s="85" t="s">
        <v>0</v>
      </c>
      <c r="I100" s="86">
        <f>'Planilha de Materiais'!E65</f>
        <v>101.99000000000002</v>
      </c>
      <c r="J100" s="86">
        <f>'Planilha de Materiais'!G65</f>
        <v>186.74500000000003</v>
      </c>
      <c r="K100" s="86">
        <f>'Planilha de Materiais'!I65</f>
        <v>125.45</v>
      </c>
      <c r="L100" s="86">
        <f>'Planilha de Materiais'!K65</f>
        <v>213.43500000000003</v>
      </c>
      <c r="M100" s="86">
        <f>'Planilha de Materiais'!M65</f>
        <v>125.45</v>
      </c>
      <c r="N100" s="86">
        <f>'Planilha de Materiais'!O65</f>
        <v>279.85500000000002</v>
      </c>
      <c r="O100" s="86">
        <f>'Planilha de Materiais'!Q65</f>
        <v>236.69500000000005</v>
      </c>
      <c r="P100" s="86">
        <f>'Planilha de Materiais'!S65</f>
        <v>190.58</v>
      </c>
      <c r="Q100" s="86">
        <f>'Planilha de Materiais'!U65</f>
        <v>62.613333333333337</v>
      </c>
      <c r="R100" s="86">
        <f>'Planilha de Materiais'!W65</f>
        <v>207.61</v>
      </c>
      <c r="S100" s="86">
        <f>'Planilha de Materiais'!Y65</f>
        <v>306.54833333333335</v>
      </c>
      <c r="T100" s="86">
        <f>'Planilha de Materiais'!AA65</f>
        <v>212.70833333333334</v>
      </c>
      <c r="U100" s="86">
        <f>'Planilha de Materiais'!AC65</f>
        <v>301.39333333333326</v>
      </c>
      <c r="V100" s="86">
        <f>'Planilha de Materiais'!AE65</f>
        <v>602.78666666666652</v>
      </c>
      <c r="W100" s="86">
        <f>'Planilha de Materiais'!AG65</f>
        <v>267.19916666666671</v>
      </c>
      <c r="X100" s="86">
        <f>'Planilha de Materiais'!AI65</f>
        <v>602.78666666666652</v>
      </c>
      <c r="Y100" s="86">
        <f>'Planilha de Materiais'!AK65</f>
        <v>308.19916666666666</v>
      </c>
      <c r="Z100" s="86">
        <f>'Planilha de Materiais'!AM65</f>
        <v>20.550833333333333</v>
      </c>
      <c r="AA100" s="86">
        <f>'Planilha de Materiais'!AO65</f>
        <v>88.02</v>
      </c>
      <c r="AB100" s="86">
        <f>'Planilha de Materiais'!AQ65</f>
        <v>70.695000000000007</v>
      </c>
      <c r="AC100" s="86">
        <f>'Planilha de Materiais'!AS65</f>
        <v>49.085833333333333</v>
      </c>
      <c r="AD100" s="86">
        <f>'Planilha de Materiais'!AU65</f>
        <v>59.108333333333341</v>
      </c>
      <c r="AE100" s="86">
        <f>'Planilha de Materiais'!AW65</f>
        <v>83.56</v>
      </c>
      <c r="AF100" s="86">
        <f>'Planilha de Materiais'!AY65</f>
        <v>49.200833333333343</v>
      </c>
      <c r="AG100" s="86">
        <f>'Planilha de Materiais'!BA65</f>
        <v>20.47666666666667</v>
      </c>
      <c r="AH100" s="86">
        <f>'Planilha de Materiais'!BC65</f>
        <v>30.863333333333333</v>
      </c>
      <c r="AI100" s="86">
        <f>'Planilha de Materiais'!BE65</f>
        <v>42.173333333333339</v>
      </c>
      <c r="AJ100" s="86">
        <f>'Planilha de Materiais'!BI65</f>
        <v>18.123333333333335</v>
      </c>
      <c r="AK100" s="86">
        <f>'Planilha de Materiais'!BK65</f>
        <v>18.123333333333335</v>
      </c>
    </row>
    <row r="101" spans="1:37" x14ac:dyDescent="0.2">
      <c r="A101" s="43" t="s">
        <v>12</v>
      </c>
      <c r="B101" s="296" t="s">
        <v>290</v>
      </c>
      <c r="C101" s="296"/>
      <c r="D101" s="296"/>
      <c r="E101" s="296"/>
      <c r="F101" s="296"/>
      <c r="G101" s="296"/>
      <c r="H101" s="107">
        <v>12.4</v>
      </c>
      <c r="I101" s="34">
        <f>H101*I135</f>
        <v>49.6</v>
      </c>
      <c r="J101" s="34">
        <f>H101*J135</f>
        <v>37.200000000000003</v>
      </c>
      <c r="K101" s="34">
        <f>H101*K135</f>
        <v>37.200000000000003</v>
      </c>
      <c r="L101" s="34">
        <f>H101*L135</f>
        <v>37.200000000000003</v>
      </c>
      <c r="M101" s="34">
        <f>H101*M135</f>
        <v>24.8</v>
      </c>
      <c r="N101" s="34">
        <f>H101*N135</f>
        <v>62</v>
      </c>
      <c r="O101" s="34">
        <f>H101*O135</f>
        <v>37.200000000000003</v>
      </c>
      <c r="P101" s="34">
        <f>H101*P135</f>
        <v>12.4</v>
      </c>
      <c r="Q101" s="34">
        <f>H101*Q135</f>
        <v>12.4</v>
      </c>
      <c r="R101" s="34">
        <f>H101*R135</f>
        <v>12.4</v>
      </c>
      <c r="S101" s="34">
        <f>H101*S135</f>
        <v>24.8</v>
      </c>
      <c r="T101" s="34">
        <f>H101*T135</f>
        <v>12.4</v>
      </c>
      <c r="U101" s="34">
        <f>H101*U135</f>
        <v>12.4</v>
      </c>
      <c r="V101" s="34">
        <f>H101*V135</f>
        <v>24.8</v>
      </c>
      <c r="W101" s="34">
        <f>H101*W135</f>
        <v>12.4</v>
      </c>
      <c r="X101" s="34">
        <f>H101*X135</f>
        <v>24.8</v>
      </c>
      <c r="Y101" s="34">
        <f>H101*Y135</f>
        <v>24.8</v>
      </c>
      <c r="Z101" s="34">
        <f>H101*Z135</f>
        <v>24.8</v>
      </c>
      <c r="AA101" s="34">
        <f>H101*AA135</f>
        <v>12.4</v>
      </c>
      <c r="AB101" s="34">
        <f>H101*AB135</f>
        <v>12.4</v>
      </c>
      <c r="AC101" s="34">
        <f>H101*AC135</f>
        <v>12.4</v>
      </c>
      <c r="AD101" s="34">
        <f>H101*AD135</f>
        <v>12.4</v>
      </c>
      <c r="AE101" s="34">
        <f>H101*AE135</f>
        <v>24.8</v>
      </c>
      <c r="AF101" s="34">
        <f>H101*AF135</f>
        <v>12.4</v>
      </c>
      <c r="AG101" s="34">
        <f>H101*AG135</f>
        <v>12.4</v>
      </c>
      <c r="AH101" s="34">
        <f>H101*AH135</f>
        <v>12.4</v>
      </c>
      <c r="AI101" s="34">
        <f>H101*AI135</f>
        <v>12.4</v>
      </c>
      <c r="AJ101" s="34">
        <f>H101*AJ135</f>
        <v>12.4</v>
      </c>
      <c r="AK101" s="34">
        <f>AH101*AK135</f>
        <v>12.4</v>
      </c>
    </row>
    <row r="102" spans="1:37" ht="24" customHeight="1" x14ac:dyDescent="0.2">
      <c r="A102" s="273" t="s">
        <v>13</v>
      </c>
      <c r="B102" s="321" t="s">
        <v>359</v>
      </c>
      <c r="C102" s="322"/>
      <c r="D102" s="323"/>
      <c r="E102" s="274" t="s">
        <v>120</v>
      </c>
      <c r="F102" s="275"/>
      <c r="G102" s="276">
        <v>1621</v>
      </c>
      <c r="H102" s="277">
        <v>0.2</v>
      </c>
      <c r="I102" s="278">
        <f>$G102*$H102</f>
        <v>324.20000000000005</v>
      </c>
      <c r="J102" s="278">
        <f>$G102*$H102</f>
        <v>324.20000000000005</v>
      </c>
      <c r="K102" s="278">
        <f>$G102*$H102/2</f>
        <v>162.10000000000002</v>
      </c>
      <c r="L102" s="278">
        <f t="shared" ref="L102:AJ102" si="119">$G102*$H102</f>
        <v>324.20000000000005</v>
      </c>
      <c r="M102" s="278">
        <f>$G102*$H102/2</f>
        <v>162.10000000000002</v>
      </c>
      <c r="N102" s="278">
        <f t="shared" si="119"/>
        <v>324.20000000000005</v>
      </c>
      <c r="O102" s="278">
        <f t="shared" si="119"/>
        <v>324.20000000000005</v>
      </c>
      <c r="P102" s="278">
        <f t="shared" si="119"/>
        <v>324.20000000000005</v>
      </c>
      <c r="Q102" s="278">
        <f>$G102*$H102/2</f>
        <v>162.10000000000002</v>
      </c>
      <c r="R102" s="278">
        <f t="shared" si="119"/>
        <v>324.20000000000005</v>
      </c>
      <c r="S102" s="278">
        <v>0</v>
      </c>
      <c r="T102" s="278">
        <v>0</v>
      </c>
      <c r="U102" s="278">
        <v>0</v>
      </c>
      <c r="V102" s="278">
        <v>0</v>
      </c>
      <c r="W102" s="278">
        <v>0</v>
      </c>
      <c r="X102" s="278">
        <v>0</v>
      </c>
      <c r="Y102" s="278">
        <v>0</v>
      </c>
      <c r="Z102" s="278">
        <f t="shared" si="119"/>
        <v>324.20000000000005</v>
      </c>
      <c r="AA102" s="278">
        <f t="shared" si="119"/>
        <v>324.20000000000005</v>
      </c>
      <c r="AB102" s="278">
        <f t="shared" si="119"/>
        <v>324.20000000000005</v>
      </c>
      <c r="AC102" s="278">
        <f t="shared" si="119"/>
        <v>324.20000000000005</v>
      </c>
      <c r="AD102" s="278">
        <f t="shared" si="119"/>
        <v>324.20000000000005</v>
      </c>
      <c r="AE102" s="278">
        <f t="shared" si="119"/>
        <v>324.20000000000005</v>
      </c>
      <c r="AF102" s="278">
        <f t="shared" si="119"/>
        <v>324.20000000000005</v>
      </c>
      <c r="AG102" s="278">
        <f>$G102*$H102/2</f>
        <v>162.10000000000002</v>
      </c>
      <c r="AH102" s="278">
        <f>$G102*$H102/2</f>
        <v>162.10000000000002</v>
      </c>
      <c r="AI102" s="278">
        <f>$G102*$H102/2</f>
        <v>162.10000000000002</v>
      </c>
      <c r="AJ102" s="278">
        <f t="shared" si="119"/>
        <v>324.20000000000005</v>
      </c>
      <c r="AK102" s="278">
        <f>$G102*$H102/2</f>
        <v>162.10000000000002</v>
      </c>
    </row>
    <row r="103" spans="1:37" ht="14.25" customHeight="1" x14ac:dyDescent="0.2">
      <c r="A103" s="273" t="s">
        <v>14</v>
      </c>
      <c r="B103" s="321" t="s">
        <v>361</v>
      </c>
      <c r="C103" s="322"/>
      <c r="D103" s="322"/>
      <c r="E103" s="322"/>
      <c r="F103" s="322"/>
      <c r="G103" s="323"/>
      <c r="H103" s="277">
        <f>H53+H58</f>
        <v>0.56240000000000012</v>
      </c>
      <c r="I103" s="278">
        <f>I102*$H103</f>
        <v>182.33008000000007</v>
      </c>
      <c r="J103" s="278">
        <f t="shared" ref="J103:AK103" si="120">J102*$H103</f>
        <v>182.33008000000007</v>
      </c>
      <c r="K103" s="278">
        <f t="shared" si="120"/>
        <v>91.165040000000033</v>
      </c>
      <c r="L103" s="278">
        <f t="shared" si="120"/>
        <v>182.33008000000007</v>
      </c>
      <c r="M103" s="278">
        <f t="shared" si="120"/>
        <v>91.165040000000033</v>
      </c>
      <c r="N103" s="278">
        <f t="shared" si="120"/>
        <v>182.33008000000007</v>
      </c>
      <c r="O103" s="278">
        <f t="shared" si="120"/>
        <v>182.33008000000007</v>
      </c>
      <c r="P103" s="278">
        <f t="shared" si="120"/>
        <v>182.33008000000007</v>
      </c>
      <c r="Q103" s="278">
        <f t="shared" si="120"/>
        <v>91.165040000000033</v>
      </c>
      <c r="R103" s="278">
        <f t="shared" si="120"/>
        <v>182.33008000000007</v>
      </c>
      <c r="S103" s="278">
        <f t="shared" si="120"/>
        <v>0</v>
      </c>
      <c r="T103" s="278">
        <f t="shared" si="120"/>
        <v>0</v>
      </c>
      <c r="U103" s="278">
        <f t="shared" si="120"/>
        <v>0</v>
      </c>
      <c r="V103" s="278">
        <f t="shared" si="120"/>
        <v>0</v>
      </c>
      <c r="W103" s="278">
        <f t="shared" si="120"/>
        <v>0</v>
      </c>
      <c r="X103" s="278">
        <f t="shared" si="120"/>
        <v>0</v>
      </c>
      <c r="Y103" s="278">
        <f t="shared" si="120"/>
        <v>0</v>
      </c>
      <c r="Z103" s="278">
        <f t="shared" si="120"/>
        <v>182.33008000000007</v>
      </c>
      <c r="AA103" s="278">
        <f t="shared" si="120"/>
        <v>182.33008000000007</v>
      </c>
      <c r="AB103" s="278">
        <f t="shared" si="120"/>
        <v>182.33008000000007</v>
      </c>
      <c r="AC103" s="278">
        <f t="shared" si="120"/>
        <v>182.33008000000007</v>
      </c>
      <c r="AD103" s="278">
        <f t="shared" si="120"/>
        <v>182.33008000000007</v>
      </c>
      <c r="AE103" s="278">
        <f t="shared" si="120"/>
        <v>182.33008000000007</v>
      </c>
      <c r="AF103" s="278">
        <f t="shared" si="120"/>
        <v>182.33008000000007</v>
      </c>
      <c r="AG103" s="278">
        <f t="shared" si="120"/>
        <v>91.165040000000033</v>
      </c>
      <c r="AH103" s="278">
        <f t="shared" si="120"/>
        <v>91.165040000000033</v>
      </c>
      <c r="AI103" s="278">
        <f t="shared" si="120"/>
        <v>91.165040000000033</v>
      </c>
      <c r="AJ103" s="278">
        <f t="shared" si="120"/>
        <v>182.33008000000007</v>
      </c>
      <c r="AK103" s="278">
        <f t="shared" si="120"/>
        <v>91.165040000000033</v>
      </c>
    </row>
    <row r="104" spans="1:37" s="30" customFormat="1" x14ac:dyDescent="0.2">
      <c r="A104" s="320" t="s">
        <v>300</v>
      </c>
      <c r="B104" s="320"/>
      <c r="C104" s="320"/>
      <c r="D104" s="320"/>
      <c r="E104" s="320"/>
      <c r="F104" s="320"/>
      <c r="G104" s="320"/>
      <c r="H104" s="128" t="s">
        <v>0</v>
      </c>
      <c r="I104" s="31">
        <f>TRUNC(SUM(I98:I103),2)</f>
        <v>1956.56</v>
      </c>
      <c r="J104" s="31">
        <f>TRUNC(SUM(J98:J103),2)</f>
        <v>1805.19</v>
      </c>
      <c r="K104" s="31">
        <f t="shared" ref="K104:AK104" si="121">TRUNC(SUM(K98:K103),2)</f>
        <v>1037.76</v>
      </c>
      <c r="L104" s="31">
        <f t="shared" si="121"/>
        <v>1614.73</v>
      </c>
      <c r="M104" s="31">
        <f t="shared" si="121"/>
        <v>913.27</v>
      </c>
      <c r="N104" s="31">
        <f t="shared" si="121"/>
        <v>1967.22</v>
      </c>
      <c r="O104" s="31">
        <f t="shared" si="121"/>
        <v>1702.69</v>
      </c>
      <c r="P104" s="31">
        <f t="shared" si="121"/>
        <v>1380.88</v>
      </c>
      <c r="Q104" s="31">
        <f t="shared" si="121"/>
        <v>561.49</v>
      </c>
      <c r="R104" s="31">
        <f t="shared" si="121"/>
        <v>1258.76</v>
      </c>
      <c r="S104" s="31">
        <f t="shared" si="121"/>
        <v>2296.6799999999998</v>
      </c>
      <c r="T104" s="31">
        <f t="shared" si="121"/>
        <v>1091.9100000000001</v>
      </c>
      <c r="U104" s="31">
        <f t="shared" si="121"/>
        <v>1186.23</v>
      </c>
      <c r="V104" s="31">
        <f t="shared" si="121"/>
        <v>2607.8200000000002</v>
      </c>
      <c r="W104" s="31">
        <f t="shared" si="121"/>
        <v>1485.12</v>
      </c>
      <c r="X104" s="31">
        <f t="shared" si="121"/>
        <v>2461.3000000000002</v>
      </c>
      <c r="Y104" s="31">
        <f t="shared" si="121"/>
        <v>2979.14</v>
      </c>
      <c r="Z104" s="31">
        <f t="shared" si="121"/>
        <v>1192.3900000000001</v>
      </c>
      <c r="AA104" s="31">
        <f t="shared" si="121"/>
        <v>1391.99</v>
      </c>
      <c r="AB104" s="31">
        <f t="shared" si="121"/>
        <v>1226.53</v>
      </c>
      <c r="AC104" s="31">
        <f t="shared" si="121"/>
        <v>944.9</v>
      </c>
      <c r="AD104" s="31">
        <f t="shared" si="121"/>
        <v>1097.94</v>
      </c>
      <c r="AE104" s="31">
        <f t="shared" si="121"/>
        <v>1457.41</v>
      </c>
      <c r="AF104" s="31">
        <f t="shared" si="121"/>
        <v>1096.0899999999999</v>
      </c>
      <c r="AG104" s="31">
        <f t="shared" si="121"/>
        <v>632.80999999999995</v>
      </c>
      <c r="AH104" s="31">
        <f t="shared" si="121"/>
        <v>837.41</v>
      </c>
      <c r="AI104" s="31">
        <f t="shared" si="121"/>
        <v>599.72</v>
      </c>
      <c r="AJ104" s="31">
        <f t="shared" si="121"/>
        <v>810.14</v>
      </c>
      <c r="AK104" s="31">
        <f t="shared" si="121"/>
        <v>543.07000000000005</v>
      </c>
    </row>
    <row r="105" spans="1:37" x14ac:dyDescent="0.2">
      <c r="A105" s="51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</row>
    <row r="106" spans="1:37" x14ac:dyDescent="0.2">
      <c r="A106" s="48" t="s">
        <v>69</v>
      </c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</row>
    <row r="107" spans="1:37" x14ac:dyDescent="0.2">
      <c r="A107" s="290" t="s">
        <v>79</v>
      </c>
      <c r="B107" s="291"/>
      <c r="C107" s="291"/>
      <c r="D107" s="291"/>
      <c r="E107" s="291"/>
      <c r="F107" s="291"/>
      <c r="G107" s="292"/>
      <c r="H107" s="40" t="s">
        <v>3</v>
      </c>
      <c r="I107" s="40" t="s">
        <v>1</v>
      </c>
      <c r="J107" s="40" t="s">
        <v>1</v>
      </c>
      <c r="K107" s="40" t="s">
        <v>1</v>
      </c>
      <c r="L107" s="40" t="s">
        <v>1</v>
      </c>
      <c r="M107" s="40" t="s">
        <v>1</v>
      </c>
      <c r="N107" s="40" t="s">
        <v>1</v>
      </c>
      <c r="O107" s="40" t="s">
        <v>1</v>
      </c>
      <c r="P107" s="40" t="s">
        <v>1</v>
      </c>
      <c r="Q107" s="40" t="s">
        <v>1</v>
      </c>
      <c r="R107" s="40" t="s">
        <v>1</v>
      </c>
      <c r="S107" s="40" t="s">
        <v>1</v>
      </c>
      <c r="T107" s="40" t="s">
        <v>1</v>
      </c>
      <c r="U107" s="40" t="s">
        <v>1</v>
      </c>
      <c r="V107" s="40" t="s">
        <v>1</v>
      </c>
      <c r="W107" s="40" t="s">
        <v>1</v>
      </c>
      <c r="X107" s="40" t="s">
        <v>1</v>
      </c>
      <c r="Y107" s="40" t="s">
        <v>1</v>
      </c>
      <c r="Z107" s="40" t="s">
        <v>1</v>
      </c>
      <c r="AA107" s="40" t="s">
        <v>1</v>
      </c>
      <c r="AB107" s="40" t="s">
        <v>1</v>
      </c>
      <c r="AC107" s="40" t="s">
        <v>1</v>
      </c>
      <c r="AD107" s="40" t="s">
        <v>1</v>
      </c>
      <c r="AE107" s="40" t="s">
        <v>1</v>
      </c>
      <c r="AF107" s="40" t="s">
        <v>1</v>
      </c>
      <c r="AG107" s="40" t="s">
        <v>1</v>
      </c>
      <c r="AH107" s="40" t="s">
        <v>1</v>
      </c>
      <c r="AI107" s="40" t="s">
        <v>1</v>
      </c>
      <c r="AJ107" s="40" t="s">
        <v>1</v>
      </c>
      <c r="AK107" s="40" t="s">
        <v>1</v>
      </c>
    </row>
    <row r="108" spans="1:37" x14ac:dyDescent="0.2">
      <c r="A108" s="40" t="s">
        <v>9</v>
      </c>
      <c r="B108" s="286" t="s">
        <v>20</v>
      </c>
      <c r="C108" s="286"/>
      <c r="D108" s="286"/>
      <c r="E108" s="286"/>
      <c r="F108" s="286"/>
      <c r="G108" s="286"/>
      <c r="H108" s="143">
        <v>0.1</v>
      </c>
      <c r="I108" s="243">
        <f t="shared" ref="I108:AF108" si="122">I138*$H108</f>
        <v>1762.1310000000003</v>
      </c>
      <c r="J108" s="243">
        <f t="shared" si="122"/>
        <v>1355.375</v>
      </c>
      <c r="K108" s="243">
        <f t="shared" si="122"/>
        <v>831.67600000000004</v>
      </c>
      <c r="L108" s="243">
        <f t="shared" si="122"/>
        <v>1336.329</v>
      </c>
      <c r="M108" s="243">
        <f t="shared" si="122"/>
        <v>576.59400000000005</v>
      </c>
      <c r="N108" s="243">
        <f t="shared" si="122"/>
        <v>2154.8160000000003</v>
      </c>
      <c r="O108" s="243">
        <f t="shared" si="122"/>
        <v>1345.125</v>
      </c>
      <c r="P108" s="243">
        <f t="shared" si="122"/>
        <v>529.70600000000002</v>
      </c>
      <c r="Q108" s="243">
        <f t="shared" si="122"/>
        <v>309.05500000000006</v>
      </c>
      <c r="R108" s="243">
        <f t="shared" si="122"/>
        <v>538.03800000000001</v>
      </c>
      <c r="S108" s="243">
        <f t="shared" si="122"/>
        <v>1165.848</v>
      </c>
      <c r="T108" s="243">
        <f t="shared" si="122"/>
        <v>577.28099999999995</v>
      </c>
      <c r="U108" s="243">
        <f t="shared" si="122"/>
        <v>399.49299999999999</v>
      </c>
      <c r="V108" s="243">
        <f t="shared" si="122"/>
        <v>1196.962</v>
      </c>
      <c r="W108" s="243">
        <f t="shared" si="122"/>
        <v>616.60199999999998</v>
      </c>
      <c r="X108" s="243">
        <f t="shared" si="122"/>
        <v>1182.31</v>
      </c>
      <c r="Y108" s="243">
        <f t="shared" si="122"/>
        <v>1234.0940000000001</v>
      </c>
      <c r="Z108" s="243">
        <f t="shared" si="122"/>
        <v>943.56399999999996</v>
      </c>
      <c r="AA108" s="243">
        <f t="shared" si="122"/>
        <v>551.36099999999999</v>
      </c>
      <c r="AB108" s="243">
        <f t="shared" si="122"/>
        <v>534.81499999999994</v>
      </c>
      <c r="AC108" s="243">
        <f t="shared" si="122"/>
        <v>506.65199999999999</v>
      </c>
      <c r="AD108" s="243">
        <f t="shared" si="122"/>
        <v>521.95600000000002</v>
      </c>
      <c r="AE108" s="243">
        <f t="shared" si="122"/>
        <v>970.06600000000003</v>
      </c>
      <c r="AF108" s="243">
        <f t="shared" si="122"/>
        <v>521.77100000000007</v>
      </c>
      <c r="AG108" s="243">
        <f>AG138*$H108</f>
        <v>316.18700000000001</v>
      </c>
      <c r="AH108" s="243">
        <f t="shared" ref="AH108" si="123">AH138*$H108</f>
        <v>336.64699999999999</v>
      </c>
      <c r="AI108" s="243">
        <f>AI138*$H108</f>
        <v>312.87799999999999</v>
      </c>
      <c r="AJ108" s="243">
        <f t="shared" ref="AJ108:AK108" si="124">AJ138*$H108</f>
        <v>472.63200000000001</v>
      </c>
      <c r="AK108" s="243">
        <f t="shared" si="124"/>
        <v>296.94</v>
      </c>
    </row>
    <row r="109" spans="1:37" x14ac:dyDescent="0.2">
      <c r="A109" s="40" t="s">
        <v>10</v>
      </c>
      <c r="B109" s="286" t="s">
        <v>5</v>
      </c>
      <c r="C109" s="286"/>
      <c r="D109" s="286"/>
      <c r="E109" s="286"/>
      <c r="F109" s="286"/>
      <c r="G109" s="286"/>
      <c r="H109" s="143">
        <v>0.1</v>
      </c>
      <c r="I109" s="243">
        <f t="shared" ref="I109:AF109" si="125">I138*$H109</f>
        <v>1762.1310000000003</v>
      </c>
      <c r="J109" s="243">
        <f t="shared" si="125"/>
        <v>1355.375</v>
      </c>
      <c r="K109" s="243">
        <f t="shared" si="125"/>
        <v>831.67600000000004</v>
      </c>
      <c r="L109" s="243">
        <f t="shared" si="125"/>
        <v>1336.329</v>
      </c>
      <c r="M109" s="243">
        <f t="shared" si="125"/>
        <v>576.59400000000005</v>
      </c>
      <c r="N109" s="243">
        <f t="shared" si="125"/>
        <v>2154.8160000000003</v>
      </c>
      <c r="O109" s="243">
        <f t="shared" si="125"/>
        <v>1345.125</v>
      </c>
      <c r="P109" s="243">
        <f t="shared" si="125"/>
        <v>529.70600000000002</v>
      </c>
      <c r="Q109" s="243">
        <f t="shared" si="125"/>
        <v>309.05500000000006</v>
      </c>
      <c r="R109" s="243">
        <f t="shared" si="125"/>
        <v>538.03800000000001</v>
      </c>
      <c r="S109" s="243">
        <f t="shared" si="125"/>
        <v>1165.848</v>
      </c>
      <c r="T109" s="243">
        <f t="shared" si="125"/>
        <v>577.28099999999995</v>
      </c>
      <c r="U109" s="243">
        <f t="shared" si="125"/>
        <v>399.49299999999999</v>
      </c>
      <c r="V109" s="243">
        <f t="shared" si="125"/>
        <v>1196.962</v>
      </c>
      <c r="W109" s="243">
        <f t="shared" si="125"/>
        <v>616.60199999999998</v>
      </c>
      <c r="X109" s="243">
        <f t="shared" si="125"/>
        <v>1182.31</v>
      </c>
      <c r="Y109" s="243">
        <f t="shared" si="125"/>
        <v>1234.0940000000001</v>
      </c>
      <c r="Z109" s="243">
        <f t="shared" si="125"/>
        <v>943.56399999999996</v>
      </c>
      <c r="AA109" s="243">
        <f t="shared" si="125"/>
        <v>551.36099999999999</v>
      </c>
      <c r="AB109" s="243">
        <f t="shared" si="125"/>
        <v>534.81499999999994</v>
      </c>
      <c r="AC109" s="243">
        <f t="shared" si="125"/>
        <v>506.65199999999999</v>
      </c>
      <c r="AD109" s="243">
        <f t="shared" si="125"/>
        <v>521.95600000000002</v>
      </c>
      <c r="AE109" s="243">
        <f t="shared" si="125"/>
        <v>970.06600000000003</v>
      </c>
      <c r="AF109" s="243">
        <f t="shared" si="125"/>
        <v>521.77100000000007</v>
      </c>
      <c r="AG109" s="243">
        <f>AG138*$H109</f>
        <v>316.18700000000001</v>
      </c>
      <c r="AH109" s="243">
        <f t="shared" ref="AH109" si="126">AH138*$H109</f>
        <v>336.64699999999999</v>
      </c>
      <c r="AI109" s="243">
        <f>AI138*$H109</f>
        <v>312.87799999999999</v>
      </c>
      <c r="AJ109" s="243">
        <f t="shared" ref="AJ109:AK109" si="127">AJ138*$H109</f>
        <v>472.63200000000001</v>
      </c>
      <c r="AK109" s="243">
        <f t="shared" si="127"/>
        <v>296.94</v>
      </c>
    </row>
    <row r="110" spans="1:37" x14ac:dyDescent="0.2">
      <c r="A110" s="305" t="s">
        <v>77</v>
      </c>
      <c r="B110" s="306"/>
      <c r="C110" s="306"/>
      <c r="D110" s="306"/>
      <c r="E110" s="306"/>
      <c r="F110" s="306"/>
      <c r="G110" s="307"/>
      <c r="H110" s="137">
        <f t="shared" ref="H110:AF110" si="128">SUM(H108:H109)</f>
        <v>0.2</v>
      </c>
      <c r="I110" s="244">
        <f t="shared" si="128"/>
        <v>3524.2620000000006</v>
      </c>
      <c r="J110" s="245">
        <f t="shared" si="128"/>
        <v>2710.75</v>
      </c>
      <c r="K110" s="245">
        <f t="shared" si="128"/>
        <v>1663.3520000000001</v>
      </c>
      <c r="L110" s="245">
        <f t="shared" si="128"/>
        <v>2672.6579999999999</v>
      </c>
      <c r="M110" s="245">
        <f t="shared" si="128"/>
        <v>1153.1880000000001</v>
      </c>
      <c r="N110" s="245">
        <f t="shared" si="128"/>
        <v>4309.6320000000005</v>
      </c>
      <c r="O110" s="245">
        <f t="shared" si="128"/>
        <v>2690.25</v>
      </c>
      <c r="P110" s="245">
        <f t="shared" ref="P110" si="129">SUM(P108:P109)</f>
        <v>1059.412</v>
      </c>
      <c r="Q110" s="245">
        <f t="shared" si="128"/>
        <v>618.11000000000013</v>
      </c>
      <c r="R110" s="245">
        <f t="shared" ref="R110" si="130">SUM(R108:R109)</f>
        <v>1076.076</v>
      </c>
      <c r="S110" s="245">
        <f t="shared" si="128"/>
        <v>2331.6959999999999</v>
      </c>
      <c r="T110" s="245">
        <f t="shared" si="128"/>
        <v>1154.5619999999999</v>
      </c>
      <c r="U110" s="245">
        <f t="shared" si="128"/>
        <v>798.98599999999999</v>
      </c>
      <c r="V110" s="245">
        <f t="shared" si="128"/>
        <v>2393.924</v>
      </c>
      <c r="W110" s="245">
        <f t="shared" ref="W110" si="131">SUM(W108:W109)</f>
        <v>1233.204</v>
      </c>
      <c r="X110" s="245">
        <f t="shared" si="128"/>
        <v>2364.62</v>
      </c>
      <c r="Y110" s="245">
        <f t="shared" si="128"/>
        <v>2468.1880000000001</v>
      </c>
      <c r="Z110" s="245">
        <f t="shared" si="128"/>
        <v>1887.1279999999999</v>
      </c>
      <c r="AA110" s="245">
        <f t="shared" si="128"/>
        <v>1102.722</v>
      </c>
      <c r="AB110" s="245">
        <f t="shared" si="128"/>
        <v>1069.6299999999999</v>
      </c>
      <c r="AC110" s="245">
        <f t="shared" si="128"/>
        <v>1013.304</v>
      </c>
      <c r="AD110" s="245">
        <f t="shared" si="128"/>
        <v>1043.912</v>
      </c>
      <c r="AE110" s="245">
        <f t="shared" si="128"/>
        <v>1940.1320000000001</v>
      </c>
      <c r="AF110" s="245">
        <f t="shared" si="128"/>
        <v>1043.5420000000001</v>
      </c>
      <c r="AG110" s="245">
        <f t="shared" ref="AG110:AH110" si="132">SUM(AG108:AG109)</f>
        <v>632.37400000000002</v>
      </c>
      <c r="AH110" s="245">
        <f t="shared" si="132"/>
        <v>673.29399999999998</v>
      </c>
      <c r="AI110" s="245">
        <f t="shared" ref="AI110:AK110" si="133">SUM(AI108:AI109)</f>
        <v>625.75599999999997</v>
      </c>
      <c r="AJ110" s="245">
        <f t="shared" si="133"/>
        <v>945.26400000000001</v>
      </c>
      <c r="AK110" s="245">
        <f t="shared" si="133"/>
        <v>593.88</v>
      </c>
    </row>
    <row r="111" spans="1:37" x14ac:dyDescent="0.2">
      <c r="A111" s="40" t="s">
        <v>11</v>
      </c>
      <c r="B111" s="295" t="s">
        <v>24</v>
      </c>
      <c r="C111" s="295"/>
      <c r="D111" s="295"/>
      <c r="E111" s="295"/>
      <c r="F111" s="295"/>
      <c r="G111" s="295"/>
      <c r="H111" s="20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</row>
    <row r="112" spans="1:37" x14ac:dyDescent="0.2">
      <c r="A112" s="40" t="s">
        <v>25</v>
      </c>
      <c r="B112" s="286" t="s">
        <v>72</v>
      </c>
      <c r="C112" s="286"/>
      <c r="D112" s="286"/>
      <c r="E112" s="286"/>
      <c r="F112" s="286"/>
      <c r="G112" s="286"/>
      <c r="H112" s="332">
        <v>7.6499999999999999E-2</v>
      </c>
      <c r="I112" s="283">
        <f>I125*$H112</f>
        <v>1751.6362804547916</v>
      </c>
      <c r="J112" s="283">
        <f t="shared" ref="J112:AF112" si="134">J125*$H112</f>
        <v>1347.3029236599893</v>
      </c>
      <c r="K112" s="283">
        <f t="shared" si="134"/>
        <v>826.72270167839747</v>
      </c>
      <c r="L112" s="283">
        <f t="shared" si="134"/>
        <v>1328.3696913914455</v>
      </c>
      <c r="M112" s="283">
        <f t="shared" si="134"/>
        <v>573.15937195452079</v>
      </c>
      <c r="N112" s="283">
        <f t="shared" si="134"/>
        <v>2141.9826042230643</v>
      </c>
      <c r="O112" s="283">
        <f t="shared" si="134"/>
        <v>1337.1139685977259</v>
      </c>
      <c r="P112" s="283">
        <f t="shared" ref="P112" si="135">P125*$H112</f>
        <v>526.55111532214403</v>
      </c>
      <c r="Q112" s="283">
        <f t="shared" si="134"/>
        <v>307.21439090416891</v>
      </c>
      <c r="R112" s="283">
        <f t="shared" ref="R112" si="136">R125*$H112</f>
        <v>534.83316188413642</v>
      </c>
      <c r="S112" s="283">
        <f t="shared" si="134"/>
        <v>1158.9041743367625</v>
      </c>
      <c r="T112" s="283">
        <f t="shared" si="134"/>
        <v>573.84277747698968</v>
      </c>
      <c r="U112" s="283">
        <f t="shared" si="134"/>
        <v>397.11328099621005</v>
      </c>
      <c r="V112" s="283">
        <f t="shared" si="134"/>
        <v>1189.8330373578776</v>
      </c>
      <c r="W112" s="283">
        <f t="shared" ref="W112" si="137">W125*$H112</f>
        <v>612.92943151055772</v>
      </c>
      <c r="X112" s="283">
        <f t="shared" si="134"/>
        <v>1175.2686302111533</v>
      </c>
      <c r="Y112" s="283">
        <f t="shared" si="134"/>
        <v>1226.7435625338387</v>
      </c>
      <c r="Z112" s="283">
        <f t="shared" si="134"/>
        <v>937.94384407146731</v>
      </c>
      <c r="AA112" s="283">
        <f t="shared" si="134"/>
        <v>548.07714672441796</v>
      </c>
      <c r="AB112" s="283">
        <f t="shared" si="134"/>
        <v>531.62985381700048</v>
      </c>
      <c r="AC112" s="283">
        <f t="shared" si="134"/>
        <v>503.63425013535459</v>
      </c>
      <c r="AD112" s="283">
        <f t="shared" si="134"/>
        <v>518.84727125067684</v>
      </c>
      <c r="AE112" s="283">
        <f t="shared" si="134"/>
        <v>964.28850568489452</v>
      </c>
      <c r="AF112" s="283">
        <f t="shared" si="134"/>
        <v>518.66337303735781</v>
      </c>
      <c r="AG112" s="283">
        <f t="shared" ref="AG112:AH112" si="138">AG125*$H112</f>
        <v>314.30358419057927</v>
      </c>
      <c r="AH112" s="283">
        <f t="shared" si="138"/>
        <v>334.64173253925287</v>
      </c>
      <c r="AI112" s="283">
        <f t="shared" ref="AI112:AK112" si="139">AI125*$H112</f>
        <v>311.01412560909586</v>
      </c>
      <c r="AJ112" s="283">
        <f t="shared" si="139"/>
        <v>469.81685977260423</v>
      </c>
      <c r="AK112" s="283">
        <f t="shared" si="139"/>
        <v>295.1715430427721</v>
      </c>
    </row>
    <row r="113" spans="1:37" x14ac:dyDescent="0.2">
      <c r="A113" s="40" t="s">
        <v>26</v>
      </c>
      <c r="B113" s="286" t="s">
        <v>73</v>
      </c>
      <c r="C113" s="286"/>
      <c r="D113" s="286"/>
      <c r="E113" s="286"/>
      <c r="F113" s="286"/>
      <c r="G113" s="286"/>
      <c r="H113" s="333"/>
      <c r="I113" s="284"/>
      <c r="J113" s="284"/>
      <c r="K113" s="284"/>
      <c r="L113" s="284"/>
      <c r="M113" s="284"/>
      <c r="N113" s="284"/>
      <c r="O113" s="284"/>
      <c r="P113" s="284"/>
      <c r="Q113" s="284"/>
      <c r="R113" s="284"/>
      <c r="S113" s="284"/>
      <c r="T113" s="284"/>
      <c r="U113" s="284"/>
      <c r="V113" s="284"/>
      <c r="W113" s="284"/>
      <c r="X113" s="284"/>
      <c r="Y113" s="284"/>
      <c r="Z113" s="284"/>
      <c r="AA113" s="284"/>
      <c r="AB113" s="284"/>
      <c r="AC113" s="284"/>
      <c r="AD113" s="284"/>
      <c r="AE113" s="284"/>
      <c r="AF113" s="284"/>
      <c r="AG113" s="284"/>
      <c r="AH113" s="284"/>
      <c r="AI113" s="284"/>
      <c r="AJ113" s="284"/>
      <c r="AK113" s="284"/>
    </row>
    <row r="114" spans="1:37" x14ac:dyDescent="0.2">
      <c r="A114" s="40" t="s">
        <v>27</v>
      </c>
      <c r="B114" s="286" t="s">
        <v>196</v>
      </c>
      <c r="C114" s="286"/>
      <c r="D114" s="286"/>
      <c r="E114" s="286"/>
      <c r="F114" s="286"/>
      <c r="G114" s="286"/>
      <c r="H114" s="333"/>
      <c r="I114" s="284"/>
      <c r="J114" s="284"/>
      <c r="K114" s="284"/>
      <c r="L114" s="284"/>
      <c r="M114" s="284"/>
      <c r="N114" s="284"/>
      <c r="O114" s="284"/>
      <c r="P114" s="284"/>
      <c r="Q114" s="284"/>
      <c r="R114" s="284"/>
      <c r="S114" s="284"/>
      <c r="T114" s="284"/>
      <c r="U114" s="284"/>
      <c r="V114" s="284"/>
      <c r="W114" s="284"/>
      <c r="X114" s="284"/>
      <c r="Y114" s="284"/>
      <c r="Z114" s="284"/>
      <c r="AA114" s="284"/>
      <c r="AB114" s="284"/>
      <c r="AC114" s="284"/>
      <c r="AD114" s="284"/>
      <c r="AE114" s="284"/>
      <c r="AF114" s="284"/>
      <c r="AG114" s="284"/>
      <c r="AH114" s="284"/>
      <c r="AI114" s="284"/>
      <c r="AJ114" s="284"/>
      <c r="AK114" s="284"/>
    </row>
    <row r="115" spans="1:37" x14ac:dyDescent="0.2">
      <c r="A115" s="40" t="s">
        <v>70</v>
      </c>
      <c r="B115" s="286" t="s">
        <v>74</v>
      </c>
      <c r="C115" s="286"/>
      <c r="D115" s="286"/>
      <c r="E115" s="286"/>
      <c r="F115" s="286"/>
      <c r="G115" s="286"/>
      <c r="H115" s="333"/>
      <c r="I115" s="284"/>
      <c r="J115" s="284"/>
      <c r="K115" s="284"/>
      <c r="L115" s="284"/>
      <c r="M115" s="284"/>
      <c r="N115" s="284"/>
      <c r="O115" s="284"/>
      <c r="P115" s="284"/>
      <c r="Q115" s="284"/>
      <c r="R115" s="284"/>
      <c r="S115" s="284"/>
      <c r="T115" s="284"/>
      <c r="U115" s="284"/>
      <c r="V115" s="284"/>
      <c r="W115" s="284"/>
      <c r="X115" s="284"/>
      <c r="Y115" s="284"/>
      <c r="Z115" s="284"/>
      <c r="AA115" s="284"/>
      <c r="AB115" s="284"/>
      <c r="AC115" s="284"/>
      <c r="AD115" s="284"/>
      <c r="AE115" s="284"/>
      <c r="AF115" s="284"/>
      <c r="AG115" s="284"/>
      <c r="AH115" s="284"/>
      <c r="AI115" s="284"/>
      <c r="AJ115" s="284"/>
      <c r="AK115" s="284"/>
    </row>
    <row r="116" spans="1:37" x14ac:dyDescent="0.2">
      <c r="A116" s="40" t="s">
        <v>71</v>
      </c>
      <c r="B116" s="286" t="s">
        <v>196</v>
      </c>
      <c r="C116" s="286"/>
      <c r="D116" s="286"/>
      <c r="E116" s="286"/>
      <c r="F116" s="286"/>
      <c r="G116" s="286"/>
      <c r="H116" s="334"/>
      <c r="I116" s="285"/>
      <c r="J116" s="285"/>
      <c r="K116" s="285"/>
      <c r="L116" s="285"/>
      <c r="M116" s="285"/>
      <c r="N116" s="285"/>
      <c r="O116" s="285"/>
      <c r="P116" s="285"/>
      <c r="Q116" s="285"/>
      <c r="R116" s="285"/>
      <c r="S116" s="285"/>
      <c r="T116" s="285"/>
      <c r="U116" s="285"/>
      <c r="V116" s="285"/>
      <c r="W116" s="285"/>
      <c r="X116" s="285"/>
      <c r="Y116" s="285"/>
      <c r="Z116" s="285"/>
      <c r="AA116" s="285"/>
      <c r="AB116" s="285"/>
      <c r="AC116" s="285"/>
      <c r="AD116" s="285"/>
      <c r="AE116" s="285"/>
      <c r="AF116" s="285"/>
      <c r="AG116" s="285"/>
      <c r="AH116" s="285"/>
      <c r="AI116" s="285"/>
      <c r="AJ116" s="285"/>
      <c r="AK116" s="285"/>
    </row>
    <row r="117" spans="1:37" x14ac:dyDescent="0.2">
      <c r="A117" s="282" t="s">
        <v>75</v>
      </c>
      <c r="B117" s="282"/>
      <c r="C117" s="282"/>
      <c r="D117" s="282"/>
      <c r="E117" s="282"/>
      <c r="F117" s="282"/>
      <c r="G117" s="282"/>
      <c r="H117" s="21">
        <f t="shared" ref="H117:AF117" si="140">SUM(H112)</f>
        <v>7.6499999999999999E-2</v>
      </c>
      <c r="I117" s="31">
        <f t="shared" si="140"/>
        <v>1751.6362804547916</v>
      </c>
      <c r="J117" s="31">
        <f t="shared" si="140"/>
        <v>1347.3029236599893</v>
      </c>
      <c r="K117" s="31">
        <f t="shared" si="140"/>
        <v>826.72270167839747</v>
      </c>
      <c r="L117" s="31">
        <f t="shared" si="140"/>
        <v>1328.3696913914455</v>
      </c>
      <c r="M117" s="31">
        <f t="shared" si="140"/>
        <v>573.15937195452079</v>
      </c>
      <c r="N117" s="31">
        <f t="shared" si="140"/>
        <v>2141.9826042230643</v>
      </c>
      <c r="O117" s="31">
        <f t="shared" si="140"/>
        <v>1337.1139685977259</v>
      </c>
      <c r="P117" s="31">
        <f t="shared" ref="P117" si="141">SUM(P112)</f>
        <v>526.55111532214403</v>
      </c>
      <c r="Q117" s="31">
        <f t="shared" si="140"/>
        <v>307.21439090416891</v>
      </c>
      <c r="R117" s="31">
        <f t="shared" ref="R117" si="142">SUM(R112)</f>
        <v>534.83316188413642</v>
      </c>
      <c r="S117" s="31">
        <f t="shared" si="140"/>
        <v>1158.9041743367625</v>
      </c>
      <c r="T117" s="31">
        <f t="shared" si="140"/>
        <v>573.84277747698968</v>
      </c>
      <c r="U117" s="31">
        <f t="shared" si="140"/>
        <v>397.11328099621005</v>
      </c>
      <c r="V117" s="31">
        <f t="shared" si="140"/>
        <v>1189.8330373578776</v>
      </c>
      <c r="W117" s="31">
        <f t="shared" ref="W117" si="143">SUM(W112)</f>
        <v>612.92943151055772</v>
      </c>
      <c r="X117" s="31">
        <f t="shared" si="140"/>
        <v>1175.2686302111533</v>
      </c>
      <c r="Y117" s="31">
        <f t="shared" si="140"/>
        <v>1226.7435625338387</v>
      </c>
      <c r="Z117" s="31">
        <f t="shared" si="140"/>
        <v>937.94384407146731</v>
      </c>
      <c r="AA117" s="31">
        <f t="shared" si="140"/>
        <v>548.07714672441796</v>
      </c>
      <c r="AB117" s="31">
        <f t="shared" si="140"/>
        <v>531.62985381700048</v>
      </c>
      <c r="AC117" s="31">
        <f t="shared" si="140"/>
        <v>503.63425013535459</v>
      </c>
      <c r="AD117" s="31">
        <f t="shared" si="140"/>
        <v>518.84727125067684</v>
      </c>
      <c r="AE117" s="31">
        <f t="shared" si="140"/>
        <v>964.28850568489452</v>
      </c>
      <c r="AF117" s="31">
        <f t="shared" si="140"/>
        <v>518.66337303735781</v>
      </c>
      <c r="AG117" s="31">
        <f t="shared" ref="AG117:AH117" si="144">SUM(AG112)</f>
        <v>314.30358419057927</v>
      </c>
      <c r="AH117" s="31">
        <f t="shared" si="144"/>
        <v>334.64173253925287</v>
      </c>
      <c r="AI117" s="31">
        <f t="shared" ref="AI117:AK117" si="145">SUM(AI112)</f>
        <v>311.01412560909586</v>
      </c>
      <c r="AJ117" s="31">
        <f t="shared" si="145"/>
        <v>469.81685977260423</v>
      </c>
      <c r="AK117" s="31">
        <f t="shared" si="145"/>
        <v>295.1715430427721</v>
      </c>
    </row>
    <row r="118" spans="1:37" x14ac:dyDescent="0.2">
      <c r="A118" s="282" t="s">
        <v>76</v>
      </c>
      <c r="B118" s="282"/>
      <c r="C118" s="282"/>
      <c r="D118" s="282"/>
      <c r="E118" s="282"/>
      <c r="F118" s="282"/>
      <c r="G118" s="282"/>
      <c r="H118" s="20">
        <f t="shared" ref="H118:AF118" si="146">H110+H117</f>
        <v>0.27650000000000002</v>
      </c>
      <c r="I118" s="31">
        <f t="shared" si="146"/>
        <v>5275.8982804547923</v>
      </c>
      <c r="J118" s="15">
        <f t="shared" si="146"/>
        <v>4058.0529236599896</v>
      </c>
      <c r="K118" s="15">
        <f t="shared" si="146"/>
        <v>2490.0747016783976</v>
      </c>
      <c r="L118" s="15">
        <f t="shared" si="146"/>
        <v>4001.0276913914454</v>
      </c>
      <c r="M118" s="15">
        <f t="shared" si="146"/>
        <v>1726.3473719545209</v>
      </c>
      <c r="N118" s="15">
        <f t="shared" si="146"/>
        <v>6451.6146042230648</v>
      </c>
      <c r="O118" s="15">
        <f t="shared" si="146"/>
        <v>4027.3639685977259</v>
      </c>
      <c r="P118" s="15">
        <f t="shared" ref="P118" si="147">P110+P117</f>
        <v>1585.9631153221439</v>
      </c>
      <c r="Q118" s="15">
        <f t="shared" si="146"/>
        <v>925.32439090416904</v>
      </c>
      <c r="R118" s="15">
        <f t="shared" ref="R118" si="148">R110+R117</f>
        <v>1610.9091618841364</v>
      </c>
      <c r="S118" s="15">
        <f t="shared" si="146"/>
        <v>3490.6001743367624</v>
      </c>
      <c r="T118" s="15">
        <f t="shared" si="146"/>
        <v>1728.4047774769897</v>
      </c>
      <c r="U118" s="15">
        <f t="shared" si="146"/>
        <v>1196.0992809962099</v>
      </c>
      <c r="V118" s="15">
        <f t="shared" si="146"/>
        <v>3583.7570373578774</v>
      </c>
      <c r="W118" s="15">
        <f t="shared" ref="W118" si="149">W110+W117</f>
        <v>1846.1334315105578</v>
      </c>
      <c r="X118" s="15">
        <f t="shared" si="146"/>
        <v>3539.8886302111532</v>
      </c>
      <c r="Y118" s="15">
        <f t="shared" si="146"/>
        <v>3694.9315625338386</v>
      </c>
      <c r="Z118" s="15">
        <f t="shared" si="146"/>
        <v>2825.0718440714672</v>
      </c>
      <c r="AA118" s="15">
        <f t="shared" si="146"/>
        <v>1650.7991467244178</v>
      </c>
      <c r="AB118" s="15">
        <f t="shared" si="146"/>
        <v>1601.2598538170005</v>
      </c>
      <c r="AC118" s="15">
        <f t="shared" si="146"/>
        <v>1516.9382501353546</v>
      </c>
      <c r="AD118" s="15">
        <f t="shared" si="146"/>
        <v>1562.7592712506769</v>
      </c>
      <c r="AE118" s="15">
        <f t="shared" si="146"/>
        <v>2904.4205056848946</v>
      </c>
      <c r="AF118" s="15">
        <f t="shared" si="146"/>
        <v>1562.205373037358</v>
      </c>
      <c r="AG118" s="15">
        <f t="shared" ref="AG118:AH118" si="150">AG110+AG117</f>
        <v>946.6775841905793</v>
      </c>
      <c r="AH118" s="15">
        <f t="shared" si="150"/>
        <v>1007.9357325392529</v>
      </c>
      <c r="AI118" s="15">
        <f t="shared" ref="AI118:AK118" si="151">AI110+AI117</f>
        <v>936.77012560909589</v>
      </c>
      <c r="AJ118" s="15">
        <f t="shared" si="151"/>
        <v>1415.0808597726043</v>
      </c>
      <c r="AK118" s="15">
        <f t="shared" si="151"/>
        <v>889.0515430427721</v>
      </c>
    </row>
    <row r="119" spans="1:37" x14ac:dyDescent="0.2">
      <c r="A119" s="44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</row>
    <row r="120" spans="1:37" x14ac:dyDescent="0.2">
      <c r="A120" s="5" t="s">
        <v>28</v>
      </c>
      <c r="B120" s="301" t="s">
        <v>29</v>
      </c>
      <c r="C120" s="301"/>
      <c r="D120" s="301"/>
      <c r="E120" s="301"/>
      <c r="F120" s="301"/>
      <c r="G120" s="301"/>
      <c r="H120" s="6">
        <f>TRUNC(H112+H115+H116,4)</f>
        <v>7.6499999999999999E-2</v>
      </c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</row>
    <row r="121" spans="1:37" x14ac:dyDescent="0.2">
      <c r="A121" s="8"/>
      <c r="B121" s="302">
        <v>100</v>
      </c>
      <c r="C121" s="302"/>
      <c r="D121" s="302"/>
      <c r="E121" s="302"/>
      <c r="F121" s="302"/>
      <c r="G121" s="302"/>
      <c r="H121" s="9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</row>
    <row r="122" spans="1:37" x14ac:dyDescent="0.2">
      <c r="A122" s="11"/>
      <c r="B122" s="42"/>
      <c r="C122" s="42"/>
      <c r="D122" s="42"/>
      <c r="E122" s="42"/>
      <c r="F122" s="42"/>
      <c r="G122" s="42"/>
      <c r="H122" s="9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</row>
    <row r="123" spans="1:37" x14ac:dyDescent="0.2">
      <c r="A123" s="8" t="s">
        <v>30</v>
      </c>
      <c r="B123" s="303" t="s">
        <v>80</v>
      </c>
      <c r="C123" s="303"/>
      <c r="D123" s="303"/>
      <c r="E123" s="303"/>
      <c r="F123" s="303"/>
      <c r="G123" s="303"/>
      <c r="H123" s="9"/>
      <c r="I123" s="26">
        <f t="shared" ref="I123:AF123" si="152">TRUNC(I138+I108+I109,2)</f>
        <v>21145.57</v>
      </c>
      <c r="J123" s="26">
        <f t="shared" si="152"/>
        <v>16264.5</v>
      </c>
      <c r="K123" s="26">
        <f t="shared" si="152"/>
        <v>9980.11</v>
      </c>
      <c r="L123" s="26">
        <f t="shared" si="152"/>
        <v>16035.94</v>
      </c>
      <c r="M123" s="26">
        <f t="shared" si="152"/>
        <v>6919.12</v>
      </c>
      <c r="N123" s="26">
        <f t="shared" si="152"/>
        <v>25857.79</v>
      </c>
      <c r="O123" s="26">
        <f t="shared" si="152"/>
        <v>16141.5</v>
      </c>
      <c r="P123" s="26">
        <f t="shared" si="152"/>
        <v>6356.47</v>
      </c>
      <c r="Q123" s="26">
        <f t="shared" si="152"/>
        <v>3708.66</v>
      </c>
      <c r="R123" s="26">
        <f t="shared" si="152"/>
        <v>6456.45</v>
      </c>
      <c r="S123" s="26">
        <f t="shared" si="152"/>
        <v>13990.17</v>
      </c>
      <c r="T123" s="26">
        <f t="shared" si="152"/>
        <v>6927.37</v>
      </c>
      <c r="U123" s="26">
        <f t="shared" si="152"/>
        <v>4793.91</v>
      </c>
      <c r="V123" s="26">
        <f t="shared" si="152"/>
        <v>14363.54</v>
      </c>
      <c r="W123" s="26">
        <f t="shared" si="152"/>
        <v>7399.22</v>
      </c>
      <c r="X123" s="26">
        <f t="shared" si="152"/>
        <v>14187.72</v>
      </c>
      <c r="Y123" s="26">
        <f t="shared" si="152"/>
        <v>14809.12</v>
      </c>
      <c r="Z123" s="26">
        <f t="shared" si="152"/>
        <v>11322.76</v>
      </c>
      <c r="AA123" s="26">
        <f t="shared" si="152"/>
        <v>6616.33</v>
      </c>
      <c r="AB123" s="26">
        <f t="shared" si="152"/>
        <v>6417.78</v>
      </c>
      <c r="AC123" s="26">
        <f t="shared" si="152"/>
        <v>6079.82</v>
      </c>
      <c r="AD123" s="26">
        <f t="shared" si="152"/>
        <v>6263.47</v>
      </c>
      <c r="AE123" s="26">
        <f t="shared" si="152"/>
        <v>11640.79</v>
      </c>
      <c r="AF123" s="26">
        <f t="shared" si="152"/>
        <v>6261.25</v>
      </c>
      <c r="AG123" s="26">
        <f>TRUNC(AG138+AG108+AG109,2)</f>
        <v>3794.24</v>
      </c>
      <c r="AH123" s="26">
        <f t="shared" ref="AH123" si="153">TRUNC(AH138+AH108+AH109,2)</f>
        <v>4039.76</v>
      </c>
      <c r="AI123" s="26">
        <f>TRUNC(AI138+AI108+AI109,2)</f>
        <v>3754.53</v>
      </c>
      <c r="AJ123" s="26">
        <f t="shared" ref="AJ123:AK123" si="154">TRUNC(AJ138+AJ108+AJ109,2)</f>
        <v>5671.58</v>
      </c>
      <c r="AK123" s="26">
        <f t="shared" si="154"/>
        <v>3563.28</v>
      </c>
    </row>
    <row r="124" spans="1:37" x14ac:dyDescent="0.2">
      <c r="A124" s="8"/>
      <c r="B124" s="42"/>
      <c r="C124" s="42"/>
      <c r="D124" s="42"/>
      <c r="E124" s="42"/>
      <c r="F124" s="42"/>
      <c r="G124" s="42"/>
      <c r="H124" s="9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</row>
    <row r="125" spans="1:37" x14ac:dyDescent="0.2">
      <c r="A125" s="8" t="s">
        <v>31</v>
      </c>
      <c r="B125" s="302" t="s">
        <v>32</v>
      </c>
      <c r="C125" s="302"/>
      <c r="D125" s="302"/>
      <c r="E125" s="302"/>
      <c r="F125" s="302"/>
      <c r="G125" s="302"/>
      <c r="H125" s="9"/>
      <c r="I125" s="26">
        <f t="shared" ref="I125:AF125" si="155">I123/(1-$H120)</f>
        <v>22897.206280454793</v>
      </c>
      <c r="J125" s="26">
        <f t="shared" si="155"/>
        <v>17611.80292365999</v>
      </c>
      <c r="K125" s="26">
        <f t="shared" si="155"/>
        <v>10806.832701678399</v>
      </c>
      <c r="L125" s="26">
        <f t="shared" si="155"/>
        <v>17364.309691391445</v>
      </c>
      <c r="M125" s="26">
        <f t="shared" si="155"/>
        <v>7492.2793719545207</v>
      </c>
      <c r="N125" s="26">
        <f t="shared" si="155"/>
        <v>27999.772604223064</v>
      </c>
      <c r="O125" s="26">
        <f t="shared" si="155"/>
        <v>17478.613968597725</v>
      </c>
      <c r="P125" s="26">
        <f t="shared" ref="P125" si="156">P123/(1-$H120)</f>
        <v>6883.0211153221444</v>
      </c>
      <c r="Q125" s="26">
        <f t="shared" si="155"/>
        <v>4015.8743909041686</v>
      </c>
      <c r="R125" s="26">
        <f t="shared" ref="R125" si="157">R123/(1-$H120)</f>
        <v>6991.2831618841365</v>
      </c>
      <c r="S125" s="26">
        <f t="shared" si="155"/>
        <v>15149.074174336763</v>
      </c>
      <c r="T125" s="26">
        <f t="shared" si="155"/>
        <v>7501.2127774769897</v>
      </c>
      <c r="U125" s="26">
        <f t="shared" si="155"/>
        <v>5191.0232809962099</v>
      </c>
      <c r="V125" s="26">
        <f t="shared" si="155"/>
        <v>15553.373037357878</v>
      </c>
      <c r="W125" s="26">
        <f t="shared" ref="W125" si="158">W123/(1-$H120)</f>
        <v>8012.1494315105583</v>
      </c>
      <c r="X125" s="26">
        <f t="shared" si="155"/>
        <v>15362.988630211154</v>
      </c>
      <c r="Y125" s="26">
        <f t="shared" si="155"/>
        <v>16035.863562533839</v>
      </c>
      <c r="Z125" s="26">
        <f t="shared" si="155"/>
        <v>12260.703844071468</v>
      </c>
      <c r="AA125" s="26">
        <f t="shared" si="155"/>
        <v>7164.4071467244175</v>
      </c>
      <c r="AB125" s="26">
        <f t="shared" si="155"/>
        <v>6949.4098538170001</v>
      </c>
      <c r="AC125" s="26">
        <f t="shared" si="155"/>
        <v>6583.4542501353544</v>
      </c>
      <c r="AD125" s="26">
        <f t="shared" si="155"/>
        <v>6782.3172712506775</v>
      </c>
      <c r="AE125" s="26">
        <f t="shared" si="155"/>
        <v>12605.078505684896</v>
      </c>
      <c r="AF125" s="26">
        <f t="shared" si="155"/>
        <v>6779.9133730373578</v>
      </c>
      <c r="AG125" s="26">
        <f t="shared" ref="AG125:AH125" si="159">AG123/(1-$H120)</f>
        <v>4108.5435841905792</v>
      </c>
      <c r="AH125" s="26">
        <f t="shared" si="159"/>
        <v>4374.4017325392533</v>
      </c>
      <c r="AI125" s="26">
        <f t="shared" ref="AI125:AK125" si="160">AI123/(1-$H120)</f>
        <v>4065.5441256090962</v>
      </c>
      <c r="AJ125" s="26">
        <f t="shared" si="160"/>
        <v>6141.3968597726043</v>
      </c>
      <c r="AK125" s="26">
        <f t="shared" si="160"/>
        <v>3858.4515430427723</v>
      </c>
    </row>
    <row r="126" spans="1:37" x14ac:dyDescent="0.2">
      <c r="A126" s="8"/>
      <c r="B126" s="42"/>
      <c r="C126" s="42"/>
      <c r="D126" s="42"/>
      <c r="E126" s="42"/>
      <c r="F126" s="42"/>
      <c r="G126" s="42"/>
      <c r="H126" s="9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</row>
    <row r="127" spans="1:37" x14ac:dyDescent="0.2">
      <c r="A127" s="12"/>
      <c r="B127" s="304" t="s">
        <v>33</v>
      </c>
      <c r="C127" s="304"/>
      <c r="D127" s="304"/>
      <c r="E127" s="304"/>
      <c r="F127" s="304"/>
      <c r="G127" s="304"/>
      <c r="H127" s="13"/>
      <c r="I127" s="27">
        <f t="shared" ref="I127:AF127" si="161">TRUNC(I125-I123,2)</f>
        <v>1751.63</v>
      </c>
      <c r="J127" s="27">
        <f t="shared" si="161"/>
        <v>1347.3</v>
      </c>
      <c r="K127" s="27">
        <f t="shared" si="161"/>
        <v>826.72</v>
      </c>
      <c r="L127" s="27">
        <f t="shared" si="161"/>
        <v>1328.36</v>
      </c>
      <c r="M127" s="27">
        <f t="shared" si="161"/>
        <v>573.15</v>
      </c>
      <c r="N127" s="27">
        <f t="shared" si="161"/>
        <v>2141.98</v>
      </c>
      <c r="O127" s="27">
        <f t="shared" si="161"/>
        <v>1337.11</v>
      </c>
      <c r="P127" s="27">
        <f t="shared" ref="P127" si="162">TRUNC(P125-P123,2)</f>
        <v>526.54999999999995</v>
      </c>
      <c r="Q127" s="27">
        <f t="shared" si="161"/>
        <v>307.20999999999998</v>
      </c>
      <c r="R127" s="27">
        <f t="shared" ref="R127" si="163">TRUNC(R125-R123,2)</f>
        <v>534.83000000000004</v>
      </c>
      <c r="S127" s="27">
        <f t="shared" si="161"/>
        <v>1158.9000000000001</v>
      </c>
      <c r="T127" s="27">
        <f t="shared" si="161"/>
        <v>573.84</v>
      </c>
      <c r="U127" s="27">
        <f t="shared" si="161"/>
        <v>397.11</v>
      </c>
      <c r="V127" s="27">
        <f t="shared" si="161"/>
        <v>1189.83</v>
      </c>
      <c r="W127" s="27">
        <f t="shared" ref="W127" si="164">TRUNC(W125-W123,2)</f>
        <v>612.91999999999996</v>
      </c>
      <c r="X127" s="27">
        <f t="shared" si="161"/>
        <v>1175.26</v>
      </c>
      <c r="Y127" s="27">
        <f t="shared" si="161"/>
        <v>1226.74</v>
      </c>
      <c r="Z127" s="27">
        <f t="shared" si="161"/>
        <v>937.94</v>
      </c>
      <c r="AA127" s="27">
        <f t="shared" si="161"/>
        <v>548.07000000000005</v>
      </c>
      <c r="AB127" s="27">
        <f t="shared" si="161"/>
        <v>531.62</v>
      </c>
      <c r="AC127" s="27">
        <f t="shared" si="161"/>
        <v>503.63</v>
      </c>
      <c r="AD127" s="27">
        <f t="shared" si="161"/>
        <v>518.84</v>
      </c>
      <c r="AE127" s="27">
        <f t="shared" si="161"/>
        <v>964.28</v>
      </c>
      <c r="AF127" s="27">
        <f t="shared" si="161"/>
        <v>518.66</v>
      </c>
      <c r="AG127" s="27">
        <f>TRUNC(AG125-AG123,2)</f>
        <v>314.3</v>
      </c>
      <c r="AH127" s="27">
        <f t="shared" ref="AH127" si="165">TRUNC(AH125-AH123,2)</f>
        <v>334.64</v>
      </c>
      <c r="AI127" s="27">
        <f>TRUNC(AI125-AI123,2)</f>
        <v>311.01</v>
      </c>
      <c r="AJ127" s="27">
        <f t="shared" ref="AJ127:AK127" si="166">TRUNC(AJ125-AJ123,2)</f>
        <v>469.81</v>
      </c>
      <c r="AK127" s="27">
        <f t="shared" si="166"/>
        <v>295.17</v>
      </c>
    </row>
    <row r="128" spans="1:37" x14ac:dyDescent="0.2">
      <c r="A128" s="44"/>
      <c r="B128" s="44"/>
      <c r="C128" s="44"/>
      <c r="D128" s="44"/>
      <c r="E128" s="44"/>
      <c r="F128" s="44"/>
      <c r="G128" s="44"/>
      <c r="H128" s="4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</row>
    <row r="129" spans="1:38" x14ac:dyDescent="0.2">
      <c r="A129" s="62" t="s">
        <v>78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</row>
    <row r="130" spans="1:38" x14ac:dyDescent="0.2">
      <c r="A130" s="305" t="s">
        <v>21</v>
      </c>
      <c r="B130" s="306"/>
      <c r="C130" s="306"/>
      <c r="D130" s="306"/>
      <c r="E130" s="306"/>
      <c r="F130" s="306"/>
      <c r="G130" s="307"/>
      <c r="H130" s="22" t="s">
        <v>3</v>
      </c>
      <c r="I130" s="40" t="s">
        <v>1</v>
      </c>
      <c r="J130" s="40" t="s">
        <v>1</v>
      </c>
      <c r="K130" s="40" t="s">
        <v>1</v>
      </c>
      <c r="L130" s="40" t="s">
        <v>1</v>
      </c>
      <c r="M130" s="40" t="s">
        <v>1</v>
      </c>
      <c r="N130" s="40" t="s">
        <v>1</v>
      </c>
      <c r="O130" s="40" t="s">
        <v>1</v>
      </c>
      <c r="P130" s="40" t="s">
        <v>1</v>
      </c>
      <c r="Q130" s="40" t="s">
        <v>1</v>
      </c>
      <c r="R130" s="40" t="s">
        <v>1</v>
      </c>
      <c r="S130" s="40" t="s">
        <v>1</v>
      </c>
      <c r="T130" s="40" t="s">
        <v>1</v>
      </c>
      <c r="U130" s="40" t="s">
        <v>1</v>
      </c>
      <c r="V130" s="40" t="s">
        <v>1</v>
      </c>
      <c r="W130" s="40" t="s">
        <v>1</v>
      </c>
      <c r="X130" s="40" t="s">
        <v>1</v>
      </c>
      <c r="Y130" s="40" t="s">
        <v>1</v>
      </c>
      <c r="Z130" s="40" t="s">
        <v>1</v>
      </c>
      <c r="AA130" s="40" t="s">
        <v>1</v>
      </c>
      <c r="AB130" s="40" t="s">
        <v>1</v>
      </c>
      <c r="AC130" s="40" t="s">
        <v>1</v>
      </c>
      <c r="AD130" s="40" t="s">
        <v>1</v>
      </c>
      <c r="AE130" s="40" t="s">
        <v>1</v>
      </c>
      <c r="AF130" s="40" t="s">
        <v>1</v>
      </c>
      <c r="AG130" s="40" t="s">
        <v>1</v>
      </c>
      <c r="AH130" s="40" t="s">
        <v>1</v>
      </c>
      <c r="AI130" s="40" t="s">
        <v>1</v>
      </c>
      <c r="AJ130" s="40" t="s">
        <v>1</v>
      </c>
      <c r="AK130" s="40" t="s">
        <v>1</v>
      </c>
    </row>
    <row r="131" spans="1:38" x14ac:dyDescent="0.2">
      <c r="A131" s="147" t="s">
        <v>9</v>
      </c>
      <c r="B131" s="308" t="str">
        <f>A20</f>
        <v>1 - COMPOSIÇÃO DA REMUNERAÇÃO</v>
      </c>
      <c r="C131" s="309"/>
      <c r="D131" s="309"/>
      <c r="E131" s="309"/>
      <c r="F131" s="309"/>
      <c r="G131" s="310"/>
      <c r="H131" s="148"/>
      <c r="I131" s="149">
        <f t="shared" ref="I131:AI131" si="167">I29</f>
        <v>1727.27</v>
      </c>
      <c r="J131" s="149">
        <f t="shared" si="167"/>
        <v>1727.27</v>
      </c>
      <c r="K131" s="149">
        <f t="shared" si="167"/>
        <v>863.63</v>
      </c>
      <c r="L131" s="149">
        <f t="shared" si="167"/>
        <v>1727.27</v>
      </c>
      <c r="M131" s="149">
        <f t="shared" si="167"/>
        <v>863.63</v>
      </c>
      <c r="N131" s="149">
        <f t="shared" si="167"/>
        <v>1727.27</v>
      </c>
      <c r="O131" s="149">
        <f t="shared" si="167"/>
        <v>1727.27</v>
      </c>
      <c r="P131" s="149">
        <f t="shared" si="167"/>
        <v>1727.27</v>
      </c>
      <c r="Q131" s="149">
        <f t="shared" si="167"/>
        <v>923.18</v>
      </c>
      <c r="R131" s="149">
        <f t="shared" si="167"/>
        <v>1846.36</v>
      </c>
      <c r="S131" s="149">
        <f t="shared" si="167"/>
        <v>2170.56</v>
      </c>
      <c r="T131" s="149">
        <f t="shared" si="167"/>
        <v>2170.56</v>
      </c>
      <c r="U131" s="149">
        <f t="shared" si="167"/>
        <v>1085.28</v>
      </c>
      <c r="V131" s="149">
        <f t="shared" si="167"/>
        <v>2170.56</v>
      </c>
      <c r="W131" s="149">
        <f t="shared" si="167"/>
        <v>2170.56</v>
      </c>
      <c r="X131" s="149">
        <f t="shared" si="167"/>
        <v>2170.56</v>
      </c>
      <c r="Y131" s="149">
        <f t="shared" si="167"/>
        <v>2170.56</v>
      </c>
      <c r="Z131" s="149">
        <f t="shared" si="167"/>
        <v>1846.36</v>
      </c>
      <c r="AA131" s="149">
        <f t="shared" si="167"/>
        <v>1846.36</v>
      </c>
      <c r="AB131" s="149">
        <f t="shared" si="167"/>
        <v>1846.36</v>
      </c>
      <c r="AC131" s="149">
        <f t="shared" si="167"/>
        <v>1846.36</v>
      </c>
      <c r="AD131" s="149">
        <f t="shared" si="167"/>
        <v>1846.36</v>
      </c>
      <c r="AE131" s="149">
        <f t="shared" si="167"/>
        <v>1846.36</v>
      </c>
      <c r="AF131" s="149">
        <f t="shared" si="167"/>
        <v>1846.36</v>
      </c>
      <c r="AG131" s="149">
        <f t="shared" si="167"/>
        <v>923.18</v>
      </c>
      <c r="AH131" s="149">
        <f t="shared" si="167"/>
        <v>923.18</v>
      </c>
      <c r="AI131" s="149">
        <f t="shared" si="167"/>
        <v>923.18</v>
      </c>
      <c r="AJ131" s="149">
        <f t="shared" ref="AJ131:AK131" si="168">AJ29</f>
        <v>1727.27</v>
      </c>
      <c r="AK131" s="149">
        <f t="shared" si="168"/>
        <v>863.63</v>
      </c>
    </row>
    <row r="132" spans="1:38" x14ac:dyDescent="0.2">
      <c r="A132" s="147" t="s">
        <v>10</v>
      </c>
      <c r="B132" s="317" t="str">
        <f>A31</f>
        <v>2 - Benefícios Mensais e Diários</v>
      </c>
      <c r="C132" s="318"/>
      <c r="D132" s="318"/>
      <c r="E132" s="318"/>
      <c r="F132" s="318"/>
      <c r="G132" s="319"/>
      <c r="H132" s="148"/>
      <c r="I132" s="149">
        <f t="shared" ref="I132:AI132" si="169">I39</f>
        <v>936.5</v>
      </c>
      <c r="J132" s="149">
        <f t="shared" si="169"/>
        <v>936.5</v>
      </c>
      <c r="K132" s="149">
        <f t="shared" si="169"/>
        <v>936.5</v>
      </c>
      <c r="L132" s="149">
        <f t="shared" si="169"/>
        <v>936.5</v>
      </c>
      <c r="M132" s="149">
        <f t="shared" si="169"/>
        <v>936.5</v>
      </c>
      <c r="N132" s="149">
        <f t="shared" si="169"/>
        <v>936.5</v>
      </c>
      <c r="O132" s="149">
        <f t="shared" si="169"/>
        <v>936.5</v>
      </c>
      <c r="P132" s="149">
        <f t="shared" si="169"/>
        <v>936.5</v>
      </c>
      <c r="Q132" s="149">
        <f t="shared" si="169"/>
        <v>936.5</v>
      </c>
      <c r="R132" s="149">
        <f t="shared" si="169"/>
        <v>936.5</v>
      </c>
      <c r="S132" s="149">
        <f t="shared" si="169"/>
        <v>936.5</v>
      </c>
      <c r="T132" s="149">
        <f t="shared" si="169"/>
        <v>936.5</v>
      </c>
      <c r="U132" s="149">
        <f t="shared" si="169"/>
        <v>936.5</v>
      </c>
      <c r="V132" s="149">
        <f t="shared" si="169"/>
        <v>936.5</v>
      </c>
      <c r="W132" s="149">
        <f t="shared" si="169"/>
        <v>936.5</v>
      </c>
      <c r="X132" s="149">
        <f t="shared" si="169"/>
        <v>936.5</v>
      </c>
      <c r="Y132" s="149">
        <f t="shared" si="169"/>
        <v>936.5</v>
      </c>
      <c r="Z132" s="149">
        <f t="shared" si="169"/>
        <v>936.5</v>
      </c>
      <c r="AA132" s="149">
        <f t="shared" si="169"/>
        <v>936.5</v>
      </c>
      <c r="AB132" s="149">
        <f t="shared" si="169"/>
        <v>936.5</v>
      </c>
      <c r="AC132" s="149">
        <f t="shared" si="169"/>
        <v>936.5</v>
      </c>
      <c r="AD132" s="149">
        <f t="shared" si="169"/>
        <v>936.5</v>
      </c>
      <c r="AE132" s="149">
        <f t="shared" si="169"/>
        <v>936.5</v>
      </c>
      <c r="AF132" s="149">
        <f t="shared" si="169"/>
        <v>936.5</v>
      </c>
      <c r="AG132" s="149">
        <f t="shared" si="169"/>
        <v>936.5</v>
      </c>
      <c r="AH132" s="149">
        <f t="shared" si="169"/>
        <v>936.5</v>
      </c>
      <c r="AI132" s="149">
        <f t="shared" si="169"/>
        <v>936.5</v>
      </c>
      <c r="AJ132" s="149">
        <f t="shared" ref="AJ132:AK132" si="170">AJ39</f>
        <v>936.5</v>
      </c>
      <c r="AK132" s="149">
        <f t="shared" si="170"/>
        <v>936.5</v>
      </c>
    </row>
    <row r="133" spans="1:38" x14ac:dyDescent="0.2">
      <c r="A133" s="147" t="s">
        <v>11</v>
      </c>
      <c r="B133" s="308" t="str">
        <f>A43</f>
        <v>3 - Encargos Sociais e Trabalhistas</v>
      </c>
      <c r="C133" s="309"/>
      <c r="D133" s="309"/>
      <c r="E133" s="309"/>
      <c r="F133" s="309"/>
      <c r="G133" s="310"/>
      <c r="H133" s="148"/>
      <c r="I133" s="149">
        <f t="shared" ref="I133:AI133" si="171">I94</f>
        <v>1252.4186043119998</v>
      </c>
      <c r="J133" s="149">
        <f t="shared" si="171"/>
        <v>1252.4186043119998</v>
      </c>
      <c r="K133" s="149">
        <f t="shared" si="171"/>
        <v>626.20567672800007</v>
      </c>
      <c r="L133" s="149">
        <f t="shared" si="171"/>
        <v>1252.4186043119998</v>
      </c>
      <c r="M133" s="149">
        <f t="shared" si="171"/>
        <v>626.20567672800007</v>
      </c>
      <c r="N133" s="149">
        <f t="shared" si="171"/>
        <v>1252.4186043119998</v>
      </c>
      <c r="O133" s="149">
        <f t="shared" si="171"/>
        <v>1252.4186043119998</v>
      </c>
      <c r="P133" s="149">
        <f t="shared" si="171"/>
        <v>1252.4186043119998</v>
      </c>
      <c r="Q133" s="149">
        <f t="shared" si="171"/>
        <v>669.38452420800002</v>
      </c>
      <c r="R133" s="149">
        <f t="shared" si="171"/>
        <v>1338.769048416</v>
      </c>
      <c r="S133" s="149">
        <f t="shared" si="171"/>
        <v>1573.8417999360001</v>
      </c>
      <c r="T133" s="149">
        <f t="shared" si="171"/>
        <v>1573.8417999360001</v>
      </c>
      <c r="U133" s="149">
        <f t="shared" si="171"/>
        <v>786.92089996800007</v>
      </c>
      <c r="V133" s="149">
        <f t="shared" si="171"/>
        <v>1573.8417999360001</v>
      </c>
      <c r="W133" s="149">
        <f t="shared" si="171"/>
        <v>1573.8417999360001</v>
      </c>
      <c r="X133" s="149">
        <f t="shared" si="171"/>
        <v>1573.8417999360001</v>
      </c>
      <c r="Y133" s="149">
        <f t="shared" si="171"/>
        <v>1573.8417999360001</v>
      </c>
      <c r="Z133" s="149">
        <f t="shared" si="171"/>
        <v>1338.769048416</v>
      </c>
      <c r="AA133" s="149">
        <f t="shared" si="171"/>
        <v>1338.769048416</v>
      </c>
      <c r="AB133" s="149">
        <f t="shared" si="171"/>
        <v>1338.769048416</v>
      </c>
      <c r="AC133" s="149">
        <f t="shared" si="171"/>
        <v>1338.769048416</v>
      </c>
      <c r="AD133" s="149">
        <f t="shared" si="171"/>
        <v>1338.769048416</v>
      </c>
      <c r="AE133" s="149">
        <f t="shared" si="171"/>
        <v>1338.769048416</v>
      </c>
      <c r="AF133" s="149">
        <f t="shared" si="171"/>
        <v>1338.769048416</v>
      </c>
      <c r="AG133" s="149">
        <f t="shared" si="171"/>
        <v>669.38452420800002</v>
      </c>
      <c r="AH133" s="149">
        <f t="shared" si="171"/>
        <v>669.38452420800002</v>
      </c>
      <c r="AI133" s="149">
        <f t="shared" si="171"/>
        <v>669.38452420800002</v>
      </c>
      <c r="AJ133" s="149">
        <f t="shared" ref="AJ133:AK133" si="172">AJ94</f>
        <v>1252.4186043119998</v>
      </c>
      <c r="AK133" s="149">
        <f t="shared" si="172"/>
        <v>626.20567672800007</v>
      </c>
    </row>
    <row r="134" spans="1:38" x14ac:dyDescent="0.2">
      <c r="A134" s="150" t="s">
        <v>12</v>
      </c>
      <c r="B134" s="151" t="s">
        <v>288</v>
      </c>
      <c r="C134" s="151"/>
      <c r="D134" s="151"/>
      <c r="E134" s="151"/>
      <c r="F134" s="151"/>
      <c r="G134" s="152"/>
      <c r="H134" s="161"/>
      <c r="I134" s="153">
        <f t="shared" ref="I134:AG134" si="173">SUM(I131:I133)</f>
        <v>3916.1886043119998</v>
      </c>
      <c r="J134" s="153">
        <f t="shared" si="173"/>
        <v>3916.1886043119998</v>
      </c>
      <c r="K134" s="153">
        <f t="shared" si="173"/>
        <v>2426.3356767280002</v>
      </c>
      <c r="L134" s="153">
        <f t="shared" si="173"/>
        <v>3916.1886043119998</v>
      </c>
      <c r="M134" s="153">
        <f t="shared" si="173"/>
        <v>2426.3356767280002</v>
      </c>
      <c r="N134" s="153">
        <f t="shared" si="173"/>
        <v>3916.1886043119998</v>
      </c>
      <c r="O134" s="153">
        <f t="shared" si="173"/>
        <v>3916.1886043119998</v>
      </c>
      <c r="P134" s="153">
        <f t="shared" si="173"/>
        <v>3916.1886043119998</v>
      </c>
      <c r="Q134" s="153">
        <f t="shared" si="173"/>
        <v>2529.064524208</v>
      </c>
      <c r="R134" s="153">
        <f t="shared" si="173"/>
        <v>4121.6290484159999</v>
      </c>
      <c r="S134" s="153">
        <f t="shared" si="173"/>
        <v>4680.9017999360003</v>
      </c>
      <c r="T134" s="153">
        <f t="shared" si="173"/>
        <v>4680.9017999360003</v>
      </c>
      <c r="U134" s="153">
        <f t="shared" si="173"/>
        <v>2808.7008999680002</v>
      </c>
      <c r="V134" s="153">
        <f t="shared" si="173"/>
        <v>4680.9017999360003</v>
      </c>
      <c r="W134" s="153">
        <f t="shared" si="173"/>
        <v>4680.9017999360003</v>
      </c>
      <c r="X134" s="153">
        <f t="shared" si="173"/>
        <v>4680.9017999360003</v>
      </c>
      <c r="Y134" s="153">
        <f t="shared" si="173"/>
        <v>4680.9017999360003</v>
      </c>
      <c r="Z134" s="153">
        <f t="shared" si="173"/>
        <v>4121.6290484159999</v>
      </c>
      <c r="AA134" s="153">
        <f t="shared" si="173"/>
        <v>4121.6290484159999</v>
      </c>
      <c r="AB134" s="153">
        <f t="shared" si="173"/>
        <v>4121.6290484159999</v>
      </c>
      <c r="AC134" s="153">
        <f t="shared" si="173"/>
        <v>4121.6290484159999</v>
      </c>
      <c r="AD134" s="153">
        <f t="shared" si="173"/>
        <v>4121.6290484159999</v>
      </c>
      <c r="AE134" s="153">
        <f t="shared" si="173"/>
        <v>4121.6290484159999</v>
      </c>
      <c r="AF134" s="153">
        <f t="shared" si="173"/>
        <v>4121.6290484159999</v>
      </c>
      <c r="AG134" s="153">
        <f t="shared" si="173"/>
        <v>2529.064524208</v>
      </c>
      <c r="AH134" s="153">
        <f t="shared" ref="AH134:AJ134" si="174">SUM(AH131:AH133)</f>
        <v>2529.064524208</v>
      </c>
      <c r="AI134" s="153">
        <f t="shared" si="174"/>
        <v>2529.064524208</v>
      </c>
      <c r="AJ134" s="153">
        <f t="shared" si="174"/>
        <v>3916.1886043119998</v>
      </c>
      <c r="AK134" s="153">
        <f t="shared" ref="AK134" si="175">SUM(AK131:AK133)</f>
        <v>2426.3356767280002</v>
      </c>
    </row>
    <row r="135" spans="1:38" x14ac:dyDescent="0.2">
      <c r="A135" s="145" t="s">
        <v>13</v>
      </c>
      <c r="B135" s="144" t="s">
        <v>289</v>
      </c>
      <c r="C135" s="144"/>
      <c r="D135" s="144"/>
      <c r="E135" s="144"/>
      <c r="F135" s="144"/>
      <c r="G135" s="144"/>
      <c r="H135" s="162"/>
      <c r="I135" s="76">
        <f>'Itens de Serviços'!D3</f>
        <v>4</v>
      </c>
      <c r="J135" s="76">
        <f>'Itens de Serviços'!D4</f>
        <v>3</v>
      </c>
      <c r="K135" s="76">
        <f>'Itens de Serviços'!D5</f>
        <v>3</v>
      </c>
      <c r="L135" s="76">
        <f>'Itens de Serviços'!D6</f>
        <v>3</v>
      </c>
      <c r="M135" s="76">
        <f>'Itens de Serviços'!D7</f>
        <v>2</v>
      </c>
      <c r="N135" s="76">
        <f>'Itens de Serviços'!D8</f>
        <v>5</v>
      </c>
      <c r="O135" s="76">
        <f>'Itens de Serviços'!D9</f>
        <v>3</v>
      </c>
      <c r="P135" s="76">
        <f>'Itens de Serviços'!D10</f>
        <v>1</v>
      </c>
      <c r="Q135" s="76">
        <f>'Itens de Serviços'!D11</f>
        <v>1</v>
      </c>
      <c r="R135" s="76">
        <f>'Itens de Serviços'!D12</f>
        <v>1</v>
      </c>
      <c r="S135" s="76">
        <f>'Itens de Serviços'!D13</f>
        <v>2</v>
      </c>
      <c r="T135" s="76">
        <f>'Itens de Serviços'!D14</f>
        <v>1</v>
      </c>
      <c r="U135" s="76">
        <f>'Itens de Serviços'!D15</f>
        <v>1</v>
      </c>
      <c r="V135" s="76">
        <f>'Itens de Serviços'!D16</f>
        <v>2</v>
      </c>
      <c r="W135" s="76">
        <f>'Itens de Serviços'!D17</f>
        <v>1</v>
      </c>
      <c r="X135" s="76">
        <f>'Itens de Serviços'!D18</f>
        <v>2</v>
      </c>
      <c r="Y135" s="76">
        <f>'Itens de Serviços'!D19</f>
        <v>2</v>
      </c>
      <c r="Z135" s="76">
        <f>'Itens de Serviços'!D20</f>
        <v>2</v>
      </c>
      <c r="AA135" s="76">
        <f>'Itens de Serviços'!D21</f>
        <v>1</v>
      </c>
      <c r="AB135" s="76">
        <f>'Itens de Serviços'!D22</f>
        <v>1</v>
      </c>
      <c r="AC135" s="76">
        <f>'Itens de Serviços'!D23</f>
        <v>1</v>
      </c>
      <c r="AD135" s="76">
        <f>'Itens de Serviços'!D24</f>
        <v>1</v>
      </c>
      <c r="AE135" s="76">
        <f>'Itens de Serviços'!D25</f>
        <v>2</v>
      </c>
      <c r="AF135" s="76">
        <f>'Itens de Serviços'!D26</f>
        <v>1</v>
      </c>
      <c r="AG135" s="76">
        <f>'Itens de Serviços'!D27</f>
        <v>1</v>
      </c>
      <c r="AH135" s="76">
        <f>'Itens de Serviços'!D28</f>
        <v>1</v>
      </c>
      <c r="AI135" s="76">
        <f>'Itens de Serviços'!D29</f>
        <v>1</v>
      </c>
      <c r="AJ135" s="76">
        <f>'Itens de Serviços'!D30</f>
        <v>1</v>
      </c>
      <c r="AK135" s="76">
        <f>'Itens de Serviços'!D31</f>
        <v>1</v>
      </c>
      <c r="AL135" s="272">
        <f>SUM(I135:AK135)</f>
        <v>51</v>
      </c>
    </row>
    <row r="136" spans="1:38" s="133" customFormat="1" x14ac:dyDescent="0.2">
      <c r="A136" s="129" t="s">
        <v>14</v>
      </c>
      <c r="B136" s="130" t="s">
        <v>291</v>
      </c>
      <c r="C136" s="130"/>
      <c r="D136" s="130"/>
      <c r="E136" s="130"/>
      <c r="F136" s="130"/>
      <c r="G136" s="130"/>
      <c r="H136" s="164">
        <f>I136/I140</f>
        <v>0.68413356911169532</v>
      </c>
      <c r="I136" s="131">
        <f t="shared" ref="I136:AG136" si="176">TRUNC((I134*I135),2)</f>
        <v>15664.75</v>
      </c>
      <c r="J136" s="131">
        <f t="shared" si="176"/>
        <v>11748.56</v>
      </c>
      <c r="K136" s="131">
        <f t="shared" si="176"/>
        <v>7279</v>
      </c>
      <c r="L136" s="131">
        <f t="shared" si="176"/>
        <v>11748.56</v>
      </c>
      <c r="M136" s="131">
        <f t="shared" si="176"/>
        <v>4852.67</v>
      </c>
      <c r="N136" s="131">
        <f t="shared" si="176"/>
        <v>19580.939999999999</v>
      </c>
      <c r="O136" s="131">
        <f t="shared" si="176"/>
        <v>11748.56</v>
      </c>
      <c r="P136" s="131">
        <f t="shared" si="176"/>
        <v>3916.18</v>
      </c>
      <c r="Q136" s="131">
        <f t="shared" si="176"/>
        <v>2529.06</v>
      </c>
      <c r="R136" s="131">
        <f t="shared" si="176"/>
        <v>4121.62</v>
      </c>
      <c r="S136" s="131">
        <f t="shared" si="176"/>
        <v>9361.7999999999993</v>
      </c>
      <c r="T136" s="131">
        <f t="shared" si="176"/>
        <v>4680.8999999999996</v>
      </c>
      <c r="U136" s="131">
        <f t="shared" si="176"/>
        <v>2808.7</v>
      </c>
      <c r="V136" s="131">
        <f t="shared" si="176"/>
        <v>9361.7999999999993</v>
      </c>
      <c r="W136" s="131">
        <f t="shared" si="176"/>
        <v>4680.8999999999996</v>
      </c>
      <c r="X136" s="131">
        <f t="shared" si="176"/>
        <v>9361.7999999999993</v>
      </c>
      <c r="Y136" s="131">
        <f t="shared" si="176"/>
        <v>9361.7999999999993</v>
      </c>
      <c r="Z136" s="131">
        <f t="shared" si="176"/>
        <v>8243.25</v>
      </c>
      <c r="AA136" s="131">
        <f t="shared" si="176"/>
        <v>4121.62</v>
      </c>
      <c r="AB136" s="131">
        <f t="shared" si="176"/>
        <v>4121.62</v>
      </c>
      <c r="AC136" s="131">
        <f t="shared" si="176"/>
        <v>4121.62</v>
      </c>
      <c r="AD136" s="131">
        <f t="shared" si="176"/>
        <v>4121.62</v>
      </c>
      <c r="AE136" s="131">
        <f t="shared" si="176"/>
        <v>8243.25</v>
      </c>
      <c r="AF136" s="131">
        <f t="shared" si="176"/>
        <v>4121.62</v>
      </c>
      <c r="AG136" s="131">
        <f t="shared" si="176"/>
        <v>2529.06</v>
      </c>
      <c r="AH136" s="131">
        <f t="shared" ref="AH136:AK136" si="177">TRUNC((AH134*AH135),2)</f>
        <v>2529.06</v>
      </c>
      <c r="AI136" s="131">
        <f t="shared" si="177"/>
        <v>2529.06</v>
      </c>
      <c r="AJ136" s="131">
        <f t="shared" si="177"/>
        <v>3916.18</v>
      </c>
      <c r="AK136" s="131">
        <f t="shared" si="177"/>
        <v>2426.33</v>
      </c>
    </row>
    <row r="137" spans="1:38" x14ac:dyDescent="0.2">
      <c r="A137" s="166" t="s">
        <v>15</v>
      </c>
      <c r="B137" s="167" t="str">
        <f>A97</f>
        <v>4 - INSUMOS DIVERSOS / UNIFORME / EPI / OUTROS - Por local</v>
      </c>
      <c r="C137" s="168"/>
      <c r="D137" s="168"/>
      <c r="E137" s="168"/>
      <c r="F137" s="168"/>
      <c r="G137" s="168"/>
      <c r="H137" s="164">
        <f>I137/I140</f>
        <v>8.5449711995478919E-2</v>
      </c>
      <c r="I137" s="169">
        <f>I104</f>
        <v>1956.56</v>
      </c>
      <c r="J137" s="169">
        <f t="shared" ref="J137:AI137" si="178">J104</f>
        <v>1805.19</v>
      </c>
      <c r="K137" s="169">
        <f t="shared" si="178"/>
        <v>1037.76</v>
      </c>
      <c r="L137" s="169">
        <f t="shared" si="178"/>
        <v>1614.73</v>
      </c>
      <c r="M137" s="169">
        <f t="shared" si="178"/>
        <v>913.27</v>
      </c>
      <c r="N137" s="169">
        <f t="shared" si="178"/>
        <v>1967.22</v>
      </c>
      <c r="O137" s="169">
        <f t="shared" si="178"/>
        <v>1702.69</v>
      </c>
      <c r="P137" s="169">
        <f t="shared" si="178"/>
        <v>1380.88</v>
      </c>
      <c r="Q137" s="169">
        <f t="shared" si="178"/>
        <v>561.49</v>
      </c>
      <c r="R137" s="169">
        <f t="shared" si="178"/>
        <v>1258.76</v>
      </c>
      <c r="S137" s="169">
        <f t="shared" si="178"/>
        <v>2296.6799999999998</v>
      </c>
      <c r="T137" s="169">
        <f t="shared" si="178"/>
        <v>1091.9100000000001</v>
      </c>
      <c r="U137" s="169">
        <f t="shared" si="178"/>
        <v>1186.23</v>
      </c>
      <c r="V137" s="169">
        <f t="shared" si="178"/>
        <v>2607.8200000000002</v>
      </c>
      <c r="W137" s="169">
        <f t="shared" si="178"/>
        <v>1485.12</v>
      </c>
      <c r="X137" s="169">
        <f t="shared" si="178"/>
        <v>2461.3000000000002</v>
      </c>
      <c r="Y137" s="169">
        <f t="shared" si="178"/>
        <v>2979.14</v>
      </c>
      <c r="Z137" s="169">
        <f t="shared" si="178"/>
        <v>1192.3900000000001</v>
      </c>
      <c r="AA137" s="169">
        <f t="shared" si="178"/>
        <v>1391.99</v>
      </c>
      <c r="AB137" s="169">
        <f t="shared" si="178"/>
        <v>1226.53</v>
      </c>
      <c r="AC137" s="169">
        <f t="shared" si="178"/>
        <v>944.9</v>
      </c>
      <c r="AD137" s="169">
        <f t="shared" si="178"/>
        <v>1097.94</v>
      </c>
      <c r="AE137" s="169">
        <f t="shared" si="178"/>
        <v>1457.41</v>
      </c>
      <c r="AF137" s="169">
        <f t="shared" si="178"/>
        <v>1096.0899999999999</v>
      </c>
      <c r="AG137" s="169">
        <f t="shared" si="178"/>
        <v>632.80999999999995</v>
      </c>
      <c r="AH137" s="169">
        <f t="shared" si="178"/>
        <v>837.41</v>
      </c>
      <c r="AI137" s="169">
        <f t="shared" si="178"/>
        <v>599.72</v>
      </c>
      <c r="AJ137" s="169">
        <f t="shared" ref="AJ137:AK137" si="179">AJ104</f>
        <v>810.14</v>
      </c>
      <c r="AK137" s="169">
        <f t="shared" si="179"/>
        <v>543.07000000000005</v>
      </c>
    </row>
    <row r="138" spans="1:38" x14ac:dyDescent="0.2">
      <c r="A138" s="154" t="s">
        <v>16</v>
      </c>
      <c r="B138" s="146" t="s">
        <v>297</v>
      </c>
      <c r="C138" s="146"/>
      <c r="D138" s="146"/>
      <c r="E138" s="135"/>
      <c r="F138" s="134"/>
      <c r="G138" s="134"/>
      <c r="H138" s="165"/>
      <c r="I138" s="136">
        <f>I136+I137</f>
        <v>17621.310000000001</v>
      </c>
      <c r="J138" s="136">
        <f t="shared" ref="J138:AG138" si="180">J136+J137</f>
        <v>13553.75</v>
      </c>
      <c r="K138" s="136">
        <f t="shared" si="180"/>
        <v>8316.76</v>
      </c>
      <c r="L138" s="136">
        <f t="shared" si="180"/>
        <v>13363.289999999999</v>
      </c>
      <c r="M138" s="136">
        <f t="shared" si="180"/>
        <v>5765.9400000000005</v>
      </c>
      <c r="N138" s="136">
        <f t="shared" si="180"/>
        <v>21548.16</v>
      </c>
      <c r="O138" s="136">
        <f t="shared" si="180"/>
        <v>13451.25</v>
      </c>
      <c r="P138" s="136">
        <f t="shared" si="180"/>
        <v>5297.0599999999995</v>
      </c>
      <c r="Q138" s="136">
        <f t="shared" si="180"/>
        <v>3090.55</v>
      </c>
      <c r="R138" s="136">
        <f t="shared" si="180"/>
        <v>5380.38</v>
      </c>
      <c r="S138" s="136">
        <f t="shared" si="180"/>
        <v>11658.48</v>
      </c>
      <c r="T138" s="136">
        <f t="shared" si="180"/>
        <v>5772.8099999999995</v>
      </c>
      <c r="U138" s="136">
        <f t="shared" si="180"/>
        <v>3994.93</v>
      </c>
      <c r="V138" s="136">
        <f t="shared" si="180"/>
        <v>11969.619999999999</v>
      </c>
      <c r="W138" s="136">
        <f t="shared" si="180"/>
        <v>6166.0199999999995</v>
      </c>
      <c r="X138" s="136">
        <f t="shared" si="180"/>
        <v>11823.099999999999</v>
      </c>
      <c r="Y138" s="136">
        <f t="shared" si="180"/>
        <v>12340.939999999999</v>
      </c>
      <c r="Z138" s="136">
        <f t="shared" si="180"/>
        <v>9435.64</v>
      </c>
      <c r="AA138" s="136">
        <f t="shared" si="180"/>
        <v>5513.61</v>
      </c>
      <c r="AB138" s="136">
        <f t="shared" si="180"/>
        <v>5348.15</v>
      </c>
      <c r="AC138" s="136">
        <f t="shared" si="180"/>
        <v>5066.5199999999995</v>
      </c>
      <c r="AD138" s="136">
        <f t="shared" si="180"/>
        <v>5219.5599999999995</v>
      </c>
      <c r="AE138" s="136">
        <f t="shared" si="180"/>
        <v>9700.66</v>
      </c>
      <c r="AF138" s="136">
        <f t="shared" si="180"/>
        <v>5217.71</v>
      </c>
      <c r="AG138" s="136">
        <f t="shared" si="180"/>
        <v>3161.87</v>
      </c>
      <c r="AH138" s="136">
        <f t="shared" ref="AH138:AK138" si="181">AH136+AH137</f>
        <v>3366.47</v>
      </c>
      <c r="AI138" s="136">
        <f t="shared" si="181"/>
        <v>3128.7799999999997</v>
      </c>
      <c r="AJ138" s="136">
        <f t="shared" si="181"/>
        <v>4726.32</v>
      </c>
      <c r="AK138" s="136">
        <f t="shared" si="181"/>
        <v>2969.4</v>
      </c>
    </row>
    <row r="139" spans="1:38" x14ac:dyDescent="0.2">
      <c r="A139" s="170" t="s">
        <v>14</v>
      </c>
      <c r="B139" s="298" t="str">
        <f>A107</f>
        <v>5 - CUSTOS INDIRETOS, TRIBUTOS E LUCRO</v>
      </c>
      <c r="C139" s="299"/>
      <c r="D139" s="299"/>
      <c r="E139" s="299"/>
      <c r="F139" s="299"/>
      <c r="G139" s="300"/>
      <c r="H139" s="171">
        <f>I139/I140</f>
        <v>0.23041664379436588</v>
      </c>
      <c r="I139" s="172">
        <f t="shared" ref="I139:AF139" si="182">I118</f>
        <v>5275.8982804547923</v>
      </c>
      <c r="J139" s="172">
        <f t="shared" si="182"/>
        <v>4058.0529236599896</v>
      </c>
      <c r="K139" s="172">
        <f t="shared" si="182"/>
        <v>2490.0747016783976</v>
      </c>
      <c r="L139" s="172">
        <f t="shared" si="182"/>
        <v>4001.0276913914454</v>
      </c>
      <c r="M139" s="172">
        <f t="shared" si="182"/>
        <v>1726.3473719545209</v>
      </c>
      <c r="N139" s="172">
        <f t="shared" si="182"/>
        <v>6451.6146042230648</v>
      </c>
      <c r="O139" s="172">
        <f t="shared" si="182"/>
        <v>4027.3639685977259</v>
      </c>
      <c r="P139" s="172">
        <f t="shared" ref="P139" si="183">P118</f>
        <v>1585.9631153221439</v>
      </c>
      <c r="Q139" s="172">
        <f t="shared" si="182"/>
        <v>925.32439090416904</v>
      </c>
      <c r="R139" s="172">
        <f t="shared" ref="R139" si="184">R118</f>
        <v>1610.9091618841364</v>
      </c>
      <c r="S139" s="172">
        <f t="shared" si="182"/>
        <v>3490.6001743367624</v>
      </c>
      <c r="T139" s="172">
        <f t="shared" si="182"/>
        <v>1728.4047774769897</v>
      </c>
      <c r="U139" s="172">
        <f t="shared" si="182"/>
        <v>1196.0992809962099</v>
      </c>
      <c r="V139" s="172">
        <f t="shared" si="182"/>
        <v>3583.7570373578774</v>
      </c>
      <c r="W139" s="172">
        <f t="shared" ref="W139" si="185">W118</f>
        <v>1846.1334315105578</v>
      </c>
      <c r="X139" s="172">
        <f t="shared" si="182"/>
        <v>3539.8886302111532</v>
      </c>
      <c r="Y139" s="172">
        <f t="shared" si="182"/>
        <v>3694.9315625338386</v>
      </c>
      <c r="Z139" s="172">
        <f t="shared" si="182"/>
        <v>2825.0718440714672</v>
      </c>
      <c r="AA139" s="172">
        <f t="shared" si="182"/>
        <v>1650.7991467244178</v>
      </c>
      <c r="AB139" s="172">
        <f t="shared" si="182"/>
        <v>1601.2598538170005</v>
      </c>
      <c r="AC139" s="172">
        <f t="shared" si="182"/>
        <v>1516.9382501353546</v>
      </c>
      <c r="AD139" s="172">
        <f t="shared" si="182"/>
        <v>1562.7592712506769</v>
      </c>
      <c r="AE139" s="172">
        <f t="shared" si="182"/>
        <v>2904.4205056848946</v>
      </c>
      <c r="AF139" s="172">
        <f t="shared" si="182"/>
        <v>1562.205373037358</v>
      </c>
      <c r="AG139" s="172">
        <f>AG118</f>
        <v>946.6775841905793</v>
      </c>
      <c r="AH139" s="172">
        <f t="shared" ref="AH139" si="186">AH118</f>
        <v>1007.9357325392529</v>
      </c>
      <c r="AI139" s="172">
        <f>AI118</f>
        <v>936.77012560909589</v>
      </c>
      <c r="AJ139" s="172">
        <f t="shared" ref="AJ139:AK139" si="187">AJ118</f>
        <v>1415.0808597726043</v>
      </c>
      <c r="AK139" s="172">
        <f t="shared" si="187"/>
        <v>889.0515430427721</v>
      </c>
    </row>
    <row r="140" spans="1:38" x14ac:dyDescent="0.2">
      <c r="A140" s="157" t="s">
        <v>293</v>
      </c>
      <c r="B140" s="155" t="s">
        <v>296</v>
      </c>
      <c r="C140" s="155"/>
      <c r="D140" s="155"/>
      <c r="E140" s="155"/>
      <c r="F140" s="155"/>
      <c r="G140" s="156"/>
      <c r="H140" s="163">
        <f>SUM(H136:H139)</f>
        <v>0.9999999249015401</v>
      </c>
      <c r="I140" s="79">
        <f t="shared" ref="I140:AG140" si="188">ROUND(I138+I139,2)</f>
        <v>22897.21</v>
      </c>
      <c r="J140" s="79">
        <f t="shared" si="188"/>
        <v>17611.8</v>
      </c>
      <c r="K140" s="79">
        <f t="shared" si="188"/>
        <v>10806.83</v>
      </c>
      <c r="L140" s="79">
        <f t="shared" si="188"/>
        <v>17364.32</v>
      </c>
      <c r="M140" s="79">
        <f t="shared" si="188"/>
        <v>7492.29</v>
      </c>
      <c r="N140" s="79">
        <f t="shared" si="188"/>
        <v>27999.77</v>
      </c>
      <c r="O140" s="79">
        <f t="shared" si="188"/>
        <v>17478.61</v>
      </c>
      <c r="P140" s="79">
        <f t="shared" si="188"/>
        <v>6883.02</v>
      </c>
      <c r="Q140" s="79">
        <f t="shared" si="188"/>
        <v>4015.87</v>
      </c>
      <c r="R140" s="79">
        <f t="shared" si="188"/>
        <v>6991.29</v>
      </c>
      <c r="S140" s="79">
        <f t="shared" si="188"/>
        <v>15149.08</v>
      </c>
      <c r="T140" s="79">
        <f t="shared" si="188"/>
        <v>7501.21</v>
      </c>
      <c r="U140" s="79">
        <f t="shared" si="188"/>
        <v>5191.03</v>
      </c>
      <c r="V140" s="79">
        <f t="shared" si="188"/>
        <v>15553.38</v>
      </c>
      <c r="W140" s="79">
        <f t="shared" si="188"/>
        <v>8012.15</v>
      </c>
      <c r="X140" s="79">
        <f t="shared" si="188"/>
        <v>15362.99</v>
      </c>
      <c r="Y140" s="79">
        <f t="shared" si="188"/>
        <v>16035.87</v>
      </c>
      <c r="Z140" s="79">
        <f t="shared" si="188"/>
        <v>12260.71</v>
      </c>
      <c r="AA140" s="79">
        <f t="shared" si="188"/>
        <v>7164.41</v>
      </c>
      <c r="AB140" s="79">
        <f t="shared" si="188"/>
        <v>6949.41</v>
      </c>
      <c r="AC140" s="79">
        <f t="shared" si="188"/>
        <v>6583.46</v>
      </c>
      <c r="AD140" s="79">
        <f t="shared" si="188"/>
        <v>6782.32</v>
      </c>
      <c r="AE140" s="79">
        <f t="shared" si="188"/>
        <v>12605.08</v>
      </c>
      <c r="AF140" s="79">
        <f t="shared" si="188"/>
        <v>6779.92</v>
      </c>
      <c r="AG140" s="79">
        <f t="shared" si="188"/>
        <v>4108.55</v>
      </c>
      <c r="AH140" s="79">
        <f t="shared" ref="AH140:AK140" si="189">ROUND(AH138+AH139,2)</f>
        <v>4374.41</v>
      </c>
      <c r="AI140" s="79">
        <f t="shared" si="189"/>
        <v>4065.55</v>
      </c>
      <c r="AJ140" s="79">
        <f t="shared" si="189"/>
        <v>6141.4</v>
      </c>
      <c r="AK140" s="79">
        <f t="shared" si="189"/>
        <v>3858.45</v>
      </c>
      <c r="AL140" s="132">
        <f>SUM(I140:AK140)</f>
        <v>304020.38999999996</v>
      </c>
    </row>
    <row r="141" spans="1:38" x14ac:dyDescent="0.2">
      <c r="A141" s="160" t="s">
        <v>294</v>
      </c>
      <c r="B141" s="158" t="s">
        <v>295</v>
      </c>
      <c r="C141" s="158"/>
      <c r="D141" s="158"/>
      <c r="E141" s="158"/>
      <c r="F141" s="158"/>
      <c r="G141" s="158"/>
      <c r="H141" s="159"/>
      <c r="I141" s="77">
        <f>TRUNC((I140*12),2)</f>
        <v>274766.52</v>
      </c>
      <c r="J141" s="77">
        <f t="shared" ref="J141:AG141" si="190">TRUNC((J140*12),2)</f>
        <v>211341.6</v>
      </c>
      <c r="K141" s="77">
        <f t="shared" si="190"/>
        <v>129681.96</v>
      </c>
      <c r="L141" s="77">
        <f t="shared" si="190"/>
        <v>208371.84</v>
      </c>
      <c r="M141" s="77">
        <f t="shared" si="190"/>
        <v>89907.48</v>
      </c>
      <c r="N141" s="77">
        <f t="shared" si="190"/>
        <v>335997.24</v>
      </c>
      <c r="O141" s="77">
        <f t="shared" si="190"/>
        <v>209743.32</v>
      </c>
      <c r="P141" s="77">
        <f t="shared" si="190"/>
        <v>82596.240000000005</v>
      </c>
      <c r="Q141" s="77">
        <f t="shared" si="190"/>
        <v>48190.44</v>
      </c>
      <c r="R141" s="77">
        <f t="shared" si="190"/>
        <v>83895.48</v>
      </c>
      <c r="S141" s="77">
        <f t="shared" si="190"/>
        <v>181788.96</v>
      </c>
      <c r="T141" s="77">
        <f t="shared" si="190"/>
        <v>90014.52</v>
      </c>
      <c r="U141" s="77">
        <f t="shared" si="190"/>
        <v>62292.36</v>
      </c>
      <c r="V141" s="77">
        <f t="shared" si="190"/>
        <v>186640.56</v>
      </c>
      <c r="W141" s="77">
        <f t="shared" si="190"/>
        <v>96145.8</v>
      </c>
      <c r="X141" s="77">
        <f t="shared" si="190"/>
        <v>184355.88</v>
      </c>
      <c r="Y141" s="77">
        <f t="shared" si="190"/>
        <v>192430.44</v>
      </c>
      <c r="Z141" s="77">
        <f t="shared" si="190"/>
        <v>147128.51999999999</v>
      </c>
      <c r="AA141" s="77">
        <f t="shared" si="190"/>
        <v>85972.92</v>
      </c>
      <c r="AB141" s="77">
        <f t="shared" si="190"/>
        <v>83392.92</v>
      </c>
      <c r="AC141" s="77">
        <f t="shared" si="190"/>
        <v>79001.52</v>
      </c>
      <c r="AD141" s="77">
        <f t="shared" si="190"/>
        <v>81387.839999999997</v>
      </c>
      <c r="AE141" s="77">
        <f t="shared" si="190"/>
        <v>151260.96</v>
      </c>
      <c r="AF141" s="77">
        <f t="shared" si="190"/>
        <v>81359.039999999994</v>
      </c>
      <c r="AG141" s="77">
        <f t="shared" si="190"/>
        <v>49302.6</v>
      </c>
      <c r="AH141" s="77">
        <f t="shared" ref="AH141:AK141" si="191">TRUNC((AH140*12),2)</f>
        <v>52492.92</v>
      </c>
      <c r="AI141" s="77">
        <f t="shared" si="191"/>
        <v>48786.6</v>
      </c>
      <c r="AJ141" s="77">
        <f t="shared" si="191"/>
        <v>73696.800000000003</v>
      </c>
      <c r="AK141" s="77">
        <f t="shared" si="191"/>
        <v>46301.4</v>
      </c>
      <c r="AL141" s="132">
        <f>SUM(I141:AK141)</f>
        <v>3648244.6799999992</v>
      </c>
    </row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33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70" ht="15.75" customHeight="1" x14ac:dyDescent="0.2"/>
    <row r="171" ht="16.5" customHeight="1" x14ac:dyDescent="0.2"/>
    <row r="172" ht="15.75" customHeight="1" x14ac:dyDescent="0.2"/>
    <row r="173" ht="16.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5" ht="47.2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28.5" customHeight="1" x14ac:dyDescent="0.2"/>
    <row r="198" ht="15.75" customHeight="1" x14ac:dyDescent="0.2"/>
  </sheetData>
  <mergeCells count="131">
    <mergeCell ref="AJ112:AJ116"/>
    <mergeCell ref="AG112:AG116"/>
    <mergeCell ref="B12:H12"/>
    <mergeCell ref="A85:G85"/>
    <mergeCell ref="B88:G88"/>
    <mergeCell ref="B89:G89"/>
    <mergeCell ref="B90:G90"/>
    <mergeCell ref="B91:G91"/>
    <mergeCell ref="B92:G92"/>
    <mergeCell ref="B93:G93"/>
    <mergeCell ref="A94:G94"/>
    <mergeCell ref="A107:G107"/>
    <mergeCell ref="B108:G108"/>
    <mergeCell ref="B109:G109"/>
    <mergeCell ref="A110:G110"/>
    <mergeCell ref="B111:G111"/>
    <mergeCell ref="B112:G112"/>
    <mergeCell ref="A44:G44"/>
    <mergeCell ref="B45:G45"/>
    <mergeCell ref="B46:G46"/>
    <mergeCell ref="B47:G47"/>
    <mergeCell ref="B48:G48"/>
    <mergeCell ref="B49:G49"/>
    <mergeCell ref="A97:G97"/>
    <mergeCell ref="AE112:AE116"/>
    <mergeCell ref="B51:G51"/>
    <mergeCell ref="B52:G52"/>
    <mergeCell ref="A53:G53"/>
    <mergeCell ref="B56:G56"/>
    <mergeCell ref="B79:G79"/>
    <mergeCell ref="B57:G57"/>
    <mergeCell ref="B58:G58"/>
    <mergeCell ref="B63:G63"/>
    <mergeCell ref="B64:G64"/>
    <mergeCell ref="AD112:AD116"/>
    <mergeCell ref="Y112:Y116"/>
    <mergeCell ref="M112:M116"/>
    <mergeCell ref="N112:N116"/>
    <mergeCell ref="O112:O116"/>
    <mergeCell ref="H112:H116"/>
    <mergeCell ref="I112:I116"/>
    <mergeCell ref="B113:G113"/>
    <mergeCell ref="J112:J116"/>
    <mergeCell ref="W112:W116"/>
    <mergeCell ref="R112:R116"/>
    <mergeCell ref="P112:P116"/>
    <mergeCell ref="B114:G114"/>
    <mergeCell ref="B115:G115"/>
    <mergeCell ref="A6:I6"/>
    <mergeCell ref="B7:H7"/>
    <mergeCell ref="B8:H8"/>
    <mergeCell ref="B13:H13"/>
    <mergeCell ref="B9:H9"/>
    <mergeCell ref="B11:H11"/>
    <mergeCell ref="A15:I15"/>
    <mergeCell ref="A20:G20"/>
    <mergeCell ref="B10:H10"/>
    <mergeCell ref="B14:H14"/>
    <mergeCell ref="U112:U116"/>
    <mergeCell ref="V112:V116"/>
    <mergeCell ref="K112:K116"/>
    <mergeCell ref="L112:L116"/>
    <mergeCell ref="B131:G131"/>
    <mergeCell ref="B132:G132"/>
    <mergeCell ref="B99:G99"/>
    <mergeCell ref="B100:G100"/>
    <mergeCell ref="B101:G101"/>
    <mergeCell ref="A104:G104"/>
    <mergeCell ref="T112:T116"/>
    <mergeCell ref="B102:D102"/>
    <mergeCell ref="B103:G103"/>
    <mergeCell ref="B50:G50"/>
    <mergeCell ref="B98:G98"/>
    <mergeCell ref="A87:G87"/>
    <mergeCell ref="B139:G139"/>
    <mergeCell ref="A118:G118"/>
    <mergeCell ref="B120:G120"/>
    <mergeCell ref="B121:G121"/>
    <mergeCell ref="B123:G123"/>
    <mergeCell ref="B125:G125"/>
    <mergeCell ref="B127:G127"/>
    <mergeCell ref="A130:G130"/>
    <mergeCell ref="A117:G117"/>
    <mergeCell ref="B133:G133"/>
    <mergeCell ref="B59:G59"/>
    <mergeCell ref="A60:G60"/>
    <mergeCell ref="B78:G78"/>
    <mergeCell ref="B80:G80"/>
    <mergeCell ref="A67:G67"/>
    <mergeCell ref="A65:G65"/>
    <mergeCell ref="B21:G21"/>
    <mergeCell ref="B22:G22"/>
    <mergeCell ref="B24:G24"/>
    <mergeCell ref="B25:G25"/>
    <mergeCell ref="B26:G26"/>
    <mergeCell ref="B28:G28"/>
    <mergeCell ref="A29:H29"/>
    <mergeCell ref="A43:G43"/>
    <mergeCell ref="A31:G31"/>
    <mergeCell ref="B32:G32"/>
    <mergeCell ref="B33:G33"/>
    <mergeCell ref="B35:G35"/>
    <mergeCell ref="B36:G36"/>
    <mergeCell ref="B37:G37"/>
    <mergeCell ref="B38:G38"/>
    <mergeCell ref="A39:H39"/>
    <mergeCell ref="B34:G34"/>
    <mergeCell ref="AK112:AK116"/>
    <mergeCell ref="AH112:AH116"/>
    <mergeCell ref="AI112:AI116"/>
    <mergeCell ref="B81:G81"/>
    <mergeCell ref="B82:G82"/>
    <mergeCell ref="A83:G83"/>
    <mergeCell ref="B84:G84"/>
    <mergeCell ref="A68:G68"/>
    <mergeCell ref="B69:G69"/>
    <mergeCell ref="B70:G70"/>
    <mergeCell ref="B71:G71"/>
    <mergeCell ref="B72:G72"/>
    <mergeCell ref="B73:G73"/>
    <mergeCell ref="B74:G74"/>
    <mergeCell ref="A75:G75"/>
    <mergeCell ref="AF112:AF116"/>
    <mergeCell ref="B116:G116"/>
    <mergeCell ref="X112:X116"/>
    <mergeCell ref="Z112:Z116"/>
    <mergeCell ref="AA112:AA116"/>
    <mergeCell ref="AB112:AB116"/>
    <mergeCell ref="AC112:AC116"/>
    <mergeCell ref="Q112:Q116"/>
    <mergeCell ref="S112:S116"/>
  </mergeCells>
  <pageMargins left="0.31496062992125984" right="0.31496062992125984" top="0.39370078740157483" bottom="0.39370078740157483" header="0.31496062992125984" footer="0.31496062992125984"/>
  <pageSetup paperSize="9" scale="3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84"/>
  <sheetViews>
    <sheetView view="pageBreakPreview" zoomScale="80" zoomScaleNormal="80" zoomScaleSheetLayoutView="80" workbookViewId="0">
      <pane xSplit="3" topLeftCell="D1" activePane="topRight" state="frozen"/>
      <selection pane="topRight" activeCell="BG60" sqref="BG60"/>
    </sheetView>
  </sheetViews>
  <sheetFormatPr defaultRowHeight="12.75" x14ac:dyDescent="0.2"/>
  <cols>
    <col min="2" max="2" width="53" customWidth="1"/>
    <col min="3" max="3" width="16" style="30" customWidth="1"/>
    <col min="4" max="4" width="9.140625" style="68"/>
    <col min="5" max="5" width="11.7109375" style="68" customWidth="1"/>
    <col min="6" max="6" width="9.140625" style="68"/>
    <col min="7" max="7" width="11.140625" style="68" customWidth="1"/>
    <col min="8" max="8" width="9.140625" style="68"/>
    <col min="9" max="9" width="10.7109375" style="68" bestFit="1" customWidth="1"/>
    <col min="10" max="10" width="9.140625" style="68"/>
    <col min="11" max="11" width="10.42578125" style="68" customWidth="1"/>
    <col min="12" max="12" width="9.140625" style="68"/>
    <col min="13" max="13" width="10.7109375" style="68" bestFit="1" customWidth="1"/>
    <col min="14" max="14" width="9.140625" style="68"/>
    <col min="15" max="15" width="10.140625" style="68" customWidth="1"/>
    <col min="16" max="16" width="9.140625" style="68"/>
    <col min="17" max="17" width="11.42578125" style="68" bestFit="1" customWidth="1"/>
    <col min="18" max="18" width="9.140625" style="68"/>
    <col min="19" max="19" width="10.7109375" style="68" bestFit="1" customWidth="1"/>
    <col min="20" max="20" width="9.140625" style="68"/>
    <col min="21" max="21" width="10.7109375" style="68" bestFit="1" customWidth="1"/>
    <col min="22" max="23" width="10.7109375" style="68" customWidth="1"/>
    <col min="24" max="24" width="9.140625" style="68"/>
    <col min="25" max="25" width="10.7109375" style="68" bestFit="1" customWidth="1"/>
    <col min="26" max="26" width="9.140625" style="68"/>
    <col min="27" max="27" width="10.7109375" style="68" bestFit="1" customWidth="1"/>
    <col min="28" max="28" width="9.140625" style="68"/>
    <col min="29" max="29" width="10.7109375" style="68" bestFit="1" customWidth="1"/>
    <col min="30" max="30" width="9.140625" style="68"/>
    <col min="31" max="31" width="10.7109375" style="68" bestFit="1" customWidth="1"/>
    <col min="32" max="33" width="10.7109375" style="68" customWidth="1"/>
    <col min="34" max="34" width="9.140625" style="68"/>
    <col min="35" max="35" width="10.7109375" style="68" bestFit="1" customWidth="1"/>
    <col min="36" max="36" width="9.140625" style="68"/>
    <col min="37" max="37" width="10.7109375" style="68" bestFit="1" customWidth="1"/>
    <col min="38" max="38" width="9.140625" style="69"/>
    <col min="39" max="39" width="10.7109375" style="69" bestFit="1" customWidth="1"/>
    <col min="40" max="40" width="9.140625" style="69"/>
    <col min="41" max="41" width="10.7109375" style="69" bestFit="1" customWidth="1"/>
    <col min="42" max="42" width="9.140625" style="68"/>
    <col min="43" max="43" width="10.140625" style="68" bestFit="1" customWidth="1"/>
    <col min="44" max="44" width="9.140625" style="68"/>
    <col min="45" max="45" width="10.7109375" style="68" bestFit="1" customWidth="1"/>
    <col min="46" max="46" width="9.140625" style="69"/>
    <col min="47" max="47" width="10.7109375" style="69" bestFit="1" customWidth="1"/>
    <col min="48" max="48" width="9.140625" style="68"/>
    <col min="49" max="49" width="10.7109375" style="68" bestFit="1" customWidth="1"/>
    <col min="50" max="50" width="9.140625" style="68"/>
    <col min="51" max="51" width="10.7109375" style="68" bestFit="1" customWidth="1"/>
    <col min="52" max="52" width="9.140625" style="68"/>
    <col min="53" max="53" width="10.7109375" style="68" bestFit="1" customWidth="1"/>
    <col min="54" max="54" width="10.85546875" bestFit="1" customWidth="1"/>
    <col min="55" max="55" width="10.7109375" customWidth="1"/>
    <col min="56" max="56" width="11.28515625" customWidth="1"/>
    <col min="57" max="57" width="9.5703125" customWidth="1"/>
    <col min="58" max="58" width="8.85546875" style="68"/>
    <col min="59" max="59" width="10.7109375" style="68" bestFit="1" customWidth="1"/>
    <col min="60" max="60" width="13.7109375" style="68" customWidth="1"/>
    <col min="61" max="61" width="12.140625" bestFit="1" customWidth="1"/>
    <col min="62" max="64" width="12.140625" customWidth="1"/>
  </cols>
  <sheetData>
    <row r="1" spans="1:64" x14ac:dyDescent="0.2">
      <c r="BJ1" s="68"/>
    </row>
    <row r="2" spans="1:64" ht="18" x14ac:dyDescent="0.25">
      <c r="B2" s="174" t="s">
        <v>303</v>
      </c>
      <c r="BJ2" s="68"/>
    </row>
    <row r="3" spans="1:64" x14ac:dyDescent="0.2">
      <c r="BJ3" s="68"/>
    </row>
    <row r="4" spans="1:64" ht="20.25" x14ac:dyDescent="0.3">
      <c r="B4" s="177" t="s">
        <v>301</v>
      </c>
      <c r="C4" s="181"/>
      <c r="BJ4" s="68"/>
    </row>
    <row r="5" spans="1:64" ht="13.15" customHeight="1" x14ac:dyDescent="0.2">
      <c r="D5" s="287" t="s">
        <v>141</v>
      </c>
      <c r="E5" s="289"/>
      <c r="F5" s="287" t="s">
        <v>142</v>
      </c>
      <c r="G5" s="289"/>
      <c r="H5" s="287" t="s">
        <v>143</v>
      </c>
      <c r="I5" s="289"/>
      <c r="J5" s="287" t="s">
        <v>144</v>
      </c>
      <c r="K5" s="289"/>
      <c r="L5" s="287" t="s">
        <v>145</v>
      </c>
      <c r="M5" s="289"/>
      <c r="N5" s="287" t="s">
        <v>146</v>
      </c>
      <c r="O5" s="289"/>
      <c r="P5" s="287" t="s">
        <v>147</v>
      </c>
      <c r="Q5" s="289"/>
      <c r="R5" s="287" t="s">
        <v>148</v>
      </c>
      <c r="S5" s="289"/>
      <c r="T5" s="287" t="s">
        <v>149</v>
      </c>
      <c r="U5" s="289"/>
      <c r="V5" s="287" t="s">
        <v>150</v>
      </c>
      <c r="W5" s="289"/>
      <c r="X5" s="287" t="s">
        <v>151</v>
      </c>
      <c r="Y5" s="289"/>
      <c r="Z5" s="287" t="s">
        <v>152</v>
      </c>
      <c r="AA5" s="289"/>
      <c r="AB5" s="287" t="s">
        <v>153</v>
      </c>
      <c r="AC5" s="289"/>
      <c r="AD5" s="287" t="s">
        <v>154</v>
      </c>
      <c r="AE5" s="289"/>
      <c r="AF5" s="287" t="s">
        <v>155</v>
      </c>
      <c r="AG5" s="289"/>
      <c r="AH5" s="287" t="s">
        <v>156</v>
      </c>
      <c r="AI5" s="289"/>
      <c r="AJ5" s="287" t="s">
        <v>157</v>
      </c>
      <c r="AK5" s="289"/>
      <c r="AL5" s="337" t="s">
        <v>158</v>
      </c>
      <c r="AM5" s="338"/>
      <c r="AN5" s="337" t="s">
        <v>159</v>
      </c>
      <c r="AO5" s="338"/>
      <c r="AP5" s="287" t="s">
        <v>160</v>
      </c>
      <c r="AQ5" s="289"/>
      <c r="AR5" s="287" t="s">
        <v>161</v>
      </c>
      <c r="AS5" s="289"/>
      <c r="AT5" s="287" t="s">
        <v>164</v>
      </c>
      <c r="AU5" s="289"/>
      <c r="AV5" s="287" t="s">
        <v>178</v>
      </c>
      <c r="AW5" s="289"/>
      <c r="AX5" s="287" t="s">
        <v>207</v>
      </c>
      <c r="AY5" s="289"/>
      <c r="AZ5" s="287" t="s">
        <v>208</v>
      </c>
      <c r="BA5" s="289"/>
      <c r="BB5" s="287" t="s">
        <v>241</v>
      </c>
      <c r="BC5" s="289"/>
      <c r="BD5" s="287" t="s">
        <v>307</v>
      </c>
      <c r="BE5" s="289"/>
      <c r="BF5" s="287" t="s">
        <v>308</v>
      </c>
      <c r="BG5" s="289"/>
      <c r="BH5" s="287" t="s">
        <v>323</v>
      </c>
      <c r="BI5" s="289"/>
      <c r="BJ5" s="287" t="s">
        <v>324</v>
      </c>
      <c r="BK5" s="289"/>
      <c r="BL5" s="68"/>
    </row>
    <row r="6" spans="1:64" ht="38.25" customHeight="1" x14ac:dyDescent="0.25">
      <c r="B6" s="176"/>
      <c r="C6" s="109"/>
      <c r="D6" s="349" t="s">
        <v>121</v>
      </c>
      <c r="E6" s="350"/>
      <c r="F6" s="343" t="s">
        <v>122</v>
      </c>
      <c r="G6" s="344"/>
      <c r="H6" s="335" t="s">
        <v>123</v>
      </c>
      <c r="I6" s="336"/>
      <c r="J6" s="335" t="s">
        <v>124</v>
      </c>
      <c r="K6" s="336"/>
      <c r="L6" s="335" t="s">
        <v>125</v>
      </c>
      <c r="M6" s="336"/>
      <c r="N6" s="335" t="s">
        <v>126</v>
      </c>
      <c r="O6" s="336"/>
      <c r="P6" s="335" t="s">
        <v>127</v>
      </c>
      <c r="Q6" s="336"/>
      <c r="R6" s="343" t="s">
        <v>205</v>
      </c>
      <c r="S6" s="344"/>
      <c r="T6" s="343" t="s">
        <v>168</v>
      </c>
      <c r="U6" s="344"/>
      <c r="V6" s="343" t="s">
        <v>233</v>
      </c>
      <c r="W6" s="344"/>
      <c r="X6" s="343" t="s">
        <v>133</v>
      </c>
      <c r="Y6" s="344"/>
      <c r="Z6" s="343" t="s">
        <v>129</v>
      </c>
      <c r="AA6" s="344"/>
      <c r="AB6" s="343" t="s">
        <v>130</v>
      </c>
      <c r="AC6" s="344"/>
      <c r="AD6" s="343" t="s">
        <v>239</v>
      </c>
      <c r="AE6" s="344"/>
      <c r="AF6" s="343" t="s">
        <v>240</v>
      </c>
      <c r="AG6" s="344"/>
      <c r="AH6" s="343" t="s">
        <v>131</v>
      </c>
      <c r="AI6" s="344"/>
      <c r="AJ6" s="343" t="s">
        <v>132</v>
      </c>
      <c r="AK6" s="344"/>
      <c r="AL6" s="343" t="s">
        <v>134</v>
      </c>
      <c r="AM6" s="344"/>
      <c r="AN6" s="343" t="s">
        <v>86</v>
      </c>
      <c r="AO6" s="344"/>
      <c r="AP6" s="343" t="s">
        <v>135</v>
      </c>
      <c r="AQ6" s="344"/>
      <c r="AR6" s="343" t="s">
        <v>136</v>
      </c>
      <c r="AS6" s="344"/>
      <c r="AT6" s="343" t="s">
        <v>163</v>
      </c>
      <c r="AU6" s="344"/>
      <c r="AV6" s="343" t="s">
        <v>137</v>
      </c>
      <c r="AW6" s="344"/>
      <c r="AX6" s="343" t="s">
        <v>138</v>
      </c>
      <c r="AY6" s="344"/>
      <c r="AZ6" s="343" t="s">
        <v>209</v>
      </c>
      <c r="BA6" s="344"/>
      <c r="BB6" s="343" t="s">
        <v>311</v>
      </c>
      <c r="BC6" s="344"/>
      <c r="BD6" s="343" t="s">
        <v>310</v>
      </c>
      <c r="BE6" s="344"/>
      <c r="BF6" s="335" t="s">
        <v>202</v>
      </c>
      <c r="BG6" s="336"/>
      <c r="BH6" s="335" t="s">
        <v>346</v>
      </c>
      <c r="BI6" s="336"/>
      <c r="BJ6" s="335" t="s">
        <v>349</v>
      </c>
      <c r="BK6" s="336"/>
      <c r="BL6" s="255"/>
    </row>
    <row r="7" spans="1:64" x14ac:dyDescent="0.2">
      <c r="C7" s="31" t="s">
        <v>165</v>
      </c>
      <c r="D7" s="67" t="s">
        <v>167</v>
      </c>
      <c r="E7" s="67" t="s">
        <v>102</v>
      </c>
      <c r="F7" s="67" t="s">
        <v>167</v>
      </c>
      <c r="G7" s="67" t="s">
        <v>102</v>
      </c>
      <c r="H7" s="67" t="s">
        <v>167</v>
      </c>
      <c r="I7" s="67" t="s">
        <v>102</v>
      </c>
      <c r="J7" s="67" t="s">
        <v>167</v>
      </c>
      <c r="K7" s="67" t="s">
        <v>102</v>
      </c>
      <c r="L7" s="67" t="s">
        <v>167</v>
      </c>
      <c r="M7" s="67" t="s">
        <v>102</v>
      </c>
      <c r="N7" s="67" t="s">
        <v>167</v>
      </c>
      <c r="O7" s="67" t="s">
        <v>102</v>
      </c>
      <c r="P7" s="67" t="s">
        <v>167</v>
      </c>
      <c r="Q7" s="67" t="s">
        <v>102</v>
      </c>
      <c r="R7" s="67" t="s">
        <v>167</v>
      </c>
      <c r="S7" s="67" t="s">
        <v>102</v>
      </c>
      <c r="T7" s="67" t="s">
        <v>167</v>
      </c>
      <c r="U7" s="67" t="s">
        <v>102</v>
      </c>
      <c r="V7" s="67" t="s">
        <v>167</v>
      </c>
      <c r="W7" s="67" t="s">
        <v>102</v>
      </c>
      <c r="X7" s="67" t="s">
        <v>167</v>
      </c>
      <c r="Y7" s="67" t="s">
        <v>102</v>
      </c>
      <c r="Z7" s="67" t="s">
        <v>167</v>
      </c>
      <c r="AA7" s="67" t="s">
        <v>102</v>
      </c>
      <c r="AB7" s="67" t="s">
        <v>167</v>
      </c>
      <c r="AC7" s="67" t="s">
        <v>102</v>
      </c>
      <c r="AD7" s="67" t="s">
        <v>167</v>
      </c>
      <c r="AE7" s="67" t="s">
        <v>102</v>
      </c>
      <c r="AF7" s="67" t="s">
        <v>167</v>
      </c>
      <c r="AG7" s="67" t="s">
        <v>102</v>
      </c>
      <c r="AH7" s="67" t="s">
        <v>167</v>
      </c>
      <c r="AI7" s="67" t="s">
        <v>102</v>
      </c>
      <c r="AJ7" s="67" t="s">
        <v>167</v>
      </c>
      <c r="AK7" s="67" t="s">
        <v>102</v>
      </c>
      <c r="AL7" s="114" t="s">
        <v>167</v>
      </c>
      <c r="AM7" s="67" t="s">
        <v>102</v>
      </c>
      <c r="AN7" s="67" t="s">
        <v>167</v>
      </c>
      <c r="AO7" s="67" t="s">
        <v>102</v>
      </c>
      <c r="AP7" s="67" t="s">
        <v>167</v>
      </c>
      <c r="AQ7" s="67" t="s">
        <v>102</v>
      </c>
      <c r="AR7" s="67" t="s">
        <v>167</v>
      </c>
      <c r="AS7" s="67" t="s">
        <v>102</v>
      </c>
      <c r="AT7" s="67" t="s">
        <v>167</v>
      </c>
      <c r="AU7" s="67" t="s">
        <v>102</v>
      </c>
      <c r="AV7" s="67" t="s">
        <v>167</v>
      </c>
      <c r="AW7" s="67" t="s">
        <v>102</v>
      </c>
      <c r="AX7" s="67" t="s">
        <v>167</v>
      </c>
      <c r="AY7" s="67" t="s">
        <v>102</v>
      </c>
      <c r="AZ7" s="67" t="s">
        <v>167</v>
      </c>
      <c r="BA7" s="67" t="s">
        <v>102</v>
      </c>
      <c r="BB7" s="67" t="s">
        <v>167</v>
      </c>
      <c r="BC7" s="67" t="s">
        <v>102</v>
      </c>
      <c r="BD7" s="67" t="s">
        <v>167</v>
      </c>
      <c r="BE7" s="67" t="s">
        <v>102</v>
      </c>
      <c r="BF7" s="67" t="s">
        <v>167</v>
      </c>
      <c r="BG7" s="67" t="s">
        <v>102</v>
      </c>
      <c r="BH7" s="67" t="s">
        <v>167</v>
      </c>
      <c r="BI7" s="67" t="s">
        <v>102</v>
      </c>
      <c r="BJ7" s="67" t="s">
        <v>167</v>
      </c>
      <c r="BK7" s="67" t="s">
        <v>102</v>
      </c>
      <c r="BL7" s="256"/>
    </row>
    <row r="8" spans="1:64" ht="15.75" x14ac:dyDescent="0.2">
      <c r="A8" s="29">
        <v>1</v>
      </c>
      <c r="B8" s="92" t="s">
        <v>88</v>
      </c>
      <c r="C8" s="112">
        <v>2.5099999999999998</v>
      </c>
      <c r="D8" s="38">
        <v>0</v>
      </c>
      <c r="E8" s="70">
        <f t="shared" ref="E8:E34" si="0">C8*D8</f>
        <v>0</v>
      </c>
      <c r="F8" s="38">
        <v>0</v>
      </c>
      <c r="G8" s="70">
        <f t="shared" ref="G8:G34" si="1">C8*F8</f>
        <v>0</v>
      </c>
      <c r="H8" s="38">
        <v>0</v>
      </c>
      <c r="I8" s="70">
        <f t="shared" ref="I8:I34" si="2">C8*H8</f>
        <v>0</v>
      </c>
      <c r="J8" s="38">
        <v>0</v>
      </c>
      <c r="K8" s="70">
        <f t="shared" ref="K8:K39" si="3">J8*C8</f>
        <v>0</v>
      </c>
      <c r="L8" s="38">
        <v>0</v>
      </c>
      <c r="M8" s="70">
        <f t="shared" ref="M8:M39" si="4">L8*C8</f>
        <v>0</v>
      </c>
      <c r="N8" s="38">
        <v>0</v>
      </c>
      <c r="O8" s="70">
        <f t="shared" ref="O8:O39" si="5">N8*C8</f>
        <v>0</v>
      </c>
      <c r="P8" s="38">
        <v>0</v>
      </c>
      <c r="Q8" s="70">
        <f t="shared" ref="Q8:Q39" si="6">P8*C8</f>
        <v>0</v>
      </c>
      <c r="R8" s="38">
        <v>0</v>
      </c>
      <c r="S8" s="70">
        <f t="shared" ref="S8:S39" si="7">R8*C8</f>
        <v>0</v>
      </c>
      <c r="T8" s="38">
        <v>0</v>
      </c>
      <c r="U8" s="70">
        <f t="shared" ref="U8:U39" si="8">T8*C8</f>
        <v>0</v>
      </c>
      <c r="V8" s="38">
        <v>0</v>
      </c>
      <c r="W8" s="70">
        <f t="shared" ref="W8:W39" si="9">V8*C8</f>
        <v>0</v>
      </c>
      <c r="X8" s="38"/>
      <c r="Y8" s="70">
        <f t="shared" ref="Y8:Y39" si="10">X8*C8</f>
        <v>0</v>
      </c>
      <c r="Z8" s="38"/>
      <c r="AA8" s="70">
        <f t="shared" ref="AA8:AA39" si="11">Z8*C8</f>
        <v>0</v>
      </c>
      <c r="AB8" s="38"/>
      <c r="AC8" s="70">
        <f t="shared" ref="AC8:AC39" si="12">AB8*C8</f>
        <v>0</v>
      </c>
      <c r="AD8" s="38"/>
      <c r="AE8" s="70">
        <f t="shared" ref="AE8:AE39" si="13">AD8*C8</f>
        <v>0</v>
      </c>
      <c r="AF8" s="38"/>
      <c r="AG8" s="70">
        <f t="shared" ref="AG8:AG39" si="14">AF8*C8</f>
        <v>0</v>
      </c>
      <c r="AH8" s="38"/>
      <c r="AI8" s="70">
        <f t="shared" ref="AI8:AI39" si="15">C8*AH8</f>
        <v>0</v>
      </c>
      <c r="AJ8" s="38"/>
      <c r="AK8" s="70">
        <f t="shared" ref="AK8:AK39" si="16">AJ8*C8</f>
        <v>0</v>
      </c>
      <c r="AL8" s="122">
        <v>15</v>
      </c>
      <c r="AM8" s="70">
        <f t="shared" ref="AM8:AM42" si="17">AL8*C8</f>
        <v>37.65</v>
      </c>
      <c r="AN8" s="38">
        <v>20</v>
      </c>
      <c r="AO8" s="70">
        <f t="shared" ref="AO8:AO42" si="18">AN8*C8</f>
        <v>50.199999999999996</v>
      </c>
      <c r="AP8" s="38">
        <v>15</v>
      </c>
      <c r="AQ8" s="70">
        <f t="shared" ref="AQ8:AQ42" si="19">AP8*C8</f>
        <v>37.65</v>
      </c>
      <c r="AR8" s="46">
        <v>5</v>
      </c>
      <c r="AS8" s="83">
        <f t="shared" ref="AS8:AS42" si="20">AR8*C8</f>
        <v>12.549999999999999</v>
      </c>
      <c r="AT8" s="38">
        <v>10</v>
      </c>
      <c r="AU8" s="70">
        <f t="shared" ref="AU8:AU42" si="21">AT8*C8</f>
        <v>25.099999999999998</v>
      </c>
      <c r="AV8" s="46">
        <v>20</v>
      </c>
      <c r="AW8" s="83">
        <f t="shared" ref="AW8:AW42" si="22">AV8*C8</f>
        <v>50.199999999999996</v>
      </c>
      <c r="AX8" s="38">
        <v>10</v>
      </c>
      <c r="AY8" s="84">
        <f t="shared" ref="AY8:AY42" si="23">AX8*C8</f>
        <v>25.099999999999998</v>
      </c>
      <c r="AZ8" s="39">
        <v>5</v>
      </c>
      <c r="BA8" s="83">
        <f t="shared" ref="BA8:BA42" si="24">AZ8*C8</f>
        <v>12.549999999999999</v>
      </c>
      <c r="BB8" s="39">
        <v>0</v>
      </c>
      <c r="BC8" s="83">
        <f>BB8*E8</f>
        <v>0</v>
      </c>
      <c r="BD8" s="39">
        <v>5</v>
      </c>
      <c r="BE8" s="83">
        <f>BD8*G8</f>
        <v>0</v>
      </c>
      <c r="BF8" s="38">
        <v>0</v>
      </c>
      <c r="BG8" s="70">
        <f t="shared" ref="BG8:BG34" si="25">BF8*BA8</f>
        <v>0</v>
      </c>
      <c r="BH8" s="38">
        <v>5</v>
      </c>
      <c r="BI8" s="70">
        <f>BH8*C8</f>
        <v>12.549999999999999</v>
      </c>
      <c r="BJ8" s="38">
        <v>3</v>
      </c>
      <c r="BK8" s="70">
        <f>BJ8*C8</f>
        <v>7.5299999999999994</v>
      </c>
      <c r="BL8" s="257"/>
    </row>
    <row r="9" spans="1:64" ht="15.75" x14ac:dyDescent="0.2">
      <c r="A9" s="29">
        <v>2</v>
      </c>
      <c r="B9" s="92" t="s">
        <v>89</v>
      </c>
      <c r="C9" s="112">
        <v>2.29</v>
      </c>
      <c r="D9" s="38">
        <v>30</v>
      </c>
      <c r="E9" s="70">
        <f t="shared" si="0"/>
        <v>68.7</v>
      </c>
      <c r="F9" s="38">
        <v>30</v>
      </c>
      <c r="G9" s="70">
        <f t="shared" si="1"/>
        <v>68.7</v>
      </c>
      <c r="H9" s="38">
        <v>10</v>
      </c>
      <c r="I9" s="70">
        <f t="shared" si="2"/>
        <v>22.9</v>
      </c>
      <c r="J9" s="38">
        <v>30</v>
      </c>
      <c r="K9" s="70">
        <f t="shared" si="3"/>
        <v>68.7</v>
      </c>
      <c r="L9" s="38">
        <v>10</v>
      </c>
      <c r="M9" s="70">
        <f t="shared" si="4"/>
        <v>22.9</v>
      </c>
      <c r="N9" s="38">
        <v>20</v>
      </c>
      <c r="O9" s="70">
        <f t="shared" si="5"/>
        <v>45.8</v>
      </c>
      <c r="P9" s="38">
        <v>20</v>
      </c>
      <c r="Q9" s="70">
        <f t="shared" si="6"/>
        <v>45.8</v>
      </c>
      <c r="R9" s="38">
        <v>20</v>
      </c>
      <c r="S9" s="70">
        <f t="shared" si="7"/>
        <v>45.8</v>
      </c>
      <c r="T9" s="38">
        <v>10</v>
      </c>
      <c r="U9" s="70">
        <f t="shared" si="8"/>
        <v>22.9</v>
      </c>
      <c r="V9" s="38">
        <v>10</v>
      </c>
      <c r="W9" s="70">
        <f t="shared" si="9"/>
        <v>22.9</v>
      </c>
      <c r="X9" s="38"/>
      <c r="Y9" s="70">
        <f t="shared" si="10"/>
        <v>0</v>
      </c>
      <c r="Z9" s="38"/>
      <c r="AA9" s="70">
        <f t="shared" si="11"/>
        <v>0</v>
      </c>
      <c r="AB9" s="38"/>
      <c r="AC9" s="70">
        <f t="shared" si="12"/>
        <v>0</v>
      </c>
      <c r="AD9" s="38"/>
      <c r="AE9" s="70">
        <f t="shared" si="13"/>
        <v>0</v>
      </c>
      <c r="AF9" s="38"/>
      <c r="AG9" s="70">
        <f t="shared" si="14"/>
        <v>0</v>
      </c>
      <c r="AH9" s="38"/>
      <c r="AI9" s="70">
        <f t="shared" si="15"/>
        <v>0</v>
      </c>
      <c r="AJ9" s="38"/>
      <c r="AK9" s="70">
        <f t="shared" si="16"/>
        <v>0</v>
      </c>
      <c r="AL9" s="122">
        <v>25</v>
      </c>
      <c r="AM9" s="70">
        <f t="shared" si="17"/>
        <v>57.25</v>
      </c>
      <c r="AN9" s="38">
        <v>25</v>
      </c>
      <c r="AO9" s="70">
        <f t="shared" si="18"/>
        <v>57.25</v>
      </c>
      <c r="AP9" s="38">
        <v>10</v>
      </c>
      <c r="AQ9" s="70">
        <f t="shared" si="19"/>
        <v>22.9</v>
      </c>
      <c r="AR9" s="46">
        <v>10</v>
      </c>
      <c r="AS9" s="83">
        <f t="shared" si="20"/>
        <v>22.9</v>
      </c>
      <c r="AT9" s="38">
        <v>10</v>
      </c>
      <c r="AU9" s="70">
        <f t="shared" si="21"/>
        <v>22.9</v>
      </c>
      <c r="AV9" s="46">
        <v>20</v>
      </c>
      <c r="AW9" s="83">
        <f t="shared" si="22"/>
        <v>45.8</v>
      </c>
      <c r="AX9" s="38">
        <v>10</v>
      </c>
      <c r="AY9" s="84">
        <f t="shared" si="23"/>
        <v>22.9</v>
      </c>
      <c r="AZ9" s="39">
        <v>1</v>
      </c>
      <c r="BA9" s="83">
        <f t="shared" si="24"/>
        <v>2.29</v>
      </c>
      <c r="BB9" s="39">
        <v>10</v>
      </c>
      <c r="BC9" s="83">
        <f t="shared" ref="BC9:BC14" si="26">BB9*C9</f>
        <v>22.9</v>
      </c>
      <c r="BD9" s="39">
        <v>3</v>
      </c>
      <c r="BE9" s="83">
        <f t="shared" ref="BE9:BE25" si="27">BD9*C9</f>
        <v>6.87</v>
      </c>
      <c r="BF9" s="38">
        <v>20</v>
      </c>
      <c r="BG9" s="70">
        <f>BF9*C9</f>
        <v>45.8</v>
      </c>
      <c r="BH9" s="38">
        <v>5</v>
      </c>
      <c r="BI9" s="70">
        <f>BH9*C9</f>
        <v>11.45</v>
      </c>
      <c r="BJ9" s="38">
        <v>2</v>
      </c>
      <c r="BK9" s="70">
        <f>BJ9*C9</f>
        <v>4.58</v>
      </c>
      <c r="BL9" s="257"/>
    </row>
    <row r="10" spans="1:64" ht="15.75" x14ac:dyDescent="0.2">
      <c r="A10" s="29">
        <v>3</v>
      </c>
      <c r="B10" s="92" t="s">
        <v>139</v>
      </c>
      <c r="C10" s="112">
        <v>3.2</v>
      </c>
      <c r="D10" s="38">
        <v>20</v>
      </c>
      <c r="E10" s="70">
        <f t="shared" si="0"/>
        <v>64</v>
      </c>
      <c r="F10" s="38">
        <v>20</v>
      </c>
      <c r="G10" s="70">
        <f t="shared" si="1"/>
        <v>64</v>
      </c>
      <c r="H10" s="38">
        <v>10</v>
      </c>
      <c r="I10" s="70">
        <f t="shared" si="2"/>
        <v>32</v>
      </c>
      <c r="J10" s="38">
        <v>20</v>
      </c>
      <c r="K10" s="70">
        <f t="shared" si="3"/>
        <v>64</v>
      </c>
      <c r="L10" s="38">
        <v>10</v>
      </c>
      <c r="M10" s="70">
        <f t="shared" si="4"/>
        <v>32</v>
      </c>
      <c r="N10" s="38">
        <v>20</v>
      </c>
      <c r="O10" s="70">
        <f t="shared" si="5"/>
        <v>64</v>
      </c>
      <c r="P10" s="38">
        <v>20</v>
      </c>
      <c r="Q10" s="70">
        <f t="shared" si="6"/>
        <v>64</v>
      </c>
      <c r="R10" s="38">
        <v>20</v>
      </c>
      <c r="S10" s="70">
        <f t="shared" si="7"/>
        <v>64</v>
      </c>
      <c r="T10" s="38">
        <v>10</v>
      </c>
      <c r="U10" s="70">
        <f t="shared" si="8"/>
        <v>32</v>
      </c>
      <c r="V10" s="38">
        <v>10</v>
      </c>
      <c r="W10" s="70">
        <f t="shared" si="9"/>
        <v>32</v>
      </c>
      <c r="X10" s="38"/>
      <c r="Y10" s="70">
        <f t="shared" si="10"/>
        <v>0</v>
      </c>
      <c r="Z10" s="38"/>
      <c r="AA10" s="70">
        <f t="shared" si="11"/>
        <v>0</v>
      </c>
      <c r="AB10" s="38"/>
      <c r="AC10" s="70">
        <f t="shared" si="12"/>
        <v>0</v>
      </c>
      <c r="AD10" s="38"/>
      <c r="AE10" s="70">
        <f t="shared" si="13"/>
        <v>0</v>
      </c>
      <c r="AF10" s="38"/>
      <c r="AG10" s="70">
        <f t="shared" si="14"/>
        <v>0</v>
      </c>
      <c r="AH10" s="38"/>
      <c r="AI10" s="70">
        <f t="shared" si="15"/>
        <v>0</v>
      </c>
      <c r="AJ10" s="38"/>
      <c r="AK10" s="70">
        <f t="shared" si="16"/>
        <v>0</v>
      </c>
      <c r="AL10" s="122">
        <v>5</v>
      </c>
      <c r="AM10" s="70">
        <f t="shared" si="17"/>
        <v>16</v>
      </c>
      <c r="AN10" s="38">
        <v>10</v>
      </c>
      <c r="AO10" s="70">
        <f t="shared" si="18"/>
        <v>32</v>
      </c>
      <c r="AP10" s="38">
        <v>15</v>
      </c>
      <c r="AQ10" s="70">
        <f t="shared" si="19"/>
        <v>48</v>
      </c>
      <c r="AR10" s="46">
        <v>5</v>
      </c>
      <c r="AS10" s="83">
        <f t="shared" si="20"/>
        <v>16</v>
      </c>
      <c r="AT10" s="38">
        <v>10</v>
      </c>
      <c r="AU10" s="70">
        <f t="shared" si="21"/>
        <v>32</v>
      </c>
      <c r="AV10" s="46"/>
      <c r="AW10" s="83">
        <f t="shared" si="22"/>
        <v>0</v>
      </c>
      <c r="AX10" s="38">
        <v>10</v>
      </c>
      <c r="AY10" s="84">
        <f t="shared" si="23"/>
        <v>32</v>
      </c>
      <c r="AZ10" s="39">
        <v>0</v>
      </c>
      <c r="BA10" s="83">
        <f t="shared" si="24"/>
        <v>0</v>
      </c>
      <c r="BB10" s="39">
        <v>10</v>
      </c>
      <c r="BC10" s="83">
        <f t="shared" si="26"/>
        <v>32</v>
      </c>
      <c r="BD10" s="39">
        <v>5</v>
      </c>
      <c r="BE10" s="83">
        <f t="shared" si="27"/>
        <v>16</v>
      </c>
      <c r="BF10" s="38">
        <v>20</v>
      </c>
      <c r="BG10" s="70">
        <f>BF10*C10</f>
        <v>64</v>
      </c>
      <c r="BH10" s="38">
        <v>1</v>
      </c>
      <c r="BI10" s="70">
        <f>BH10*C10</f>
        <v>3.2</v>
      </c>
      <c r="BJ10" s="38">
        <v>1</v>
      </c>
      <c r="BK10" s="70">
        <f>BJ10*C10</f>
        <v>3.2</v>
      </c>
      <c r="BL10" s="257"/>
    </row>
    <row r="11" spans="1:64" ht="15.75" x14ac:dyDescent="0.2">
      <c r="A11" s="29">
        <v>4</v>
      </c>
      <c r="B11" s="119" t="s">
        <v>249</v>
      </c>
      <c r="C11" s="112">
        <v>1.92</v>
      </c>
      <c r="D11" s="38">
        <v>2</v>
      </c>
      <c r="E11" s="70">
        <f t="shared" si="0"/>
        <v>3.84</v>
      </c>
      <c r="F11" s="38">
        <v>2</v>
      </c>
      <c r="G11" s="70">
        <f t="shared" si="1"/>
        <v>3.84</v>
      </c>
      <c r="H11" s="38">
        <v>1</v>
      </c>
      <c r="I11" s="70">
        <f t="shared" si="2"/>
        <v>1.92</v>
      </c>
      <c r="J11" s="38">
        <v>2</v>
      </c>
      <c r="K11" s="70">
        <f t="shared" si="3"/>
        <v>3.84</v>
      </c>
      <c r="L11" s="38">
        <v>1</v>
      </c>
      <c r="M11" s="70">
        <f t="shared" si="4"/>
        <v>1.92</v>
      </c>
      <c r="N11" s="38">
        <v>2</v>
      </c>
      <c r="O11" s="70">
        <f t="shared" si="5"/>
        <v>3.84</v>
      </c>
      <c r="P11" s="38">
        <v>2</v>
      </c>
      <c r="Q11" s="70">
        <f t="shared" si="6"/>
        <v>3.84</v>
      </c>
      <c r="R11" s="38">
        <v>1</v>
      </c>
      <c r="S11" s="70">
        <f t="shared" si="7"/>
        <v>1.92</v>
      </c>
      <c r="T11" s="38">
        <v>0</v>
      </c>
      <c r="U11" s="70">
        <f t="shared" si="8"/>
        <v>0</v>
      </c>
      <c r="V11" s="38">
        <v>2</v>
      </c>
      <c r="W11" s="70">
        <f t="shared" si="9"/>
        <v>3.84</v>
      </c>
      <c r="X11" s="38">
        <v>2</v>
      </c>
      <c r="Y11" s="70">
        <f t="shared" si="10"/>
        <v>3.84</v>
      </c>
      <c r="Z11" s="38">
        <v>2</v>
      </c>
      <c r="AA11" s="70">
        <f t="shared" si="11"/>
        <v>3.84</v>
      </c>
      <c r="AB11" s="38">
        <v>2</v>
      </c>
      <c r="AC11" s="70">
        <f t="shared" si="12"/>
        <v>3.84</v>
      </c>
      <c r="AD11" s="38">
        <v>5</v>
      </c>
      <c r="AE11" s="70">
        <f t="shared" si="13"/>
        <v>9.6</v>
      </c>
      <c r="AF11" s="38">
        <v>2</v>
      </c>
      <c r="AG11" s="70">
        <f t="shared" si="14"/>
        <v>3.84</v>
      </c>
      <c r="AH11" s="38">
        <v>5</v>
      </c>
      <c r="AI11" s="70">
        <f t="shared" si="15"/>
        <v>9.6</v>
      </c>
      <c r="AJ11" s="38">
        <v>5</v>
      </c>
      <c r="AK11" s="70">
        <f t="shared" si="16"/>
        <v>9.6</v>
      </c>
      <c r="AL11" s="122">
        <v>1</v>
      </c>
      <c r="AM11" s="70">
        <f t="shared" si="17"/>
        <v>1.92</v>
      </c>
      <c r="AN11" s="38">
        <v>1</v>
      </c>
      <c r="AO11" s="70">
        <f t="shared" si="18"/>
        <v>1.92</v>
      </c>
      <c r="AP11" s="38">
        <v>1</v>
      </c>
      <c r="AQ11" s="70">
        <f t="shared" si="19"/>
        <v>1.92</v>
      </c>
      <c r="AR11" s="46">
        <v>1</v>
      </c>
      <c r="AS11" s="83">
        <f t="shared" si="20"/>
        <v>1.92</v>
      </c>
      <c r="AT11" s="38">
        <v>2</v>
      </c>
      <c r="AU11" s="70">
        <f t="shared" si="21"/>
        <v>3.84</v>
      </c>
      <c r="AV11" s="46">
        <v>3</v>
      </c>
      <c r="AW11" s="83">
        <f t="shared" si="22"/>
        <v>5.76</v>
      </c>
      <c r="AX11" s="38">
        <v>4</v>
      </c>
      <c r="AY11" s="84">
        <f t="shared" si="23"/>
        <v>7.68</v>
      </c>
      <c r="AZ11" s="39">
        <v>1</v>
      </c>
      <c r="BA11" s="83">
        <f t="shared" si="24"/>
        <v>1.92</v>
      </c>
      <c r="BB11" s="39">
        <v>1</v>
      </c>
      <c r="BC11" s="83">
        <f t="shared" si="26"/>
        <v>1.92</v>
      </c>
      <c r="BD11" s="39">
        <v>1</v>
      </c>
      <c r="BE11" s="83">
        <f t="shared" si="27"/>
        <v>1.92</v>
      </c>
      <c r="BF11" s="38">
        <v>2</v>
      </c>
      <c r="BG11" s="70">
        <f>BF11*C1</f>
        <v>0</v>
      </c>
      <c r="BH11" s="38">
        <v>1</v>
      </c>
      <c r="BI11" s="70">
        <f t="shared" ref="BI11:BI42" si="28">BH11*C11</f>
        <v>1.92</v>
      </c>
      <c r="BJ11" s="38">
        <v>0</v>
      </c>
      <c r="BK11" s="70">
        <f t="shared" ref="BK11:BK42" si="29">BJ11*C11</f>
        <v>0</v>
      </c>
      <c r="BL11" s="257"/>
    </row>
    <row r="12" spans="1:64" ht="15.75" x14ac:dyDescent="0.2">
      <c r="A12" s="29">
        <v>5</v>
      </c>
      <c r="B12" s="123" t="s">
        <v>250</v>
      </c>
      <c r="C12" s="112">
        <v>0.8</v>
      </c>
      <c r="D12" s="38">
        <v>20</v>
      </c>
      <c r="E12" s="70">
        <f t="shared" si="0"/>
        <v>16</v>
      </c>
      <c r="F12" s="38">
        <v>20</v>
      </c>
      <c r="G12" s="70">
        <f t="shared" si="1"/>
        <v>16</v>
      </c>
      <c r="H12" s="38">
        <v>10</v>
      </c>
      <c r="I12" s="70">
        <f t="shared" si="2"/>
        <v>8</v>
      </c>
      <c r="J12" s="38">
        <v>20</v>
      </c>
      <c r="K12" s="70">
        <f t="shared" si="3"/>
        <v>16</v>
      </c>
      <c r="L12" s="38">
        <v>5</v>
      </c>
      <c r="M12" s="70">
        <f t="shared" si="4"/>
        <v>4</v>
      </c>
      <c r="N12" s="38">
        <v>20</v>
      </c>
      <c r="O12" s="70">
        <f t="shared" si="5"/>
        <v>16</v>
      </c>
      <c r="P12" s="38">
        <v>20</v>
      </c>
      <c r="Q12" s="70">
        <f t="shared" si="6"/>
        <v>16</v>
      </c>
      <c r="R12" s="38">
        <v>20</v>
      </c>
      <c r="S12" s="70">
        <f t="shared" si="7"/>
        <v>16</v>
      </c>
      <c r="T12" s="38">
        <v>10</v>
      </c>
      <c r="U12" s="70">
        <f t="shared" si="8"/>
        <v>8</v>
      </c>
      <c r="V12" s="38">
        <v>20</v>
      </c>
      <c r="W12" s="70">
        <f t="shared" si="9"/>
        <v>16</v>
      </c>
      <c r="X12" s="38">
        <v>15</v>
      </c>
      <c r="Y12" s="70">
        <f t="shared" si="10"/>
        <v>12</v>
      </c>
      <c r="Z12" s="38">
        <v>10</v>
      </c>
      <c r="AA12" s="70">
        <f t="shared" si="11"/>
        <v>8</v>
      </c>
      <c r="AB12" s="38">
        <v>5</v>
      </c>
      <c r="AC12" s="70">
        <f t="shared" si="12"/>
        <v>4</v>
      </c>
      <c r="AD12" s="38">
        <v>25</v>
      </c>
      <c r="AE12" s="70">
        <f t="shared" si="13"/>
        <v>20</v>
      </c>
      <c r="AF12" s="38">
        <v>5</v>
      </c>
      <c r="AG12" s="70">
        <f t="shared" si="14"/>
        <v>4</v>
      </c>
      <c r="AH12" s="38">
        <v>25</v>
      </c>
      <c r="AI12" s="70">
        <f t="shared" si="15"/>
        <v>20</v>
      </c>
      <c r="AJ12" s="38">
        <v>15</v>
      </c>
      <c r="AK12" s="70">
        <f t="shared" si="16"/>
        <v>12</v>
      </c>
      <c r="AL12" s="122">
        <v>6</v>
      </c>
      <c r="AM12" s="70">
        <f t="shared" si="17"/>
        <v>4.8000000000000007</v>
      </c>
      <c r="AN12" s="38">
        <v>10</v>
      </c>
      <c r="AO12" s="70">
        <f t="shared" si="18"/>
        <v>8</v>
      </c>
      <c r="AP12" s="38">
        <v>8</v>
      </c>
      <c r="AQ12" s="70">
        <f t="shared" si="19"/>
        <v>6.4</v>
      </c>
      <c r="AR12" s="46">
        <v>2</v>
      </c>
      <c r="AS12" s="83">
        <f t="shared" si="20"/>
        <v>1.6</v>
      </c>
      <c r="AT12" s="38">
        <v>8</v>
      </c>
      <c r="AU12" s="70">
        <f t="shared" si="21"/>
        <v>6.4</v>
      </c>
      <c r="AV12" s="46">
        <v>10</v>
      </c>
      <c r="AW12" s="83">
        <f t="shared" si="22"/>
        <v>8</v>
      </c>
      <c r="AX12" s="38">
        <v>8</v>
      </c>
      <c r="AY12" s="84">
        <f t="shared" si="23"/>
        <v>6.4</v>
      </c>
      <c r="AZ12" s="39">
        <v>5</v>
      </c>
      <c r="BA12" s="83">
        <f t="shared" si="24"/>
        <v>4</v>
      </c>
      <c r="BB12" s="39">
        <v>10</v>
      </c>
      <c r="BC12" s="83">
        <f t="shared" si="26"/>
        <v>8</v>
      </c>
      <c r="BD12" s="39">
        <v>5</v>
      </c>
      <c r="BE12" s="83">
        <f t="shared" si="27"/>
        <v>4</v>
      </c>
      <c r="BF12" s="38">
        <v>10</v>
      </c>
      <c r="BG12" s="70">
        <f t="shared" ref="BG12:BG25" si="30">BF12*C12</f>
        <v>8</v>
      </c>
      <c r="BH12" s="38">
        <v>5</v>
      </c>
      <c r="BI12" s="70">
        <f t="shared" si="28"/>
        <v>4</v>
      </c>
      <c r="BJ12" s="38">
        <v>5</v>
      </c>
      <c r="BK12" s="70">
        <f t="shared" si="29"/>
        <v>4</v>
      </c>
      <c r="BL12" s="257"/>
    </row>
    <row r="13" spans="1:64" ht="15.75" x14ac:dyDescent="0.2">
      <c r="A13" s="29">
        <v>6</v>
      </c>
      <c r="B13" s="119" t="s">
        <v>197</v>
      </c>
      <c r="C13" s="112">
        <v>7.82</v>
      </c>
      <c r="D13" s="38">
        <v>4</v>
      </c>
      <c r="E13" s="70">
        <f t="shared" si="0"/>
        <v>31.28</v>
      </c>
      <c r="F13" s="38">
        <v>4</v>
      </c>
      <c r="G13" s="70">
        <f t="shared" si="1"/>
        <v>31.28</v>
      </c>
      <c r="H13" s="38">
        <v>2</v>
      </c>
      <c r="I13" s="70">
        <f t="shared" si="2"/>
        <v>15.64</v>
      </c>
      <c r="J13" s="38">
        <v>4</v>
      </c>
      <c r="K13" s="70">
        <f t="shared" si="3"/>
        <v>31.28</v>
      </c>
      <c r="L13" s="38">
        <v>2</v>
      </c>
      <c r="M13" s="70">
        <f t="shared" si="4"/>
        <v>15.64</v>
      </c>
      <c r="N13" s="38">
        <v>4</v>
      </c>
      <c r="O13" s="70">
        <f t="shared" si="5"/>
        <v>31.28</v>
      </c>
      <c r="P13" s="38">
        <v>4</v>
      </c>
      <c r="Q13" s="70">
        <f t="shared" si="6"/>
        <v>31.28</v>
      </c>
      <c r="R13" s="38">
        <v>3</v>
      </c>
      <c r="S13" s="70">
        <f t="shared" si="7"/>
        <v>23.46</v>
      </c>
      <c r="T13" s="38">
        <v>2</v>
      </c>
      <c r="U13" s="70">
        <f t="shared" si="8"/>
        <v>15.64</v>
      </c>
      <c r="V13" s="38">
        <v>4</v>
      </c>
      <c r="W13" s="70">
        <f t="shared" si="9"/>
        <v>31.28</v>
      </c>
      <c r="X13" s="38">
        <v>5</v>
      </c>
      <c r="Y13" s="70">
        <f t="shared" si="10"/>
        <v>39.1</v>
      </c>
      <c r="Z13" s="38">
        <v>2</v>
      </c>
      <c r="AA13" s="70">
        <f t="shared" si="11"/>
        <v>15.64</v>
      </c>
      <c r="AB13" s="38">
        <v>2</v>
      </c>
      <c r="AC13" s="70">
        <f t="shared" si="12"/>
        <v>15.64</v>
      </c>
      <c r="AD13" s="38">
        <v>10</v>
      </c>
      <c r="AE13" s="70">
        <f t="shared" si="13"/>
        <v>78.2</v>
      </c>
      <c r="AF13" s="38">
        <v>4</v>
      </c>
      <c r="AG13" s="70">
        <f t="shared" si="14"/>
        <v>31.28</v>
      </c>
      <c r="AH13" s="38">
        <v>10</v>
      </c>
      <c r="AI13" s="70">
        <f t="shared" si="15"/>
        <v>78.2</v>
      </c>
      <c r="AJ13" s="38">
        <v>10</v>
      </c>
      <c r="AK13" s="70">
        <f t="shared" si="16"/>
        <v>78.2</v>
      </c>
      <c r="AL13" s="122">
        <v>4</v>
      </c>
      <c r="AM13" s="70">
        <f t="shared" si="17"/>
        <v>31.28</v>
      </c>
      <c r="AN13" s="38">
        <v>5</v>
      </c>
      <c r="AO13" s="70">
        <f t="shared" si="18"/>
        <v>39.1</v>
      </c>
      <c r="AP13" s="38">
        <v>2</v>
      </c>
      <c r="AQ13" s="70">
        <f t="shared" si="19"/>
        <v>15.64</v>
      </c>
      <c r="AR13" s="46">
        <v>3</v>
      </c>
      <c r="AS13" s="83">
        <f t="shared" si="20"/>
        <v>23.46</v>
      </c>
      <c r="AT13" s="38">
        <v>10</v>
      </c>
      <c r="AU13" s="70">
        <f t="shared" si="21"/>
        <v>78.2</v>
      </c>
      <c r="AV13" s="46">
        <v>6</v>
      </c>
      <c r="AW13" s="83">
        <f t="shared" si="22"/>
        <v>46.92</v>
      </c>
      <c r="AX13" s="38">
        <v>3</v>
      </c>
      <c r="AY13" s="84">
        <f t="shared" si="23"/>
        <v>23.46</v>
      </c>
      <c r="AZ13" s="39">
        <v>5</v>
      </c>
      <c r="BA13" s="83">
        <f t="shared" si="24"/>
        <v>39.1</v>
      </c>
      <c r="BB13" s="39">
        <v>5</v>
      </c>
      <c r="BC13" s="83">
        <f t="shared" si="26"/>
        <v>39.1</v>
      </c>
      <c r="BD13" s="39">
        <v>5</v>
      </c>
      <c r="BE13" s="83">
        <f t="shared" si="27"/>
        <v>39.1</v>
      </c>
      <c r="BF13" s="38">
        <v>4</v>
      </c>
      <c r="BG13" s="70">
        <f t="shared" si="30"/>
        <v>31.28</v>
      </c>
      <c r="BH13" s="38">
        <v>2</v>
      </c>
      <c r="BI13" s="70">
        <f t="shared" si="28"/>
        <v>15.64</v>
      </c>
      <c r="BJ13" s="38">
        <v>2</v>
      </c>
      <c r="BK13" s="70">
        <f t="shared" si="29"/>
        <v>15.64</v>
      </c>
      <c r="BL13" s="257"/>
    </row>
    <row r="14" spans="1:64" ht="15.75" x14ac:dyDescent="0.2">
      <c r="A14" s="29">
        <v>7</v>
      </c>
      <c r="B14" s="117" t="s">
        <v>90</v>
      </c>
      <c r="C14" s="253">
        <v>6.22</v>
      </c>
      <c r="D14" s="38">
        <v>5</v>
      </c>
      <c r="E14" s="70">
        <f t="shared" si="0"/>
        <v>31.099999999999998</v>
      </c>
      <c r="F14" s="38">
        <v>5</v>
      </c>
      <c r="G14" s="70">
        <f t="shared" si="1"/>
        <v>31.099999999999998</v>
      </c>
      <c r="H14" s="38">
        <v>3</v>
      </c>
      <c r="I14" s="70">
        <f t="shared" si="2"/>
        <v>18.66</v>
      </c>
      <c r="J14" s="38">
        <v>5</v>
      </c>
      <c r="K14" s="70">
        <f t="shared" si="3"/>
        <v>31.099999999999998</v>
      </c>
      <c r="L14" s="38">
        <v>2</v>
      </c>
      <c r="M14" s="70">
        <f t="shared" si="4"/>
        <v>12.44</v>
      </c>
      <c r="N14" s="38">
        <v>5</v>
      </c>
      <c r="O14" s="70">
        <f t="shared" si="5"/>
        <v>31.099999999999998</v>
      </c>
      <c r="P14" s="38">
        <v>5</v>
      </c>
      <c r="Q14" s="70">
        <f t="shared" si="6"/>
        <v>31.099999999999998</v>
      </c>
      <c r="R14" s="38">
        <v>5</v>
      </c>
      <c r="S14" s="70">
        <f t="shared" si="7"/>
        <v>31.099999999999998</v>
      </c>
      <c r="T14" s="38">
        <v>2</v>
      </c>
      <c r="U14" s="70">
        <f t="shared" si="8"/>
        <v>12.44</v>
      </c>
      <c r="V14" s="38">
        <v>4</v>
      </c>
      <c r="W14" s="70">
        <f t="shared" si="9"/>
        <v>24.88</v>
      </c>
      <c r="X14" s="38"/>
      <c r="Y14" s="70">
        <f t="shared" si="10"/>
        <v>0</v>
      </c>
      <c r="Z14" s="38"/>
      <c r="AA14" s="70">
        <f t="shared" si="11"/>
        <v>0</v>
      </c>
      <c r="AB14" s="38">
        <v>0</v>
      </c>
      <c r="AC14" s="70">
        <f t="shared" si="12"/>
        <v>0</v>
      </c>
      <c r="AD14" s="38">
        <v>0</v>
      </c>
      <c r="AE14" s="70">
        <f t="shared" si="13"/>
        <v>0</v>
      </c>
      <c r="AF14" s="38">
        <v>0</v>
      </c>
      <c r="AG14" s="70">
        <f t="shared" si="14"/>
        <v>0</v>
      </c>
      <c r="AH14" s="38">
        <v>0</v>
      </c>
      <c r="AI14" s="70">
        <f t="shared" si="15"/>
        <v>0</v>
      </c>
      <c r="AJ14" s="38"/>
      <c r="AK14" s="70">
        <f t="shared" si="16"/>
        <v>0</v>
      </c>
      <c r="AL14" s="122">
        <v>2</v>
      </c>
      <c r="AM14" s="70">
        <f t="shared" si="17"/>
        <v>12.44</v>
      </c>
      <c r="AN14" s="38">
        <v>10</v>
      </c>
      <c r="AO14" s="70">
        <f t="shared" si="18"/>
        <v>62.199999999999996</v>
      </c>
      <c r="AP14" s="38">
        <v>3</v>
      </c>
      <c r="AQ14" s="70">
        <f t="shared" si="19"/>
        <v>18.66</v>
      </c>
      <c r="AR14" s="46">
        <v>2</v>
      </c>
      <c r="AS14" s="83">
        <f t="shared" si="20"/>
        <v>12.44</v>
      </c>
      <c r="AT14" s="38">
        <v>2</v>
      </c>
      <c r="AU14" s="70">
        <f t="shared" si="21"/>
        <v>12.44</v>
      </c>
      <c r="AV14" s="46">
        <v>2</v>
      </c>
      <c r="AW14" s="83">
        <f t="shared" si="22"/>
        <v>12.44</v>
      </c>
      <c r="AX14" s="38">
        <v>2</v>
      </c>
      <c r="AY14" s="84">
        <f t="shared" si="23"/>
        <v>12.44</v>
      </c>
      <c r="AZ14" s="39">
        <v>3</v>
      </c>
      <c r="BA14" s="83">
        <f t="shared" si="24"/>
        <v>18.66</v>
      </c>
      <c r="BB14" s="39">
        <v>10</v>
      </c>
      <c r="BC14" s="83">
        <f t="shared" si="26"/>
        <v>62.199999999999996</v>
      </c>
      <c r="BD14" s="39">
        <v>1</v>
      </c>
      <c r="BE14" s="83">
        <f t="shared" si="27"/>
        <v>6.22</v>
      </c>
      <c r="BF14" s="38">
        <v>5</v>
      </c>
      <c r="BG14" s="70">
        <f t="shared" si="30"/>
        <v>31.099999999999998</v>
      </c>
      <c r="BH14" s="38">
        <v>2</v>
      </c>
      <c r="BI14" s="70">
        <f t="shared" si="28"/>
        <v>12.44</v>
      </c>
      <c r="BJ14" s="38">
        <v>2</v>
      </c>
      <c r="BK14" s="70">
        <f t="shared" si="29"/>
        <v>12.44</v>
      </c>
      <c r="BL14" s="257"/>
    </row>
    <row r="15" spans="1:64" ht="15.75" x14ac:dyDescent="0.2">
      <c r="A15" s="29">
        <v>8</v>
      </c>
      <c r="B15" s="117" t="s">
        <v>91</v>
      </c>
      <c r="C15" s="112">
        <v>5.82</v>
      </c>
      <c r="D15" s="38">
        <v>3</v>
      </c>
      <c r="E15" s="70">
        <f t="shared" si="0"/>
        <v>17.46</v>
      </c>
      <c r="F15" s="38">
        <v>3</v>
      </c>
      <c r="G15" s="70">
        <f t="shared" si="1"/>
        <v>17.46</v>
      </c>
      <c r="H15" s="38">
        <v>2</v>
      </c>
      <c r="I15" s="70">
        <f t="shared" si="2"/>
        <v>11.64</v>
      </c>
      <c r="J15" s="38">
        <v>3</v>
      </c>
      <c r="K15" s="70">
        <f t="shared" si="3"/>
        <v>17.46</v>
      </c>
      <c r="L15" s="38">
        <v>2</v>
      </c>
      <c r="M15" s="70">
        <f t="shared" si="4"/>
        <v>11.64</v>
      </c>
      <c r="N15" s="38">
        <v>3</v>
      </c>
      <c r="O15" s="70">
        <f t="shared" si="5"/>
        <v>17.46</v>
      </c>
      <c r="P15" s="38">
        <v>3</v>
      </c>
      <c r="Q15" s="70">
        <f t="shared" si="6"/>
        <v>17.46</v>
      </c>
      <c r="R15" s="38">
        <v>3</v>
      </c>
      <c r="S15" s="70">
        <f t="shared" si="7"/>
        <v>17.46</v>
      </c>
      <c r="T15" s="38">
        <v>1</v>
      </c>
      <c r="U15" s="70">
        <f t="shared" si="8"/>
        <v>5.82</v>
      </c>
      <c r="V15" s="38">
        <v>2</v>
      </c>
      <c r="W15" s="70">
        <f t="shared" si="9"/>
        <v>11.64</v>
      </c>
      <c r="X15" s="38">
        <v>3</v>
      </c>
      <c r="Y15" s="70">
        <f t="shared" si="10"/>
        <v>17.46</v>
      </c>
      <c r="Z15" s="38">
        <v>5</v>
      </c>
      <c r="AA15" s="70">
        <f t="shared" si="11"/>
        <v>29.1</v>
      </c>
      <c r="AB15" s="38">
        <v>5</v>
      </c>
      <c r="AC15" s="70">
        <f t="shared" si="12"/>
        <v>29.1</v>
      </c>
      <c r="AD15" s="38">
        <v>5</v>
      </c>
      <c r="AE15" s="70">
        <f t="shared" si="13"/>
        <v>29.1</v>
      </c>
      <c r="AF15" s="38">
        <v>5</v>
      </c>
      <c r="AG15" s="70">
        <f t="shared" si="14"/>
        <v>29.1</v>
      </c>
      <c r="AH15" s="38">
        <v>5</v>
      </c>
      <c r="AI15" s="70">
        <f t="shared" si="15"/>
        <v>29.1</v>
      </c>
      <c r="AJ15" s="38">
        <v>10</v>
      </c>
      <c r="AK15" s="70">
        <f t="shared" si="16"/>
        <v>58.2</v>
      </c>
      <c r="AL15" s="122">
        <v>4</v>
      </c>
      <c r="AM15" s="70">
        <f t="shared" si="17"/>
        <v>23.28</v>
      </c>
      <c r="AN15" s="38">
        <v>0</v>
      </c>
      <c r="AO15" s="70">
        <f t="shared" si="18"/>
        <v>0</v>
      </c>
      <c r="AP15" s="38">
        <v>5</v>
      </c>
      <c r="AQ15" s="70">
        <f t="shared" si="19"/>
        <v>29.1</v>
      </c>
      <c r="AR15" s="46">
        <v>3</v>
      </c>
      <c r="AS15" s="83">
        <f t="shared" si="20"/>
        <v>17.46</v>
      </c>
      <c r="AT15" s="38">
        <v>4</v>
      </c>
      <c r="AU15" s="70">
        <f t="shared" si="21"/>
        <v>23.28</v>
      </c>
      <c r="AV15" s="46">
        <v>2</v>
      </c>
      <c r="AW15" s="83">
        <f t="shared" si="22"/>
        <v>11.64</v>
      </c>
      <c r="AX15" s="38">
        <v>8</v>
      </c>
      <c r="AY15" s="84">
        <f t="shared" si="23"/>
        <v>46.56</v>
      </c>
      <c r="AZ15" s="39"/>
      <c r="BA15" s="83">
        <f t="shared" si="24"/>
        <v>0</v>
      </c>
      <c r="BB15" s="39"/>
      <c r="BC15" s="83">
        <f>BB15*E15</f>
        <v>0</v>
      </c>
      <c r="BD15" s="39"/>
      <c r="BE15" s="83">
        <f t="shared" si="27"/>
        <v>0</v>
      </c>
      <c r="BF15" s="38">
        <v>2</v>
      </c>
      <c r="BG15" s="70">
        <f t="shared" si="30"/>
        <v>11.64</v>
      </c>
      <c r="BH15" s="38">
        <v>1</v>
      </c>
      <c r="BI15" s="70">
        <f t="shared" si="28"/>
        <v>5.82</v>
      </c>
      <c r="BJ15" s="38">
        <v>1</v>
      </c>
      <c r="BK15" s="70">
        <f t="shared" si="29"/>
        <v>5.82</v>
      </c>
      <c r="BL15" s="257"/>
    </row>
    <row r="16" spans="1:64" ht="15.75" x14ac:dyDescent="0.2">
      <c r="A16" s="29">
        <v>9</v>
      </c>
      <c r="B16" s="117" t="s">
        <v>103</v>
      </c>
      <c r="C16" s="112">
        <v>5.82</v>
      </c>
      <c r="D16" s="38">
        <v>0</v>
      </c>
      <c r="E16" s="70">
        <f t="shared" si="0"/>
        <v>0</v>
      </c>
      <c r="F16" s="38">
        <v>0</v>
      </c>
      <c r="G16" s="70">
        <f t="shared" si="1"/>
        <v>0</v>
      </c>
      <c r="H16" s="38">
        <v>0</v>
      </c>
      <c r="I16" s="70">
        <f t="shared" si="2"/>
        <v>0</v>
      </c>
      <c r="J16" s="38">
        <v>0</v>
      </c>
      <c r="K16" s="70">
        <f t="shared" si="3"/>
        <v>0</v>
      </c>
      <c r="L16" s="38">
        <v>0</v>
      </c>
      <c r="M16" s="70">
        <f t="shared" si="4"/>
        <v>0</v>
      </c>
      <c r="N16" s="38">
        <v>0</v>
      </c>
      <c r="O16" s="70">
        <f t="shared" si="5"/>
        <v>0</v>
      </c>
      <c r="P16" s="38">
        <v>0</v>
      </c>
      <c r="Q16" s="70">
        <f t="shared" si="6"/>
        <v>0</v>
      </c>
      <c r="R16" s="38">
        <v>0</v>
      </c>
      <c r="S16" s="70">
        <f t="shared" si="7"/>
        <v>0</v>
      </c>
      <c r="T16" s="38">
        <v>0</v>
      </c>
      <c r="U16" s="70">
        <f t="shared" si="8"/>
        <v>0</v>
      </c>
      <c r="V16" s="38">
        <v>0</v>
      </c>
      <c r="W16" s="70">
        <f t="shared" si="9"/>
        <v>0</v>
      </c>
      <c r="X16" s="38">
        <v>3</v>
      </c>
      <c r="Y16" s="70">
        <f t="shared" si="10"/>
        <v>17.46</v>
      </c>
      <c r="Z16" s="38">
        <v>3</v>
      </c>
      <c r="AA16" s="70">
        <f t="shared" si="11"/>
        <v>17.46</v>
      </c>
      <c r="AB16" s="38">
        <v>3</v>
      </c>
      <c r="AC16" s="70">
        <f t="shared" si="12"/>
        <v>17.46</v>
      </c>
      <c r="AD16" s="38">
        <v>3</v>
      </c>
      <c r="AE16" s="70">
        <f t="shared" si="13"/>
        <v>17.46</v>
      </c>
      <c r="AF16" s="38">
        <v>3</v>
      </c>
      <c r="AG16" s="70">
        <f t="shared" si="14"/>
        <v>17.46</v>
      </c>
      <c r="AH16" s="38">
        <v>3</v>
      </c>
      <c r="AI16" s="70">
        <f t="shared" si="15"/>
        <v>17.46</v>
      </c>
      <c r="AJ16" s="38">
        <v>10</v>
      </c>
      <c r="AK16" s="70">
        <f t="shared" si="16"/>
        <v>58.2</v>
      </c>
      <c r="AL16" s="122">
        <v>0</v>
      </c>
      <c r="AM16" s="70">
        <f t="shared" si="17"/>
        <v>0</v>
      </c>
      <c r="AN16" s="38">
        <v>0</v>
      </c>
      <c r="AO16" s="70">
        <f t="shared" si="18"/>
        <v>0</v>
      </c>
      <c r="AP16" s="38">
        <v>4</v>
      </c>
      <c r="AQ16" s="70">
        <f t="shared" si="19"/>
        <v>23.28</v>
      </c>
      <c r="AR16" s="46">
        <v>2</v>
      </c>
      <c r="AS16" s="83">
        <f t="shared" si="20"/>
        <v>11.64</v>
      </c>
      <c r="AT16" s="38">
        <v>0</v>
      </c>
      <c r="AU16" s="70">
        <f t="shared" si="21"/>
        <v>0</v>
      </c>
      <c r="AV16" s="46"/>
      <c r="AW16" s="83">
        <f t="shared" si="22"/>
        <v>0</v>
      </c>
      <c r="AX16" s="38">
        <v>0</v>
      </c>
      <c r="AY16" s="84">
        <f t="shared" si="23"/>
        <v>0</v>
      </c>
      <c r="AZ16" s="39">
        <v>2</v>
      </c>
      <c r="BA16" s="83">
        <f t="shared" si="24"/>
        <v>11.64</v>
      </c>
      <c r="BB16" s="39"/>
      <c r="BC16" s="83">
        <f>BB16*E16</f>
        <v>0</v>
      </c>
      <c r="BD16" s="39"/>
      <c r="BE16" s="83">
        <f t="shared" si="27"/>
        <v>0</v>
      </c>
      <c r="BF16" s="38">
        <v>0</v>
      </c>
      <c r="BG16" s="70">
        <f t="shared" si="30"/>
        <v>0</v>
      </c>
      <c r="BH16" s="38">
        <v>1</v>
      </c>
      <c r="BI16" s="70">
        <f t="shared" si="28"/>
        <v>5.82</v>
      </c>
      <c r="BJ16" s="38">
        <v>1</v>
      </c>
      <c r="BK16" s="70">
        <f t="shared" si="29"/>
        <v>5.82</v>
      </c>
      <c r="BL16" s="257"/>
    </row>
    <row r="17" spans="1:64" ht="15.75" x14ac:dyDescent="0.2">
      <c r="A17" s="29">
        <v>10</v>
      </c>
      <c r="B17" s="117" t="s">
        <v>140</v>
      </c>
      <c r="C17" s="112">
        <v>3.71</v>
      </c>
      <c r="D17" s="38">
        <v>0</v>
      </c>
      <c r="E17" s="70">
        <f t="shared" si="0"/>
        <v>0</v>
      </c>
      <c r="F17" s="38">
        <v>0</v>
      </c>
      <c r="G17" s="70">
        <f t="shared" si="1"/>
        <v>0</v>
      </c>
      <c r="H17" s="38">
        <v>0</v>
      </c>
      <c r="I17" s="70">
        <f t="shared" si="2"/>
        <v>0</v>
      </c>
      <c r="J17" s="38">
        <v>0</v>
      </c>
      <c r="K17" s="70">
        <f t="shared" si="3"/>
        <v>0</v>
      </c>
      <c r="L17" s="38">
        <v>0</v>
      </c>
      <c r="M17" s="70">
        <f t="shared" si="4"/>
        <v>0</v>
      </c>
      <c r="N17" s="38">
        <v>0</v>
      </c>
      <c r="O17" s="70">
        <f t="shared" si="5"/>
        <v>0</v>
      </c>
      <c r="P17" s="38">
        <v>0</v>
      </c>
      <c r="Q17" s="70">
        <f t="shared" si="6"/>
        <v>0</v>
      </c>
      <c r="R17" s="38">
        <v>0</v>
      </c>
      <c r="S17" s="70">
        <f t="shared" si="7"/>
        <v>0</v>
      </c>
      <c r="T17" s="38">
        <v>0</v>
      </c>
      <c r="U17" s="70">
        <f t="shared" si="8"/>
        <v>0</v>
      </c>
      <c r="V17" s="38">
        <v>0</v>
      </c>
      <c r="W17" s="70">
        <f t="shared" si="9"/>
        <v>0</v>
      </c>
      <c r="X17" s="38">
        <v>0</v>
      </c>
      <c r="Y17" s="70">
        <f t="shared" si="10"/>
        <v>0</v>
      </c>
      <c r="Z17" s="38">
        <v>0</v>
      </c>
      <c r="AA17" s="70">
        <f t="shared" si="11"/>
        <v>0</v>
      </c>
      <c r="AB17" s="38">
        <v>0</v>
      </c>
      <c r="AC17" s="70">
        <f t="shared" si="12"/>
        <v>0</v>
      </c>
      <c r="AD17" s="38">
        <v>0</v>
      </c>
      <c r="AE17" s="70">
        <f t="shared" si="13"/>
        <v>0</v>
      </c>
      <c r="AF17" s="38">
        <v>0</v>
      </c>
      <c r="AG17" s="70">
        <f t="shared" si="14"/>
        <v>0</v>
      </c>
      <c r="AH17" s="38">
        <v>0</v>
      </c>
      <c r="AI17" s="70">
        <f t="shared" si="15"/>
        <v>0</v>
      </c>
      <c r="AJ17" s="38">
        <v>0</v>
      </c>
      <c r="AK17" s="70">
        <f t="shared" si="16"/>
        <v>0</v>
      </c>
      <c r="AL17" s="122"/>
      <c r="AM17" s="70">
        <f t="shared" si="17"/>
        <v>0</v>
      </c>
      <c r="AN17" s="38">
        <v>0</v>
      </c>
      <c r="AO17" s="70">
        <f t="shared" si="18"/>
        <v>0</v>
      </c>
      <c r="AP17" s="38">
        <v>1</v>
      </c>
      <c r="AQ17" s="70">
        <f t="shared" si="19"/>
        <v>3.71</v>
      </c>
      <c r="AR17" s="46">
        <v>0</v>
      </c>
      <c r="AS17" s="83">
        <f t="shared" si="20"/>
        <v>0</v>
      </c>
      <c r="AT17" s="38">
        <v>0</v>
      </c>
      <c r="AU17" s="70">
        <f t="shared" si="21"/>
        <v>0</v>
      </c>
      <c r="AV17" s="46"/>
      <c r="AW17" s="83">
        <f t="shared" si="22"/>
        <v>0</v>
      </c>
      <c r="AX17" s="38">
        <v>0</v>
      </c>
      <c r="AY17" s="84">
        <f t="shared" si="23"/>
        <v>0</v>
      </c>
      <c r="AZ17" s="39"/>
      <c r="BA17" s="83">
        <f t="shared" si="24"/>
        <v>0</v>
      </c>
      <c r="BB17" s="39"/>
      <c r="BC17" s="83">
        <f>BB17*E17</f>
        <v>0</v>
      </c>
      <c r="BD17" s="39"/>
      <c r="BE17" s="83">
        <f t="shared" si="27"/>
        <v>0</v>
      </c>
      <c r="BF17" s="38">
        <v>0</v>
      </c>
      <c r="BG17" s="70">
        <f t="shared" si="30"/>
        <v>0</v>
      </c>
      <c r="BH17" s="38">
        <v>0</v>
      </c>
      <c r="BI17" s="70">
        <f t="shared" si="28"/>
        <v>0</v>
      </c>
      <c r="BJ17" s="38">
        <v>0</v>
      </c>
      <c r="BK17" s="70">
        <f t="shared" si="29"/>
        <v>0</v>
      </c>
      <c r="BL17" s="257"/>
    </row>
    <row r="18" spans="1:64" ht="15.75" x14ac:dyDescent="0.2">
      <c r="A18" s="29">
        <v>11</v>
      </c>
      <c r="B18" s="117" t="s">
        <v>92</v>
      </c>
      <c r="C18" s="112">
        <v>0.11</v>
      </c>
      <c r="D18" s="38">
        <v>0</v>
      </c>
      <c r="E18" s="70">
        <f t="shared" si="0"/>
        <v>0</v>
      </c>
      <c r="F18" s="38">
        <v>0</v>
      </c>
      <c r="G18" s="70">
        <f t="shared" si="1"/>
        <v>0</v>
      </c>
      <c r="H18" s="38">
        <v>0</v>
      </c>
      <c r="I18" s="70">
        <f t="shared" si="2"/>
        <v>0</v>
      </c>
      <c r="J18" s="38">
        <v>0</v>
      </c>
      <c r="K18" s="70">
        <f t="shared" si="3"/>
        <v>0</v>
      </c>
      <c r="L18" s="38">
        <v>0</v>
      </c>
      <c r="M18" s="70">
        <f t="shared" si="4"/>
        <v>0</v>
      </c>
      <c r="N18" s="38">
        <v>0</v>
      </c>
      <c r="O18" s="70">
        <f t="shared" si="5"/>
        <v>0</v>
      </c>
      <c r="P18" s="38">
        <v>0</v>
      </c>
      <c r="Q18" s="70">
        <f t="shared" si="6"/>
        <v>0</v>
      </c>
      <c r="R18" s="38">
        <v>0</v>
      </c>
      <c r="S18" s="70">
        <f t="shared" si="7"/>
        <v>0</v>
      </c>
      <c r="T18" s="38">
        <v>0</v>
      </c>
      <c r="U18" s="70">
        <f t="shared" si="8"/>
        <v>0</v>
      </c>
      <c r="V18" s="38">
        <v>0</v>
      </c>
      <c r="W18" s="70">
        <f t="shared" si="9"/>
        <v>0</v>
      </c>
      <c r="X18" s="38">
        <v>200</v>
      </c>
      <c r="Y18" s="70">
        <f t="shared" si="10"/>
        <v>22</v>
      </c>
      <c r="Z18" s="38">
        <v>100</v>
      </c>
      <c r="AA18" s="70">
        <f t="shared" si="11"/>
        <v>11</v>
      </c>
      <c r="AB18" s="38">
        <v>100</v>
      </c>
      <c r="AC18" s="70">
        <f t="shared" si="12"/>
        <v>11</v>
      </c>
      <c r="AD18" s="38">
        <v>100</v>
      </c>
      <c r="AE18" s="70">
        <f t="shared" si="13"/>
        <v>11</v>
      </c>
      <c r="AF18" s="38">
        <v>100</v>
      </c>
      <c r="AG18" s="70">
        <f t="shared" si="14"/>
        <v>11</v>
      </c>
      <c r="AH18" s="38">
        <v>100</v>
      </c>
      <c r="AI18" s="70">
        <f t="shared" si="15"/>
        <v>11</v>
      </c>
      <c r="AJ18" s="38">
        <v>200</v>
      </c>
      <c r="AK18" s="70">
        <f t="shared" si="16"/>
        <v>22</v>
      </c>
      <c r="AL18" s="122">
        <v>0</v>
      </c>
      <c r="AM18" s="70">
        <f t="shared" si="17"/>
        <v>0</v>
      </c>
      <c r="AN18" s="38">
        <v>80</v>
      </c>
      <c r="AO18" s="70">
        <f t="shared" si="18"/>
        <v>8.8000000000000007</v>
      </c>
      <c r="AP18" s="38">
        <v>0</v>
      </c>
      <c r="AQ18" s="70">
        <f t="shared" si="19"/>
        <v>0</v>
      </c>
      <c r="AR18" s="46">
        <v>0</v>
      </c>
      <c r="AS18" s="83">
        <f t="shared" si="20"/>
        <v>0</v>
      </c>
      <c r="AT18" s="38">
        <v>15</v>
      </c>
      <c r="AU18" s="70">
        <f t="shared" si="21"/>
        <v>1.65</v>
      </c>
      <c r="AV18" s="46"/>
      <c r="AW18" s="83">
        <f t="shared" si="22"/>
        <v>0</v>
      </c>
      <c r="AX18" s="38">
        <v>40</v>
      </c>
      <c r="AY18" s="84">
        <f t="shared" si="23"/>
        <v>4.4000000000000004</v>
      </c>
      <c r="AZ18" s="39">
        <v>30</v>
      </c>
      <c r="BA18" s="83">
        <f t="shared" si="24"/>
        <v>3.3</v>
      </c>
      <c r="BB18" s="39">
        <v>30</v>
      </c>
      <c r="BC18" s="83">
        <f>BB18*E18</f>
        <v>0</v>
      </c>
      <c r="BD18" s="39">
        <v>30</v>
      </c>
      <c r="BE18" s="83">
        <f t="shared" si="27"/>
        <v>3.3</v>
      </c>
      <c r="BF18" s="38">
        <v>0</v>
      </c>
      <c r="BG18" s="70">
        <f t="shared" si="30"/>
        <v>0</v>
      </c>
      <c r="BH18" s="38">
        <v>100</v>
      </c>
      <c r="BI18" s="70">
        <f t="shared" si="28"/>
        <v>11</v>
      </c>
      <c r="BJ18" s="38">
        <v>100</v>
      </c>
      <c r="BK18" s="70">
        <f t="shared" si="29"/>
        <v>11</v>
      </c>
      <c r="BL18" s="257"/>
    </row>
    <row r="19" spans="1:64" ht="15.75" x14ac:dyDescent="0.2">
      <c r="A19" s="29">
        <v>12</v>
      </c>
      <c r="B19" s="117" t="s">
        <v>93</v>
      </c>
      <c r="C19" s="112">
        <v>0.26</v>
      </c>
      <c r="D19" s="38">
        <v>100</v>
      </c>
      <c r="E19" s="70">
        <f t="shared" si="0"/>
        <v>26</v>
      </c>
      <c r="F19" s="38">
        <v>100</v>
      </c>
      <c r="G19" s="70">
        <f t="shared" si="1"/>
        <v>26</v>
      </c>
      <c r="H19" s="38">
        <v>100</v>
      </c>
      <c r="I19" s="70">
        <f t="shared" si="2"/>
        <v>26</v>
      </c>
      <c r="J19" s="38">
        <v>100</v>
      </c>
      <c r="K19" s="70">
        <f t="shared" si="3"/>
        <v>26</v>
      </c>
      <c r="L19" s="38">
        <v>100</v>
      </c>
      <c r="M19" s="70">
        <f t="shared" si="4"/>
        <v>26</v>
      </c>
      <c r="N19" s="38">
        <v>100</v>
      </c>
      <c r="O19" s="70">
        <f t="shared" si="5"/>
        <v>26</v>
      </c>
      <c r="P19" s="38">
        <v>100</v>
      </c>
      <c r="Q19" s="70">
        <f t="shared" si="6"/>
        <v>26</v>
      </c>
      <c r="R19" s="38">
        <v>100</v>
      </c>
      <c r="S19" s="70">
        <f t="shared" si="7"/>
        <v>26</v>
      </c>
      <c r="T19" s="38">
        <v>0</v>
      </c>
      <c r="U19" s="70">
        <f t="shared" si="8"/>
        <v>0</v>
      </c>
      <c r="V19" s="38">
        <v>100</v>
      </c>
      <c r="W19" s="70">
        <f t="shared" si="9"/>
        <v>26</v>
      </c>
      <c r="X19" s="38">
        <v>200</v>
      </c>
      <c r="Y19" s="70">
        <f t="shared" si="10"/>
        <v>52</v>
      </c>
      <c r="Z19" s="38">
        <v>100</v>
      </c>
      <c r="AA19" s="70">
        <f t="shared" si="11"/>
        <v>26</v>
      </c>
      <c r="AB19" s="38">
        <v>100</v>
      </c>
      <c r="AC19" s="70">
        <f t="shared" si="12"/>
        <v>26</v>
      </c>
      <c r="AD19" s="38">
        <v>100</v>
      </c>
      <c r="AE19" s="70">
        <f t="shared" si="13"/>
        <v>26</v>
      </c>
      <c r="AF19" s="38">
        <v>100</v>
      </c>
      <c r="AG19" s="70">
        <f t="shared" si="14"/>
        <v>26</v>
      </c>
      <c r="AH19" s="38">
        <v>200</v>
      </c>
      <c r="AI19" s="70">
        <f t="shared" si="15"/>
        <v>52</v>
      </c>
      <c r="AJ19" s="38">
        <v>200</v>
      </c>
      <c r="AK19" s="70">
        <f t="shared" si="16"/>
        <v>52</v>
      </c>
      <c r="AL19" s="122">
        <v>100</v>
      </c>
      <c r="AM19" s="70">
        <f t="shared" si="17"/>
        <v>26</v>
      </c>
      <c r="AN19" s="38">
        <v>50</v>
      </c>
      <c r="AO19" s="70">
        <f t="shared" si="18"/>
        <v>13</v>
      </c>
      <c r="AP19" s="38">
        <v>40</v>
      </c>
      <c r="AQ19" s="70">
        <f t="shared" si="19"/>
        <v>10.4</v>
      </c>
      <c r="AR19" s="39">
        <v>50</v>
      </c>
      <c r="AS19" s="83">
        <f t="shared" si="20"/>
        <v>13</v>
      </c>
      <c r="AT19" s="38">
        <v>30</v>
      </c>
      <c r="AU19" s="70">
        <f t="shared" si="21"/>
        <v>7.8000000000000007</v>
      </c>
      <c r="AV19" s="39">
        <v>100</v>
      </c>
      <c r="AW19" s="83">
        <f t="shared" si="22"/>
        <v>26</v>
      </c>
      <c r="AX19" s="38">
        <v>0</v>
      </c>
      <c r="AY19" s="84">
        <f t="shared" si="23"/>
        <v>0</v>
      </c>
      <c r="AZ19" s="39">
        <v>0</v>
      </c>
      <c r="BA19" s="83">
        <f t="shared" si="24"/>
        <v>0</v>
      </c>
      <c r="BB19" s="39">
        <v>30</v>
      </c>
      <c r="BC19" s="83">
        <f>BB19*C19</f>
        <v>7.8000000000000007</v>
      </c>
      <c r="BD19" s="39">
        <v>15</v>
      </c>
      <c r="BE19" s="83">
        <f t="shared" si="27"/>
        <v>3.9000000000000004</v>
      </c>
      <c r="BF19" s="38">
        <v>100</v>
      </c>
      <c r="BG19" s="70">
        <f t="shared" si="30"/>
        <v>26</v>
      </c>
      <c r="BH19" s="38">
        <v>0</v>
      </c>
      <c r="BI19" s="70">
        <f t="shared" si="28"/>
        <v>0</v>
      </c>
      <c r="BJ19" s="38">
        <v>0</v>
      </c>
      <c r="BK19" s="70">
        <f t="shared" si="29"/>
        <v>0</v>
      </c>
      <c r="BL19" s="257"/>
    </row>
    <row r="20" spans="1:64" ht="15.75" x14ac:dyDescent="0.2">
      <c r="A20" s="29">
        <v>13</v>
      </c>
      <c r="B20" s="117" t="s">
        <v>94</v>
      </c>
      <c r="C20" s="112">
        <v>0.41</v>
      </c>
      <c r="D20" s="38">
        <v>200</v>
      </c>
      <c r="E20" s="70">
        <f t="shared" si="0"/>
        <v>82</v>
      </c>
      <c r="F20" s="38">
        <v>200</v>
      </c>
      <c r="G20" s="70">
        <f t="shared" si="1"/>
        <v>82</v>
      </c>
      <c r="H20" s="38">
        <v>100</v>
      </c>
      <c r="I20" s="70">
        <f t="shared" si="2"/>
        <v>41</v>
      </c>
      <c r="J20" s="38">
        <v>200</v>
      </c>
      <c r="K20" s="70">
        <f t="shared" si="3"/>
        <v>82</v>
      </c>
      <c r="L20" s="38">
        <v>100</v>
      </c>
      <c r="M20" s="70">
        <f t="shared" si="4"/>
        <v>41</v>
      </c>
      <c r="N20" s="38">
        <v>200</v>
      </c>
      <c r="O20" s="70">
        <f t="shared" si="5"/>
        <v>82</v>
      </c>
      <c r="P20" s="38">
        <v>200</v>
      </c>
      <c r="Q20" s="70">
        <f t="shared" si="6"/>
        <v>82</v>
      </c>
      <c r="R20" s="38">
        <v>200</v>
      </c>
      <c r="S20" s="70">
        <f t="shared" si="7"/>
        <v>82</v>
      </c>
      <c r="T20" s="38">
        <v>0</v>
      </c>
      <c r="U20" s="70">
        <f t="shared" si="8"/>
        <v>0</v>
      </c>
      <c r="V20" s="38">
        <v>200</v>
      </c>
      <c r="W20" s="70">
        <f t="shared" si="9"/>
        <v>82</v>
      </c>
      <c r="X20" s="38">
        <v>300</v>
      </c>
      <c r="Y20" s="70">
        <f t="shared" si="10"/>
        <v>122.99999999999999</v>
      </c>
      <c r="Z20" s="38">
        <v>200</v>
      </c>
      <c r="AA20" s="70">
        <f t="shared" si="11"/>
        <v>82</v>
      </c>
      <c r="AB20" s="38">
        <v>200</v>
      </c>
      <c r="AC20" s="70">
        <f t="shared" si="12"/>
        <v>82</v>
      </c>
      <c r="AD20" s="38">
        <v>600</v>
      </c>
      <c r="AE20" s="70">
        <f t="shared" si="13"/>
        <v>245.99999999999997</v>
      </c>
      <c r="AF20" s="38">
        <v>200</v>
      </c>
      <c r="AG20" s="70">
        <f t="shared" si="14"/>
        <v>82</v>
      </c>
      <c r="AH20" s="38">
        <v>200</v>
      </c>
      <c r="AI20" s="70">
        <f t="shared" si="15"/>
        <v>82</v>
      </c>
      <c r="AJ20" s="38">
        <v>300</v>
      </c>
      <c r="AK20" s="70">
        <f t="shared" si="16"/>
        <v>122.99999999999999</v>
      </c>
      <c r="AL20" s="122"/>
      <c r="AM20" s="70">
        <f t="shared" si="17"/>
        <v>0</v>
      </c>
      <c r="AN20" s="38">
        <v>50</v>
      </c>
      <c r="AO20" s="70">
        <f t="shared" si="18"/>
        <v>20.5</v>
      </c>
      <c r="AP20" s="38">
        <v>60</v>
      </c>
      <c r="AQ20" s="70">
        <f t="shared" si="19"/>
        <v>24.599999999999998</v>
      </c>
      <c r="AR20" s="39">
        <v>50</v>
      </c>
      <c r="AS20" s="83">
        <f t="shared" si="20"/>
        <v>20.5</v>
      </c>
      <c r="AT20" s="38">
        <v>10</v>
      </c>
      <c r="AU20" s="70">
        <f t="shared" si="21"/>
        <v>4.0999999999999996</v>
      </c>
      <c r="AV20" s="39">
        <v>150</v>
      </c>
      <c r="AW20" s="83">
        <f t="shared" si="22"/>
        <v>61.499999999999993</v>
      </c>
      <c r="AX20" s="38">
        <v>50</v>
      </c>
      <c r="AY20" s="84">
        <f t="shared" si="23"/>
        <v>20.5</v>
      </c>
      <c r="AZ20" s="39"/>
      <c r="BA20" s="83">
        <f t="shared" si="24"/>
        <v>0</v>
      </c>
      <c r="BB20" s="39">
        <v>50</v>
      </c>
      <c r="BC20" s="83">
        <f>BB20*C20</f>
        <v>20.5</v>
      </c>
      <c r="BD20" s="39">
        <v>15</v>
      </c>
      <c r="BE20" s="83">
        <f t="shared" si="27"/>
        <v>6.1499999999999995</v>
      </c>
      <c r="BF20" s="38">
        <v>100</v>
      </c>
      <c r="BG20" s="70">
        <f t="shared" si="30"/>
        <v>41</v>
      </c>
      <c r="BH20" s="38">
        <v>0</v>
      </c>
      <c r="BI20" s="70">
        <f t="shared" si="28"/>
        <v>0</v>
      </c>
      <c r="BJ20" s="38">
        <v>0</v>
      </c>
      <c r="BK20" s="70">
        <f t="shared" si="29"/>
        <v>0</v>
      </c>
      <c r="BL20" s="257"/>
    </row>
    <row r="21" spans="1:64" ht="15.75" x14ac:dyDescent="0.2">
      <c r="A21" s="29">
        <v>14</v>
      </c>
      <c r="B21" s="92" t="s">
        <v>95</v>
      </c>
      <c r="C21" s="112">
        <v>0.43</v>
      </c>
      <c r="D21" s="38">
        <v>200</v>
      </c>
      <c r="E21" s="70">
        <f t="shared" si="0"/>
        <v>86</v>
      </c>
      <c r="F21" s="38">
        <v>200</v>
      </c>
      <c r="G21" s="70">
        <f t="shared" si="1"/>
        <v>86</v>
      </c>
      <c r="H21" s="38">
        <v>100</v>
      </c>
      <c r="I21" s="70">
        <f t="shared" si="2"/>
        <v>43</v>
      </c>
      <c r="J21" s="38">
        <v>200</v>
      </c>
      <c r="K21" s="70">
        <f t="shared" si="3"/>
        <v>86</v>
      </c>
      <c r="L21" s="38">
        <v>100</v>
      </c>
      <c r="M21" s="70">
        <f t="shared" si="4"/>
        <v>43</v>
      </c>
      <c r="N21" s="38">
        <v>200</v>
      </c>
      <c r="O21" s="70">
        <f t="shared" si="5"/>
        <v>86</v>
      </c>
      <c r="P21" s="38">
        <v>200</v>
      </c>
      <c r="Q21" s="70">
        <f t="shared" si="6"/>
        <v>86</v>
      </c>
      <c r="R21" s="38">
        <v>200</v>
      </c>
      <c r="S21" s="70">
        <f t="shared" si="7"/>
        <v>86</v>
      </c>
      <c r="T21" s="38">
        <v>0</v>
      </c>
      <c r="U21" s="70">
        <f t="shared" si="8"/>
        <v>0</v>
      </c>
      <c r="V21" s="38">
        <v>200</v>
      </c>
      <c r="W21" s="70">
        <f t="shared" si="9"/>
        <v>86</v>
      </c>
      <c r="X21" s="38">
        <v>400</v>
      </c>
      <c r="Y21" s="70">
        <f t="shared" si="10"/>
        <v>172</v>
      </c>
      <c r="Z21" s="38">
        <v>200</v>
      </c>
      <c r="AA21" s="70">
        <f t="shared" si="11"/>
        <v>86</v>
      </c>
      <c r="AB21" s="38">
        <v>200</v>
      </c>
      <c r="AC21" s="70">
        <f t="shared" si="12"/>
        <v>86</v>
      </c>
      <c r="AD21" s="38">
        <v>400</v>
      </c>
      <c r="AE21" s="70">
        <f t="shared" si="13"/>
        <v>172</v>
      </c>
      <c r="AF21" s="38">
        <v>100</v>
      </c>
      <c r="AG21" s="70">
        <f t="shared" si="14"/>
        <v>43</v>
      </c>
      <c r="AH21" s="38">
        <v>400</v>
      </c>
      <c r="AI21" s="70">
        <f t="shared" si="15"/>
        <v>172</v>
      </c>
      <c r="AJ21" s="38">
        <v>400</v>
      </c>
      <c r="AK21" s="70">
        <f t="shared" si="16"/>
        <v>172</v>
      </c>
      <c r="AL21" s="122">
        <v>100</v>
      </c>
      <c r="AM21" s="70">
        <f t="shared" si="17"/>
        <v>43</v>
      </c>
      <c r="AN21" s="38">
        <v>50</v>
      </c>
      <c r="AO21" s="70">
        <f t="shared" si="18"/>
        <v>21.5</v>
      </c>
      <c r="AP21" s="38">
        <v>40</v>
      </c>
      <c r="AQ21" s="70">
        <f t="shared" si="19"/>
        <v>17.2</v>
      </c>
      <c r="AR21" s="39">
        <v>50</v>
      </c>
      <c r="AS21" s="83">
        <f t="shared" si="20"/>
        <v>21.5</v>
      </c>
      <c r="AT21" s="38">
        <v>20</v>
      </c>
      <c r="AU21" s="70">
        <f t="shared" si="21"/>
        <v>8.6</v>
      </c>
      <c r="AV21" s="39">
        <v>100</v>
      </c>
      <c r="AW21" s="83">
        <f t="shared" si="22"/>
        <v>43</v>
      </c>
      <c r="AX21" s="38">
        <v>50</v>
      </c>
      <c r="AY21" s="84">
        <f t="shared" si="23"/>
        <v>21.5</v>
      </c>
      <c r="AZ21" s="39">
        <v>10</v>
      </c>
      <c r="BA21" s="83">
        <f t="shared" si="24"/>
        <v>4.3</v>
      </c>
      <c r="BB21" s="39">
        <v>50</v>
      </c>
      <c r="BC21" s="83">
        <f>BB21*C21</f>
        <v>21.5</v>
      </c>
      <c r="BD21" s="39">
        <v>15</v>
      </c>
      <c r="BE21" s="83">
        <f t="shared" si="27"/>
        <v>6.45</v>
      </c>
      <c r="BF21" s="38">
        <v>100</v>
      </c>
      <c r="BG21" s="70">
        <f t="shared" si="30"/>
        <v>43</v>
      </c>
      <c r="BH21" s="38">
        <v>0</v>
      </c>
      <c r="BI21" s="70">
        <f t="shared" si="28"/>
        <v>0</v>
      </c>
      <c r="BJ21" s="38">
        <v>0</v>
      </c>
      <c r="BK21" s="70">
        <f t="shared" si="29"/>
        <v>0</v>
      </c>
      <c r="BL21" s="257"/>
    </row>
    <row r="22" spans="1:64" ht="78.75" x14ac:dyDescent="0.2">
      <c r="A22" s="29">
        <v>15</v>
      </c>
      <c r="B22" s="119" t="s">
        <v>254</v>
      </c>
      <c r="C22" s="112">
        <v>3.01</v>
      </c>
      <c r="D22" s="38">
        <v>15</v>
      </c>
      <c r="E22" s="70">
        <f t="shared" si="0"/>
        <v>45.15</v>
      </c>
      <c r="F22" s="38">
        <v>10</v>
      </c>
      <c r="G22" s="70">
        <f t="shared" si="1"/>
        <v>30.099999999999998</v>
      </c>
      <c r="H22" s="38">
        <v>5</v>
      </c>
      <c r="I22" s="70">
        <f t="shared" si="2"/>
        <v>15.049999999999999</v>
      </c>
      <c r="J22" s="38">
        <v>15</v>
      </c>
      <c r="K22" s="70">
        <f t="shared" si="3"/>
        <v>45.15</v>
      </c>
      <c r="L22" s="38">
        <v>5</v>
      </c>
      <c r="M22" s="70">
        <f t="shared" si="4"/>
        <v>15.049999999999999</v>
      </c>
      <c r="N22" s="38">
        <v>15</v>
      </c>
      <c r="O22" s="70">
        <f t="shared" si="5"/>
        <v>45.15</v>
      </c>
      <c r="P22" s="38">
        <v>15</v>
      </c>
      <c r="Q22" s="70">
        <f t="shared" si="6"/>
        <v>45.15</v>
      </c>
      <c r="R22" s="38">
        <v>15</v>
      </c>
      <c r="S22" s="70">
        <f t="shared" si="7"/>
        <v>45.15</v>
      </c>
      <c r="T22" s="38">
        <v>5</v>
      </c>
      <c r="U22" s="70">
        <f t="shared" si="8"/>
        <v>15.049999999999999</v>
      </c>
      <c r="V22" s="38">
        <v>10</v>
      </c>
      <c r="W22" s="70">
        <f t="shared" si="9"/>
        <v>30.099999999999998</v>
      </c>
      <c r="X22" s="38">
        <v>20</v>
      </c>
      <c r="Y22" s="70">
        <f t="shared" si="10"/>
        <v>60.199999999999996</v>
      </c>
      <c r="Z22" s="38">
        <v>5</v>
      </c>
      <c r="AA22" s="70">
        <f t="shared" si="11"/>
        <v>15.049999999999999</v>
      </c>
      <c r="AB22" s="38">
        <v>5</v>
      </c>
      <c r="AC22" s="70">
        <f t="shared" si="12"/>
        <v>15.049999999999999</v>
      </c>
      <c r="AD22" s="38">
        <v>20</v>
      </c>
      <c r="AE22" s="70">
        <f t="shared" si="13"/>
        <v>60.199999999999996</v>
      </c>
      <c r="AF22" s="38">
        <v>5</v>
      </c>
      <c r="AG22" s="70">
        <f t="shared" si="14"/>
        <v>15.049999999999999</v>
      </c>
      <c r="AH22" s="38">
        <v>20</v>
      </c>
      <c r="AI22" s="70">
        <f t="shared" si="15"/>
        <v>60.199999999999996</v>
      </c>
      <c r="AJ22" s="38">
        <v>15</v>
      </c>
      <c r="AK22" s="70">
        <f t="shared" si="16"/>
        <v>45.15</v>
      </c>
      <c r="AL22" s="122">
        <v>10</v>
      </c>
      <c r="AM22" s="70">
        <f t="shared" si="17"/>
        <v>30.099999999999998</v>
      </c>
      <c r="AN22" s="38">
        <v>10</v>
      </c>
      <c r="AO22" s="70">
        <f t="shared" si="18"/>
        <v>30.099999999999998</v>
      </c>
      <c r="AP22" s="38">
        <v>6</v>
      </c>
      <c r="AQ22" s="70">
        <f t="shared" si="19"/>
        <v>18.059999999999999</v>
      </c>
      <c r="AR22" s="39">
        <v>5</v>
      </c>
      <c r="AS22" s="83">
        <f t="shared" si="20"/>
        <v>15.049999999999999</v>
      </c>
      <c r="AT22" s="38">
        <v>15</v>
      </c>
      <c r="AU22" s="70">
        <f t="shared" si="21"/>
        <v>45.15</v>
      </c>
      <c r="AV22" s="39">
        <v>15</v>
      </c>
      <c r="AW22" s="83">
        <f t="shared" si="22"/>
        <v>45.15</v>
      </c>
      <c r="AX22" s="38">
        <v>15</v>
      </c>
      <c r="AY22" s="84">
        <f t="shared" si="23"/>
        <v>45.15</v>
      </c>
      <c r="AZ22" s="39">
        <v>5</v>
      </c>
      <c r="BA22" s="83">
        <f t="shared" si="24"/>
        <v>15.049999999999999</v>
      </c>
      <c r="BB22" s="39">
        <v>10</v>
      </c>
      <c r="BC22" s="83">
        <f>BB22*C22</f>
        <v>30.099999999999998</v>
      </c>
      <c r="BD22" s="39">
        <v>6</v>
      </c>
      <c r="BE22" s="83">
        <f t="shared" si="27"/>
        <v>18.059999999999999</v>
      </c>
      <c r="BF22" s="38">
        <v>8</v>
      </c>
      <c r="BG22" s="70">
        <f t="shared" si="30"/>
        <v>24.08</v>
      </c>
      <c r="BH22" s="38">
        <v>5</v>
      </c>
      <c r="BI22" s="70">
        <f t="shared" si="28"/>
        <v>15.049999999999999</v>
      </c>
      <c r="BJ22" s="38">
        <v>5</v>
      </c>
      <c r="BK22" s="70">
        <f t="shared" si="29"/>
        <v>15.049999999999999</v>
      </c>
      <c r="BL22" s="257"/>
    </row>
    <row r="23" spans="1:64" ht="15.75" x14ac:dyDescent="0.2">
      <c r="A23" s="29">
        <v>16</v>
      </c>
      <c r="B23" s="119" t="s">
        <v>231</v>
      </c>
      <c r="C23" s="112">
        <v>7.17</v>
      </c>
      <c r="D23" s="38">
        <v>15</v>
      </c>
      <c r="E23" s="70">
        <f t="shared" si="0"/>
        <v>107.55</v>
      </c>
      <c r="F23" s="38">
        <v>15</v>
      </c>
      <c r="G23" s="70">
        <f t="shared" si="1"/>
        <v>107.55</v>
      </c>
      <c r="H23" s="38">
        <v>5</v>
      </c>
      <c r="I23" s="70">
        <f t="shared" si="2"/>
        <v>35.85</v>
      </c>
      <c r="J23" s="38">
        <v>5</v>
      </c>
      <c r="K23" s="70">
        <f t="shared" si="3"/>
        <v>35.85</v>
      </c>
      <c r="L23" s="38">
        <v>3</v>
      </c>
      <c r="M23" s="70">
        <f t="shared" si="4"/>
        <v>21.509999999999998</v>
      </c>
      <c r="N23" s="38">
        <v>8</v>
      </c>
      <c r="O23" s="70">
        <f t="shared" si="5"/>
        <v>57.36</v>
      </c>
      <c r="P23" s="38">
        <v>5</v>
      </c>
      <c r="Q23" s="70">
        <f t="shared" si="6"/>
        <v>35.85</v>
      </c>
      <c r="R23" s="38">
        <v>8</v>
      </c>
      <c r="S23" s="70">
        <f t="shared" si="7"/>
        <v>57.36</v>
      </c>
      <c r="T23" s="38">
        <v>2</v>
      </c>
      <c r="U23" s="70">
        <f t="shared" si="8"/>
        <v>14.34</v>
      </c>
      <c r="V23" s="38">
        <v>6</v>
      </c>
      <c r="W23" s="70">
        <f t="shared" si="9"/>
        <v>43.019999999999996</v>
      </c>
      <c r="X23" s="38">
        <v>0</v>
      </c>
      <c r="Y23" s="70">
        <f t="shared" si="10"/>
        <v>0</v>
      </c>
      <c r="Z23" s="38">
        <v>0</v>
      </c>
      <c r="AA23" s="70">
        <f t="shared" si="11"/>
        <v>0</v>
      </c>
      <c r="AB23" s="38">
        <v>0</v>
      </c>
      <c r="AC23" s="70">
        <f t="shared" si="12"/>
        <v>0</v>
      </c>
      <c r="AD23" s="38">
        <v>0</v>
      </c>
      <c r="AE23" s="70">
        <f t="shared" si="13"/>
        <v>0</v>
      </c>
      <c r="AF23" s="38">
        <v>0</v>
      </c>
      <c r="AG23" s="70">
        <f t="shared" si="14"/>
        <v>0</v>
      </c>
      <c r="AH23" s="38">
        <v>0</v>
      </c>
      <c r="AI23" s="70">
        <f t="shared" si="15"/>
        <v>0</v>
      </c>
      <c r="AJ23" s="38">
        <v>0</v>
      </c>
      <c r="AK23" s="70">
        <f t="shared" si="16"/>
        <v>0</v>
      </c>
      <c r="AL23" s="122">
        <v>2</v>
      </c>
      <c r="AM23" s="70">
        <f t="shared" si="17"/>
        <v>14.34</v>
      </c>
      <c r="AN23" s="38">
        <v>5</v>
      </c>
      <c r="AO23" s="70">
        <f t="shared" si="18"/>
        <v>35.85</v>
      </c>
      <c r="AP23" s="38">
        <v>5</v>
      </c>
      <c r="AQ23" s="70">
        <f t="shared" si="19"/>
        <v>35.85</v>
      </c>
      <c r="AR23" s="46">
        <v>1</v>
      </c>
      <c r="AS23" s="83">
        <f t="shared" si="20"/>
        <v>7.17</v>
      </c>
      <c r="AT23" s="38">
        <v>5</v>
      </c>
      <c r="AU23" s="70">
        <f t="shared" si="21"/>
        <v>35.85</v>
      </c>
      <c r="AV23" s="46">
        <v>2</v>
      </c>
      <c r="AW23" s="83">
        <f t="shared" si="22"/>
        <v>14.34</v>
      </c>
      <c r="AX23" s="38">
        <v>3</v>
      </c>
      <c r="AY23" s="84">
        <f t="shared" si="23"/>
        <v>21.509999999999998</v>
      </c>
      <c r="AZ23" s="39">
        <v>5</v>
      </c>
      <c r="BA23" s="83">
        <f t="shared" si="24"/>
        <v>35.85</v>
      </c>
      <c r="BB23" s="39">
        <v>3</v>
      </c>
      <c r="BC23" s="83">
        <f>BB23*C23</f>
        <v>21.509999999999998</v>
      </c>
      <c r="BD23" s="39">
        <v>5</v>
      </c>
      <c r="BE23" s="83">
        <f t="shared" si="27"/>
        <v>35.85</v>
      </c>
      <c r="BF23" s="38">
        <v>8</v>
      </c>
      <c r="BG23" s="70">
        <f t="shared" si="30"/>
        <v>57.36</v>
      </c>
      <c r="BH23" s="38">
        <v>2</v>
      </c>
      <c r="BI23" s="70">
        <f t="shared" si="28"/>
        <v>14.34</v>
      </c>
      <c r="BJ23" s="38">
        <v>2</v>
      </c>
      <c r="BK23" s="70">
        <f t="shared" si="29"/>
        <v>14.34</v>
      </c>
      <c r="BL23" s="257"/>
    </row>
    <row r="24" spans="1:64" s="35" customFormat="1" ht="15.75" x14ac:dyDescent="0.2">
      <c r="A24" s="29">
        <v>17</v>
      </c>
      <c r="B24" s="120" t="s">
        <v>242</v>
      </c>
      <c r="C24" s="112">
        <v>8.2100000000000009</v>
      </c>
      <c r="D24" s="38">
        <v>0</v>
      </c>
      <c r="E24" s="70">
        <f t="shared" si="0"/>
        <v>0</v>
      </c>
      <c r="F24" s="38">
        <v>0</v>
      </c>
      <c r="G24" s="70">
        <f t="shared" si="1"/>
        <v>0</v>
      </c>
      <c r="H24" s="38">
        <v>0</v>
      </c>
      <c r="I24" s="70">
        <f t="shared" si="2"/>
        <v>0</v>
      </c>
      <c r="J24" s="38">
        <v>0</v>
      </c>
      <c r="K24" s="70">
        <f t="shared" si="3"/>
        <v>0</v>
      </c>
      <c r="L24" s="38">
        <v>0</v>
      </c>
      <c r="M24" s="70">
        <f t="shared" si="4"/>
        <v>0</v>
      </c>
      <c r="N24" s="38">
        <v>0</v>
      </c>
      <c r="O24" s="70">
        <f t="shared" si="5"/>
        <v>0</v>
      </c>
      <c r="P24" s="38">
        <v>0</v>
      </c>
      <c r="Q24" s="70">
        <f t="shared" si="6"/>
        <v>0</v>
      </c>
      <c r="R24" s="38">
        <v>0</v>
      </c>
      <c r="S24" s="70">
        <f t="shared" si="7"/>
        <v>0</v>
      </c>
      <c r="T24" s="38">
        <v>0</v>
      </c>
      <c r="U24" s="70">
        <f t="shared" si="8"/>
        <v>0</v>
      </c>
      <c r="V24" s="38">
        <v>0</v>
      </c>
      <c r="W24" s="70">
        <f t="shared" si="9"/>
        <v>0</v>
      </c>
      <c r="X24" s="38">
        <v>5</v>
      </c>
      <c r="Y24" s="70">
        <f t="shared" si="10"/>
        <v>41.050000000000004</v>
      </c>
      <c r="Z24" s="38">
        <v>2</v>
      </c>
      <c r="AA24" s="70">
        <f t="shared" si="11"/>
        <v>16.420000000000002</v>
      </c>
      <c r="AB24" s="38">
        <v>2</v>
      </c>
      <c r="AC24" s="70">
        <f t="shared" si="12"/>
        <v>16.420000000000002</v>
      </c>
      <c r="AD24" s="38">
        <v>10</v>
      </c>
      <c r="AE24" s="70">
        <f t="shared" si="13"/>
        <v>82.100000000000009</v>
      </c>
      <c r="AF24" s="38">
        <v>8</v>
      </c>
      <c r="AG24" s="70">
        <f t="shared" si="14"/>
        <v>65.680000000000007</v>
      </c>
      <c r="AH24" s="38">
        <v>8</v>
      </c>
      <c r="AI24" s="70">
        <f t="shared" si="15"/>
        <v>65.680000000000007</v>
      </c>
      <c r="AJ24" s="38">
        <v>25</v>
      </c>
      <c r="AK24" s="70">
        <f t="shared" si="16"/>
        <v>205.25000000000003</v>
      </c>
      <c r="AL24" s="122">
        <v>2</v>
      </c>
      <c r="AM24" s="70">
        <f t="shared" si="17"/>
        <v>16.420000000000002</v>
      </c>
      <c r="AN24" s="38">
        <v>10</v>
      </c>
      <c r="AO24" s="70">
        <f t="shared" si="18"/>
        <v>82.100000000000009</v>
      </c>
      <c r="AP24" s="38">
        <v>5</v>
      </c>
      <c r="AQ24" s="70">
        <f t="shared" si="19"/>
        <v>41.050000000000004</v>
      </c>
      <c r="AR24" s="39">
        <v>7</v>
      </c>
      <c r="AS24" s="103">
        <f t="shared" si="20"/>
        <v>57.470000000000006</v>
      </c>
      <c r="AT24" s="38">
        <v>3</v>
      </c>
      <c r="AU24" s="70">
        <f t="shared" si="21"/>
        <v>24.630000000000003</v>
      </c>
      <c r="AV24" s="39">
        <v>8</v>
      </c>
      <c r="AW24" s="103">
        <f t="shared" si="22"/>
        <v>65.680000000000007</v>
      </c>
      <c r="AX24" s="38">
        <v>10</v>
      </c>
      <c r="AY24" s="70">
        <f t="shared" si="23"/>
        <v>82.100000000000009</v>
      </c>
      <c r="AZ24" s="39">
        <v>5</v>
      </c>
      <c r="BA24" s="103">
        <f t="shared" si="24"/>
        <v>41.050000000000004</v>
      </c>
      <c r="BB24" s="39">
        <v>6</v>
      </c>
      <c r="BC24" s="103">
        <f t="shared" ref="BC24:BC34" si="31">BB24*E24</f>
        <v>0</v>
      </c>
      <c r="BD24" s="39">
        <v>5</v>
      </c>
      <c r="BE24" s="103">
        <f t="shared" si="27"/>
        <v>41.050000000000004</v>
      </c>
      <c r="BF24" s="38">
        <v>0</v>
      </c>
      <c r="BG24" s="70">
        <f t="shared" si="30"/>
        <v>0</v>
      </c>
      <c r="BH24" s="38">
        <v>2</v>
      </c>
      <c r="BI24" s="70">
        <f t="shared" si="28"/>
        <v>16.420000000000002</v>
      </c>
      <c r="BJ24" s="38">
        <v>2</v>
      </c>
      <c r="BK24" s="70">
        <f t="shared" si="29"/>
        <v>16.420000000000002</v>
      </c>
      <c r="BL24" s="257"/>
    </row>
    <row r="25" spans="1:64" ht="15.75" x14ac:dyDescent="0.2">
      <c r="A25" s="29">
        <v>18</v>
      </c>
      <c r="B25" s="119" t="s">
        <v>96</v>
      </c>
      <c r="C25" s="112">
        <v>2.4300000000000002</v>
      </c>
      <c r="D25" s="38">
        <v>30</v>
      </c>
      <c r="E25" s="70">
        <f t="shared" si="0"/>
        <v>72.900000000000006</v>
      </c>
      <c r="F25" s="38">
        <v>30</v>
      </c>
      <c r="G25" s="70">
        <f t="shared" si="1"/>
        <v>72.900000000000006</v>
      </c>
      <c r="H25" s="38">
        <v>0</v>
      </c>
      <c r="I25" s="70">
        <f t="shared" si="2"/>
        <v>0</v>
      </c>
      <c r="J25" s="38">
        <v>0</v>
      </c>
      <c r="K25" s="70">
        <f t="shared" si="3"/>
        <v>0</v>
      </c>
      <c r="L25" s="38">
        <v>0</v>
      </c>
      <c r="M25" s="70">
        <f t="shared" si="4"/>
        <v>0</v>
      </c>
      <c r="N25" s="38">
        <v>0</v>
      </c>
      <c r="O25" s="70">
        <f t="shared" si="5"/>
        <v>0</v>
      </c>
      <c r="P25" s="38">
        <v>0</v>
      </c>
      <c r="Q25" s="70">
        <f t="shared" si="6"/>
        <v>0</v>
      </c>
      <c r="R25" s="70"/>
      <c r="S25" s="70">
        <f t="shared" si="7"/>
        <v>0</v>
      </c>
      <c r="T25" s="38">
        <v>0</v>
      </c>
      <c r="U25" s="70">
        <f t="shared" si="8"/>
        <v>0</v>
      </c>
      <c r="V25" s="38">
        <v>0</v>
      </c>
      <c r="W25" s="70">
        <f t="shared" si="9"/>
        <v>0</v>
      </c>
      <c r="X25" s="38">
        <v>0</v>
      </c>
      <c r="Y25" s="70">
        <f t="shared" si="10"/>
        <v>0</v>
      </c>
      <c r="Z25" s="38">
        <v>0</v>
      </c>
      <c r="AA25" s="70">
        <f t="shared" si="11"/>
        <v>0</v>
      </c>
      <c r="AB25" s="38">
        <v>0</v>
      </c>
      <c r="AC25" s="70">
        <f t="shared" si="12"/>
        <v>0</v>
      </c>
      <c r="AD25" s="38">
        <v>0</v>
      </c>
      <c r="AE25" s="70">
        <f t="shared" si="13"/>
        <v>0</v>
      </c>
      <c r="AF25" s="38">
        <v>0</v>
      </c>
      <c r="AG25" s="70">
        <f t="shared" si="14"/>
        <v>0</v>
      </c>
      <c r="AH25" s="38">
        <v>0</v>
      </c>
      <c r="AI25" s="70">
        <f t="shared" si="15"/>
        <v>0</v>
      </c>
      <c r="AJ25" s="38">
        <v>0</v>
      </c>
      <c r="AK25" s="70">
        <f t="shared" si="16"/>
        <v>0</v>
      </c>
      <c r="AL25" s="122">
        <v>1</v>
      </c>
      <c r="AM25" s="70">
        <f t="shared" si="17"/>
        <v>2.4300000000000002</v>
      </c>
      <c r="AN25" s="38">
        <v>5</v>
      </c>
      <c r="AO25" s="70">
        <f t="shared" si="18"/>
        <v>12.15</v>
      </c>
      <c r="AP25" s="38">
        <v>1</v>
      </c>
      <c r="AQ25" s="70">
        <f t="shared" si="19"/>
        <v>2.4300000000000002</v>
      </c>
      <c r="AR25" s="46"/>
      <c r="AS25" s="83">
        <f t="shared" si="20"/>
        <v>0</v>
      </c>
      <c r="AT25" s="38">
        <v>0</v>
      </c>
      <c r="AU25" s="70">
        <f t="shared" si="21"/>
        <v>0</v>
      </c>
      <c r="AV25" s="46"/>
      <c r="AW25" s="83">
        <f t="shared" si="22"/>
        <v>0</v>
      </c>
      <c r="AX25" s="38"/>
      <c r="AY25" s="84">
        <f t="shared" si="23"/>
        <v>0</v>
      </c>
      <c r="AZ25" s="39">
        <v>2</v>
      </c>
      <c r="BA25" s="83">
        <f t="shared" si="24"/>
        <v>4.8600000000000003</v>
      </c>
      <c r="BB25" s="39">
        <v>0</v>
      </c>
      <c r="BC25" s="83">
        <f t="shared" si="31"/>
        <v>0</v>
      </c>
      <c r="BD25" s="39">
        <v>2</v>
      </c>
      <c r="BE25" s="83">
        <f t="shared" si="27"/>
        <v>4.8600000000000003</v>
      </c>
      <c r="BF25" s="38">
        <v>20</v>
      </c>
      <c r="BG25" s="70">
        <f t="shared" si="30"/>
        <v>48.6</v>
      </c>
      <c r="BH25" s="38">
        <v>0</v>
      </c>
      <c r="BI25" s="70">
        <f t="shared" si="28"/>
        <v>0</v>
      </c>
      <c r="BJ25" s="38">
        <v>0</v>
      </c>
      <c r="BK25" s="70">
        <f t="shared" si="29"/>
        <v>0</v>
      </c>
      <c r="BL25" s="257"/>
    </row>
    <row r="26" spans="1:64" ht="15.75" x14ac:dyDescent="0.2">
      <c r="A26" s="29">
        <v>19</v>
      </c>
      <c r="B26" s="118" t="s">
        <v>253</v>
      </c>
      <c r="C26" s="112">
        <v>3.21</v>
      </c>
      <c r="D26" s="38">
        <v>0</v>
      </c>
      <c r="E26" s="70">
        <f t="shared" si="0"/>
        <v>0</v>
      </c>
      <c r="F26" s="38">
        <v>0</v>
      </c>
      <c r="G26" s="70">
        <f t="shared" si="1"/>
        <v>0</v>
      </c>
      <c r="H26" s="38">
        <v>0</v>
      </c>
      <c r="I26" s="70">
        <f t="shared" si="2"/>
        <v>0</v>
      </c>
      <c r="J26" s="38">
        <v>0</v>
      </c>
      <c r="K26" s="70">
        <f t="shared" si="3"/>
        <v>0</v>
      </c>
      <c r="L26" s="38">
        <v>0</v>
      </c>
      <c r="M26" s="70">
        <f t="shared" si="4"/>
        <v>0</v>
      </c>
      <c r="N26" s="38">
        <v>0</v>
      </c>
      <c r="O26" s="70">
        <f t="shared" si="5"/>
        <v>0</v>
      </c>
      <c r="P26" s="38">
        <v>0</v>
      </c>
      <c r="Q26" s="70">
        <f t="shared" si="6"/>
        <v>0</v>
      </c>
      <c r="R26" s="70"/>
      <c r="S26" s="70">
        <f t="shared" si="7"/>
        <v>0</v>
      </c>
      <c r="T26" s="38">
        <v>0</v>
      </c>
      <c r="U26" s="70">
        <f t="shared" si="8"/>
        <v>0</v>
      </c>
      <c r="V26" s="38">
        <v>0</v>
      </c>
      <c r="W26" s="70">
        <f t="shared" si="9"/>
        <v>0</v>
      </c>
      <c r="X26" s="38">
        <v>5</v>
      </c>
      <c r="Y26" s="70">
        <f t="shared" si="10"/>
        <v>16.05</v>
      </c>
      <c r="Z26" s="38">
        <v>2</v>
      </c>
      <c r="AA26" s="70">
        <f t="shared" si="11"/>
        <v>6.42</v>
      </c>
      <c r="AB26" s="38">
        <v>5</v>
      </c>
      <c r="AC26" s="70">
        <f t="shared" si="12"/>
        <v>16.05</v>
      </c>
      <c r="AD26" s="38">
        <v>10</v>
      </c>
      <c r="AE26" s="70">
        <f t="shared" si="13"/>
        <v>32.1</v>
      </c>
      <c r="AF26" s="38">
        <v>5</v>
      </c>
      <c r="AG26" s="70">
        <f t="shared" si="14"/>
        <v>16.05</v>
      </c>
      <c r="AH26" s="38">
        <v>10</v>
      </c>
      <c r="AI26" s="70">
        <f t="shared" si="15"/>
        <v>32.1</v>
      </c>
      <c r="AJ26" s="38">
        <v>5</v>
      </c>
      <c r="AK26" s="70">
        <f t="shared" si="16"/>
        <v>16.05</v>
      </c>
      <c r="AL26" s="122">
        <v>1</v>
      </c>
      <c r="AM26" s="70">
        <f t="shared" si="17"/>
        <v>3.21</v>
      </c>
      <c r="AN26" s="38">
        <v>3</v>
      </c>
      <c r="AO26" s="70">
        <f t="shared" si="18"/>
        <v>9.629999999999999</v>
      </c>
      <c r="AP26" s="38">
        <v>5</v>
      </c>
      <c r="AQ26" s="70">
        <f t="shared" si="19"/>
        <v>16.05</v>
      </c>
      <c r="AR26" s="46">
        <v>1</v>
      </c>
      <c r="AS26" s="83">
        <f t="shared" si="20"/>
        <v>3.21</v>
      </c>
      <c r="AT26" s="38">
        <v>2</v>
      </c>
      <c r="AU26" s="70">
        <f t="shared" si="21"/>
        <v>6.42</v>
      </c>
      <c r="AV26" s="46">
        <v>2</v>
      </c>
      <c r="AW26" s="83">
        <f t="shared" si="22"/>
        <v>6.42</v>
      </c>
      <c r="AX26" s="38">
        <v>1</v>
      </c>
      <c r="AY26" s="84">
        <f t="shared" si="23"/>
        <v>3.21</v>
      </c>
      <c r="AZ26" s="39">
        <v>5</v>
      </c>
      <c r="BA26" s="83">
        <f t="shared" si="24"/>
        <v>16.05</v>
      </c>
      <c r="BB26" s="39">
        <v>3</v>
      </c>
      <c r="BC26" s="83">
        <f t="shared" si="31"/>
        <v>0</v>
      </c>
      <c r="BD26" s="39">
        <v>5</v>
      </c>
      <c r="BE26" s="83">
        <f>BD26*GG26</f>
        <v>0</v>
      </c>
      <c r="BF26" s="38">
        <v>0</v>
      </c>
      <c r="BG26" s="70">
        <f t="shared" si="25"/>
        <v>0</v>
      </c>
      <c r="BH26" s="38">
        <v>2</v>
      </c>
      <c r="BI26" s="70">
        <f t="shared" si="28"/>
        <v>6.42</v>
      </c>
      <c r="BJ26" s="38">
        <v>2</v>
      </c>
      <c r="BK26" s="70">
        <f t="shared" si="29"/>
        <v>6.42</v>
      </c>
      <c r="BL26" s="257"/>
    </row>
    <row r="27" spans="1:64" ht="15.75" x14ac:dyDescent="0.2">
      <c r="A27" s="29">
        <v>20</v>
      </c>
      <c r="B27" s="118" t="s">
        <v>104</v>
      </c>
      <c r="C27" s="112">
        <v>1.98</v>
      </c>
      <c r="D27" s="38">
        <v>0</v>
      </c>
      <c r="E27" s="70">
        <f t="shared" si="0"/>
        <v>0</v>
      </c>
      <c r="F27" s="38">
        <v>0</v>
      </c>
      <c r="G27" s="70">
        <f t="shared" si="1"/>
        <v>0</v>
      </c>
      <c r="H27" s="38">
        <v>0</v>
      </c>
      <c r="I27" s="70">
        <f t="shared" si="2"/>
        <v>0</v>
      </c>
      <c r="J27" s="38">
        <v>0</v>
      </c>
      <c r="K27" s="70">
        <f t="shared" si="3"/>
        <v>0</v>
      </c>
      <c r="L27" s="38">
        <v>0</v>
      </c>
      <c r="M27" s="70">
        <f t="shared" si="4"/>
        <v>0</v>
      </c>
      <c r="N27" s="38">
        <v>0</v>
      </c>
      <c r="O27" s="70">
        <f t="shared" si="5"/>
        <v>0</v>
      </c>
      <c r="P27" s="38">
        <v>0</v>
      </c>
      <c r="Q27" s="70">
        <f t="shared" si="6"/>
        <v>0</v>
      </c>
      <c r="R27" s="70"/>
      <c r="S27" s="70">
        <f t="shared" si="7"/>
        <v>0</v>
      </c>
      <c r="T27" s="38">
        <v>1</v>
      </c>
      <c r="U27" s="70">
        <f t="shared" si="8"/>
        <v>1.98</v>
      </c>
      <c r="V27" s="38">
        <v>0</v>
      </c>
      <c r="W27" s="70">
        <f t="shared" si="9"/>
        <v>0</v>
      </c>
      <c r="X27" s="38">
        <v>3</v>
      </c>
      <c r="Y27" s="70">
        <f t="shared" si="10"/>
        <v>5.9399999999999995</v>
      </c>
      <c r="Z27" s="38">
        <v>5</v>
      </c>
      <c r="AA27" s="70">
        <f t="shared" si="11"/>
        <v>9.9</v>
      </c>
      <c r="AB27" s="38">
        <v>5</v>
      </c>
      <c r="AC27" s="70">
        <f t="shared" si="12"/>
        <v>9.9</v>
      </c>
      <c r="AD27" s="38">
        <v>5</v>
      </c>
      <c r="AE27" s="70">
        <f t="shared" si="13"/>
        <v>9.9</v>
      </c>
      <c r="AF27" s="38">
        <v>5</v>
      </c>
      <c r="AG27" s="70">
        <f t="shared" si="14"/>
        <v>9.9</v>
      </c>
      <c r="AH27" s="38">
        <v>5</v>
      </c>
      <c r="AI27" s="70">
        <f t="shared" si="15"/>
        <v>9.9</v>
      </c>
      <c r="AJ27" s="38">
        <v>25</v>
      </c>
      <c r="AK27" s="70">
        <f t="shared" si="16"/>
        <v>49.5</v>
      </c>
      <c r="AL27" s="122">
        <v>5</v>
      </c>
      <c r="AM27" s="70">
        <f t="shared" si="17"/>
        <v>9.9</v>
      </c>
      <c r="AN27" s="38">
        <v>5</v>
      </c>
      <c r="AO27" s="70">
        <f t="shared" si="18"/>
        <v>9.9</v>
      </c>
      <c r="AP27" s="38">
        <v>8</v>
      </c>
      <c r="AQ27" s="70">
        <f t="shared" si="19"/>
        <v>15.84</v>
      </c>
      <c r="AR27" s="46">
        <v>3</v>
      </c>
      <c r="AS27" s="83">
        <f t="shared" si="20"/>
        <v>5.9399999999999995</v>
      </c>
      <c r="AT27" s="38">
        <v>5</v>
      </c>
      <c r="AU27" s="70">
        <f t="shared" si="21"/>
        <v>9.9</v>
      </c>
      <c r="AV27" s="46">
        <v>10</v>
      </c>
      <c r="AW27" s="83">
        <f t="shared" si="22"/>
        <v>19.8</v>
      </c>
      <c r="AX27" s="38">
        <v>0</v>
      </c>
      <c r="AY27" s="84">
        <f t="shared" si="23"/>
        <v>0</v>
      </c>
      <c r="AZ27" s="39">
        <v>5</v>
      </c>
      <c r="BA27" s="83">
        <f t="shared" si="24"/>
        <v>9.9</v>
      </c>
      <c r="BB27" s="39">
        <v>3</v>
      </c>
      <c r="BC27" s="83">
        <f t="shared" si="31"/>
        <v>0</v>
      </c>
      <c r="BD27" s="39">
        <v>5</v>
      </c>
      <c r="BE27" s="83">
        <f t="shared" ref="BE27:BE39" si="32">BD27*G27</f>
        <v>0</v>
      </c>
      <c r="BF27" s="38">
        <v>0</v>
      </c>
      <c r="BG27" s="70">
        <f t="shared" si="25"/>
        <v>0</v>
      </c>
      <c r="BH27" s="38">
        <v>2</v>
      </c>
      <c r="BI27" s="70">
        <f t="shared" si="28"/>
        <v>3.96</v>
      </c>
      <c r="BJ27" s="38">
        <v>2</v>
      </c>
      <c r="BK27" s="70">
        <f t="shared" si="29"/>
        <v>3.96</v>
      </c>
      <c r="BL27" s="257"/>
    </row>
    <row r="28" spans="1:64" ht="15.75" x14ac:dyDescent="0.2">
      <c r="A28" s="29">
        <v>21</v>
      </c>
      <c r="B28" s="92" t="s">
        <v>105</v>
      </c>
      <c r="C28" s="112">
        <v>11.51</v>
      </c>
      <c r="D28" s="38">
        <v>0</v>
      </c>
      <c r="E28" s="70">
        <f t="shared" si="0"/>
        <v>0</v>
      </c>
      <c r="F28" s="38">
        <v>0</v>
      </c>
      <c r="G28" s="70">
        <f t="shared" si="1"/>
        <v>0</v>
      </c>
      <c r="H28" s="38">
        <v>0</v>
      </c>
      <c r="I28" s="70">
        <f t="shared" si="2"/>
        <v>0</v>
      </c>
      <c r="J28" s="38">
        <v>0</v>
      </c>
      <c r="K28" s="70">
        <f t="shared" si="3"/>
        <v>0</v>
      </c>
      <c r="L28" s="38">
        <v>0</v>
      </c>
      <c r="M28" s="70">
        <f t="shared" si="4"/>
        <v>0</v>
      </c>
      <c r="N28" s="38">
        <v>0</v>
      </c>
      <c r="O28" s="70">
        <f t="shared" si="5"/>
        <v>0</v>
      </c>
      <c r="P28" s="38">
        <v>0</v>
      </c>
      <c r="Q28" s="70">
        <f t="shared" si="6"/>
        <v>0</v>
      </c>
      <c r="R28" s="70"/>
      <c r="S28" s="70">
        <f t="shared" si="7"/>
        <v>0</v>
      </c>
      <c r="T28" s="38">
        <v>0</v>
      </c>
      <c r="U28" s="70">
        <f t="shared" si="8"/>
        <v>0</v>
      </c>
      <c r="V28" s="38">
        <v>0</v>
      </c>
      <c r="W28" s="70">
        <f t="shared" si="9"/>
        <v>0</v>
      </c>
      <c r="X28" s="38">
        <v>3</v>
      </c>
      <c r="Y28" s="70">
        <f t="shared" si="10"/>
        <v>34.53</v>
      </c>
      <c r="Z28" s="38">
        <v>3</v>
      </c>
      <c r="AA28" s="70">
        <f t="shared" si="11"/>
        <v>34.53</v>
      </c>
      <c r="AB28" s="38">
        <v>3</v>
      </c>
      <c r="AC28" s="70">
        <f t="shared" si="12"/>
        <v>34.53</v>
      </c>
      <c r="AD28" s="38">
        <v>3</v>
      </c>
      <c r="AE28" s="70">
        <f t="shared" si="13"/>
        <v>34.53</v>
      </c>
      <c r="AF28" s="38">
        <v>3</v>
      </c>
      <c r="AG28" s="70">
        <f t="shared" si="14"/>
        <v>34.53</v>
      </c>
      <c r="AH28" s="38">
        <v>3</v>
      </c>
      <c r="AI28" s="70">
        <f t="shared" si="15"/>
        <v>34.53</v>
      </c>
      <c r="AJ28" s="38">
        <v>15</v>
      </c>
      <c r="AK28" s="70">
        <f t="shared" si="16"/>
        <v>172.65</v>
      </c>
      <c r="AL28" s="122">
        <v>0</v>
      </c>
      <c r="AM28" s="70">
        <f t="shared" si="17"/>
        <v>0</v>
      </c>
      <c r="AN28" s="38">
        <v>2</v>
      </c>
      <c r="AO28" s="70">
        <f t="shared" si="18"/>
        <v>23.02</v>
      </c>
      <c r="AP28" s="38">
        <v>8</v>
      </c>
      <c r="AQ28" s="70">
        <f t="shared" si="19"/>
        <v>92.08</v>
      </c>
      <c r="AR28" s="46"/>
      <c r="AS28" s="83">
        <f t="shared" si="20"/>
        <v>0</v>
      </c>
      <c r="AT28" s="38">
        <v>4</v>
      </c>
      <c r="AU28" s="70">
        <f t="shared" si="21"/>
        <v>46.04</v>
      </c>
      <c r="AV28" s="46"/>
      <c r="AW28" s="83">
        <f t="shared" si="22"/>
        <v>0</v>
      </c>
      <c r="AX28" s="38">
        <v>0</v>
      </c>
      <c r="AY28" s="84">
        <f t="shared" si="23"/>
        <v>0</v>
      </c>
      <c r="AZ28" s="39"/>
      <c r="BA28" s="83">
        <f t="shared" si="24"/>
        <v>0</v>
      </c>
      <c r="BB28" s="39">
        <v>5</v>
      </c>
      <c r="BC28" s="83">
        <f t="shared" si="31"/>
        <v>0</v>
      </c>
      <c r="BD28" s="39">
        <v>2</v>
      </c>
      <c r="BE28" s="83">
        <f t="shared" si="32"/>
        <v>0</v>
      </c>
      <c r="BF28" s="38">
        <v>0</v>
      </c>
      <c r="BG28" s="70">
        <f t="shared" si="25"/>
        <v>0</v>
      </c>
      <c r="BH28" s="38">
        <v>0</v>
      </c>
      <c r="BI28" s="70">
        <f t="shared" si="28"/>
        <v>0</v>
      </c>
      <c r="BJ28" s="38">
        <v>0</v>
      </c>
      <c r="BK28" s="70">
        <f t="shared" si="29"/>
        <v>0</v>
      </c>
      <c r="BL28" s="257"/>
    </row>
    <row r="29" spans="1:64" ht="15.75" x14ac:dyDescent="0.2">
      <c r="A29" s="29">
        <v>22</v>
      </c>
      <c r="B29" s="92" t="s">
        <v>106</v>
      </c>
      <c r="C29" s="112">
        <v>0.79</v>
      </c>
      <c r="D29" s="38">
        <v>0</v>
      </c>
      <c r="E29" s="70">
        <f t="shared" si="0"/>
        <v>0</v>
      </c>
      <c r="F29" s="38">
        <v>0</v>
      </c>
      <c r="G29" s="70">
        <f t="shared" si="1"/>
        <v>0</v>
      </c>
      <c r="H29" s="38">
        <v>0</v>
      </c>
      <c r="I29" s="70">
        <f t="shared" si="2"/>
        <v>0</v>
      </c>
      <c r="J29" s="38">
        <v>0</v>
      </c>
      <c r="K29" s="70">
        <f t="shared" si="3"/>
        <v>0</v>
      </c>
      <c r="L29" s="38">
        <v>0</v>
      </c>
      <c r="M29" s="70">
        <f t="shared" si="4"/>
        <v>0</v>
      </c>
      <c r="N29" s="38">
        <v>0</v>
      </c>
      <c r="O29" s="70">
        <f t="shared" si="5"/>
        <v>0</v>
      </c>
      <c r="P29" s="38">
        <v>0</v>
      </c>
      <c r="Q29" s="70">
        <f t="shared" si="6"/>
        <v>0</v>
      </c>
      <c r="R29" s="70"/>
      <c r="S29" s="70">
        <f t="shared" si="7"/>
        <v>0</v>
      </c>
      <c r="T29" s="38">
        <v>0</v>
      </c>
      <c r="U29" s="70">
        <f t="shared" si="8"/>
        <v>0</v>
      </c>
      <c r="V29" s="38">
        <v>0</v>
      </c>
      <c r="W29" s="70">
        <f t="shared" si="9"/>
        <v>0</v>
      </c>
      <c r="X29" s="38">
        <v>20</v>
      </c>
      <c r="Y29" s="70">
        <f t="shared" si="10"/>
        <v>15.8</v>
      </c>
      <c r="Z29" s="38">
        <v>10</v>
      </c>
      <c r="AA29" s="70">
        <f t="shared" si="11"/>
        <v>7.9</v>
      </c>
      <c r="AB29" s="38">
        <v>10</v>
      </c>
      <c r="AC29" s="70">
        <f t="shared" si="12"/>
        <v>7.9</v>
      </c>
      <c r="AD29" s="38">
        <v>10</v>
      </c>
      <c r="AE29" s="70">
        <f t="shared" si="13"/>
        <v>7.9</v>
      </c>
      <c r="AF29" s="38">
        <v>10</v>
      </c>
      <c r="AG29" s="70">
        <f t="shared" si="14"/>
        <v>7.9</v>
      </c>
      <c r="AH29" s="38">
        <v>20</v>
      </c>
      <c r="AI29" s="70">
        <f t="shared" si="15"/>
        <v>15.8</v>
      </c>
      <c r="AJ29" s="38">
        <v>10</v>
      </c>
      <c r="AK29" s="70">
        <f t="shared" si="16"/>
        <v>7.9</v>
      </c>
      <c r="AL29" s="122">
        <v>0</v>
      </c>
      <c r="AM29" s="70">
        <f t="shared" si="17"/>
        <v>0</v>
      </c>
      <c r="AN29" s="38">
        <v>50</v>
      </c>
      <c r="AO29" s="70">
        <f t="shared" si="18"/>
        <v>39.5</v>
      </c>
      <c r="AP29" s="38">
        <v>0</v>
      </c>
      <c r="AQ29" s="70">
        <f t="shared" si="19"/>
        <v>0</v>
      </c>
      <c r="AR29" s="46"/>
      <c r="AS29" s="83">
        <f t="shared" si="20"/>
        <v>0</v>
      </c>
      <c r="AT29" s="38">
        <v>0</v>
      </c>
      <c r="AU29" s="70">
        <f t="shared" si="21"/>
        <v>0</v>
      </c>
      <c r="AV29" s="46"/>
      <c r="AW29" s="83">
        <f t="shared" si="22"/>
        <v>0</v>
      </c>
      <c r="AX29" s="38">
        <v>0</v>
      </c>
      <c r="AY29" s="84">
        <f t="shared" si="23"/>
        <v>0</v>
      </c>
      <c r="AZ29" s="39"/>
      <c r="BA29" s="83">
        <f t="shared" si="24"/>
        <v>0</v>
      </c>
      <c r="BB29" s="39">
        <v>30</v>
      </c>
      <c r="BC29" s="83">
        <f t="shared" si="31"/>
        <v>0</v>
      </c>
      <c r="BD29" s="39">
        <v>10</v>
      </c>
      <c r="BE29" s="83">
        <f t="shared" si="32"/>
        <v>0</v>
      </c>
      <c r="BF29" s="38">
        <v>0</v>
      </c>
      <c r="BG29" s="70">
        <f t="shared" si="25"/>
        <v>0</v>
      </c>
      <c r="BH29" s="38">
        <v>0</v>
      </c>
      <c r="BI29" s="70">
        <f t="shared" si="28"/>
        <v>0</v>
      </c>
      <c r="BJ29" s="38">
        <v>0</v>
      </c>
      <c r="BK29" s="70">
        <f t="shared" si="29"/>
        <v>0</v>
      </c>
      <c r="BL29" s="257"/>
    </row>
    <row r="30" spans="1:64" ht="15.75" x14ac:dyDescent="0.2">
      <c r="A30" s="29">
        <v>23</v>
      </c>
      <c r="B30" s="92" t="s">
        <v>107</v>
      </c>
      <c r="C30" s="112">
        <v>1.84</v>
      </c>
      <c r="D30" s="38">
        <v>0</v>
      </c>
      <c r="E30" s="70">
        <f t="shared" si="0"/>
        <v>0</v>
      </c>
      <c r="F30" s="38">
        <v>0</v>
      </c>
      <c r="G30" s="70">
        <f t="shared" si="1"/>
        <v>0</v>
      </c>
      <c r="H30" s="38">
        <v>0</v>
      </c>
      <c r="I30" s="70">
        <f t="shared" si="2"/>
        <v>0</v>
      </c>
      <c r="J30" s="38">
        <v>0</v>
      </c>
      <c r="K30" s="70">
        <f t="shared" si="3"/>
        <v>0</v>
      </c>
      <c r="L30" s="38">
        <v>0</v>
      </c>
      <c r="M30" s="70">
        <f t="shared" si="4"/>
        <v>0</v>
      </c>
      <c r="N30" s="38">
        <v>0</v>
      </c>
      <c r="O30" s="70">
        <f t="shared" si="5"/>
        <v>0</v>
      </c>
      <c r="P30" s="38">
        <v>0</v>
      </c>
      <c r="Q30" s="70">
        <f t="shared" si="6"/>
        <v>0</v>
      </c>
      <c r="R30" s="70"/>
      <c r="S30" s="70">
        <f t="shared" si="7"/>
        <v>0</v>
      </c>
      <c r="T30" s="38">
        <v>0</v>
      </c>
      <c r="U30" s="70">
        <f t="shared" si="8"/>
        <v>0</v>
      </c>
      <c r="V30" s="38">
        <v>0</v>
      </c>
      <c r="W30" s="70">
        <f t="shared" si="9"/>
        <v>0</v>
      </c>
      <c r="X30" s="38">
        <v>15</v>
      </c>
      <c r="Y30" s="70">
        <f t="shared" si="10"/>
        <v>27.6</v>
      </c>
      <c r="Z30" s="38">
        <v>5</v>
      </c>
      <c r="AA30" s="70">
        <f t="shared" si="11"/>
        <v>9.2000000000000011</v>
      </c>
      <c r="AB30" s="38">
        <v>5</v>
      </c>
      <c r="AC30" s="70">
        <f t="shared" si="12"/>
        <v>9.2000000000000011</v>
      </c>
      <c r="AD30" s="38">
        <v>20</v>
      </c>
      <c r="AE30" s="70">
        <f t="shared" si="13"/>
        <v>36.800000000000004</v>
      </c>
      <c r="AF30" s="38">
        <v>10</v>
      </c>
      <c r="AG30" s="70">
        <f t="shared" si="14"/>
        <v>18.400000000000002</v>
      </c>
      <c r="AH30" s="38">
        <v>20</v>
      </c>
      <c r="AI30" s="70">
        <f t="shared" si="15"/>
        <v>36.800000000000004</v>
      </c>
      <c r="AJ30" s="38">
        <v>20</v>
      </c>
      <c r="AK30" s="70">
        <f t="shared" si="16"/>
        <v>36.800000000000004</v>
      </c>
      <c r="AL30" s="122">
        <v>15</v>
      </c>
      <c r="AM30" s="70">
        <f t="shared" si="17"/>
        <v>27.6</v>
      </c>
      <c r="AN30" s="38">
        <v>7</v>
      </c>
      <c r="AO30" s="70">
        <f t="shared" si="18"/>
        <v>12.88</v>
      </c>
      <c r="AP30" s="38">
        <v>12</v>
      </c>
      <c r="AQ30" s="70">
        <f t="shared" si="19"/>
        <v>22.080000000000002</v>
      </c>
      <c r="AR30" s="46"/>
      <c r="AS30" s="83">
        <f t="shared" si="20"/>
        <v>0</v>
      </c>
      <c r="AT30" s="38">
        <v>7</v>
      </c>
      <c r="AU30" s="70">
        <f t="shared" si="21"/>
        <v>12.88</v>
      </c>
      <c r="AV30" s="46">
        <v>10</v>
      </c>
      <c r="AW30" s="83">
        <f t="shared" si="22"/>
        <v>18.400000000000002</v>
      </c>
      <c r="AX30" s="38">
        <v>0</v>
      </c>
      <c r="AY30" s="84">
        <f t="shared" si="23"/>
        <v>0</v>
      </c>
      <c r="AZ30" s="39"/>
      <c r="BA30" s="83">
        <f t="shared" si="24"/>
        <v>0</v>
      </c>
      <c r="BB30" s="39">
        <v>5</v>
      </c>
      <c r="BC30" s="83">
        <f t="shared" si="31"/>
        <v>0</v>
      </c>
      <c r="BD30" s="39">
        <v>7</v>
      </c>
      <c r="BE30" s="83">
        <f t="shared" si="32"/>
        <v>0</v>
      </c>
      <c r="BF30" s="38">
        <v>0</v>
      </c>
      <c r="BG30" s="70">
        <f t="shared" si="25"/>
        <v>0</v>
      </c>
      <c r="BH30" s="38">
        <v>6</v>
      </c>
      <c r="BI30" s="70">
        <f t="shared" si="28"/>
        <v>11.040000000000001</v>
      </c>
      <c r="BJ30" s="38">
        <v>6</v>
      </c>
      <c r="BK30" s="70">
        <f t="shared" si="29"/>
        <v>11.040000000000001</v>
      </c>
      <c r="BL30" s="257"/>
    </row>
    <row r="31" spans="1:64" ht="15.75" x14ac:dyDescent="0.2">
      <c r="A31" s="29">
        <v>24</v>
      </c>
      <c r="B31" s="92" t="s">
        <v>108</v>
      </c>
      <c r="C31" s="112">
        <v>1.68</v>
      </c>
      <c r="D31" s="38">
        <v>0</v>
      </c>
      <c r="E31" s="70">
        <f t="shared" si="0"/>
        <v>0</v>
      </c>
      <c r="F31" s="38">
        <v>0</v>
      </c>
      <c r="G31" s="70">
        <f t="shared" si="1"/>
        <v>0</v>
      </c>
      <c r="H31" s="38">
        <v>0</v>
      </c>
      <c r="I31" s="70">
        <f t="shared" si="2"/>
        <v>0</v>
      </c>
      <c r="J31" s="38">
        <v>0</v>
      </c>
      <c r="K31" s="70">
        <f t="shared" si="3"/>
        <v>0</v>
      </c>
      <c r="L31" s="38">
        <v>0</v>
      </c>
      <c r="M31" s="70">
        <f t="shared" si="4"/>
        <v>0</v>
      </c>
      <c r="N31" s="38">
        <v>0</v>
      </c>
      <c r="O31" s="70">
        <f t="shared" si="5"/>
        <v>0</v>
      </c>
      <c r="P31" s="38">
        <v>0</v>
      </c>
      <c r="Q31" s="70">
        <f t="shared" si="6"/>
        <v>0</v>
      </c>
      <c r="R31" s="70"/>
      <c r="S31" s="70">
        <f t="shared" si="7"/>
        <v>0</v>
      </c>
      <c r="T31" s="38">
        <v>0</v>
      </c>
      <c r="U31" s="70">
        <f t="shared" si="8"/>
        <v>0</v>
      </c>
      <c r="V31" s="38">
        <v>0</v>
      </c>
      <c r="W31" s="70">
        <f t="shared" si="9"/>
        <v>0</v>
      </c>
      <c r="X31" s="38">
        <v>0</v>
      </c>
      <c r="Y31" s="70">
        <f t="shared" si="10"/>
        <v>0</v>
      </c>
      <c r="Z31" s="38">
        <v>0</v>
      </c>
      <c r="AA31" s="70">
        <f t="shared" si="11"/>
        <v>0</v>
      </c>
      <c r="AB31" s="38">
        <v>0</v>
      </c>
      <c r="AC31" s="70">
        <f t="shared" si="12"/>
        <v>0</v>
      </c>
      <c r="AD31" s="38">
        <v>0</v>
      </c>
      <c r="AE31" s="70">
        <f t="shared" si="13"/>
        <v>0</v>
      </c>
      <c r="AF31" s="38">
        <v>0</v>
      </c>
      <c r="AG31" s="70">
        <f t="shared" si="14"/>
        <v>0</v>
      </c>
      <c r="AH31" s="38">
        <v>0</v>
      </c>
      <c r="AI31" s="70">
        <f t="shared" si="15"/>
        <v>0</v>
      </c>
      <c r="AJ31" s="38">
        <v>0</v>
      </c>
      <c r="AK31" s="70">
        <f t="shared" si="16"/>
        <v>0</v>
      </c>
      <c r="AL31" s="122">
        <v>20</v>
      </c>
      <c r="AM31" s="70">
        <f t="shared" si="17"/>
        <v>33.6</v>
      </c>
      <c r="AN31" s="38">
        <v>10</v>
      </c>
      <c r="AO31" s="70">
        <f t="shared" si="18"/>
        <v>16.8</v>
      </c>
      <c r="AP31" s="38">
        <v>8</v>
      </c>
      <c r="AQ31" s="70">
        <f t="shared" si="19"/>
        <v>13.44</v>
      </c>
      <c r="AR31" s="46">
        <v>7</v>
      </c>
      <c r="AS31" s="83">
        <f t="shared" si="20"/>
        <v>11.76</v>
      </c>
      <c r="AT31" s="38">
        <v>15</v>
      </c>
      <c r="AU31" s="70">
        <f t="shared" si="21"/>
        <v>25.2</v>
      </c>
      <c r="AV31" s="46">
        <v>20</v>
      </c>
      <c r="AW31" s="83">
        <f t="shared" si="22"/>
        <v>33.6</v>
      </c>
      <c r="AX31" s="38">
        <v>20</v>
      </c>
      <c r="AY31" s="84">
        <f t="shared" si="23"/>
        <v>33.6</v>
      </c>
      <c r="AZ31" s="39">
        <v>5</v>
      </c>
      <c r="BA31" s="83">
        <f t="shared" si="24"/>
        <v>8.4</v>
      </c>
      <c r="BB31" s="39">
        <v>5</v>
      </c>
      <c r="BC31" s="83">
        <f t="shared" si="31"/>
        <v>0</v>
      </c>
      <c r="BD31" s="39">
        <v>5</v>
      </c>
      <c r="BE31" s="83">
        <f t="shared" si="32"/>
        <v>0</v>
      </c>
      <c r="BF31" s="38">
        <v>0</v>
      </c>
      <c r="BG31" s="70">
        <f t="shared" si="25"/>
        <v>0</v>
      </c>
      <c r="BH31" s="38">
        <v>6</v>
      </c>
      <c r="BI31" s="70">
        <f t="shared" si="28"/>
        <v>10.08</v>
      </c>
      <c r="BJ31" s="38">
        <v>6</v>
      </c>
      <c r="BK31" s="70">
        <f t="shared" si="29"/>
        <v>10.08</v>
      </c>
      <c r="BL31" s="257"/>
    </row>
    <row r="32" spans="1:64" ht="15.75" x14ac:dyDescent="0.2">
      <c r="A32" s="29">
        <v>25</v>
      </c>
      <c r="B32" s="92" t="s">
        <v>109</v>
      </c>
      <c r="C32" s="112">
        <v>7.85</v>
      </c>
      <c r="D32" s="38">
        <v>0</v>
      </c>
      <c r="E32" s="70">
        <f t="shared" si="0"/>
        <v>0</v>
      </c>
      <c r="F32" s="38">
        <v>0</v>
      </c>
      <c r="G32" s="70">
        <f t="shared" si="1"/>
        <v>0</v>
      </c>
      <c r="H32" s="38">
        <v>0</v>
      </c>
      <c r="I32" s="70">
        <f t="shared" si="2"/>
        <v>0</v>
      </c>
      <c r="J32" s="38">
        <v>0</v>
      </c>
      <c r="K32" s="70">
        <f t="shared" si="3"/>
        <v>0</v>
      </c>
      <c r="L32" s="38">
        <v>0</v>
      </c>
      <c r="M32" s="70">
        <f t="shared" si="4"/>
        <v>0</v>
      </c>
      <c r="N32" s="38">
        <v>0</v>
      </c>
      <c r="O32" s="70">
        <f t="shared" si="5"/>
        <v>0</v>
      </c>
      <c r="P32" s="38">
        <v>0</v>
      </c>
      <c r="Q32" s="70">
        <f t="shared" si="6"/>
        <v>0</v>
      </c>
      <c r="R32" s="70"/>
      <c r="S32" s="70">
        <f t="shared" si="7"/>
        <v>0</v>
      </c>
      <c r="T32" s="38">
        <v>0</v>
      </c>
      <c r="U32" s="70">
        <f t="shared" si="8"/>
        <v>0</v>
      </c>
      <c r="V32" s="38">
        <v>0</v>
      </c>
      <c r="W32" s="70">
        <f t="shared" si="9"/>
        <v>0</v>
      </c>
      <c r="X32" s="38">
        <v>0</v>
      </c>
      <c r="Y32" s="70">
        <f t="shared" si="10"/>
        <v>0</v>
      </c>
      <c r="Z32" s="38">
        <v>0</v>
      </c>
      <c r="AA32" s="70">
        <f t="shared" si="11"/>
        <v>0</v>
      </c>
      <c r="AB32" s="38">
        <v>0</v>
      </c>
      <c r="AC32" s="70">
        <f t="shared" si="12"/>
        <v>0</v>
      </c>
      <c r="AD32" s="38">
        <v>0</v>
      </c>
      <c r="AE32" s="70">
        <f t="shared" si="13"/>
        <v>0</v>
      </c>
      <c r="AF32" s="38">
        <v>0</v>
      </c>
      <c r="AG32" s="70">
        <f t="shared" si="14"/>
        <v>0</v>
      </c>
      <c r="AH32" s="38">
        <v>0</v>
      </c>
      <c r="AI32" s="70">
        <f t="shared" si="15"/>
        <v>0</v>
      </c>
      <c r="AJ32" s="38">
        <v>0</v>
      </c>
      <c r="AK32" s="70">
        <f t="shared" si="16"/>
        <v>0</v>
      </c>
      <c r="AL32" s="122">
        <v>4</v>
      </c>
      <c r="AM32" s="70">
        <f t="shared" si="17"/>
        <v>31.4</v>
      </c>
      <c r="AN32" s="38">
        <v>0</v>
      </c>
      <c r="AO32" s="70">
        <f t="shared" si="18"/>
        <v>0</v>
      </c>
      <c r="AP32" s="38">
        <v>0</v>
      </c>
      <c r="AQ32" s="70">
        <f t="shared" si="19"/>
        <v>0</v>
      </c>
      <c r="AR32" s="46"/>
      <c r="AS32" s="83">
        <f t="shared" si="20"/>
        <v>0</v>
      </c>
      <c r="AT32" s="38">
        <v>0</v>
      </c>
      <c r="AU32" s="70">
        <f t="shared" si="21"/>
        <v>0</v>
      </c>
      <c r="AV32" s="46">
        <v>8</v>
      </c>
      <c r="AW32" s="83">
        <f t="shared" si="22"/>
        <v>62.8</v>
      </c>
      <c r="AX32" s="38">
        <v>0</v>
      </c>
      <c r="AY32" s="84">
        <f t="shared" si="23"/>
        <v>0</v>
      </c>
      <c r="AZ32" s="39"/>
      <c r="BA32" s="83">
        <f t="shared" si="24"/>
        <v>0</v>
      </c>
      <c r="BB32" s="39"/>
      <c r="BC32" s="83">
        <f t="shared" si="31"/>
        <v>0</v>
      </c>
      <c r="BD32" s="39">
        <v>6</v>
      </c>
      <c r="BE32" s="83">
        <f t="shared" si="32"/>
        <v>0</v>
      </c>
      <c r="BF32" s="38">
        <v>0</v>
      </c>
      <c r="BG32" s="70">
        <f t="shared" si="25"/>
        <v>0</v>
      </c>
      <c r="BH32" s="38">
        <v>0</v>
      </c>
      <c r="BI32" s="70">
        <f t="shared" si="28"/>
        <v>0</v>
      </c>
      <c r="BJ32" s="38">
        <v>0</v>
      </c>
      <c r="BK32" s="70">
        <f t="shared" si="29"/>
        <v>0</v>
      </c>
      <c r="BL32" s="257"/>
    </row>
    <row r="33" spans="1:64" ht="15.75" x14ac:dyDescent="0.2">
      <c r="A33" s="29">
        <v>26</v>
      </c>
      <c r="B33" s="92" t="s">
        <v>110</v>
      </c>
      <c r="C33" s="112">
        <v>3.99</v>
      </c>
      <c r="D33" s="38">
        <v>0</v>
      </c>
      <c r="E33" s="70">
        <f t="shared" si="0"/>
        <v>0</v>
      </c>
      <c r="F33" s="38">
        <v>0</v>
      </c>
      <c r="G33" s="70">
        <f t="shared" si="1"/>
        <v>0</v>
      </c>
      <c r="H33" s="38">
        <v>0</v>
      </c>
      <c r="I33" s="70">
        <f t="shared" si="2"/>
        <v>0</v>
      </c>
      <c r="J33" s="38">
        <v>0</v>
      </c>
      <c r="K33" s="70">
        <f t="shared" si="3"/>
        <v>0</v>
      </c>
      <c r="L33" s="38">
        <v>0</v>
      </c>
      <c r="M33" s="70">
        <f t="shared" si="4"/>
        <v>0</v>
      </c>
      <c r="N33" s="38">
        <v>0</v>
      </c>
      <c r="O33" s="70">
        <f t="shared" si="5"/>
        <v>0</v>
      </c>
      <c r="P33" s="38">
        <v>0</v>
      </c>
      <c r="Q33" s="70">
        <f t="shared" si="6"/>
        <v>0</v>
      </c>
      <c r="R33" s="70"/>
      <c r="S33" s="70">
        <f t="shared" si="7"/>
        <v>0</v>
      </c>
      <c r="T33" s="38">
        <v>0</v>
      </c>
      <c r="U33" s="70">
        <f t="shared" si="8"/>
        <v>0</v>
      </c>
      <c r="V33" s="38">
        <v>0</v>
      </c>
      <c r="W33" s="70">
        <f t="shared" si="9"/>
        <v>0</v>
      </c>
      <c r="X33" s="38">
        <v>5</v>
      </c>
      <c r="Y33" s="70">
        <f t="shared" si="10"/>
        <v>19.950000000000003</v>
      </c>
      <c r="Z33" s="38">
        <v>2</v>
      </c>
      <c r="AA33" s="70">
        <f t="shared" si="11"/>
        <v>7.98</v>
      </c>
      <c r="AB33" s="38">
        <v>2</v>
      </c>
      <c r="AC33" s="70">
        <f t="shared" si="12"/>
        <v>7.98</v>
      </c>
      <c r="AD33" s="38">
        <v>5</v>
      </c>
      <c r="AE33" s="70">
        <f t="shared" si="13"/>
        <v>19.950000000000003</v>
      </c>
      <c r="AF33" s="38">
        <v>5</v>
      </c>
      <c r="AG33" s="70">
        <f t="shared" si="14"/>
        <v>19.950000000000003</v>
      </c>
      <c r="AH33" s="38">
        <v>5</v>
      </c>
      <c r="AI33" s="70">
        <f t="shared" si="15"/>
        <v>19.950000000000003</v>
      </c>
      <c r="AJ33" s="38">
        <v>10</v>
      </c>
      <c r="AK33" s="70">
        <f t="shared" si="16"/>
        <v>39.900000000000006</v>
      </c>
      <c r="AL33" s="122">
        <v>2</v>
      </c>
      <c r="AM33" s="70">
        <f t="shared" si="17"/>
        <v>7.98</v>
      </c>
      <c r="AN33" s="38">
        <v>3</v>
      </c>
      <c r="AO33" s="70">
        <f t="shared" si="18"/>
        <v>11.97</v>
      </c>
      <c r="AP33" s="38">
        <v>1</v>
      </c>
      <c r="AQ33" s="70">
        <f t="shared" si="19"/>
        <v>3.99</v>
      </c>
      <c r="AR33" s="46">
        <v>2</v>
      </c>
      <c r="AS33" s="83">
        <f t="shared" si="20"/>
        <v>7.98</v>
      </c>
      <c r="AT33" s="38">
        <v>0</v>
      </c>
      <c r="AU33" s="70">
        <f t="shared" si="21"/>
        <v>0</v>
      </c>
      <c r="AV33" s="46">
        <v>8</v>
      </c>
      <c r="AW33" s="83">
        <f t="shared" si="22"/>
        <v>31.92</v>
      </c>
      <c r="AX33" s="38">
        <v>8</v>
      </c>
      <c r="AY33" s="84">
        <f t="shared" si="23"/>
        <v>31.92</v>
      </c>
      <c r="AZ33" s="39">
        <v>2</v>
      </c>
      <c r="BA33" s="83">
        <f t="shared" si="24"/>
        <v>7.98</v>
      </c>
      <c r="BB33" s="39">
        <v>2</v>
      </c>
      <c r="BC33" s="83">
        <f t="shared" si="31"/>
        <v>0</v>
      </c>
      <c r="BD33" s="39">
        <v>2</v>
      </c>
      <c r="BE33" s="83">
        <f t="shared" si="32"/>
        <v>0</v>
      </c>
      <c r="BF33" s="38">
        <v>0</v>
      </c>
      <c r="BG33" s="70">
        <f t="shared" si="25"/>
        <v>0</v>
      </c>
      <c r="BH33" s="38">
        <v>2</v>
      </c>
      <c r="BI33" s="70">
        <f t="shared" si="28"/>
        <v>7.98</v>
      </c>
      <c r="BJ33" s="38">
        <v>2</v>
      </c>
      <c r="BK33" s="70">
        <f t="shared" si="29"/>
        <v>7.98</v>
      </c>
      <c r="BL33" s="257"/>
    </row>
    <row r="34" spans="1:64" ht="15.75" x14ac:dyDescent="0.2">
      <c r="A34" s="29">
        <v>27</v>
      </c>
      <c r="B34" s="92" t="s">
        <v>111</v>
      </c>
      <c r="C34" s="112">
        <v>5.81</v>
      </c>
      <c r="D34" s="38">
        <v>0</v>
      </c>
      <c r="E34" s="70">
        <f t="shared" si="0"/>
        <v>0</v>
      </c>
      <c r="F34" s="38">
        <v>0</v>
      </c>
      <c r="G34" s="70">
        <f t="shared" si="1"/>
        <v>0</v>
      </c>
      <c r="H34" s="38">
        <v>0</v>
      </c>
      <c r="I34" s="70">
        <f t="shared" si="2"/>
        <v>0</v>
      </c>
      <c r="J34" s="38">
        <v>0</v>
      </c>
      <c r="K34" s="70">
        <f t="shared" si="3"/>
        <v>0</v>
      </c>
      <c r="L34" s="38">
        <v>0</v>
      </c>
      <c r="M34" s="70">
        <f t="shared" si="4"/>
        <v>0</v>
      </c>
      <c r="N34" s="38">
        <v>0</v>
      </c>
      <c r="O34" s="70">
        <f t="shared" si="5"/>
        <v>0</v>
      </c>
      <c r="P34" s="38">
        <v>0</v>
      </c>
      <c r="Q34" s="70">
        <f t="shared" si="6"/>
        <v>0</v>
      </c>
      <c r="R34" s="70"/>
      <c r="S34" s="70">
        <f t="shared" si="7"/>
        <v>0</v>
      </c>
      <c r="T34" s="38">
        <v>0</v>
      </c>
      <c r="U34" s="70">
        <f t="shared" si="8"/>
        <v>0</v>
      </c>
      <c r="V34" s="38">
        <v>0</v>
      </c>
      <c r="W34" s="70">
        <f t="shared" si="9"/>
        <v>0</v>
      </c>
      <c r="X34" s="38">
        <v>0</v>
      </c>
      <c r="Y34" s="70">
        <f t="shared" si="10"/>
        <v>0</v>
      </c>
      <c r="Z34" s="38">
        <v>0</v>
      </c>
      <c r="AA34" s="70">
        <f t="shared" si="11"/>
        <v>0</v>
      </c>
      <c r="AB34" s="38">
        <v>0</v>
      </c>
      <c r="AC34" s="70">
        <f t="shared" si="12"/>
        <v>0</v>
      </c>
      <c r="AD34" s="38">
        <v>0</v>
      </c>
      <c r="AE34" s="70">
        <f t="shared" si="13"/>
        <v>0</v>
      </c>
      <c r="AF34" s="38">
        <v>0</v>
      </c>
      <c r="AG34" s="70">
        <f t="shared" si="14"/>
        <v>0</v>
      </c>
      <c r="AH34" s="38">
        <v>0</v>
      </c>
      <c r="AI34" s="70">
        <f t="shared" si="15"/>
        <v>0</v>
      </c>
      <c r="AJ34" s="38">
        <v>0</v>
      </c>
      <c r="AK34" s="70">
        <f t="shared" si="16"/>
        <v>0</v>
      </c>
      <c r="AL34" s="122">
        <v>6</v>
      </c>
      <c r="AM34" s="70">
        <f t="shared" si="17"/>
        <v>34.86</v>
      </c>
      <c r="AN34" s="38">
        <v>2</v>
      </c>
      <c r="AO34" s="70">
        <f t="shared" si="18"/>
        <v>11.62</v>
      </c>
      <c r="AP34" s="38">
        <v>5</v>
      </c>
      <c r="AQ34" s="70">
        <f t="shared" si="19"/>
        <v>29.049999999999997</v>
      </c>
      <c r="AR34" s="46">
        <v>1</v>
      </c>
      <c r="AS34" s="83">
        <f t="shared" si="20"/>
        <v>5.81</v>
      </c>
      <c r="AT34" s="38">
        <v>0</v>
      </c>
      <c r="AU34" s="70">
        <f t="shared" si="21"/>
        <v>0</v>
      </c>
      <c r="AV34" s="46">
        <v>10</v>
      </c>
      <c r="AW34" s="83">
        <f t="shared" si="22"/>
        <v>58.099999999999994</v>
      </c>
      <c r="AX34" s="38">
        <v>0</v>
      </c>
      <c r="AY34" s="84">
        <f t="shared" si="23"/>
        <v>0</v>
      </c>
      <c r="AZ34" s="39">
        <v>2</v>
      </c>
      <c r="BA34" s="83">
        <f t="shared" si="24"/>
        <v>11.62</v>
      </c>
      <c r="BB34" s="39">
        <v>2</v>
      </c>
      <c r="BC34" s="83">
        <f t="shared" si="31"/>
        <v>0</v>
      </c>
      <c r="BD34" s="39">
        <v>2</v>
      </c>
      <c r="BE34" s="83">
        <f t="shared" si="32"/>
        <v>0</v>
      </c>
      <c r="BF34" s="38">
        <v>0</v>
      </c>
      <c r="BG34" s="70">
        <f t="shared" si="25"/>
        <v>0</v>
      </c>
      <c r="BH34" s="38">
        <v>1</v>
      </c>
      <c r="BI34" s="70">
        <f t="shared" si="28"/>
        <v>5.81</v>
      </c>
      <c r="BJ34" s="38">
        <v>1</v>
      </c>
      <c r="BK34" s="70">
        <f t="shared" si="29"/>
        <v>5.81</v>
      </c>
      <c r="BL34" s="257"/>
    </row>
    <row r="35" spans="1:64" ht="70.5" customHeight="1" x14ac:dyDescent="0.2">
      <c r="A35" s="29">
        <v>28</v>
      </c>
      <c r="B35" s="92" t="s">
        <v>251</v>
      </c>
      <c r="C35" s="112">
        <v>17.52</v>
      </c>
      <c r="D35" s="95">
        <v>10</v>
      </c>
      <c r="E35" s="70">
        <f>D35*C35</f>
        <v>175.2</v>
      </c>
      <c r="F35" s="95">
        <v>10</v>
      </c>
      <c r="G35" s="70">
        <f>F35*C35</f>
        <v>175.2</v>
      </c>
      <c r="H35" s="95">
        <v>5</v>
      </c>
      <c r="I35" s="70">
        <f>H35*C35</f>
        <v>87.6</v>
      </c>
      <c r="J35" s="95">
        <v>5</v>
      </c>
      <c r="K35" s="70">
        <f t="shared" si="3"/>
        <v>87.6</v>
      </c>
      <c r="L35" s="95">
        <v>5</v>
      </c>
      <c r="M35" s="70">
        <f t="shared" si="4"/>
        <v>87.6</v>
      </c>
      <c r="N35" s="95">
        <v>10</v>
      </c>
      <c r="O35" s="70">
        <f t="shared" si="5"/>
        <v>175.2</v>
      </c>
      <c r="P35" s="95">
        <v>10</v>
      </c>
      <c r="Q35" s="70">
        <f t="shared" si="6"/>
        <v>175.2</v>
      </c>
      <c r="R35" s="95">
        <v>5</v>
      </c>
      <c r="S35" s="96">
        <f t="shared" si="7"/>
        <v>87.6</v>
      </c>
      <c r="T35" s="95">
        <v>1</v>
      </c>
      <c r="U35" s="70">
        <f t="shared" si="8"/>
        <v>17.52</v>
      </c>
      <c r="V35" s="95">
        <v>2</v>
      </c>
      <c r="W35" s="70">
        <f t="shared" si="9"/>
        <v>35.04</v>
      </c>
      <c r="X35" s="95">
        <v>5</v>
      </c>
      <c r="Y35" s="70">
        <f t="shared" si="10"/>
        <v>87.6</v>
      </c>
      <c r="Z35" s="95">
        <v>2</v>
      </c>
      <c r="AA35" s="70">
        <f t="shared" si="11"/>
        <v>35.04</v>
      </c>
      <c r="AB35" s="95">
        <v>2</v>
      </c>
      <c r="AC35" s="70">
        <f t="shared" si="12"/>
        <v>35.04</v>
      </c>
      <c r="AD35" s="95">
        <v>5</v>
      </c>
      <c r="AE35" s="70">
        <f t="shared" si="13"/>
        <v>87.6</v>
      </c>
      <c r="AF35" s="95">
        <v>4</v>
      </c>
      <c r="AG35" s="73">
        <f t="shared" si="14"/>
        <v>70.08</v>
      </c>
      <c r="AH35" s="95">
        <v>5</v>
      </c>
      <c r="AI35" s="70">
        <f t="shared" si="15"/>
        <v>87.6</v>
      </c>
      <c r="AJ35" s="95">
        <v>5</v>
      </c>
      <c r="AK35" s="70">
        <f t="shared" si="16"/>
        <v>87.6</v>
      </c>
      <c r="AL35" s="173"/>
      <c r="AM35" s="70">
        <f t="shared" si="17"/>
        <v>0</v>
      </c>
      <c r="AN35" s="95"/>
      <c r="AO35" s="70">
        <f t="shared" si="18"/>
        <v>0</v>
      </c>
      <c r="AP35" s="95"/>
      <c r="AQ35" s="70">
        <f t="shared" si="19"/>
        <v>0</v>
      </c>
      <c r="AR35" s="93"/>
      <c r="AS35" s="83">
        <f t="shared" si="20"/>
        <v>0</v>
      </c>
      <c r="AT35" s="95"/>
      <c r="AU35" s="70">
        <f t="shared" si="21"/>
        <v>0</v>
      </c>
      <c r="AV35" s="93"/>
      <c r="AW35" s="83">
        <f t="shared" si="22"/>
        <v>0</v>
      </c>
      <c r="AX35" s="95"/>
      <c r="AY35" s="84">
        <f t="shared" si="23"/>
        <v>0</v>
      </c>
      <c r="AZ35" s="94"/>
      <c r="BA35" s="83">
        <f t="shared" si="24"/>
        <v>0</v>
      </c>
      <c r="BB35" s="94">
        <v>10</v>
      </c>
      <c r="BC35" s="83">
        <f>BB35*C35</f>
        <v>175.2</v>
      </c>
      <c r="BD35" s="94"/>
      <c r="BE35" s="83">
        <f t="shared" si="32"/>
        <v>0</v>
      </c>
      <c r="BF35" s="95">
        <v>8</v>
      </c>
      <c r="BG35" s="70">
        <f>BF35*BA35</f>
        <v>0</v>
      </c>
      <c r="BH35" s="95">
        <v>0</v>
      </c>
      <c r="BI35" s="70">
        <f t="shared" si="28"/>
        <v>0</v>
      </c>
      <c r="BJ35" s="95">
        <v>0</v>
      </c>
      <c r="BK35" s="70">
        <f t="shared" si="29"/>
        <v>0</v>
      </c>
      <c r="BL35" s="257"/>
    </row>
    <row r="36" spans="1:64" ht="67.5" customHeight="1" x14ac:dyDescent="0.2">
      <c r="A36" s="29">
        <v>29</v>
      </c>
      <c r="B36" s="92" t="s">
        <v>252</v>
      </c>
      <c r="C36" s="112">
        <v>68.98</v>
      </c>
      <c r="D36" s="95">
        <v>0</v>
      </c>
      <c r="E36" s="70">
        <f>D36*C36</f>
        <v>0</v>
      </c>
      <c r="F36" s="95">
        <v>0</v>
      </c>
      <c r="G36" s="70">
        <f t="shared" ref="G36:G39" si="33">F36*C36</f>
        <v>0</v>
      </c>
      <c r="H36" s="95"/>
      <c r="I36" s="70">
        <f>H36*C36</f>
        <v>0</v>
      </c>
      <c r="J36" s="95"/>
      <c r="K36" s="70">
        <f t="shared" si="3"/>
        <v>0</v>
      </c>
      <c r="L36" s="95"/>
      <c r="M36" s="70">
        <f t="shared" si="4"/>
        <v>0</v>
      </c>
      <c r="N36" s="95"/>
      <c r="O36" s="70">
        <f t="shared" si="5"/>
        <v>0</v>
      </c>
      <c r="P36" s="95"/>
      <c r="Q36" s="70">
        <f t="shared" si="6"/>
        <v>0</v>
      </c>
      <c r="R36" s="96"/>
      <c r="S36" s="96">
        <f t="shared" si="7"/>
        <v>0</v>
      </c>
      <c r="T36" s="95"/>
      <c r="U36" s="70">
        <f t="shared" si="8"/>
        <v>0</v>
      </c>
      <c r="V36" s="95"/>
      <c r="W36" s="70">
        <f t="shared" si="9"/>
        <v>0</v>
      </c>
      <c r="X36" s="95">
        <v>6</v>
      </c>
      <c r="Y36" s="70">
        <f t="shared" si="10"/>
        <v>413.88</v>
      </c>
      <c r="Z36" s="95">
        <v>2</v>
      </c>
      <c r="AA36" s="70">
        <f t="shared" si="11"/>
        <v>137.96</v>
      </c>
      <c r="AB36" s="95">
        <v>2</v>
      </c>
      <c r="AC36" s="70">
        <f t="shared" si="12"/>
        <v>137.96</v>
      </c>
      <c r="AD36" s="95">
        <v>5</v>
      </c>
      <c r="AE36" s="70">
        <f t="shared" si="13"/>
        <v>344.90000000000003</v>
      </c>
      <c r="AF36" s="95">
        <v>4</v>
      </c>
      <c r="AG36" s="73">
        <f t="shared" si="14"/>
        <v>275.92</v>
      </c>
      <c r="AH36" s="95">
        <v>5</v>
      </c>
      <c r="AI36" s="70">
        <f t="shared" si="15"/>
        <v>344.90000000000003</v>
      </c>
      <c r="AJ36" s="95">
        <v>10</v>
      </c>
      <c r="AK36" s="70">
        <f t="shared" si="16"/>
        <v>689.80000000000007</v>
      </c>
      <c r="AL36" s="173"/>
      <c r="AM36" s="70">
        <f t="shared" si="17"/>
        <v>0</v>
      </c>
      <c r="AN36" s="95"/>
      <c r="AO36" s="70">
        <f t="shared" si="18"/>
        <v>0</v>
      </c>
      <c r="AP36" s="95"/>
      <c r="AQ36" s="70">
        <f t="shared" si="19"/>
        <v>0</v>
      </c>
      <c r="AR36" s="93"/>
      <c r="AS36" s="83">
        <f t="shared" si="20"/>
        <v>0</v>
      </c>
      <c r="AT36" s="95"/>
      <c r="AU36" s="70">
        <f t="shared" si="21"/>
        <v>0</v>
      </c>
      <c r="AV36" s="93"/>
      <c r="AW36" s="83">
        <f t="shared" si="22"/>
        <v>0</v>
      </c>
      <c r="AX36" s="95"/>
      <c r="AY36" s="84">
        <f t="shared" si="23"/>
        <v>0</v>
      </c>
      <c r="AZ36" s="94"/>
      <c r="BA36" s="83">
        <f t="shared" si="24"/>
        <v>0</v>
      </c>
      <c r="BB36" s="94"/>
      <c r="BC36" s="83">
        <f t="shared" ref="BC36:BC42" si="34">BB36*E36</f>
        <v>0</v>
      </c>
      <c r="BD36" s="94"/>
      <c r="BE36" s="83">
        <f t="shared" si="32"/>
        <v>0</v>
      </c>
      <c r="BF36" s="95"/>
      <c r="BG36" s="70">
        <f t="shared" ref="BG36:BG39" si="35">BF36*BA36</f>
        <v>0</v>
      </c>
      <c r="BH36" s="95"/>
      <c r="BI36" s="70">
        <f t="shared" si="28"/>
        <v>0</v>
      </c>
      <c r="BJ36" s="95"/>
      <c r="BK36" s="70">
        <f t="shared" si="29"/>
        <v>0</v>
      </c>
      <c r="BL36" s="257"/>
    </row>
    <row r="37" spans="1:64" ht="101.25" customHeight="1" x14ac:dyDescent="0.2">
      <c r="A37" s="29">
        <v>30</v>
      </c>
      <c r="B37" s="92" t="s">
        <v>256</v>
      </c>
      <c r="C37" s="112">
        <v>12.98</v>
      </c>
      <c r="D37" s="95">
        <v>0</v>
      </c>
      <c r="E37" s="70">
        <f t="shared" ref="E37:E42" si="36">D37*C37</f>
        <v>0</v>
      </c>
      <c r="F37" s="95">
        <v>0</v>
      </c>
      <c r="G37" s="70">
        <f t="shared" si="33"/>
        <v>0</v>
      </c>
      <c r="H37" s="95"/>
      <c r="I37" s="70">
        <f>H37*C37</f>
        <v>0</v>
      </c>
      <c r="J37" s="95"/>
      <c r="K37" s="70">
        <f t="shared" si="3"/>
        <v>0</v>
      </c>
      <c r="L37" s="95"/>
      <c r="M37" s="70">
        <f t="shared" si="4"/>
        <v>0</v>
      </c>
      <c r="N37" s="95"/>
      <c r="O37" s="70">
        <f t="shared" si="5"/>
        <v>0</v>
      </c>
      <c r="P37" s="95"/>
      <c r="Q37" s="70">
        <f t="shared" si="6"/>
        <v>0</v>
      </c>
      <c r="R37" s="96"/>
      <c r="S37" s="96">
        <f t="shared" si="7"/>
        <v>0</v>
      </c>
      <c r="T37" s="95"/>
      <c r="U37" s="70">
        <f t="shared" si="8"/>
        <v>0</v>
      </c>
      <c r="V37" s="95"/>
      <c r="W37" s="70">
        <f t="shared" si="9"/>
        <v>0</v>
      </c>
      <c r="X37" s="95">
        <v>5</v>
      </c>
      <c r="Y37" s="70">
        <f t="shared" si="10"/>
        <v>64.900000000000006</v>
      </c>
      <c r="Z37" s="95">
        <v>2</v>
      </c>
      <c r="AA37" s="70">
        <f t="shared" si="11"/>
        <v>25.96</v>
      </c>
      <c r="AB37" s="95">
        <v>2</v>
      </c>
      <c r="AC37" s="70">
        <f t="shared" si="12"/>
        <v>25.96</v>
      </c>
      <c r="AD37" s="95">
        <v>10</v>
      </c>
      <c r="AE37" s="70">
        <f t="shared" si="13"/>
        <v>129.80000000000001</v>
      </c>
      <c r="AF37" s="95">
        <v>5</v>
      </c>
      <c r="AG37" s="73">
        <f t="shared" si="14"/>
        <v>64.900000000000006</v>
      </c>
      <c r="AH37" s="95">
        <v>10</v>
      </c>
      <c r="AI37" s="70">
        <f t="shared" si="15"/>
        <v>129.80000000000001</v>
      </c>
      <c r="AJ37" s="95">
        <v>15</v>
      </c>
      <c r="AK37" s="70">
        <f t="shared" si="16"/>
        <v>194.70000000000002</v>
      </c>
      <c r="AL37" s="173"/>
      <c r="AM37" s="70">
        <f t="shared" si="17"/>
        <v>0</v>
      </c>
      <c r="AN37" s="95"/>
      <c r="AO37" s="70">
        <f t="shared" si="18"/>
        <v>0</v>
      </c>
      <c r="AP37" s="95"/>
      <c r="AQ37" s="70">
        <f t="shared" si="19"/>
        <v>0</v>
      </c>
      <c r="AR37" s="93"/>
      <c r="AS37" s="83">
        <f t="shared" si="20"/>
        <v>0</v>
      </c>
      <c r="AT37" s="95"/>
      <c r="AU37" s="70">
        <f t="shared" si="21"/>
        <v>0</v>
      </c>
      <c r="AV37" s="93"/>
      <c r="AW37" s="83">
        <f t="shared" si="22"/>
        <v>0</v>
      </c>
      <c r="AX37" s="95"/>
      <c r="AY37" s="84">
        <f t="shared" si="23"/>
        <v>0</v>
      </c>
      <c r="AZ37" s="94"/>
      <c r="BA37" s="83">
        <f t="shared" si="24"/>
        <v>0</v>
      </c>
      <c r="BB37" s="94"/>
      <c r="BC37" s="83">
        <f t="shared" si="34"/>
        <v>0</v>
      </c>
      <c r="BD37" s="94"/>
      <c r="BE37" s="83">
        <f t="shared" si="32"/>
        <v>0</v>
      </c>
      <c r="BF37" s="95"/>
      <c r="BG37" s="70">
        <f t="shared" si="35"/>
        <v>0</v>
      </c>
      <c r="BH37" s="95"/>
      <c r="BI37" s="70">
        <f t="shared" si="28"/>
        <v>0</v>
      </c>
      <c r="BJ37" s="95"/>
      <c r="BK37" s="70">
        <f t="shared" si="29"/>
        <v>0</v>
      </c>
      <c r="BL37" s="257"/>
    </row>
    <row r="38" spans="1:64" ht="114" customHeight="1" x14ac:dyDescent="0.2">
      <c r="A38" s="29">
        <v>31</v>
      </c>
      <c r="B38" s="92" t="s">
        <v>260</v>
      </c>
      <c r="C38" s="112">
        <v>37.72</v>
      </c>
      <c r="D38" s="95">
        <v>0</v>
      </c>
      <c r="E38" s="70">
        <f t="shared" si="36"/>
        <v>0</v>
      </c>
      <c r="F38" s="95">
        <v>0</v>
      </c>
      <c r="G38" s="70">
        <f t="shared" si="33"/>
        <v>0</v>
      </c>
      <c r="H38" s="95"/>
      <c r="I38" s="70">
        <f>H38*C38</f>
        <v>0</v>
      </c>
      <c r="J38" s="95"/>
      <c r="K38" s="70">
        <f t="shared" si="3"/>
        <v>0</v>
      </c>
      <c r="L38" s="95"/>
      <c r="M38" s="70">
        <f t="shared" si="4"/>
        <v>0</v>
      </c>
      <c r="N38" s="95"/>
      <c r="O38" s="70">
        <f t="shared" si="5"/>
        <v>0</v>
      </c>
      <c r="P38" s="95"/>
      <c r="Q38" s="70">
        <f t="shared" si="6"/>
        <v>0</v>
      </c>
      <c r="R38" s="96"/>
      <c r="S38" s="96">
        <f t="shared" si="7"/>
        <v>0</v>
      </c>
      <c r="T38" s="95"/>
      <c r="U38" s="70">
        <f t="shared" si="8"/>
        <v>0</v>
      </c>
      <c r="V38" s="95"/>
      <c r="W38" s="70">
        <f t="shared" si="9"/>
        <v>0</v>
      </c>
      <c r="X38" s="95">
        <v>2</v>
      </c>
      <c r="Y38" s="70">
        <f t="shared" si="10"/>
        <v>75.44</v>
      </c>
      <c r="Z38" s="95">
        <v>1</v>
      </c>
      <c r="AA38" s="70">
        <f t="shared" si="11"/>
        <v>37.72</v>
      </c>
      <c r="AB38" s="95">
        <v>1</v>
      </c>
      <c r="AC38" s="70">
        <f t="shared" si="12"/>
        <v>37.72</v>
      </c>
      <c r="AD38" s="95">
        <v>1</v>
      </c>
      <c r="AE38" s="70">
        <f t="shared" si="13"/>
        <v>37.72</v>
      </c>
      <c r="AF38" s="95">
        <v>1</v>
      </c>
      <c r="AG38" s="73">
        <f t="shared" si="14"/>
        <v>37.72</v>
      </c>
      <c r="AH38" s="95">
        <v>1</v>
      </c>
      <c r="AI38" s="70">
        <f t="shared" si="15"/>
        <v>37.72</v>
      </c>
      <c r="AJ38" s="95">
        <v>1</v>
      </c>
      <c r="AK38" s="70">
        <f t="shared" si="16"/>
        <v>37.72</v>
      </c>
      <c r="AL38" s="173"/>
      <c r="AM38" s="70">
        <f t="shared" si="17"/>
        <v>0</v>
      </c>
      <c r="AN38" s="95"/>
      <c r="AO38" s="70">
        <f t="shared" si="18"/>
        <v>0</v>
      </c>
      <c r="AP38" s="95"/>
      <c r="AQ38" s="70">
        <f t="shared" si="19"/>
        <v>0</v>
      </c>
      <c r="AR38" s="93"/>
      <c r="AS38" s="83">
        <f t="shared" si="20"/>
        <v>0</v>
      </c>
      <c r="AT38" s="95"/>
      <c r="AU38" s="70">
        <f t="shared" si="21"/>
        <v>0</v>
      </c>
      <c r="AV38" s="93"/>
      <c r="AW38" s="83">
        <f t="shared" si="22"/>
        <v>0</v>
      </c>
      <c r="AX38" s="95"/>
      <c r="AY38" s="84">
        <f t="shared" si="23"/>
        <v>0</v>
      </c>
      <c r="AZ38" s="94"/>
      <c r="BA38" s="83">
        <f t="shared" si="24"/>
        <v>0</v>
      </c>
      <c r="BB38" s="94"/>
      <c r="BC38" s="83">
        <f t="shared" si="34"/>
        <v>0</v>
      </c>
      <c r="BD38" s="94"/>
      <c r="BE38" s="83">
        <f t="shared" si="32"/>
        <v>0</v>
      </c>
      <c r="BF38" s="95"/>
      <c r="BG38" s="70">
        <f t="shared" si="35"/>
        <v>0</v>
      </c>
      <c r="BH38" s="95"/>
      <c r="BI38" s="70">
        <f t="shared" si="28"/>
        <v>0</v>
      </c>
      <c r="BJ38" s="95"/>
      <c r="BK38" s="70">
        <f t="shared" si="29"/>
        <v>0</v>
      </c>
      <c r="BL38" s="257"/>
    </row>
    <row r="39" spans="1:64" ht="31.5" x14ac:dyDescent="0.2">
      <c r="A39" s="29">
        <v>32</v>
      </c>
      <c r="B39" s="92" t="s">
        <v>255</v>
      </c>
      <c r="C39" s="112">
        <v>78.08</v>
      </c>
      <c r="D39" s="95">
        <v>0</v>
      </c>
      <c r="E39" s="70">
        <f t="shared" si="36"/>
        <v>0</v>
      </c>
      <c r="F39" s="95">
        <v>0</v>
      </c>
      <c r="G39" s="70">
        <f t="shared" si="33"/>
        <v>0</v>
      </c>
      <c r="H39" s="95"/>
      <c r="I39" s="70">
        <f>H39*C39</f>
        <v>0</v>
      </c>
      <c r="J39" s="95"/>
      <c r="K39" s="70">
        <f t="shared" si="3"/>
        <v>0</v>
      </c>
      <c r="L39" s="95"/>
      <c r="M39" s="70">
        <f t="shared" si="4"/>
        <v>0</v>
      </c>
      <c r="N39" s="95"/>
      <c r="O39" s="70">
        <f t="shared" si="5"/>
        <v>0</v>
      </c>
      <c r="P39" s="95"/>
      <c r="Q39" s="70">
        <f t="shared" si="6"/>
        <v>0</v>
      </c>
      <c r="R39" s="96"/>
      <c r="S39" s="96">
        <f t="shared" si="7"/>
        <v>0</v>
      </c>
      <c r="T39" s="95"/>
      <c r="U39" s="70">
        <f t="shared" si="8"/>
        <v>0</v>
      </c>
      <c r="V39" s="95"/>
      <c r="W39" s="70">
        <f t="shared" si="9"/>
        <v>0</v>
      </c>
      <c r="X39" s="95">
        <v>6</v>
      </c>
      <c r="Y39" s="70">
        <f t="shared" si="10"/>
        <v>468.48</v>
      </c>
      <c r="Z39" s="95">
        <v>2</v>
      </c>
      <c r="AA39" s="70">
        <f t="shared" si="11"/>
        <v>156.16</v>
      </c>
      <c r="AB39" s="95">
        <v>2</v>
      </c>
      <c r="AC39" s="70">
        <f t="shared" si="12"/>
        <v>156.16</v>
      </c>
      <c r="AD39" s="95">
        <v>4</v>
      </c>
      <c r="AE39" s="70">
        <f t="shared" si="13"/>
        <v>312.32</v>
      </c>
      <c r="AF39" s="95">
        <v>3</v>
      </c>
      <c r="AG39" s="73">
        <f t="shared" si="14"/>
        <v>234.24</v>
      </c>
      <c r="AH39" s="95">
        <v>4</v>
      </c>
      <c r="AI39" s="70">
        <f t="shared" si="15"/>
        <v>312.32</v>
      </c>
      <c r="AJ39" s="95">
        <v>5</v>
      </c>
      <c r="AK39" s="70">
        <f t="shared" si="16"/>
        <v>390.4</v>
      </c>
      <c r="AL39" s="173"/>
      <c r="AM39" s="70">
        <f t="shared" si="17"/>
        <v>0</v>
      </c>
      <c r="AN39" s="95"/>
      <c r="AO39" s="70">
        <f t="shared" si="18"/>
        <v>0</v>
      </c>
      <c r="AP39" s="95"/>
      <c r="AQ39" s="70">
        <f t="shared" si="19"/>
        <v>0</v>
      </c>
      <c r="AR39" s="93"/>
      <c r="AS39" s="83">
        <f t="shared" si="20"/>
        <v>0</v>
      </c>
      <c r="AT39" s="95"/>
      <c r="AU39" s="70">
        <f t="shared" si="21"/>
        <v>0</v>
      </c>
      <c r="AV39" s="93"/>
      <c r="AW39" s="83">
        <f t="shared" si="22"/>
        <v>0</v>
      </c>
      <c r="AX39" s="95"/>
      <c r="AY39" s="84">
        <f t="shared" si="23"/>
        <v>0</v>
      </c>
      <c r="AZ39" s="94"/>
      <c r="BA39" s="83">
        <f t="shared" si="24"/>
        <v>0</v>
      </c>
      <c r="BB39" s="94"/>
      <c r="BC39" s="83">
        <f t="shared" si="34"/>
        <v>0</v>
      </c>
      <c r="BD39" s="94"/>
      <c r="BE39" s="83">
        <f t="shared" si="32"/>
        <v>0</v>
      </c>
      <c r="BF39" s="95"/>
      <c r="BG39" s="70">
        <f t="shared" si="35"/>
        <v>0</v>
      </c>
      <c r="BH39" s="95"/>
      <c r="BI39" s="70">
        <f t="shared" si="28"/>
        <v>0</v>
      </c>
      <c r="BJ39" s="95"/>
      <c r="BK39" s="70">
        <f t="shared" si="29"/>
        <v>0</v>
      </c>
      <c r="BL39" s="257"/>
    </row>
    <row r="40" spans="1:64" ht="31.5" x14ac:dyDescent="0.2">
      <c r="A40" s="46">
        <v>33</v>
      </c>
      <c r="B40" s="123" t="s">
        <v>345</v>
      </c>
      <c r="C40" s="186">
        <v>13.9</v>
      </c>
      <c r="D40" s="95">
        <v>3</v>
      </c>
      <c r="E40" s="96">
        <f t="shared" si="36"/>
        <v>41.7</v>
      </c>
      <c r="F40" s="95"/>
      <c r="G40" s="96"/>
      <c r="H40" s="95">
        <v>2</v>
      </c>
      <c r="I40" s="95"/>
      <c r="J40" s="95">
        <v>3</v>
      </c>
      <c r="K40" s="95"/>
      <c r="L40" s="95">
        <v>2</v>
      </c>
      <c r="M40" s="96"/>
      <c r="N40" s="95">
        <v>3</v>
      </c>
      <c r="O40" s="96"/>
      <c r="P40" s="95">
        <v>3</v>
      </c>
      <c r="Q40" s="96"/>
      <c r="R40" s="95">
        <v>3</v>
      </c>
      <c r="S40" s="96"/>
      <c r="T40" s="95">
        <v>1</v>
      </c>
      <c r="U40" s="96"/>
      <c r="V40" s="95">
        <v>1</v>
      </c>
      <c r="W40" s="96"/>
      <c r="X40" s="95"/>
      <c r="Y40" s="96"/>
      <c r="Z40" s="95"/>
      <c r="AA40" s="96"/>
      <c r="AB40" s="95"/>
      <c r="AC40" s="96"/>
      <c r="AD40" s="95"/>
      <c r="AE40" s="96"/>
      <c r="AF40" s="95"/>
      <c r="AG40" s="73"/>
      <c r="AH40" s="95"/>
      <c r="AI40" s="96"/>
      <c r="AJ40" s="95"/>
      <c r="AK40" s="96"/>
      <c r="AL40" s="173"/>
      <c r="AM40" s="96">
        <f t="shared" si="17"/>
        <v>0</v>
      </c>
      <c r="AN40" s="95"/>
      <c r="AO40" s="96">
        <f t="shared" si="18"/>
        <v>0</v>
      </c>
      <c r="AP40" s="95"/>
      <c r="AQ40" s="96">
        <f t="shared" si="19"/>
        <v>0</v>
      </c>
      <c r="AR40" s="93"/>
      <c r="AS40" s="183">
        <f t="shared" si="20"/>
        <v>0</v>
      </c>
      <c r="AT40" s="95"/>
      <c r="AU40" s="96">
        <f t="shared" si="21"/>
        <v>0</v>
      </c>
      <c r="AV40" s="93"/>
      <c r="AW40" s="183">
        <f t="shared" si="22"/>
        <v>0</v>
      </c>
      <c r="AX40" s="95"/>
      <c r="AY40" s="184">
        <f t="shared" si="23"/>
        <v>0</v>
      </c>
      <c r="AZ40" s="94"/>
      <c r="BA40" s="83">
        <f t="shared" si="24"/>
        <v>0</v>
      </c>
      <c r="BB40" s="94"/>
      <c r="BC40" s="83">
        <f t="shared" si="34"/>
        <v>0</v>
      </c>
      <c r="BD40" s="94"/>
      <c r="BE40" s="83"/>
      <c r="BF40" s="95">
        <v>2</v>
      </c>
      <c r="BG40" s="96"/>
      <c r="BH40" s="95"/>
      <c r="BI40" s="70">
        <f t="shared" si="28"/>
        <v>0</v>
      </c>
      <c r="BJ40" s="95"/>
      <c r="BK40" s="70">
        <f t="shared" si="29"/>
        <v>0</v>
      </c>
      <c r="BL40" s="257"/>
    </row>
    <row r="41" spans="1:64" ht="15.75" x14ac:dyDescent="0.2">
      <c r="A41" s="252">
        <v>34</v>
      </c>
      <c r="B41" s="123" t="s">
        <v>304</v>
      </c>
      <c r="C41" s="186">
        <v>6.84</v>
      </c>
      <c r="D41" s="95">
        <v>5</v>
      </c>
      <c r="E41" s="96">
        <f t="shared" si="36"/>
        <v>34.200000000000003</v>
      </c>
      <c r="F41" s="95">
        <v>5</v>
      </c>
      <c r="G41" s="96"/>
      <c r="H41" s="95">
        <v>3</v>
      </c>
      <c r="I41" s="95"/>
      <c r="J41" s="95">
        <v>5</v>
      </c>
      <c r="K41" s="95"/>
      <c r="L41" s="95">
        <v>3</v>
      </c>
      <c r="M41" s="96"/>
      <c r="N41" s="95">
        <v>5</v>
      </c>
      <c r="O41" s="96"/>
      <c r="P41" s="95">
        <v>5</v>
      </c>
      <c r="Q41" s="96"/>
      <c r="R41" s="95">
        <v>5</v>
      </c>
      <c r="S41" s="96"/>
      <c r="T41" s="95">
        <v>2</v>
      </c>
      <c r="U41" s="96"/>
      <c r="V41" s="95">
        <v>2</v>
      </c>
      <c r="W41" s="96"/>
      <c r="X41" s="95"/>
      <c r="Y41" s="96"/>
      <c r="Z41" s="95"/>
      <c r="AA41" s="96"/>
      <c r="AB41" s="95"/>
      <c r="AC41" s="96"/>
      <c r="AD41" s="95"/>
      <c r="AE41" s="96"/>
      <c r="AF41" s="95"/>
      <c r="AG41" s="73"/>
      <c r="AH41" s="95"/>
      <c r="AI41" s="96"/>
      <c r="AJ41" s="95"/>
      <c r="AK41" s="96"/>
      <c r="AL41" s="173"/>
      <c r="AM41" s="96">
        <f t="shared" si="17"/>
        <v>0</v>
      </c>
      <c r="AN41" s="95"/>
      <c r="AO41" s="96">
        <f t="shared" si="18"/>
        <v>0</v>
      </c>
      <c r="AP41" s="95"/>
      <c r="AQ41" s="96">
        <f t="shared" si="19"/>
        <v>0</v>
      </c>
      <c r="AR41" s="93"/>
      <c r="AS41" s="183">
        <f t="shared" si="20"/>
        <v>0</v>
      </c>
      <c r="AT41" s="95"/>
      <c r="AU41" s="96">
        <f t="shared" si="21"/>
        <v>0</v>
      </c>
      <c r="AV41" s="93"/>
      <c r="AW41" s="183">
        <f t="shared" si="22"/>
        <v>0</v>
      </c>
      <c r="AX41" s="95"/>
      <c r="AY41" s="184">
        <f t="shared" si="23"/>
        <v>0</v>
      </c>
      <c r="AZ41" s="94"/>
      <c r="BA41" s="83">
        <f t="shared" si="24"/>
        <v>0</v>
      </c>
      <c r="BB41" s="94"/>
      <c r="BC41" s="83">
        <f t="shared" si="34"/>
        <v>0</v>
      </c>
      <c r="BD41" s="94"/>
      <c r="BE41" s="83"/>
      <c r="BF41" s="95">
        <v>4</v>
      </c>
      <c r="BG41" s="96"/>
      <c r="BH41" s="95"/>
      <c r="BI41" s="70">
        <f t="shared" si="28"/>
        <v>0</v>
      </c>
      <c r="BJ41" s="95"/>
      <c r="BK41" s="70">
        <f t="shared" si="29"/>
        <v>0</v>
      </c>
      <c r="BL41" s="257"/>
    </row>
    <row r="42" spans="1:64" ht="15.75" x14ac:dyDescent="0.2">
      <c r="A42" s="252">
        <v>35</v>
      </c>
      <c r="B42" s="123" t="s">
        <v>305</v>
      </c>
      <c r="C42" s="186">
        <v>9.0500000000000007</v>
      </c>
      <c r="D42" s="95">
        <v>5</v>
      </c>
      <c r="E42" s="96">
        <f t="shared" si="36"/>
        <v>45.25</v>
      </c>
      <c r="F42" s="95">
        <v>5</v>
      </c>
      <c r="G42" s="96"/>
      <c r="H42" s="95">
        <v>3</v>
      </c>
      <c r="I42" s="95"/>
      <c r="J42" s="95">
        <v>5</v>
      </c>
      <c r="K42" s="95"/>
      <c r="L42" s="95">
        <v>3</v>
      </c>
      <c r="M42" s="96"/>
      <c r="N42" s="95">
        <v>5</v>
      </c>
      <c r="O42" s="96"/>
      <c r="P42" s="95">
        <v>5</v>
      </c>
      <c r="Q42" s="96"/>
      <c r="R42" s="95">
        <v>5</v>
      </c>
      <c r="S42" s="96"/>
      <c r="T42" s="95">
        <v>2</v>
      </c>
      <c r="U42" s="96"/>
      <c r="V42" s="95">
        <v>2</v>
      </c>
      <c r="W42" s="96"/>
      <c r="X42" s="95"/>
      <c r="Y42" s="96"/>
      <c r="Z42" s="95"/>
      <c r="AA42" s="96"/>
      <c r="AB42" s="95"/>
      <c r="AC42" s="96"/>
      <c r="AD42" s="95"/>
      <c r="AE42" s="96"/>
      <c r="AF42" s="95"/>
      <c r="AG42" s="73"/>
      <c r="AH42" s="95"/>
      <c r="AI42" s="96"/>
      <c r="AJ42" s="95"/>
      <c r="AK42" s="96"/>
      <c r="AL42" s="173"/>
      <c r="AM42" s="96">
        <f t="shared" si="17"/>
        <v>0</v>
      </c>
      <c r="AN42" s="95"/>
      <c r="AO42" s="96">
        <f t="shared" si="18"/>
        <v>0</v>
      </c>
      <c r="AP42" s="95"/>
      <c r="AQ42" s="96">
        <f t="shared" si="19"/>
        <v>0</v>
      </c>
      <c r="AR42" s="93"/>
      <c r="AS42" s="183">
        <f t="shared" si="20"/>
        <v>0</v>
      </c>
      <c r="AT42" s="95"/>
      <c r="AU42" s="96">
        <f t="shared" si="21"/>
        <v>0</v>
      </c>
      <c r="AV42" s="93"/>
      <c r="AW42" s="183">
        <f t="shared" si="22"/>
        <v>0</v>
      </c>
      <c r="AX42" s="95"/>
      <c r="AY42" s="184">
        <f t="shared" si="23"/>
        <v>0</v>
      </c>
      <c r="AZ42" s="94"/>
      <c r="BA42" s="83">
        <f t="shared" si="24"/>
        <v>0</v>
      </c>
      <c r="BB42" s="94"/>
      <c r="BC42" s="83">
        <f t="shared" si="34"/>
        <v>0</v>
      </c>
      <c r="BD42" s="94"/>
      <c r="BE42" s="83"/>
      <c r="BF42" s="95">
        <v>4</v>
      </c>
      <c r="BG42" s="96"/>
      <c r="BH42" s="95"/>
      <c r="BI42" s="70">
        <f t="shared" si="28"/>
        <v>0</v>
      </c>
      <c r="BJ42" s="95"/>
      <c r="BK42" s="70">
        <f t="shared" si="29"/>
        <v>0</v>
      </c>
      <c r="BL42" s="257"/>
    </row>
    <row r="43" spans="1:64" ht="15.75" x14ac:dyDescent="0.2">
      <c r="B43" s="66"/>
      <c r="C43" s="185" t="s">
        <v>116</v>
      </c>
      <c r="D43" s="72"/>
      <c r="E43" s="73">
        <f>SUM(E8:E42)</f>
        <v>948.32999999999993</v>
      </c>
      <c r="F43" s="73"/>
      <c r="G43" s="73">
        <f>SUM(G8:G39)</f>
        <v>812.12999999999988</v>
      </c>
      <c r="H43" s="73"/>
      <c r="I43" s="73">
        <f>SUM(I8:I39)</f>
        <v>359.26</v>
      </c>
      <c r="J43" s="73"/>
      <c r="K43" s="73">
        <f>SUM(K8:K39)</f>
        <v>594.98</v>
      </c>
      <c r="L43" s="73"/>
      <c r="M43" s="73">
        <f>SUM(M8:M39)</f>
        <v>334.70000000000005</v>
      </c>
      <c r="N43" s="73"/>
      <c r="O43" s="73">
        <f>SUM(O8:O39)</f>
        <v>681.19</v>
      </c>
      <c r="P43" s="73"/>
      <c r="Q43" s="73">
        <f>SUM(Q8:Q39)</f>
        <v>659.68000000000006</v>
      </c>
      <c r="R43" s="73"/>
      <c r="S43" s="73">
        <f>SUM(S8:S39)</f>
        <v>583.85</v>
      </c>
      <c r="T43" s="73"/>
      <c r="U43" s="73">
        <f>SUM(U8:U39)</f>
        <v>145.69</v>
      </c>
      <c r="V43" s="73"/>
      <c r="W43" s="73">
        <f>SUM(W8:W39)</f>
        <v>444.70000000000005</v>
      </c>
      <c r="X43" s="73"/>
      <c r="Y43" s="73">
        <f>SUM(Y8:Y39)</f>
        <v>1790.2800000000002</v>
      </c>
      <c r="Z43" s="73"/>
      <c r="AA43" s="73">
        <f>SUM(AA8:AA39)</f>
        <v>779.28000000000009</v>
      </c>
      <c r="AB43" s="73"/>
      <c r="AC43" s="73">
        <f>SUM(AC8:AC39)</f>
        <v>784.91000000000008</v>
      </c>
      <c r="AD43" s="73"/>
      <c r="AE43" s="73">
        <f>SUM(AE8:AE39)</f>
        <v>1805.18</v>
      </c>
      <c r="AF43" s="73"/>
      <c r="AG43" s="73">
        <f>SUM(AG8:AG39)</f>
        <v>1118</v>
      </c>
      <c r="AH43" s="73"/>
      <c r="AI43" s="73">
        <f>SUM(AI8:AI39)</f>
        <v>1658.6599999999999</v>
      </c>
      <c r="AJ43" s="73"/>
      <c r="AK43" s="73">
        <f>SUM(AK8:AK39)</f>
        <v>2558.62</v>
      </c>
      <c r="AL43" s="121"/>
      <c r="AM43" s="121">
        <f>SUM(AM8:AM42)</f>
        <v>465.46000000000004</v>
      </c>
      <c r="AN43" s="121"/>
      <c r="AO43" s="121">
        <f>SUM(AO8:AO42)</f>
        <v>609.99</v>
      </c>
      <c r="AP43" s="73"/>
      <c r="AQ43" s="73">
        <f>SUM(AQ8:AQ42)</f>
        <v>549.38</v>
      </c>
      <c r="AR43" s="73"/>
      <c r="AS43" s="73">
        <f>SUM(AS8:AS42)</f>
        <v>289.36</v>
      </c>
      <c r="AT43" s="73"/>
      <c r="AU43" s="73">
        <f>SUM(AU8:AU42)</f>
        <v>432.38</v>
      </c>
      <c r="AV43" s="73"/>
      <c r="AW43" s="73">
        <f>SUM(AW8:AW42)</f>
        <v>667.46999999999991</v>
      </c>
      <c r="AX43" s="73"/>
      <c r="AY43" s="73">
        <f>SUM(AY8:AY42)</f>
        <v>440.43000000000006</v>
      </c>
      <c r="AZ43" s="73"/>
      <c r="BA43" s="83">
        <f>SUM(BA8:BA42)</f>
        <v>248.52000000000004</v>
      </c>
      <c r="BB43" s="73"/>
      <c r="BC43" s="83">
        <f>SUM(BC8:BC42)</f>
        <v>442.72999999999996</v>
      </c>
      <c r="BD43" s="73"/>
      <c r="BE43" s="83">
        <f>SUM(BE8:BE39)</f>
        <v>193.73000000000005</v>
      </c>
      <c r="BF43" s="73"/>
      <c r="BG43" s="73">
        <f>SUM(BG8:BG39)</f>
        <v>431.86</v>
      </c>
      <c r="BH43" s="73"/>
      <c r="BI43" s="73">
        <f>SUM(BI8:BI39)</f>
        <v>174.94</v>
      </c>
      <c r="BJ43" s="73"/>
      <c r="BK43" s="73">
        <f>SUM(BK8:BK39)</f>
        <v>161.13</v>
      </c>
      <c r="BL43" s="258"/>
    </row>
    <row r="44" spans="1:64" s="35" customFormat="1" ht="15.75" x14ac:dyDescent="0.2">
      <c r="B44" s="179"/>
      <c r="C44" s="179"/>
      <c r="D44" s="179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  <c r="AH44" s="178"/>
      <c r="AI44" s="178"/>
      <c r="AJ44" s="178"/>
      <c r="AK44" s="178"/>
      <c r="AL44" s="178"/>
      <c r="AM44" s="178"/>
      <c r="AN44" s="178"/>
      <c r="AO44" s="178"/>
      <c r="AP44" s="178"/>
      <c r="AQ44" s="178"/>
      <c r="AR44" s="178"/>
      <c r="AS44" s="178"/>
      <c r="AT44" s="178"/>
      <c r="AU44" s="178"/>
      <c r="AV44" s="178"/>
      <c r="AW44" s="178"/>
      <c r="AX44" s="178"/>
      <c r="AY44" s="178"/>
      <c r="AZ44" s="178"/>
      <c r="BA44" s="180"/>
      <c r="BB44" s="178"/>
      <c r="BC44" s="180"/>
      <c r="BD44" s="178"/>
      <c r="BE44" s="180"/>
      <c r="BF44" s="178"/>
      <c r="BG44" s="178"/>
      <c r="BH44" s="178"/>
      <c r="BI44" s="178"/>
      <c r="BJ44" s="178"/>
      <c r="BK44" s="178"/>
      <c r="BL44" s="178"/>
    </row>
    <row r="45" spans="1:64" ht="52.5" customHeight="1" x14ac:dyDescent="0.3">
      <c r="B45" s="177" t="s">
        <v>302</v>
      </c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BB45" s="68"/>
      <c r="BC45" s="68"/>
      <c r="BD45" s="68"/>
      <c r="BE45" s="68"/>
      <c r="BF45" s="69"/>
      <c r="BG45" s="69"/>
      <c r="BH45" s="69"/>
      <c r="BI45" s="69"/>
      <c r="BJ45" s="69"/>
      <c r="BK45" s="69"/>
      <c r="BL45" s="69"/>
    </row>
    <row r="46" spans="1:64" ht="13.15" customHeight="1" x14ac:dyDescent="0.2">
      <c r="D46" s="337" t="str">
        <f>D5</f>
        <v>Local 1</v>
      </c>
      <c r="E46" s="338"/>
      <c r="F46" s="337" t="str">
        <f>F5</f>
        <v>Local 2</v>
      </c>
      <c r="G46" s="338"/>
      <c r="H46" s="337" t="str">
        <f>H5</f>
        <v>Local 3</v>
      </c>
      <c r="I46" s="338"/>
      <c r="J46" s="337" t="str">
        <f>J5</f>
        <v>Local 4</v>
      </c>
      <c r="K46" s="338"/>
      <c r="L46" s="337" t="str">
        <f>L5</f>
        <v>Local 5</v>
      </c>
      <c r="M46" s="338"/>
      <c r="N46" s="337" t="str">
        <f>N5</f>
        <v>Local 6</v>
      </c>
      <c r="O46" s="338"/>
      <c r="P46" s="337" t="str">
        <f>P5</f>
        <v>Local 7</v>
      </c>
      <c r="Q46" s="338"/>
      <c r="R46" s="337" t="str">
        <f>R5</f>
        <v>Local 8</v>
      </c>
      <c r="S46" s="338"/>
      <c r="T46" s="337" t="str">
        <f>T5</f>
        <v>Local 9</v>
      </c>
      <c r="U46" s="338"/>
      <c r="V46" s="337" t="str">
        <f>V5</f>
        <v>Local 10</v>
      </c>
      <c r="W46" s="338"/>
      <c r="X46" s="337" t="str">
        <f>X5</f>
        <v>Local 11</v>
      </c>
      <c r="Y46" s="338"/>
      <c r="Z46" s="337" t="str">
        <f>Z5</f>
        <v>Local 12</v>
      </c>
      <c r="AA46" s="338"/>
      <c r="AB46" s="337" t="str">
        <f>AB5</f>
        <v>Local 13</v>
      </c>
      <c r="AC46" s="338"/>
      <c r="AD46" s="337" t="str">
        <f>AD5</f>
        <v>Local 14</v>
      </c>
      <c r="AE46" s="338"/>
      <c r="AF46" s="337" t="str">
        <f>AF5</f>
        <v>Local 15</v>
      </c>
      <c r="AG46" s="338"/>
      <c r="AH46" s="337" t="str">
        <f>AH5</f>
        <v>Local 16</v>
      </c>
      <c r="AI46" s="338"/>
      <c r="AJ46" s="337" t="str">
        <f>AJ5</f>
        <v>Local 17</v>
      </c>
      <c r="AK46" s="338"/>
      <c r="AL46" s="337" t="str">
        <f>AL5</f>
        <v>Local 18</v>
      </c>
      <c r="AM46" s="338"/>
      <c r="AN46" s="337" t="str">
        <f>AN5</f>
        <v>Local 19</v>
      </c>
      <c r="AO46" s="338"/>
      <c r="AP46" s="337" t="str">
        <f>AP5</f>
        <v>Local 20</v>
      </c>
      <c r="AQ46" s="338"/>
      <c r="AR46" s="337" t="str">
        <f>AR5</f>
        <v>Local 21</v>
      </c>
      <c r="AS46" s="338"/>
      <c r="AT46" s="337" t="str">
        <f>AT5</f>
        <v>Local 22</v>
      </c>
      <c r="AU46" s="338"/>
      <c r="AV46" s="337" t="str">
        <f>AV5</f>
        <v>Local 23</v>
      </c>
      <c r="AW46" s="338"/>
      <c r="AX46" s="337" t="str">
        <f>AX5</f>
        <v>Local 24</v>
      </c>
      <c r="AY46" s="338"/>
      <c r="AZ46" s="337" t="str">
        <f>AZ5</f>
        <v>Local 25</v>
      </c>
      <c r="BA46" s="338"/>
      <c r="BB46" s="337" t="str">
        <f>BB5</f>
        <v>Local 26</v>
      </c>
      <c r="BC46" s="338"/>
      <c r="BD46" s="337" t="str">
        <f>BD5</f>
        <v>Local 27</v>
      </c>
      <c r="BE46" s="338"/>
      <c r="BF46" s="337" t="str">
        <f>BF5</f>
        <v>Local 28</v>
      </c>
      <c r="BG46" s="338"/>
      <c r="BH46" s="337" t="str">
        <f>BH5</f>
        <v>Local 29</v>
      </c>
      <c r="BI46" s="338"/>
      <c r="BJ46" s="337" t="str">
        <f>BJ5</f>
        <v>Local 30</v>
      </c>
      <c r="BK46" s="338"/>
      <c r="BL46" s="69"/>
    </row>
    <row r="47" spans="1:64" ht="38.25" customHeight="1" x14ac:dyDescent="0.2">
      <c r="D47" s="339" t="s">
        <v>121</v>
      </c>
      <c r="E47" s="340"/>
      <c r="F47" s="339" t="s">
        <v>122</v>
      </c>
      <c r="G47" s="340"/>
      <c r="H47" s="351" t="s">
        <v>123</v>
      </c>
      <c r="I47" s="352"/>
      <c r="J47" s="351" t="s">
        <v>124</v>
      </c>
      <c r="K47" s="352"/>
      <c r="L47" s="351" t="s">
        <v>125</v>
      </c>
      <c r="M47" s="352"/>
      <c r="N47" s="351" t="s">
        <v>126</v>
      </c>
      <c r="O47" s="352"/>
      <c r="P47" s="351" t="s">
        <v>127</v>
      </c>
      <c r="Q47" s="352"/>
      <c r="R47" s="339" t="str">
        <f>R6</f>
        <v>Pré-Escola S. F. Assis</v>
      </c>
      <c r="S47" s="340"/>
      <c r="T47" s="339" t="str">
        <f>T6</f>
        <v>Biblioteca</v>
      </c>
      <c r="U47" s="340"/>
      <c r="V47" s="339" t="s">
        <v>128</v>
      </c>
      <c r="W47" s="340"/>
      <c r="X47" s="339" t="s">
        <v>133</v>
      </c>
      <c r="Y47" s="340"/>
      <c r="Z47" s="339" t="s">
        <v>129</v>
      </c>
      <c r="AA47" s="340"/>
      <c r="AB47" s="339" t="s">
        <v>130</v>
      </c>
      <c r="AC47" s="340"/>
      <c r="AD47" s="339" t="s">
        <v>259</v>
      </c>
      <c r="AE47" s="340"/>
      <c r="AF47" s="339" t="str">
        <f>AF6</f>
        <v>Clinica de fisioterapia</v>
      </c>
      <c r="AG47" s="340"/>
      <c r="AH47" s="339" t="s">
        <v>131</v>
      </c>
      <c r="AI47" s="340"/>
      <c r="AJ47" s="339" t="s">
        <v>132</v>
      </c>
      <c r="AK47" s="340"/>
      <c r="AL47" s="339" t="s">
        <v>134</v>
      </c>
      <c r="AM47" s="340"/>
      <c r="AN47" s="339" t="s">
        <v>86</v>
      </c>
      <c r="AO47" s="340"/>
      <c r="AP47" s="345" t="s">
        <v>135</v>
      </c>
      <c r="AQ47" s="346"/>
      <c r="AR47" s="347" t="s">
        <v>136</v>
      </c>
      <c r="AS47" s="348"/>
      <c r="AT47" s="339" t="s">
        <v>163</v>
      </c>
      <c r="AU47" s="340"/>
      <c r="AV47" s="345" t="s">
        <v>137</v>
      </c>
      <c r="AW47" s="346"/>
      <c r="AX47" s="345" t="s">
        <v>138</v>
      </c>
      <c r="AY47" s="346"/>
      <c r="AZ47" s="345" t="str">
        <f>AZ6</f>
        <v>Cons. Tutelar</v>
      </c>
      <c r="BA47" s="346"/>
      <c r="BB47" s="345" t="str">
        <f>BB6</f>
        <v>Centro comunitário São Lucas/CRAS</v>
      </c>
      <c r="BC47" s="346"/>
      <c r="BD47" s="345" t="str">
        <f>BD6</f>
        <v>Sec Assistencia Social</v>
      </c>
      <c r="BE47" s="346"/>
      <c r="BF47" s="339" t="str">
        <f>BF6</f>
        <v>CEMEI Arco Iris</v>
      </c>
      <c r="BG47" s="340"/>
      <c r="BH47" s="339" t="str">
        <f>BH6</f>
        <v xml:space="preserve">Destacamento da  Policia Militar </v>
      </c>
      <c r="BI47" s="340"/>
      <c r="BJ47" s="339" t="str">
        <f>BJ6</f>
        <v>Emater</v>
      </c>
      <c r="BK47" s="340"/>
      <c r="BL47" s="256"/>
    </row>
    <row r="48" spans="1:64" x14ac:dyDescent="0.2">
      <c r="C48" s="31" t="s">
        <v>165</v>
      </c>
      <c r="D48" s="67" t="s">
        <v>167</v>
      </c>
      <c r="E48" s="67" t="s">
        <v>102</v>
      </c>
      <c r="F48" s="67" t="s">
        <v>167</v>
      </c>
      <c r="G48" s="67" t="s">
        <v>102</v>
      </c>
      <c r="H48" s="67" t="s">
        <v>167</v>
      </c>
      <c r="I48" s="67" t="s">
        <v>102</v>
      </c>
      <c r="J48" s="67" t="s">
        <v>167</v>
      </c>
      <c r="K48" s="67" t="s">
        <v>102</v>
      </c>
      <c r="L48" s="67" t="s">
        <v>167</v>
      </c>
      <c r="M48" s="67" t="s">
        <v>102</v>
      </c>
      <c r="N48" s="67" t="s">
        <v>167</v>
      </c>
      <c r="O48" s="67" t="s">
        <v>102</v>
      </c>
      <c r="P48" s="67" t="s">
        <v>167</v>
      </c>
      <c r="Q48" s="67" t="s">
        <v>102</v>
      </c>
      <c r="R48" s="67" t="s">
        <v>167</v>
      </c>
      <c r="S48" s="67" t="s">
        <v>102</v>
      </c>
      <c r="T48" s="67" t="s">
        <v>167</v>
      </c>
      <c r="U48" s="67" t="s">
        <v>102</v>
      </c>
      <c r="V48" s="67" t="s">
        <v>167</v>
      </c>
      <c r="W48" s="67" t="s">
        <v>102</v>
      </c>
      <c r="X48" s="67" t="s">
        <v>167</v>
      </c>
      <c r="Y48" s="67" t="s">
        <v>102</v>
      </c>
      <c r="Z48" s="67" t="s">
        <v>167</v>
      </c>
      <c r="AA48" s="67" t="s">
        <v>102</v>
      </c>
      <c r="AB48" s="67" t="s">
        <v>167</v>
      </c>
      <c r="AC48" s="67" t="s">
        <v>102</v>
      </c>
      <c r="AD48" s="67" t="s">
        <v>167</v>
      </c>
      <c r="AE48" s="67" t="s">
        <v>102</v>
      </c>
      <c r="AF48" s="67" t="s">
        <v>167</v>
      </c>
      <c r="AG48" s="67" t="s">
        <v>102</v>
      </c>
      <c r="AH48" s="67" t="s">
        <v>167</v>
      </c>
      <c r="AI48" s="67" t="s">
        <v>102</v>
      </c>
      <c r="AJ48" s="67" t="s">
        <v>167</v>
      </c>
      <c r="AK48" s="67" t="s">
        <v>102</v>
      </c>
      <c r="AL48" s="67" t="s">
        <v>167</v>
      </c>
      <c r="AM48" s="67" t="s">
        <v>102</v>
      </c>
      <c r="AN48" s="67" t="s">
        <v>167</v>
      </c>
      <c r="AO48" s="67" t="s">
        <v>102</v>
      </c>
      <c r="AP48" s="67" t="s">
        <v>167</v>
      </c>
      <c r="AQ48" s="67" t="s">
        <v>102</v>
      </c>
      <c r="AR48" s="67" t="s">
        <v>167</v>
      </c>
      <c r="AS48" s="67" t="s">
        <v>102</v>
      </c>
      <c r="AT48" s="67" t="s">
        <v>167</v>
      </c>
      <c r="AU48" s="67" t="s">
        <v>102</v>
      </c>
      <c r="AV48" s="67" t="s">
        <v>167</v>
      </c>
      <c r="AW48" s="67" t="s">
        <v>102</v>
      </c>
      <c r="AX48" s="67" t="s">
        <v>167</v>
      </c>
      <c r="AY48" s="67" t="s">
        <v>102</v>
      </c>
      <c r="AZ48" s="67" t="s">
        <v>167</v>
      </c>
      <c r="BA48" s="67" t="s">
        <v>102</v>
      </c>
      <c r="BB48" s="67" t="s">
        <v>167</v>
      </c>
      <c r="BC48" s="67" t="s">
        <v>102</v>
      </c>
      <c r="BD48" s="67" t="s">
        <v>167</v>
      </c>
      <c r="BE48" s="67" t="s">
        <v>102</v>
      </c>
      <c r="BF48" s="67" t="s">
        <v>167</v>
      </c>
      <c r="BG48" s="67" t="s">
        <v>102</v>
      </c>
      <c r="BH48" s="67" t="s">
        <v>167</v>
      </c>
      <c r="BI48" s="67" t="s">
        <v>102</v>
      </c>
      <c r="BJ48" s="67" t="s">
        <v>167</v>
      </c>
      <c r="BK48" s="67" t="s">
        <v>102</v>
      </c>
      <c r="BL48" s="256"/>
    </row>
    <row r="49" spans="1:64" ht="15.75" x14ac:dyDescent="0.2">
      <c r="A49" s="29">
        <v>1</v>
      </c>
      <c r="B49" s="65" t="s">
        <v>97</v>
      </c>
      <c r="C49" s="112">
        <v>23.26</v>
      </c>
      <c r="D49" s="38">
        <v>24</v>
      </c>
      <c r="E49" s="70">
        <f t="shared" ref="E49:E63" si="37">C49*D49</f>
        <v>558.24</v>
      </c>
      <c r="F49" s="38">
        <v>24</v>
      </c>
      <c r="G49" s="70">
        <f t="shared" ref="G49:G63" si="38">C49*F49</f>
        <v>558.24</v>
      </c>
      <c r="H49" s="38">
        <v>12</v>
      </c>
      <c r="I49" s="70">
        <f t="shared" ref="I49:I63" si="39">C49*H49</f>
        <v>279.12</v>
      </c>
      <c r="J49" s="38">
        <v>24</v>
      </c>
      <c r="K49" s="70">
        <f t="shared" ref="K49:K63" si="40">C49*J49</f>
        <v>558.24</v>
      </c>
      <c r="L49" s="38">
        <v>12</v>
      </c>
      <c r="M49" s="70">
        <f t="shared" ref="M49:M63" si="41">C49*L49</f>
        <v>279.12</v>
      </c>
      <c r="N49" s="38">
        <v>36</v>
      </c>
      <c r="O49" s="70">
        <f t="shared" ref="O49:O63" si="42">N49*C49</f>
        <v>837.36</v>
      </c>
      <c r="P49" s="38">
        <v>36</v>
      </c>
      <c r="Q49" s="70">
        <f t="shared" ref="Q49:Q63" si="43">P49*C49</f>
        <v>837.36</v>
      </c>
      <c r="R49" s="38">
        <v>24</v>
      </c>
      <c r="S49" s="70">
        <f t="shared" ref="S49:S63" si="44">R49*C49</f>
        <v>558.24</v>
      </c>
      <c r="T49" s="38">
        <v>6</v>
      </c>
      <c r="U49" s="70">
        <f t="shared" ref="U49:U63" si="45">T49*C49</f>
        <v>139.56</v>
      </c>
      <c r="V49" s="38">
        <v>24</v>
      </c>
      <c r="W49" s="70">
        <f t="shared" ref="W49:W63" si="46">V49*C49</f>
        <v>558.24</v>
      </c>
      <c r="X49" s="38"/>
      <c r="Y49" s="70">
        <f t="shared" ref="Y49:Y63" si="47">X49*C49</f>
        <v>0</v>
      </c>
      <c r="Z49" s="38"/>
      <c r="AA49" s="70">
        <f t="shared" ref="AA49:AA63" si="48">Z49*C49</f>
        <v>0</v>
      </c>
      <c r="AB49" s="38"/>
      <c r="AC49" s="70">
        <f t="shared" ref="AC49:AC63" si="49">AB49*C49</f>
        <v>0</v>
      </c>
      <c r="AD49" s="38"/>
      <c r="AE49" s="70">
        <f t="shared" ref="AE49:AE63" si="50">AD49*C49</f>
        <v>0</v>
      </c>
      <c r="AF49" s="38">
        <v>0</v>
      </c>
      <c r="AG49" s="70">
        <f t="shared" ref="AG49:AG63" si="51">AF49*C49</f>
        <v>0</v>
      </c>
      <c r="AH49" s="38"/>
      <c r="AI49" s="70">
        <f t="shared" ref="AI49:AI63" si="52">AH49*C49</f>
        <v>0</v>
      </c>
      <c r="AJ49" s="38"/>
      <c r="AK49" s="70">
        <f t="shared" ref="AK49:AK63" si="53">AJ49*C49</f>
        <v>0</v>
      </c>
      <c r="AL49" s="38">
        <v>2</v>
      </c>
      <c r="AM49" s="70">
        <f t="shared" ref="AM49:AM63" si="54">AL49*C49</f>
        <v>46.52</v>
      </c>
      <c r="AN49" s="38">
        <v>4</v>
      </c>
      <c r="AO49" s="70">
        <f t="shared" ref="AO49:AO63" si="55">AN49*C49</f>
        <v>93.04</v>
      </c>
      <c r="AP49" s="38">
        <v>6</v>
      </c>
      <c r="AQ49" s="70">
        <f t="shared" ref="AQ49:AQ63" si="56">AP49*C49</f>
        <v>139.56</v>
      </c>
      <c r="AR49" s="46">
        <v>1</v>
      </c>
      <c r="AS49" s="83">
        <f t="shared" ref="AS49:AS63" si="57">AR49*C49</f>
        <v>23.26</v>
      </c>
      <c r="AT49" s="38">
        <v>8</v>
      </c>
      <c r="AU49" s="70">
        <f t="shared" ref="AU49:AU63" si="58">AT49*C49</f>
        <v>186.08</v>
      </c>
      <c r="AV49" s="46">
        <v>14</v>
      </c>
      <c r="AW49" s="83">
        <f t="shared" ref="AW49:AW63" si="59">AV49*C49</f>
        <v>325.64000000000004</v>
      </c>
      <c r="AX49" s="29">
        <v>10</v>
      </c>
      <c r="AY49" s="84">
        <f t="shared" ref="AY49:AY63" si="60">AX49*C49</f>
        <v>232.60000000000002</v>
      </c>
      <c r="AZ49" s="39">
        <v>2</v>
      </c>
      <c r="BA49" s="83">
        <f t="shared" ref="BA49:BA63" si="61">AZ49*C49</f>
        <v>46.52</v>
      </c>
      <c r="BB49" s="39">
        <v>4</v>
      </c>
      <c r="BC49" s="83">
        <f t="shared" ref="BC49:BC55" si="62">BB49*C49</f>
        <v>93.04</v>
      </c>
      <c r="BD49" s="39">
        <v>2</v>
      </c>
      <c r="BE49" s="83">
        <f t="shared" ref="BE49:BE57" si="63">BD49*C49</f>
        <v>46.52</v>
      </c>
      <c r="BF49" s="38">
        <v>24</v>
      </c>
      <c r="BG49" s="70">
        <f t="shared" ref="BG49:BG58" si="64">BF49*C49</f>
        <v>558.24</v>
      </c>
      <c r="BH49" s="38">
        <v>2</v>
      </c>
      <c r="BI49" s="70">
        <f>BH49*C49</f>
        <v>46.52</v>
      </c>
      <c r="BJ49" s="38">
        <v>2</v>
      </c>
      <c r="BK49" s="70">
        <f>BJ49*C49</f>
        <v>46.52</v>
      </c>
      <c r="BL49" s="257"/>
    </row>
    <row r="50" spans="1:64" s="35" customFormat="1" ht="15.75" x14ac:dyDescent="0.2">
      <c r="A50" s="38">
        <v>2</v>
      </c>
      <c r="B50" s="102" t="s">
        <v>98</v>
      </c>
      <c r="C50" s="112">
        <v>7.58</v>
      </c>
      <c r="D50" s="38">
        <v>12</v>
      </c>
      <c r="E50" s="70">
        <f t="shared" si="37"/>
        <v>90.960000000000008</v>
      </c>
      <c r="F50" s="38">
        <v>12</v>
      </c>
      <c r="G50" s="70">
        <f t="shared" si="38"/>
        <v>90.960000000000008</v>
      </c>
      <c r="H50" s="38">
        <v>12</v>
      </c>
      <c r="I50" s="70">
        <f t="shared" si="39"/>
        <v>90.960000000000008</v>
      </c>
      <c r="J50" s="38">
        <v>12</v>
      </c>
      <c r="K50" s="70">
        <f t="shared" si="40"/>
        <v>90.960000000000008</v>
      </c>
      <c r="L50" s="38">
        <v>12</v>
      </c>
      <c r="M50" s="70">
        <f t="shared" si="41"/>
        <v>90.960000000000008</v>
      </c>
      <c r="N50" s="38">
        <v>12</v>
      </c>
      <c r="O50" s="70">
        <f t="shared" si="42"/>
        <v>90.960000000000008</v>
      </c>
      <c r="P50" s="38">
        <v>12</v>
      </c>
      <c r="Q50" s="70">
        <f t="shared" si="43"/>
        <v>90.960000000000008</v>
      </c>
      <c r="R50" s="38">
        <v>12</v>
      </c>
      <c r="S50" s="70">
        <f t="shared" si="44"/>
        <v>90.960000000000008</v>
      </c>
      <c r="T50" s="38">
        <v>4</v>
      </c>
      <c r="U50" s="70">
        <f t="shared" si="45"/>
        <v>30.32</v>
      </c>
      <c r="V50" s="38">
        <v>12</v>
      </c>
      <c r="W50" s="70">
        <f t="shared" si="46"/>
        <v>90.960000000000008</v>
      </c>
      <c r="X50" s="38"/>
      <c r="Y50" s="70">
        <f t="shared" si="47"/>
        <v>0</v>
      </c>
      <c r="Z50" s="38"/>
      <c r="AA50" s="70">
        <f t="shared" si="48"/>
        <v>0</v>
      </c>
      <c r="AB50" s="38"/>
      <c r="AC50" s="70">
        <f t="shared" si="49"/>
        <v>0</v>
      </c>
      <c r="AD50" s="38"/>
      <c r="AE50" s="70">
        <f t="shared" si="50"/>
        <v>0</v>
      </c>
      <c r="AF50" s="38">
        <v>0</v>
      </c>
      <c r="AG50" s="70">
        <f t="shared" si="51"/>
        <v>0</v>
      </c>
      <c r="AH50" s="38"/>
      <c r="AI50" s="70">
        <f t="shared" si="52"/>
        <v>0</v>
      </c>
      <c r="AJ50" s="38"/>
      <c r="AK50" s="70">
        <f t="shared" si="53"/>
        <v>0</v>
      </c>
      <c r="AL50" s="38">
        <v>4</v>
      </c>
      <c r="AM50" s="70">
        <f t="shared" si="54"/>
        <v>30.32</v>
      </c>
      <c r="AN50" s="38">
        <v>4</v>
      </c>
      <c r="AO50" s="70">
        <f t="shared" si="55"/>
        <v>30.32</v>
      </c>
      <c r="AP50" s="38">
        <v>3</v>
      </c>
      <c r="AQ50" s="70">
        <f t="shared" si="56"/>
        <v>22.740000000000002</v>
      </c>
      <c r="AR50" s="39">
        <v>2</v>
      </c>
      <c r="AS50" s="103">
        <f t="shared" si="57"/>
        <v>15.16</v>
      </c>
      <c r="AT50" s="38">
        <v>8</v>
      </c>
      <c r="AU50" s="70">
        <f t="shared" si="58"/>
        <v>60.64</v>
      </c>
      <c r="AV50" s="39">
        <v>4</v>
      </c>
      <c r="AW50" s="103">
        <f t="shared" si="59"/>
        <v>30.32</v>
      </c>
      <c r="AX50" s="38">
        <v>4</v>
      </c>
      <c r="AY50" s="70">
        <f t="shared" si="60"/>
        <v>30.32</v>
      </c>
      <c r="AZ50" s="39">
        <v>2</v>
      </c>
      <c r="BA50" s="103">
        <f t="shared" si="61"/>
        <v>15.16</v>
      </c>
      <c r="BB50" s="39">
        <v>4</v>
      </c>
      <c r="BC50" s="103">
        <f t="shared" si="62"/>
        <v>30.32</v>
      </c>
      <c r="BD50" s="39">
        <v>2</v>
      </c>
      <c r="BE50" s="103">
        <f t="shared" si="63"/>
        <v>15.16</v>
      </c>
      <c r="BF50" s="38">
        <v>12</v>
      </c>
      <c r="BG50" s="70">
        <f t="shared" si="64"/>
        <v>90.960000000000008</v>
      </c>
      <c r="BH50" s="38">
        <v>2</v>
      </c>
      <c r="BI50" s="70">
        <f>BH50*C50</f>
        <v>15.16</v>
      </c>
      <c r="BJ50" s="38">
        <v>2</v>
      </c>
      <c r="BK50" s="70">
        <f>BJ50*C50</f>
        <v>15.16</v>
      </c>
      <c r="BL50" s="257"/>
    </row>
    <row r="51" spans="1:64" s="35" customFormat="1" ht="15.75" x14ac:dyDescent="0.2">
      <c r="A51" s="29">
        <v>3</v>
      </c>
      <c r="B51" s="102" t="s">
        <v>112</v>
      </c>
      <c r="C51" s="112">
        <v>12.35</v>
      </c>
      <c r="D51" s="38">
        <v>12</v>
      </c>
      <c r="E51" s="70">
        <f t="shared" si="37"/>
        <v>148.19999999999999</v>
      </c>
      <c r="F51" s="38">
        <v>12</v>
      </c>
      <c r="G51" s="70">
        <f t="shared" si="38"/>
        <v>148.19999999999999</v>
      </c>
      <c r="H51" s="38">
        <v>6</v>
      </c>
      <c r="I51" s="70">
        <f t="shared" si="39"/>
        <v>74.099999999999994</v>
      </c>
      <c r="J51" s="38">
        <v>24</v>
      </c>
      <c r="K51" s="70">
        <f t="shared" si="40"/>
        <v>296.39999999999998</v>
      </c>
      <c r="L51" s="38">
        <v>6</v>
      </c>
      <c r="M51" s="70">
        <f t="shared" si="41"/>
        <v>74.099999999999994</v>
      </c>
      <c r="N51" s="38">
        <v>24</v>
      </c>
      <c r="O51" s="70">
        <f t="shared" si="42"/>
        <v>296.39999999999998</v>
      </c>
      <c r="P51" s="38">
        <v>24</v>
      </c>
      <c r="Q51" s="70">
        <f t="shared" si="43"/>
        <v>296.39999999999998</v>
      </c>
      <c r="R51" s="38">
        <v>24</v>
      </c>
      <c r="S51" s="70">
        <f t="shared" si="44"/>
        <v>296.39999999999998</v>
      </c>
      <c r="T51" s="38">
        <v>6</v>
      </c>
      <c r="U51" s="70">
        <f t="shared" si="45"/>
        <v>74.099999999999994</v>
      </c>
      <c r="V51" s="38">
        <v>24</v>
      </c>
      <c r="W51" s="70">
        <f t="shared" si="46"/>
        <v>296.39999999999998</v>
      </c>
      <c r="X51" s="38"/>
      <c r="Y51" s="70">
        <f t="shared" si="47"/>
        <v>0</v>
      </c>
      <c r="Z51" s="38"/>
      <c r="AA51" s="70">
        <f t="shared" si="48"/>
        <v>0</v>
      </c>
      <c r="AB51" s="38"/>
      <c r="AC51" s="70">
        <f t="shared" si="49"/>
        <v>0</v>
      </c>
      <c r="AD51" s="38"/>
      <c r="AE51" s="70">
        <f t="shared" si="50"/>
        <v>0</v>
      </c>
      <c r="AF51" s="38">
        <v>0</v>
      </c>
      <c r="AG51" s="70">
        <f t="shared" si="51"/>
        <v>0</v>
      </c>
      <c r="AH51" s="38"/>
      <c r="AI51" s="70">
        <f t="shared" si="52"/>
        <v>0</v>
      </c>
      <c r="AJ51" s="38"/>
      <c r="AK51" s="70">
        <f t="shared" si="53"/>
        <v>0</v>
      </c>
      <c r="AL51" s="38">
        <v>4</v>
      </c>
      <c r="AM51" s="70">
        <f t="shared" si="54"/>
        <v>49.4</v>
      </c>
      <c r="AN51" s="38">
        <v>2</v>
      </c>
      <c r="AO51" s="70">
        <f t="shared" si="55"/>
        <v>24.7</v>
      </c>
      <c r="AP51" s="38">
        <v>5</v>
      </c>
      <c r="AQ51" s="70">
        <f t="shared" si="56"/>
        <v>61.75</v>
      </c>
      <c r="AR51" s="39">
        <v>1</v>
      </c>
      <c r="AS51" s="103">
        <f t="shared" si="57"/>
        <v>12.35</v>
      </c>
      <c r="AT51" s="38">
        <v>6</v>
      </c>
      <c r="AU51" s="70">
        <f t="shared" si="58"/>
        <v>74.099999999999994</v>
      </c>
      <c r="AV51" s="39">
        <v>10</v>
      </c>
      <c r="AW51" s="103">
        <f t="shared" si="59"/>
        <v>123.5</v>
      </c>
      <c r="AX51" s="38">
        <v>6</v>
      </c>
      <c r="AY51" s="70">
        <f t="shared" si="60"/>
        <v>74.099999999999994</v>
      </c>
      <c r="AZ51" s="39">
        <v>2</v>
      </c>
      <c r="BA51" s="103">
        <f t="shared" si="61"/>
        <v>24.7</v>
      </c>
      <c r="BB51" s="39">
        <v>2</v>
      </c>
      <c r="BC51" s="103">
        <f t="shared" si="62"/>
        <v>24.7</v>
      </c>
      <c r="BD51" s="39">
        <v>2</v>
      </c>
      <c r="BE51" s="103">
        <f t="shared" si="63"/>
        <v>24.7</v>
      </c>
      <c r="BF51" s="38">
        <v>24</v>
      </c>
      <c r="BG51" s="70">
        <f t="shared" si="64"/>
        <v>296.39999999999998</v>
      </c>
      <c r="BH51" s="38">
        <v>4</v>
      </c>
      <c r="BI51" s="70">
        <f>BH51*C51</f>
        <v>49.4</v>
      </c>
      <c r="BJ51" s="38">
        <v>4</v>
      </c>
      <c r="BK51" s="70">
        <f>BJ51*C51</f>
        <v>49.4</v>
      </c>
      <c r="BL51" s="257"/>
    </row>
    <row r="52" spans="1:64" s="35" customFormat="1" ht="15.75" x14ac:dyDescent="0.2">
      <c r="A52" s="38">
        <v>4</v>
      </c>
      <c r="B52" s="102" t="s">
        <v>113</v>
      </c>
      <c r="C52" s="112">
        <v>29.66</v>
      </c>
      <c r="D52" s="38">
        <v>12</v>
      </c>
      <c r="E52" s="70">
        <f t="shared" si="37"/>
        <v>355.92</v>
      </c>
      <c r="F52" s="38">
        <v>12</v>
      </c>
      <c r="G52" s="70">
        <f t="shared" si="38"/>
        <v>355.92</v>
      </c>
      <c r="H52" s="38">
        <v>6</v>
      </c>
      <c r="I52" s="70">
        <f t="shared" si="39"/>
        <v>177.96</v>
      </c>
      <c r="J52" s="38">
        <v>12</v>
      </c>
      <c r="K52" s="70">
        <f t="shared" si="40"/>
        <v>355.92</v>
      </c>
      <c r="L52" s="38">
        <v>6</v>
      </c>
      <c r="M52" s="70">
        <f t="shared" si="41"/>
        <v>177.96</v>
      </c>
      <c r="N52" s="38">
        <v>24</v>
      </c>
      <c r="O52" s="70">
        <f t="shared" si="42"/>
        <v>711.84</v>
      </c>
      <c r="P52" s="38">
        <v>12</v>
      </c>
      <c r="Q52" s="70">
        <f t="shared" si="43"/>
        <v>355.92</v>
      </c>
      <c r="R52" s="38">
        <v>12</v>
      </c>
      <c r="S52" s="70">
        <f t="shared" si="44"/>
        <v>355.92</v>
      </c>
      <c r="T52" s="38">
        <v>4</v>
      </c>
      <c r="U52" s="70">
        <f t="shared" si="45"/>
        <v>118.64</v>
      </c>
      <c r="V52" s="38">
        <v>12</v>
      </c>
      <c r="W52" s="70">
        <f t="shared" si="46"/>
        <v>355.92</v>
      </c>
      <c r="X52" s="38"/>
      <c r="Y52" s="70">
        <f t="shared" si="47"/>
        <v>0</v>
      </c>
      <c r="Z52" s="38"/>
      <c r="AA52" s="70">
        <f t="shared" si="48"/>
        <v>0</v>
      </c>
      <c r="AB52" s="38"/>
      <c r="AC52" s="70">
        <f t="shared" si="49"/>
        <v>0</v>
      </c>
      <c r="AD52" s="38"/>
      <c r="AE52" s="70">
        <f t="shared" si="50"/>
        <v>0</v>
      </c>
      <c r="AF52" s="38">
        <v>0</v>
      </c>
      <c r="AG52" s="70">
        <f t="shared" si="51"/>
        <v>0</v>
      </c>
      <c r="AH52" s="38"/>
      <c r="AI52" s="70">
        <f t="shared" si="52"/>
        <v>0</v>
      </c>
      <c r="AJ52" s="38"/>
      <c r="AK52" s="70">
        <f t="shared" si="53"/>
        <v>0</v>
      </c>
      <c r="AL52" s="38">
        <v>0</v>
      </c>
      <c r="AM52" s="70">
        <f t="shared" si="54"/>
        <v>0</v>
      </c>
      <c r="AN52" s="38">
        <v>6</v>
      </c>
      <c r="AO52" s="70">
        <f t="shared" si="55"/>
        <v>177.96</v>
      </c>
      <c r="AP52" s="38">
        <v>2</v>
      </c>
      <c r="AQ52" s="70">
        <f t="shared" si="56"/>
        <v>59.32</v>
      </c>
      <c r="AR52" s="39">
        <v>1</v>
      </c>
      <c r="AS52" s="103">
        <f t="shared" si="57"/>
        <v>29.66</v>
      </c>
      <c r="AT52" s="38">
        <v>3</v>
      </c>
      <c r="AU52" s="70">
        <f t="shared" si="58"/>
        <v>88.98</v>
      </c>
      <c r="AV52" s="39">
        <v>4</v>
      </c>
      <c r="AW52" s="103">
        <f t="shared" si="59"/>
        <v>118.64</v>
      </c>
      <c r="AX52" s="38">
        <v>4</v>
      </c>
      <c r="AY52" s="70">
        <f t="shared" si="60"/>
        <v>118.64</v>
      </c>
      <c r="AZ52" s="39">
        <v>2</v>
      </c>
      <c r="BA52" s="103">
        <f t="shared" si="61"/>
        <v>59.32</v>
      </c>
      <c r="BB52" s="39">
        <v>6</v>
      </c>
      <c r="BC52" s="103">
        <f t="shared" si="62"/>
        <v>177.96</v>
      </c>
      <c r="BD52" s="39">
        <v>6</v>
      </c>
      <c r="BE52" s="103">
        <f t="shared" si="63"/>
        <v>177.96</v>
      </c>
      <c r="BF52" s="38">
        <v>12</v>
      </c>
      <c r="BG52" s="70">
        <f t="shared" si="64"/>
        <v>355.92</v>
      </c>
      <c r="BH52" s="38">
        <v>0</v>
      </c>
      <c r="BI52" s="70">
        <f t="shared" ref="BI52:BI63" si="65">BH52*C52</f>
        <v>0</v>
      </c>
      <c r="BJ52" s="38">
        <v>0</v>
      </c>
      <c r="BK52" s="70">
        <f t="shared" ref="BK52:BK63" si="66">BJ52*C52</f>
        <v>0</v>
      </c>
      <c r="BL52" s="257"/>
    </row>
    <row r="53" spans="1:64" ht="15.75" x14ac:dyDescent="0.2">
      <c r="A53" s="29">
        <v>5</v>
      </c>
      <c r="B53" s="65" t="s">
        <v>99</v>
      </c>
      <c r="C53" s="112">
        <v>5.87</v>
      </c>
      <c r="D53" s="38">
        <v>2</v>
      </c>
      <c r="E53" s="70">
        <f t="shared" si="37"/>
        <v>11.74</v>
      </c>
      <c r="F53" s="38">
        <v>2</v>
      </c>
      <c r="G53" s="70">
        <f t="shared" si="38"/>
        <v>11.74</v>
      </c>
      <c r="H53" s="38">
        <v>2</v>
      </c>
      <c r="I53" s="70">
        <f t="shared" si="39"/>
        <v>11.74</v>
      </c>
      <c r="J53" s="38">
        <v>2</v>
      </c>
      <c r="K53" s="70">
        <f t="shared" si="40"/>
        <v>11.74</v>
      </c>
      <c r="L53" s="38">
        <v>2</v>
      </c>
      <c r="M53" s="70">
        <f t="shared" si="41"/>
        <v>11.74</v>
      </c>
      <c r="N53" s="38">
        <v>2</v>
      </c>
      <c r="O53" s="70">
        <f t="shared" si="42"/>
        <v>11.74</v>
      </c>
      <c r="P53" s="38">
        <v>2</v>
      </c>
      <c r="Q53" s="70">
        <f t="shared" si="43"/>
        <v>11.74</v>
      </c>
      <c r="R53" s="38">
        <v>2</v>
      </c>
      <c r="S53" s="70">
        <f t="shared" si="44"/>
        <v>11.74</v>
      </c>
      <c r="T53" s="38">
        <v>2</v>
      </c>
      <c r="U53" s="70">
        <f t="shared" si="45"/>
        <v>11.74</v>
      </c>
      <c r="V53" s="38">
        <v>2</v>
      </c>
      <c r="W53" s="70">
        <f t="shared" si="46"/>
        <v>11.74</v>
      </c>
      <c r="X53" s="38">
        <v>2</v>
      </c>
      <c r="Y53" s="70">
        <f t="shared" si="47"/>
        <v>11.74</v>
      </c>
      <c r="Z53" s="38">
        <v>2</v>
      </c>
      <c r="AA53" s="70">
        <f t="shared" si="48"/>
        <v>11.74</v>
      </c>
      <c r="AB53" s="38">
        <v>2</v>
      </c>
      <c r="AC53" s="70">
        <f t="shared" si="49"/>
        <v>11.74</v>
      </c>
      <c r="AD53" s="38">
        <v>4</v>
      </c>
      <c r="AE53" s="70">
        <f t="shared" si="50"/>
        <v>23.48</v>
      </c>
      <c r="AF53" s="38">
        <v>2</v>
      </c>
      <c r="AG53" s="70">
        <f t="shared" si="51"/>
        <v>11.74</v>
      </c>
      <c r="AH53" s="38">
        <v>4</v>
      </c>
      <c r="AI53" s="70">
        <f t="shared" si="52"/>
        <v>23.48</v>
      </c>
      <c r="AJ53" s="38">
        <v>5</v>
      </c>
      <c r="AK53" s="70">
        <f t="shared" si="53"/>
        <v>29.35</v>
      </c>
      <c r="AL53" s="38">
        <v>1</v>
      </c>
      <c r="AM53" s="70">
        <f t="shared" si="54"/>
        <v>5.87</v>
      </c>
      <c r="AN53" s="38">
        <v>2</v>
      </c>
      <c r="AO53" s="70">
        <f t="shared" si="55"/>
        <v>11.74</v>
      </c>
      <c r="AP53" s="38">
        <v>2</v>
      </c>
      <c r="AQ53" s="70">
        <f t="shared" si="56"/>
        <v>11.74</v>
      </c>
      <c r="AR53" s="46">
        <v>2</v>
      </c>
      <c r="AS53" s="83">
        <f t="shared" si="57"/>
        <v>11.74</v>
      </c>
      <c r="AT53" s="38">
        <v>2</v>
      </c>
      <c r="AU53" s="70">
        <f t="shared" si="58"/>
        <v>11.74</v>
      </c>
      <c r="AV53" s="46">
        <v>4</v>
      </c>
      <c r="AW53" s="83">
        <f t="shared" si="59"/>
        <v>23.48</v>
      </c>
      <c r="AX53" s="29">
        <v>6</v>
      </c>
      <c r="AY53" s="84">
        <f t="shared" si="60"/>
        <v>35.22</v>
      </c>
      <c r="AZ53" s="39">
        <v>2</v>
      </c>
      <c r="BA53" s="83">
        <f t="shared" si="61"/>
        <v>11.74</v>
      </c>
      <c r="BB53" s="39">
        <v>2</v>
      </c>
      <c r="BC53" s="83">
        <f t="shared" si="62"/>
        <v>11.74</v>
      </c>
      <c r="BD53" s="39">
        <v>2</v>
      </c>
      <c r="BE53" s="83">
        <f t="shared" si="63"/>
        <v>11.74</v>
      </c>
      <c r="BF53" s="38">
        <v>2</v>
      </c>
      <c r="BG53" s="70">
        <f t="shared" si="64"/>
        <v>11.74</v>
      </c>
      <c r="BH53" s="38">
        <v>2</v>
      </c>
      <c r="BI53" s="70">
        <f t="shared" si="65"/>
        <v>11.74</v>
      </c>
      <c r="BJ53" s="38">
        <v>2</v>
      </c>
      <c r="BK53" s="70">
        <f t="shared" si="66"/>
        <v>11.74</v>
      </c>
      <c r="BL53" s="257"/>
    </row>
    <row r="54" spans="1:64" ht="15.75" x14ac:dyDescent="0.2">
      <c r="A54" s="38">
        <v>6</v>
      </c>
      <c r="B54" s="65" t="s">
        <v>257</v>
      </c>
      <c r="C54" s="112">
        <v>13.11</v>
      </c>
      <c r="D54" s="38">
        <v>4</v>
      </c>
      <c r="E54" s="70">
        <f t="shared" si="37"/>
        <v>52.44</v>
      </c>
      <c r="F54" s="38">
        <v>4</v>
      </c>
      <c r="G54" s="70">
        <f t="shared" si="38"/>
        <v>52.44</v>
      </c>
      <c r="H54" s="38">
        <v>4</v>
      </c>
      <c r="I54" s="70">
        <f t="shared" si="39"/>
        <v>52.44</v>
      </c>
      <c r="J54" s="38">
        <v>4</v>
      </c>
      <c r="K54" s="70">
        <f t="shared" si="40"/>
        <v>52.44</v>
      </c>
      <c r="L54" s="38">
        <v>4</v>
      </c>
      <c r="M54" s="70">
        <f t="shared" si="41"/>
        <v>52.44</v>
      </c>
      <c r="N54" s="38">
        <v>4</v>
      </c>
      <c r="O54" s="70">
        <f t="shared" si="42"/>
        <v>52.44</v>
      </c>
      <c r="P54" s="38">
        <v>4</v>
      </c>
      <c r="Q54" s="70">
        <f t="shared" si="43"/>
        <v>52.44</v>
      </c>
      <c r="R54" s="38">
        <v>4</v>
      </c>
      <c r="S54" s="70">
        <f t="shared" si="44"/>
        <v>52.44</v>
      </c>
      <c r="T54" s="38">
        <v>2</v>
      </c>
      <c r="U54" s="70">
        <f t="shared" si="45"/>
        <v>26.22</v>
      </c>
      <c r="V54" s="38">
        <v>4</v>
      </c>
      <c r="W54" s="70">
        <f t="shared" si="46"/>
        <v>52.44</v>
      </c>
      <c r="X54" s="38">
        <v>6</v>
      </c>
      <c r="Y54" s="70">
        <f t="shared" si="47"/>
        <v>78.66</v>
      </c>
      <c r="Z54" s="38">
        <v>4</v>
      </c>
      <c r="AA54" s="70">
        <f t="shared" si="48"/>
        <v>52.44</v>
      </c>
      <c r="AB54" s="38">
        <v>8</v>
      </c>
      <c r="AC54" s="70">
        <f t="shared" si="49"/>
        <v>104.88</v>
      </c>
      <c r="AD54" s="38">
        <v>16</v>
      </c>
      <c r="AE54" s="70">
        <f t="shared" si="50"/>
        <v>209.76</v>
      </c>
      <c r="AF54" s="38">
        <v>2</v>
      </c>
      <c r="AG54" s="70">
        <f t="shared" si="51"/>
        <v>26.22</v>
      </c>
      <c r="AH54" s="38">
        <v>16</v>
      </c>
      <c r="AI54" s="70">
        <f t="shared" si="52"/>
        <v>209.76</v>
      </c>
      <c r="AJ54" s="38">
        <v>10</v>
      </c>
      <c r="AK54" s="70">
        <f t="shared" si="53"/>
        <v>131.1</v>
      </c>
      <c r="AL54" s="38">
        <v>4</v>
      </c>
      <c r="AM54" s="70">
        <f t="shared" si="54"/>
        <v>52.44</v>
      </c>
      <c r="AN54" s="38">
        <v>2</v>
      </c>
      <c r="AO54" s="70">
        <f t="shared" si="55"/>
        <v>26.22</v>
      </c>
      <c r="AP54" s="38">
        <v>2</v>
      </c>
      <c r="AQ54" s="70">
        <f t="shared" si="56"/>
        <v>26.22</v>
      </c>
      <c r="AR54" s="46">
        <v>1</v>
      </c>
      <c r="AS54" s="83">
        <f t="shared" si="57"/>
        <v>13.11</v>
      </c>
      <c r="AT54" s="38">
        <v>2</v>
      </c>
      <c r="AU54" s="70">
        <f t="shared" si="58"/>
        <v>26.22</v>
      </c>
      <c r="AV54" s="46">
        <v>6</v>
      </c>
      <c r="AW54" s="83">
        <f t="shared" si="59"/>
        <v>78.66</v>
      </c>
      <c r="AX54" s="29">
        <v>2</v>
      </c>
      <c r="AY54" s="84">
        <f t="shared" si="60"/>
        <v>26.22</v>
      </c>
      <c r="AZ54" s="39">
        <v>2</v>
      </c>
      <c r="BA54" s="83">
        <f t="shared" si="61"/>
        <v>26.22</v>
      </c>
      <c r="BB54" s="39">
        <v>2</v>
      </c>
      <c r="BC54" s="83">
        <f t="shared" si="62"/>
        <v>26.22</v>
      </c>
      <c r="BD54" s="39">
        <v>2</v>
      </c>
      <c r="BE54" s="83">
        <f t="shared" si="63"/>
        <v>26.22</v>
      </c>
      <c r="BF54" s="38">
        <v>4</v>
      </c>
      <c r="BG54" s="70">
        <f t="shared" si="64"/>
        <v>52.44</v>
      </c>
      <c r="BH54" s="38">
        <v>2</v>
      </c>
      <c r="BI54" s="70">
        <f t="shared" si="65"/>
        <v>26.22</v>
      </c>
      <c r="BJ54" s="38">
        <v>2</v>
      </c>
      <c r="BK54" s="70">
        <f t="shared" si="66"/>
        <v>26.22</v>
      </c>
      <c r="BL54" s="257"/>
    </row>
    <row r="55" spans="1:64" ht="15.75" x14ac:dyDescent="0.2">
      <c r="A55" s="29">
        <v>7</v>
      </c>
      <c r="B55" s="65" t="s">
        <v>258</v>
      </c>
      <c r="C55" s="112">
        <v>3.19</v>
      </c>
      <c r="D55" s="29">
        <v>2</v>
      </c>
      <c r="E55" s="70">
        <f t="shared" si="37"/>
        <v>6.38</v>
      </c>
      <c r="F55" s="29">
        <v>2</v>
      </c>
      <c r="G55" s="70">
        <f t="shared" si="38"/>
        <v>6.38</v>
      </c>
      <c r="H55" s="29">
        <v>2</v>
      </c>
      <c r="I55" s="70">
        <f t="shared" si="39"/>
        <v>6.38</v>
      </c>
      <c r="J55" s="29">
        <v>2</v>
      </c>
      <c r="K55" s="70">
        <f t="shared" si="40"/>
        <v>6.38</v>
      </c>
      <c r="L55" s="29">
        <v>2</v>
      </c>
      <c r="M55" s="70">
        <f t="shared" si="41"/>
        <v>6.38</v>
      </c>
      <c r="N55" s="29">
        <v>2</v>
      </c>
      <c r="O55" s="70">
        <f t="shared" si="42"/>
        <v>6.38</v>
      </c>
      <c r="P55" s="29">
        <v>2</v>
      </c>
      <c r="Q55" s="70">
        <f t="shared" si="43"/>
        <v>6.38</v>
      </c>
      <c r="R55" s="38">
        <v>2</v>
      </c>
      <c r="S55" s="70">
        <f t="shared" si="44"/>
        <v>6.38</v>
      </c>
      <c r="T55" s="29">
        <v>2</v>
      </c>
      <c r="U55" s="70">
        <f t="shared" si="45"/>
        <v>6.38</v>
      </c>
      <c r="V55" s="29">
        <v>2</v>
      </c>
      <c r="W55" s="70">
        <f t="shared" si="46"/>
        <v>6.38</v>
      </c>
      <c r="X55" s="29">
        <v>7</v>
      </c>
      <c r="Y55" s="70">
        <f t="shared" si="47"/>
        <v>22.33</v>
      </c>
      <c r="Z55" s="29">
        <v>6</v>
      </c>
      <c r="AA55" s="70">
        <f t="shared" si="48"/>
        <v>19.14</v>
      </c>
      <c r="AB55" s="29">
        <v>12</v>
      </c>
      <c r="AC55" s="70">
        <f t="shared" si="49"/>
        <v>38.28</v>
      </c>
      <c r="AD55" s="29">
        <v>24</v>
      </c>
      <c r="AE55" s="70">
        <f t="shared" si="50"/>
        <v>76.56</v>
      </c>
      <c r="AF55" s="29">
        <v>10</v>
      </c>
      <c r="AG55" s="70">
        <f t="shared" si="51"/>
        <v>31.9</v>
      </c>
      <c r="AH55" s="38">
        <v>24</v>
      </c>
      <c r="AI55" s="70">
        <f t="shared" si="52"/>
        <v>76.56</v>
      </c>
      <c r="AJ55" s="38">
        <v>7</v>
      </c>
      <c r="AK55" s="70">
        <f t="shared" si="53"/>
        <v>22.33</v>
      </c>
      <c r="AL55" s="38">
        <v>2</v>
      </c>
      <c r="AM55" s="70">
        <f t="shared" si="54"/>
        <v>6.38</v>
      </c>
      <c r="AN55" s="38">
        <v>2</v>
      </c>
      <c r="AO55" s="70">
        <f t="shared" si="55"/>
        <v>6.38</v>
      </c>
      <c r="AP55" s="38">
        <v>3</v>
      </c>
      <c r="AQ55" s="70">
        <f t="shared" si="56"/>
        <v>9.57</v>
      </c>
      <c r="AR55" s="46">
        <v>2</v>
      </c>
      <c r="AS55" s="83">
        <f t="shared" si="57"/>
        <v>6.38</v>
      </c>
      <c r="AT55" s="38">
        <v>3</v>
      </c>
      <c r="AU55" s="70">
        <f t="shared" si="58"/>
        <v>9.57</v>
      </c>
      <c r="AV55" s="46">
        <v>2</v>
      </c>
      <c r="AW55" s="83">
        <f t="shared" si="59"/>
        <v>6.38</v>
      </c>
      <c r="AX55" s="29">
        <v>5</v>
      </c>
      <c r="AY55" s="84">
        <f t="shared" si="60"/>
        <v>15.95</v>
      </c>
      <c r="AZ55" s="39">
        <v>2</v>
      </c>
      <c r="BA55" s="83">
        <f t="shared" si="61"/>
        <v>6.38</v>
      </c>
      <c r="BB55" s="39">
        <v>2</v>
      </c>
      <c r="BC55" s="83">
        <f t="shared" si="62"/>
        <v>6.38</v>
      </c>
      <c r="BD55" s="39">
        <v>2</v>
      </c>
      <c r="BE55" s="83">
        <f t="shared" si="63"/>
        <v>6.38</v>
      </c>
      <c r="BF55" s="38">
        <v>2</v>
      </c>
      <c r="BG55" s="70">
        <f t="shared" si="64"/>
        <v>6.38</v>
      </c>
      <c r="BH55" s="38">
        <v>4</v>
      </c>
      <c r="BI55" s="70">
        <f t="shared" si="65"/>
        <v>12.76</v>
      </c>
      <c r="BJ55" s="38">
        <v>4</v>
      </c>
      <c r="BK55" s="70">
        <f t="shared" si="66"/>
        <v>12.76</v>
      </c>
      <c r="BL55" s="257"/>
    </row>
    <row r="56" spans="1:64" ht="15.75" x14ac:dyDescent="0.2">
      <c r="A56" s="38">
        <v>8</v>
      </c>
      <c r="B56" s="65" t="s">
        <v>100</v>
      </c>
      <c r="C56" s="112">
        <v>14.34</v>
      </c>
      <c r="D56" s="29">
        <v>0</v>
      </c>
      <c r="E56" s="70">
        <f t="shared" si="37"/>
        <v>0</v>
      </c>
      <c r="F56" s="29">
        <v>24</v>
      </c>
      <c r="G56" s="70">
        <f t="shared" si="38"/>
        <v>344.15999999999997</v>
      </c>
      <c r="H56" s="29">
        <v>24</v>
      </c>
      <c r="I56" s="70">
        <f t="shared" si="39"/>
        <v>344.15999999999997</v>
      </c>
      <c r="J56" s="29">
        <v>36</v>
      </c>
      <c r="K56" s="70">
        <f t="shared" si="40"/>
        <v>516.24</v>
      </c>
      <c r="L56" s="29">
        <v>24</v>
      </c>
      <c r="M56" s="70">
        <f t="shared" si="41"/>
        <v>344.15999999999997</v>
      </c>
      <c r="N56" s="29">
        <v>36</v>
      </c>
      <c r="O56" s="70">
        <f t="shared" si="42"/>
        <v>516.24</v>
      </c>
      <c r="P56" s="29">
        <v>36</v>
      </c>
      <c r="Q56" s="70">
        <f t="shared" si="43"/>
        <v>516.24</v>
      </c>
      <c r="R56" s="38">
        <v>24</v>
      </c>
      <c r="S56" s="70">
        <f t="shared" si="44"/>
        <v>344.15999999999997</v>
      </c>
      <c r="T56" s="29">
        <v>6</v>
      </c>
      <c r="U56" s="70">
        <f t="shared" si="45"/>
        <v>86.039999999999992</v>
      </c>
      <c r="V56" s="29">
        <v>24</v>
      </c>
      <c r="W56" s="70">
        <f t="shared" si="46"/>
        <v>344.15999999999997</v>
      </c>
      <c r="X56" s="29"/>
      <c r="Y56" s="70">
        <f t="shared" si="47"/>
        <v>0</v>
      </c>
      <c r="Z56" s="29"/>
      <c r="AA56" s="70">
        <f t="shared" si="48"/>
        <v>0</v>
      </c>
      <c r="AB56" s="29"/>
      <c r="AC56" s="70">
        <f t="shared" si="49"/>
        <v>0</v>
      </c>
      <c r="AD56" s="29"/>
      <c r="AE56" s="70">
        <f t="shared" si="50"/>
        <v>0</v>
      </c>
      <c r="AF56" s="29"/>
      <c r="AG56" s="70">
        <f t="shared" si="51"/>
        <v>0</v>
      </c>
      <c r="AH56" s="38"/>
      <c r="AI56" s="70">
        <f t="shared" si="52"/>
        <v>0</v>
      </c>
      <c r="AJ56" s="38"/>
      <c r="AK56" s="70">
        <f t="shared" si="53"/>
        <v>0</v>
      </c>
      <c r="AL56" s="38">
        <v>2</v>
      </c>
      <c r="AM56" s="70">
        <f t="shared" si="54"/>
        <v>28.68</v>
      </c>
      <c r="AN56" s="38">
        <v>10</v>
      </c>
      <c r="AO56" s="70">
        <f t="shared" si="55"/>
        <v>143.4</v>
      </c>
      <c r="AP56" s="38">
        <v>10</v>
      </c>
      <c r="AQ56" s="70">
        <f t="shared" si="56"/>
        <v>143.4</v>
      </c>
      <c r="AR56" s="46">
        <v>2</v>
      </c>
      <c r="AS56" s="83">
        <f t="shared" si="57"/>
        <v>28.68</v>
      </c>
      <c r="AT56" s="38">
        <v>5</v>
      </c>
      <c r="AU56" s="70">
        <f t="shared" si="58"/>
        <v>71.7</v>
      </c>
      <c r="AV56" s="46">
        <v>15</v>
      </c>
      <c r="AW56" s="83">
        <f t="shared" si="59"/>
        <v>215.1</v>
      </c>
      <c r="AX56" s="29">
        <v>4</v>
      </c>
      <c r="AY56" s="84">
        <f t="shared" si="60"/>
        <v>57.36</v>
      </c>
      <c r="AZ56" s="39">
        <v>2</v>
      </c>
      <c r="BA56" s="83">
        <f t="shared" si="61"/>
        <v>28.68</v>
      </c>
      <c r="BB56" s="39">
        <v>10</v>
      </c>
      <c r="BC56" s="83">
        <f t="shared" ref="BC56:BC63" si="67">BB56*E56</f>
        <v>0</v>
      </c>
      <c r="BD56" s="39">
        <v>10</v>
      </c>
      <c r="BE56" s="83">
        <f t="shared" si="63"/>
        <v>143.4</v>
      </c>
      <c r="BF56" s="38">
        <v>24</v>
      </c>
      <c r="BG56" s="70">
        <f t="shared" si="64"/>
        <v>344.15999999999997</v>
      </c>
      <c r="BH56" s="38">
        <v>2</v>
      </c>
      <c r="BI56" s="70">
        <f t="shared" si="65"/>
        <v>28.68</v>
      </c>
      <c r="BJ56" s="38">
        <v>2</v>
      </c>
      <c r="BK56" s="70">
        <f t="shared" si="66"/>
        <v>28.68</v>
      </c>
      <c r="BL56" s="257"/>
    </row>
    <row r="57" spans="1:64" ht="15.75" x14ac:dyDescent="0.2">
      <c r="A57" s="29">
        <v>9</v>
      </c>
      <c r="B57" s="65" t="s">
        <v>101</v>
      </c>
      <c r="C57" s="112">
        <v>13.5</v>
      </c>
      <c r="D57" s="29">
        <v>0</v>
      </c>
      <c r="E57" s="70">
        <f t="shared" si="37"/>
        <v>0</v>
      </c>
      <c r="F57" s="29">
        <v>12</v>
      </c>
      <c r="G57" s="70">
        <f t="shared" si="38"/>
        <v>162</v>
      </c>
      <c r="H57" s="29">
        <v>12</v>
      </c>
      <c r="I57" s="70">
        <f t="shared" si="39"/>
        <v>162</v>
      </c>
      <c r="J57" s="29">
        <v>12</v>
      </c>
      <c r="K57" s="70">
        <f t="shared" si="40"/>
        <v>162</v>
      </c>
      <c r="L57" s="29">
        <v>12</v>
      </c>
      <c r="M57" s="70">
        <f t="shared" si="41"/>
        <v>162</v>
      </c>
      <c r="N57" s="29">
        <v>24</v>
      </c>
      <c r="O57" s="70">
        <f t="shared" si="42"/>
        <v>324</v>
      </c>
      <c r="P57" s="29">
        <v>12</v>
      </c>
      <c r="Q57" s="70">
        <f t="shared" si="43"/>
        <v>162</v>
      </c>
      <c r="R57" s="38">
        <v>12</v>
      </c>
      <c r="S57" s="70">
        <f t="shared" si="44"/>
        <v>162</v>
      </c>
      <c r="T57" s="29">
        <v>4</v>
      </c>
      <c r="U57" s="70">
        <f t="shared" si="45"/>
        <v>54</v>
      </c>
      <c r="V57" s="29">
        <v>12</v>
      </c>
      <c r="W57" s="70">
        <f t="shared" si="46"/>
        <v>162</v>
      </c>
      <c r="X57" s="29"/>
      <c r="Y57" s="70">
        <f t="shared" si="47"/>
        <v>0</v>
      </c>
      <c r="Z57" s="29"/>
      <c r="AA57" s="70">
        <f t="shared" si="48"/>
        <v>0</v>
      </c>
      <c r="AB57" s="29"/>
      <c r="AC57" s="70">
        <f t="shared" si="49"/>
        <v>0</v>
      </c>
      <c r="AD57" s="29"/>
      <c r="AE57" s="70">
        <f t="shared" si="50"/>
        <v>0</v>
      </c>
      <c r="AF57" s="29"/>
      <c r="AG57" s="70">
        <f t="shared" si="51"/>
        <v>0</v>
      </c>
      <c r="AH57" s="38"/>
      <c r="AI57" s="70">
        <f t="shared" si="52"/>
        <v>0</v>
      </c>
      <c r="AJ57" s="38"/>
      <c r="AK57" s="70">
        <f t="shared" si="53"/>
        <v>0</v>
      </c>
      <c r="AL57" s="38">
        <v>2</v>
      </c>
      <c r="AM57" s="70">
        <f t="shared" si="54"/>
        <v>27</v>
      </c>
      <c r="AN57" s="38">
        <v>4</v>
      </c>
      <c r="AO57" s="70">
        <f t="shared" si="55"/>
        <v>54</v>
      </c>
      <c r="AP57" s="38">
        <v>5</v>
      </c>
      <c r="AQ57" s="70">
        <f t="shared" si="56"/>
        <v>67.5</v>
      </c>
      <c r="AR57" s="46">
        <v>1</v>
      </c>
      <c r="AS57" s="83">
        <f t="shared" si="57"/>
        <v>13.5</v>
      </c>
      <c r="AT57" s="38">
        <v>2</v>
      </c>
      <c r="AU57" s="70">
        <f t="shared" si="58"/>
        <v>27</v>
      </c>
      <c r="AV57" s="46">
        <v>6</v>
      </c>
      <c r="AW57" s="83">
        <f t="shared" si="59"/>
        <v>81</v>
      </c>
      <c r="AX57" s="29">
        <v>0</v>
      </c>
      <c r="AY57" s="84">
        <f t="shared" si="60"/>
        <v>0</v>
      </c>
      <c r="AZ57" s="39">
        <v>2</v>
      </c>
      <c r="BA57" s="83">
        <f t="shared" si="61"/>
        <v>27</v>
      </c>
      <c r="BB57" s="39">
        <v>2</v>
      </c>
      <c r="BC57" s="83">
        <f t="shared" si="67"/>
        <v>0</v>
      </c>
      <c r="BD57" s="39">
        <v>4</v>
      </c>
      <c r="BE57" s="83">
        <f t="shared" si="63"/>
        <v>54</v>
      </c>
      <c r="BF57" s="38">
        <v>12</v>
      </c>
      <c r="BG57" s="70">
        <f t="shared" si="64"/>
        <v>162</v>
      </c>
      <c r="BH57" s="38">
        <v>2</v>
      </c>
      <c r="BI57" s="70">
        <f t="shared" si="65"/>
        <v>27</v>
      </c>
      <c r="BJ57" s="38">
        <v>2</v>
      </c>
      <c r="BK57" s="70">
        <f t="shared" si="66"/>
        <v>27</v>
      </c>
      <c r="BL57" s="257"/>
    </row>
    <row r="58" spans="1:64" ht="30.75" customHeight="1" x14ac:dyDescent="0.2">
      <c r="A58" s="38">
        <v>10</v>
      </c>
      <c r="B58" s="92" t="s">
        <v>114</v>
      </c>
      <c r="C58" s="112">
        <v>51.09</v>
      </c>
      <c r="D58" s="29">
        <v>0</v>
      </c>
      <c r="E58" s="70">
        <f t="shared" si="37"/>
        <v>0</v>
      </c>
      <c r="F58" s="29">
        <v>10</v>
      </c>
      <c r="G58" s="70">
        <f t="shared" si="38"/>
        <v>510.90000000000003</v>
      </c>
      <c r="H58" s="29">
        <v>6</v>
      </c>
      <c r="I58" s="70">
        <f t="shared" si="39"/>
        <v>306.54000000000002</v>
      </c>
      <c r="J58" s="29">
        <v>10</v>
      </c>
      <c r="K58" s="70">
        <f t="shared" si="40"/>
        <v>510.90000000000003</v>
      </c>
      <c r="L58" s="29">
        <v>6</v>
      </c>
      <c r="M58" s="70">
        <f t="shared" si="41"/>
        <v>306.54000000000002</v>
      </c>
      <c r="N58" s="29">
        <v>10</v>
      </c>
      <c r="O58" s="70">
        <f t="shared" si="42"/>
        <v>510.90000000000003</v>
      </c>
      <c r="P58" s="29">
        <v>10</v>
      </c>
      <c r="Q58" s="70">
        <f t="shared" si="43"/>
        <v>510.90000000000003</v>
      </c>
      <c r="R58" s="38">
        <v>8</v>
      </c>
      <c r="S58" s="70">
        <f t="shared" si="44"/>
        <v>408.72</v>
      </c>
      <c r="T58" s="29">
        <v>4</v>
      </c>
      <c r="U58" s="70">
        <f t="shared" si="45"/>
        <v>204.36</v>
      </c>
      <c r="V58" s="29">
        <v>12</v>
      </c>
      <c r="W58" s="70">
        <f t="shared" si="46"/>
        <v>613.08000000000004</v>
      </c>
      <c r="X58" s="29">
        <v>5</v>
      </c>
      <c r="Y58" s="70">
        <f t="shared" si="47"/>
        <v>255.45000000000002</v>
      </c>
      <c r="Z58" s="29">
        <v>2</v>
      </c>
      <c r="AA58" s="70">
        <f t="shared" si="48"/>
        <v>102.18</v>
      </c>
      <c r="AB58" s="29">
        <v>2</v>
      </c>
      <c r="AC58" s="70">
        <f t="shared" si="49"/>
        <v>102.18</v>
      </c>
      <c r="AD58" s="29">
        <v>4</v>
      </c>
      <c r="AE58" s="70">
        <f t="shared" si="50"/>
        <v>204.36</v>
      </c>
      <c r="AF58" s="29">
        <v>5</v>
      </c>
      <c r="AG58" s="70">
        <f t="shared" si="51"/>
        <v>255.45000000000002</v>
      </c>
      <c r="AH58" s="38">
        <v>4</v>
      </c>
      <c r="AI58" s="70">
        <f t="shared" si="52"/>
        <v>204.36</v>
      </c>
      <c r="AJ58" s="38">
        <v>5</v>
      </c>
      <c r="AK58" s="70">
        <f t="shared" si="53"/>
        <v>255.45000000000002</v>
      </c>
      <c r="AL58" s="38">
        <v>0</v>
      </c>
      <c r="AM58" s="70">
        <f t="shared" si="54"/>
        <v>0</v>
      </c>
      <c r="AN58" s="38"/>
      <c r="AO58" s="70">
        <f t="shared" si="55"/>
        <v>0</v>
      </c>
      <c r="AP58" s="38">
        <v>6</v>
      </c>
      <c r="AQ58" s="70">
        <f t="shared" si="56"/>
        <v>306.54000000000002</v>
      </c>
      <c r="AR58" s="46">
        <v>2</v>
      </c>
      <c r="AS58" s="83">
        <f t="shared" si="57"/>
        <v>102.18</v>
      </c>
      <c r="AT58" s="38">
        <v>3</v>
      </c>
      <c r="AU58" s="70">
        <f t="shared" si="58"/>
        <v>153.27000000000001</v>
      </c>
      <c r="AV58" s="46"/>
      <c r="AW58" s="83">
        <f t="shared" si="59"/>
        <v>0</v>
      </c>
      <c r="AX58" s="29">
        <v>0</v>
      </c>
      <c r="AY58" s="84">
        <f t="shared" si="60"/>
        <v>0</v>
      </c>
      <c r="AZ58" s="39"/>
      <c r="BA58" s="83">
        <f t="shared" si="61"/>
        <v>0</v>
      </c>
      <c r="BB58" s="39"/>
      <c r="BC58" s="83">
        <f t="shared" si="67"/>
        <v>0</v>
      </c>
      <c r="BD58" s="39"/>
      <c r="BE58" s="83">
        <f t="shared" ref="BE58:BE63" si="68">BD58*G58</f>
        <v>0</v>
      </c>
      <c r="BF58" s="38">
        <v>8</v>
      </c>
      <c r="BG58" s="70">
        <f t="shared" si="64"/>
        <v>408.72</v>
      </c>
      <c r="BH58" s="38">
        <v>0</v>
      </c>
      <c r="BI58" s="70">
        <f t="shared" si="65"/>
        <v>0</v>
      </c>
      <c r="BJ58" s="38">
        <v>0</v>
      </c>
      <c r="BK58" s="70">
        <f t="shared" si="66"/>
        <v>0</v>
      </c>
      <c r="BL58" s="257"/>
    </row>
    <row r="59" spans="1:64" s="101" customFormat="1" ht="31.5" x14ac:dyDescent="0.2">
      <c r="A59" s="29">
        <v>11</v>
      </c>
      <c r="B59" s="92" t="s">
        <v>212</v>
      </c>
      <c r="C59" s="112">
        <v>36.26</v>
      </c>
      <c r="D59" s="97"/>
      <c r="E59" s="96">
        <f t="shared" si="37"/>
        <v>0</v>
      </c>
      <c r="F59" s="97"/>
      <c r="G59" s="96">
        <f t="shared" si="38"/>
        <v>0</v>
      </c>
      <c r="H59" s="97"/>
      <c r="I59" s="70">
        <f t="shared" si="39"/>
        <v>0</v>
      </c>
      <c r="J59" s="97"/>
      <c r="K59" s="70">
        <f t="shared" si="40"/>
        <v>0</v>
      </c>
      <c r="L59" s="97"/>
      <c r="M59" s="70">
        <f t="shared" si="41"/>
        <v>0</v>
      </c>
      <c r="N59" s="97"/>
      <c r="O59" s="70">
        <f t="shared" si="42"/>
        <v>0</v>
      </c>
      <c r="P59" s="97"/>
      <c r="Q59" s="70">
        <f t="shared" si="43"/>
        <v>0</v>
      </c>
      <c r="R59" s="95"/>
      <c r="S59" s="70">
        <f t="shared" si="44"/>
        <v>0</v>
      </c>
      <c r="T59" s="97"/>
      <c r="U59" s="70">
        <f t="shared" si="45"/>
        <v>0</v>
      </c>
      <c r="V59" s="97"/>
      <c r="W59" s="70">
        <f t="shared" si="46"/>
        <v>0</v>
      </c>
      <c r="X59" s="97">
        <v>10</v>
      </c>
      <c r="Y59" s="70">
        <f t="shared" si="47"/>
        <v>362.59999999999997</v>
      </c>
      <c r="Z59" s="97">
        <v>6</v>
      </c>
      <c r="AA59" s="70">
        <f t="shared" si="48"/>
        <v>217.56</v>
      </c>
      <c r="AB59" s="97">
        <v>12</v>
      </c>
      <c r="AC59" s="70">
        <f t="shared" si="49"/>
        <v>435.12</v>
      </c>
      <c r="AD59" s="97">
        <v>24</v>
      </c>
      <c r="AE59" s="70">
        <f t="shared" si="50"/>
        <v>870.24</v>
      </c>
      <c r="AF59" s="97">
        <v>12</v>
      </c>
      <c r="AG59" s="70">
        <f t="shared" si="51"/>
        <v>435.12</v>
      </c>
      <c r="AH59" s="95">
        <v>24</v>
      </c>
      <c r="AI59" s="70">
        <f t="shared" si="52"/>
        <v>870.24</v>
      </c>
      <c r="AJ59" s="95">
        <v>12</v>
      </c>
      <c r="AK59" s="70">
        <f t="shared" si="53"/>
        <v>435.12</v>
      </c>
      <c r="AL59" s="95"/>
      <c r="AM59" s="70">
        <f t="shared" si="54"/>
        <v>0</v>
      </c>
      <c r="AN59" s="95"/>
      <c r="AO59" s="70">
        <f t="shared" si="55"/>
        <v>0</v>
      </c>
      <c r="AP59" s="95"/>
      <c r="AQ59" s="70">
        <f t="shared" si="56"/>
        <v>0</v>
      </c>
      <c r="AR59" s="98"/>
      <c r="AS59" s="99">
        <f t="shared" si="57"/>
        <v>0</v>
      </c>
      <c r="AT59" s="95"/>
      <c r="AU59" s="70">
        <f t="shared" si="58"/>
        <v>0</v>
      </c>
      <c r="AV59" s="98"/>
      <c r="AW59" s="99">
        <f t="shared" si="59"/>
        <v>0</v>
      </c>
      <c r="AX59" s="97"/>
      <c r="AY59" s="84">
        <f t="shared" si="60"/>
        <v>0</v>
      </c>
      <c r="AZ59" s="100"/>
      <c r="BA59" s="83">
        <f t="shared" si="61"/>
        <v>0</v>
      </c>
      <c r="BB59" s="100"/>
      <c r="BC59" s="83">
        <f t="shared" si="67"/>
        <v>0</v>
      </c>
      <c r="BD59" s="100"/>
      <c r="BE59" s="83">
        <f t="shared" si="68"/>
        <v>0</v>
      </c>
      <c r="BF59" s="95"/>
      <c r="BG59" s="96"/>
      <c r="BH59" s="95"/>
      <c r="BI59" s="70">
        <f t="shared" si="65"/>
        <v>0</v>
      </c>
      <c r="BJ59" s="95"/>
      <c r="BK59" s="70">
        <f t="shared" si="66"/>
        <v>0</v>
      </c>
      <c r="BL59" s="257"/>
    </row>
    <row r="60" spans="1:64" s="101" customFormat="1" ht="31.5" x14ac:dyDescent="0.2">
      <c r="A60" s="38">
        <v>12</v>
      </c>
      <c r="B60" s="92" t="s">
        <v>215</v>
      </c>
      <c r="C60" s="112">
        <v>82.24</v>
      </c>
      <c r="D60" s="97"/>
      <c r="E60" s="96">
        <f t="shared" si="37"/>
        <v>0</v>
      </c>
      <c r="F60" s="97"/>
      <c r="G60" s="96">
        <f t="shared" si="38"/>
        <v>0</v>
      </c>
      <c r="H60" s="97"/>
      <c r="I60" s="70">
        <f t="shared" si="39"/>
        <v>0</v>
      </c>
      <c r="J60" s="97"/>
      <c r="K60" s="70">
        <f t="shared" si="40"/>
        <v>0</v>
      </c>
      <c r="L60" s="97"/>
      <c r="M60" s="70">
        <f t="shared" si="41"/>
        <v>0</v>
      </c>
      <c r="N60" s="97"/>
      <c r="O60" s="70">
        <f t="shared" si="42"/>
        <v>0</v>
      </c>
      <c r="P60" s="97"/>
      <c r="Q60" s="70">
        <f t="shared" si="43"/>
        <v>0</v>
      </c>
      <c r="R60" s="95"/>
      <c r="S60" s="70">
        <f t="shared" si="44"/>
        <v>0</v>
      </c>
      <c r="T60" s="97"/>
      <c r="U60" s="70">
        <f t="shared" si="45"/>
        <v>0</v>
      </c>
      <c r="V60" s="97"/>
      <c r="W60" s="70">
        <f t="shared" si="46"/>
        <v>0</v>
      </c>
      <c r="X60" s="97">
        <v>10</v>
      </c>
      <c r="Y60" s="70">
        <f t="shared" si="47"/>
        <v>822.4</v>
      </c>
      <c r="Z60" s="97">
        <v>6</v>
      </c>
      <c r="AA60" s="70">
        <f t="shared" si="48"/>
        <v>493.43999999999994</v>
      </c>
      <c r="AB60" s="97">
        <v>12</v>
      </c>
      <c r="AC60" s="70">
        <f t="shared" si="49"/>
        <v>986.87999999999988</v>
      </c>
      <c r="AD60" s="97">
        <v>24</v>
      </c>
      <c r="AE60" s="70">
        <f t="shared" si="50"/>
        <v>1973.7599999999998</v>
      </c>
      <c r="AF60" s="97">
        <v>12</v>
      </c>
      <c r="AG60" s="70">
        <f t="shared" si="51"/>
        <v>986.87999999999988</v>
      </c>
      <c r="AH60" s="95">
        <v>24</v>
      </c>
      <c r="AI60" s="70">
        <f t="shared" si="52"/>
        <v>1973.7599999999998</v>
      </c>
      <c r="AJ60" s="95">
        <v>8</v>
      </c>
      <c r="AK60" s="70">
        <f t="shared" si="53"/>
        <v>657.92</v>
      </c>
      <c r="AL60" s="95"/>
      <c r="AM60" s="70">
        <f t="shared" si="54"/>
        <v>0</v>
      </c>
      <c r="AN60" s="95">
        <v>4</v>
      </c>
      <c r="AO60" s="70">
        <f t="shared" si="55"/>
        <v>328.96</v>
      </c>
      <c r="AP60" s="95"/>
      <c r="AQ60" s="70">
        <f t="shared" si="56"/>
        <v>0</v>
      </c>
      <c r="AR60" s="98">
        <v>2</v>
      </c>
      <c r="AS60" s="99">
        <f t="shared" si="57"/>
        <v>164.48</v>
      </c>
      <c r="AT60" s="95"/>
      <c r="AU60" s="70">
        <f t="shared" si="58"/>
        <v>0</v>
      </c>
      <c r="AV60" s="98"/>
      <c r="AW60" s="99">
        <f t="shared" si="59"/>
        <v>0</v>
      </c>
      <c r="AX60" s="97"/>
      <c r="AY60" s="84">
        <f t="shared" si="60"/>
        <v>0</v>
      </c>
      <c r="AZ60" s="100"/>
      <c r="BA60" s="83">
        <f t="shared" si="61"/>
        <v>0</v>
      </c>
      <c r="BB60" s="100">
        <v>2</v>
      </c>
      <c r="BC60" s="83">
        <f t="shared" si="67"/>
        <v>0</v>
      </c>
      <c r="BD60" s="100"/>
      <c r="BE60" s="83">
        <f t="shared" si="68"/>
        <v>0</v>
      </c>
      <c r="BF60" s="95"/>
      <c r="BG60" s="96"/>
      <c r="BH60" s="95"/>
      <c r="BI60" s="70">
        <f t="shared" si="65"/>
        <v>0</v>
      </c>
      <c r="BJ60" s="95"/>
      <c r="BK60" s="70">
        <f t="shared" si="66"/>
        <v>0</v>
      </c>
      <c r="BL60" s="257"/>
    </row>
    <row r="61" spans="1:64" s="101" customFormat="1" ht="31.5" x14ac:dyDescent="0.2">
      <c r="A61" s="29">
        <v>13</v>
      </c>
      <c r="B61" s="92" t="s">
        <v>216</v>
      </c>
      <c r="C61" s="112">
        <v>93.88</v>
      </c>
      <c r="D61" s="97"/>
      <c r="E61" s="96">
        <f t="shared" si="37"/>
        <v>0</v>
      </c>
      <c r="F61" s="97"/>
      <c r="G61" s="96">
        <f t="shared" si="38"/>
        <v>0</v>
      </c>
      <c r="H61" s="97"/>
      <c r="I61" s="70">
        <f t="shared" si="39"/>
        <v>0</v>
      </c>
      <c r="J61" s="97"/>
      <c r="K61" s="70">
        <f t="shared" si="40"/>
        <v>0</v>
      </c>
      <c r="L61" s="97"/>
      <c r="M61" s="70">
        <f t="shared" si="41"/>
        <v>0</v>
      </c>
      <c r="N61" s="97"/>
      <c r="O61" s="70">
        <f t="shared" si="42"/>
        <v>0</v>
      </c>
      <c r="P61" s="97"/>
      <c r="Q61" s="70">
        <f t="shared" si="43"/>
        <v>0</v>
      </c>
      <c r="R61" s="95"/>
      <c r="S61" s="70">
        <f t="shared" si="44"/>
        <v>0</v>
      </c>
      <c r="T61" s="97"/>
      <c r="U61" s="70">
        <f t="shared" si="45"/>
        <v>0</v>
      </c>
      <c r="V61" s="97"/>
      <c r="W61" s="70">
        <f t="shared" si="46"/>
        <v>0</v>
      </c>
      <c r="X61" s="97">
        <v>8</v>
      </c>
      <c r="Y61" s="70">
        <f t="shared" si="47"/>
        <v>751.04</v>
      </c>
      <c r="Z61" s="97">
        <v>3</v>
      </c>
      <c r="AA61" s="70">
        <f t="shared" si="48"/>
        <v>281.64</v>
      </c>
      <c r="AB61" s="97">
        <v>6</v>
      </c>
      <c r="AC61" s="70">
        <f t="shared" si="49"/>
        <v>563.28</v>
      </c>
      <c r="AD61" s="97">
        <v>12</v>
      </c>
      <c r="AE61" s="70">
        <f t="shared" si="50"/>
        <v>1126.56</v>
      </c>
      <c r="AF61" s="97">
        <v>6</v>
      </c>
      <c r="AG61" s="70">
        <f t="shared" si="51"/>
        <v>563.28</v>
      </c>
      <c r="AH61" s="95">
        <v>12</v>
      </c>
      <c r="AI61" s="70">
        <f t="shared" si="52"/>
        <v>1126.56</v>
      </c>
      <c r="AJ61" s="95">
        <v>4</v>
      </c>
      <c r="AK61" s="70">
        <f t="shared" si="53"/>
        <v>375.52</v>
      </c>
      <c r="AL61" s="95"/>
      <c r="AM61" s="70">
        <f t="shared" si="54"/>
        <v>0</v>
      </c>
      <c r="AN61" s="95"/>
      <c r="AO61" s="70">
        <f t="shared" si="55"/>
        <v>0</v>
      </c>
      <c r="AP61" s="95"/>
      <c r="AQ61" s="70">
        <f t="shared" si="56"/>
        <v>0</v>
      </c>
      <c r="AR61" s="98">
        <v>1</v>
      </c>
      <c r="AS61" s="99">
        <f t="shared" si="57"/>
        <v>93.88</v>
      </c>
      <c r="AT61" s="95"/>
      <c r="AU61" s="70">
        <f t="shared" si="58"/>
        <v>0</v>
      </c>
      <c r="AV61" s="98"/>
      <c r="AW61" s="99">
        <f t="shared" si="59"/>
        <v>0</v>
      </c>
      <c r="AX61" s="97"/>
      <c r="AY61" s="84">
        <f t="shared" si="60"/>
        <v>0</v>
      </c>
      <c r="AZ61" s="100"/>
      <c r="BA61" s="83">
        <f t="shared" si="61"/>
        <v>0</v>
      </c>
      <c r="BB61" s="100"/>
      <c r="BC61" s="83">
        <f t="shared" si="67"/>
        <v>0</v>
      </c>
      <c r="BD61" s="100"/>
      <c r="BE61" s="83">
        <f t="shared" si="68"/>
        <v>0</v>
      </c>
      <c r="BF61" s="95"/>
      <c r="BG61" s="96"/>
      <c r="BH61" s="95"/>
      <c r="BI61" s="70">
        <f t="shared" si="65"/>
        <v>0</v>
      </c>
      <c r="BJ61" s="95"/>
      <c r="BK61" s="70">
        <f t="shared" si="66"/>
        <v>0</v>
      </c>
      <c r="BL61" s="257"/>
    </row>
    <row r="62" spans="1:64" s="101" customFormat="1" ht="31.5" x14ac:dyDescent="0.2">
      <c r="A62" s="38">
        <v>14</v>
      </c>
      <c r="B62" s="92" t="s">
        <v>213</v>
      </c>
      <c r="C62" s="112">
        <v>39.880000000000003</v>
      </c>
      <c r="D62" s="97"/>
      <c r="E62" s="96">
        <f t="shared" si="37"/>
        <v>0</v>
      </c>
      <c r="F62" s="97"/>
      <c r="G62" s="96">
        <f t="shared" si="38"/>
        <v>0</v>
      </c>
      <c r="H62" s="97"/>
      <c r="I62" s="70">
        <f t="shared" si="39"/>
        <v>0</v>
      </c>
      <c r="J62" s="97"/>
      <c r="K62" s="70">
        <f t="shared" si="40"/>
        <v>0</v>
      </c>
      <c r="L62" s="97"/>
      <c r="M62" s="70">
        <f t="shared" si="41"/>
        <v>0</v>
      </c>
      <c r="N62" s="97"/>
      <c r="O62" s="70">
        <f t="shared" si="42"/>
        <v>0</v>
      </c>
      <c r="P62" s="97"/>
      <c r="Q62" s="70">
        <f t="shared" si="43"/>
        <v>0</v>
      </c>
      <c r="R62" s="95"/>
      <c r="S62" s="70">
        <f t="shared" si="44"/>
        <v>0</v>
      </c>
      <c r="T62" s="97"/>
      <c r="U62" s="70">
        <f t="shared" si="45"/>
        <v>0</v>
      </c>
      <c r="V62" s="97"/>
      <c r="W62" s="70">
        <f t="shared" si="46"/>
        <v>0</v>
      </c>
      <c r="X62" s="97">
        <v>24</v>
      </c>
      <c r="Y62" s="70">
        <f t="shared" si="47"/>
        <v>957.12000000000012</v>
      </c>
      <c r="Z62" s="97">
        <v>24</v>
      </c>
      <c r="AA62" s="70">
        <f t="shared" si="48"/>
        <v>957.12000000000012</v>
      </c>
      <c r="AB62" s="97">
        <v>24</v>
      </c>
      <c r="AC62" s="70">
        <f t="shared" si="49"/>
        <v>957.12000000000012</v>
      </c>
      <c r="AD62" s="97">
        <v>48</v>
      </c>
      <c r="AE62" s="70">
        <f t="shared" si="50"/>
        <v>1914.2400000000002</v>
      </c>
      <c r="AF62" s="97">
        <v>12</v>
      </c>
      <c r="AG62" s="70">
        <f t="shared" si="51"/>
        <v>478.56000000000006</v>
      </c>
      <c r="AH62" s="95">
        <v>48</v>
      </c>
      <c r="AI62" s="70">
        <f t="shared" si="52"/>
        <v>1914.2400000000002</v>
      </c>
      <c r="AJ62" s="95">
        <v>24</v>
      </c>
      <c r="AK62" s="70">
        <f t="shared" si="53"/>
        <v>957.12000000000012</v>
      </c>
      <c r="AL62" s="95"/>
      <c r="AM62" s="70">
        <f t="shared" si="54"/>
        <v>0</v>
      </c>
      <c r="AN62" s="95">
        <v>4</v>
      </c>
      <c r="AO62" s="70">
        <f t="shared" si="55"/>
        <v>159.52000000000001</v>
      </c>
      <c r="AP62" s="95"/>
      <c r="AQ62" s="70">
        <f t="shared" si="56"/>
        <v>0</v>
      </c>
      <c r="AR62" s="98">
        <v>1</v>
      </c>
      <c r="AS62" s="99">
        <f t="shared" si="57"/>
        <v>39.880000000000003</v>
      </c>
      <c r="AT62" s="95"/>
      <c r="AU62" s="70">
        <f t="shared" si="58"/>
        <v>0</v>
      </c>
      <c r="AV62" s="98"/>
      <c r="AW62" s="99">
        <f t="shared" si="59"/>
        <v>0</v>
      </c>
      <c r="AX62" s="97"/>
      <c r="AY62" s="84">
        <f t="shared" si="60"/>
        <v>0</v>
      </c>
      <c r="AZ62" s="100"/>
      <c r="BA62" s="83">
        <f t="shared" si="61"/>
        <v>0</v>
      </c>
      <c r="BB62" s="100">
        <v>4</v>
      </c>
      <c r="BC62" s="83">
        <f t="shared" si="67"/>
        <v>0</v>
      </c>
      <c r="BD62" s="100">
        <v>2</v>
      </c>
      <c r="BE62" s="83">
        <f t="shared" si="68"/>
        <v>0</v>
      </c>
      <c r="BF62" s="95"/>
      <c r="BG62" s="96"/>
      <c r="BH62" s="95"/>
      <c r="BI62" s="70">
        <f t="shared" si="65"/>
        <v>0</v>
      </c>
      <c r="BJ62" s="95"/>
      <c r="BK62" s="70">
        <f t="shared" si="66"/>
        <v>0</v>
      </c>
      <c r="BL62" s="257"/>
    </row>
    <row r="63" spans="1:64" s="101" customFormat="1" ht="31.5" x14ac:dyDescent="0.2">
      <c r="A63" s="29">
        <v>15</v>
      </c>
      <c r="B63" s="92" t="s">
        <v>214</v>
      </c>
      <c r="C63" s="112">
        <v>34.770000000000003</v>
      </c>
      <c r="D63" s="97"/>
      <c r="E63" s="96">
        <f t="shared" si="37"/>
        <v>0</v>
      </c>
      <c r="F63" s="97"/>
      <c r="G63" s="96">
        <f t="shared" si="38"/>
        <v>0</v>
      </c>
      <c r="H63" s="97"/>
      <c r="I63" s="70">
        <f t="shared" si="39"/>
        <v>0</v>
      </c>
      <c r="J63" s="97"/>
      <c r="K63" s="70">
        <f t="shared" si="40"/>
        <v>0</v>
      </c>
      <c r="L63" s="97"/>
      <c r="M63" s="70">
        <f t="shared" si="41"/>
        <v>0</v>
      </c>
      <c r="N63" s="97"/>
      <c r="O63" s="70">
        <f t="shared" si="42"/>
        <v>0</v>
      </c>
      <c r="P63" s="97"/>
      <c r="Q63" s="70">
        <f t="shared" si="43"/>
        <v>0</v>
      </c>
      <c r="R63" s="95"/>
      <c r="S63" s="70">
        <f t="shared" si="44"/>
        <v>0</v>
      </c>
      <c r="T63" s="97"/>
      <c r="U63" s="70">
        <f t="shared" si="45"/>
        <v>0</v>
      </c>
      <c r="V63" s="97"/>
      <c r="W63" s="70">
        <f t="shared" si="46"/>
        <v>0</v>
      </c>
      <c r="X63" s="97">
        <v>12</v>
      </c>
      <c r="Y63" s="70">
        <f t="shared" si="47"/>
        <v>417.24</v>
      </c>
      <c r="Z63" s="97">
        <v>12</v>
      </c>
      <c r="AA63" s="70">
        <f t="shared" si="48"/>
        <v>417.24</v>
      </c>
      <c r="AB63" s="97">
        <v>12</v>
      </c>
      <c r="AC63" s="70">
        <f t="shared" si="49"/>
        <v>417.24</v>
      </c>
      <c r="AD63" s="97">
        <v>24</v>
      </c>
      <c r="AE63" s="70">
        <f t="shared" si="50"/>
        <v>834.48</v>
      </c>
      <c r="AF63" s="97">
        <v>12</v>
      </c>
      <c r="AG63" s="70">
        <f t="shared" si="51"/>
        <v>417.24</v>
      </c>
      <c r="AH63" s="95">
        <v>24</v>
      </c>
      <c r="AI63" s="70">
        <f t="shared" si="52"/>
        <v>834.48</v>
      </c>
      <c r="AJ63" s="95">
        <v>24</v>
      </c>
      <c r="AK63" s="70">
        <f t="shared" si="53"/>
        <v>834.48</v>
      </c>
      <c r="AL63" s="95"/>
      <c r="AM63" s="70">
        <f t="shared" si="54"/>
        <v>0</v>
      </c>
      <c r="AN63" s="95"/>
      <c r="AO63" s="70">
        <f t="shared" si="55"/>
        <v>0</v>
      </c>
      <c r="AP63" s="95"/>
      <c r="AQ63" s="70">
        <f t="shared" si="56"/>
        <v>0</v>
      </c>
      <c r="AR63" s="98">
        <v>1</v>
      </c>
      <c r="AS63" s="99">
        <f t="shared" si="57"/>
        <v>34.770000000000003</v>
      </c>
      <c r="AT63" s="95"/>
      <c r="AU63" s="70">
        <f t="shared" si="58"/>
        <v>0</v>
      </c>
      <c r="AV63" s="98"/>
      <c r="AW63" s="99">
        <f t="shared" si="59"/>
        <v>0</v>
      </c>
      <c r="AX63" s="97"/>
      <c r="AY63" s="84">
        <f t="shared" si="60"/>
        <v>0</v>
      </c>
      <c r="AZ63" s="100"/>
      <c r="BA63" s="83">
        <f t="shared" si="61"/>
        <v>0</v>
      </c>
      <c r="BB63" s="100"/>
      <c r="BC63" s="83">
        <f t="shared" si="67"/>
        <v>0</v>
      </c>
      <c r="BD63" s="100"/>
      <c r="BE63" s="83">
        <f t="shared" si="68"/>
        <v>0</v>
      </c>
      <c r="BF63" s="95"/>
      <c r="BG63" s="96"/>
      <c r="BH63" s="95"/>
      <c r="BI63" s="70">
        <f t="shared" si="65"/>
        <v>0</v>
      </c>
      <c r="BJ63" s="95"/>
      <c r="BK63" s="70">
        <f t="shared" si="66"/>
        <v>0</v>
      </c>
      <c r="BL63" s="257"/>
    </row>
    <row r="64" spans="1:64" ht="15.75" x14ac:dyDescent="0.2">
      <c r="C64" s="75" t="s">
        <v>166</v>
      </c>
      <c r="D64" s="75"/>
      <c r="E64" s="75">
        <f>SUM(E49:E63)</f>
        <v>1223.8800000000003</v>
      </c>
      <c r="F64" s="75"/>
      <c r="G64" s="75">
        <f>SUM(G49:G63)</f>
        <v>2240.9400000000005</v>
      </c>
      <c r="H64" s="75"/>
      <c r="I64" s="75">
        <f>SUM(I49:I63)</f>
        <v>1505.4</v>
      </c>
      <c r="J64" s="75"/>
      <c r="K64" s="75">
        <f>SUM(K49:K63)</f>
        <v>2561.2200000000003</v>
      </c>
      <c r="L64" s="75"/>
      <c r="M64" s="75">
        <f>SUM(M49:M63)</f>
        <v>1505.4</v>
      </c>
      <c r="N64" s="75"/>
      <c r="O64" s="75">
        <f>SUM(O49:O63)</f>
        <v>3358.26</v>
      </c>
      <c r="P64" s="75"/>
      <c r="Q64" s="75">
        <f>SUM(Q49:Q63)</f>
        <v>2840.3400000000006</v>
      </c>
      <c r="R64" s="75"/>
      <c r="S64" s="75">
        <f>SUM(S49:S63)</f>
        <v>2286.96</v>
      </c>
      <c r="T64" s="75"/>
      <c r="U64" s="75">
        <f>SUM(U49:U63)</f>
        <v>751.36</v>
      </c>
      <c r="V64" s="75"/>
      <c r="W64" s="75">
        <f>SUM(W49:W63)</f>
        <v>2491.3200000000002</v>
      </c>
      <c r="X64" s="75"/>
      <c r="Y64" s="75">
        <f>SUM(Y49:Y63)</f>
        <v>3678.58</v>
      </c>
      <c r="Z64" s="75"/>
      <c r="AA64" s="75">
        <f>SUM(AA49:AA63)</f>
        <v>2552.5</v>
      </c>
      <c r="AB64" s="75"/>
      <c r="AC64" s="75">
        <f>SUM(AC49:AC63)</f>
        <v>3616.7199999999993</v>
      </c>
      <c r="AD64" s="75"/>
      <c r="AE64" s="75">
        <f>SUM(AE49:AE63)</f>
        <v>7233.4399999999987</v>
      </c>
      <c r="AF64" s="75"/>
      <c r="AG64" s="75">
        <f>SUM(AG49:AG63)</f>
        <v>3206.3900000000003</v>
      </c>
      <c r="AH64" s="75"/>
      <c r="AI64" s="75">
        <f>SUM(AI49:AI63)</f>
        <v>7233.4399999999987</v>
      </c>
      <c r="AJ64" s="75"/>
      <c r="AK64" s="75">
        <f>SUM(AK49:AK63)</f>
        <v>3698.39</v>
      </c>
      <c r="AL64" s="121"/>
      <c r="AM64" s="121">
        <f>SUM(AM49:AM63)</f>
        <v>246.61</v>
      </c>
      <c r="AN64" s="121"/>
      <c r="AO64" s="121">
        <f>SUM(AO49:AO63)</f>
        <v>1056.24</v>
      </c>
      <c r="AP64" s="75"/>
      <c r="AQ64" s="75">
        <f>SUM(AQ49:AQ63)</f>
        <v>848.34000000000015</v>
      </c>
      <c r="AR64" s="75"/>
      <c r="AS64" s="75">
        <f>SUM(AS49:AS63)</f>
        <v>589.03</v>
      </c>
      <c r="AT64" s="75"/>
      <c r="AU64" s="75">
        <f>SUM(AU49:AU63)</f>
        <v>709.30000000000007</v>
      </c>
      <c r="AV64" s="75"/>
      <c r="AW64" s="75">
        <f>SUM(AW49:AW63)</f>
        <v>1002.72</v>
      </c>
      <c r="AX64" s="75"/>
      <c r="AY64" s="75">
        <f>SUM(AY49:AY63)</f>
        <v>590.41000000000008</v>
      </c>
      <c r="AZ64" s="75"/>
      <c r="BA64" s="82">
        <f>SUM(BA49:BA63)</f>
        <v>245.72000000000003</v>
      </c>
      <c r="BB64" s="75"/>
      <c r="BC64" s="82">
        <f>SUM(BC49:BC63)</f>
        <v>370.36</v>
      </c>
      <c r="BD64" s="75"/>
      <c r="BE64" s="82">
        <f>SUM(BE49:BE63)</f>
        <v>506.08000000000004</v>
      </c>
      <c r="BF64" s="75"/>
      <c r="BG64" s="75">
        <f>SUM(BG49:BG63)</f>
        <v>2286.96</v>
      </c>
      <c r="BH64" s="75"/>
      <c r="BI64" s="75">
        <f>SUM(BI49:BI63)</f>
        <v>217.48000000000002</v>
      </c>
      <c r="BJ64" s="75"/>
      <c r="BK64" s="75">
        <f>SUM(BK49:BK63)</f>
        <v>217.48000000000002</v>
      </c>
      <c r="BL64" s="259"/>
    </row>
    <row r="65" spans="1:64" ht="15.75" x14ac:dyDescent="0.2">
      <c r="C65" s="74" t="s">
        <v>266</v>
      </c>
      <c r="D65" s="74"/>
      <c r="E65" s="74">
        <f>E64/12</f>
        <v>101.99000000000002</v>
      </c>
      <c r="F65" s="74"/>
      <c r="G65" s="74">
        <f>G64/12</f>
        <v>186.74500000000003</v>
      </c>
      <c r="H65" s="74"/>
      <c r="I65" s="74">
        <f>I64/12</f>
        <v>125.45</v>
      </c>
      <c r="J65" s="74"/>
      <c r="K65" s="74">
        <f>K64/12</f>
        <v>213.43500000000003</v>
      </c>
      <c r="L65" s="74"/>
      <c r="M65" s="74">
        <f>M64/12</f>
        <v>125.45</v>
      </c>
      <c r="N65" s="74"/>
      <c r="O65" s="74">
        <f>O64/12</f>
        <v>279.85500000000002</v>
      </c>
      <c r="P65" s="74"/>
      <c r="Q65" s="74">
        <f>Q64/12</f>
        <v>236.69500000000005</v>
      </c>
      <c r="R65" s="74"/>
      <c r="S65" s="74">
        <f>S64/12</f>
        <v>190.58</v>
      </c>
      <c r="T65" s="74"/>
      <c r="U65" s="74">
        <f>U64/12</f>
        <v>62.613333333333337</v>
      </c>
      <c r="V65" s="74"/>
      <c r="W65" s="74">
        <f>W64/12</f>
        <v>207.61</v>
      </c>
      <c r="X65" s="74"/>
      <c r="Y65" s="74">
        <f>Y64/12</f>
        <v>306.54833333333335</v>
      </c>
      <c r="Z65" s="74"/>
      <c r="AA65" s="74">
        <f>AA64/12</f>
        <v>212.70833333333334</v>
      </c>
      <c r="AB65" s="74"/>
      <c r="AC65" s="74">
        <f>AC64/12</f>
        <v>301.39333333333326</v>
      </c>
      <c r="AD65" s="74"/>
      <c r="AE65" s="74">
        <f>AE64/12</f>
        <v>602.78666666666652</v>
      </c>
      <c r="AF65" s="74"/>
      <c r="AG65" s="74">
        <f>AG64/12</f>
        <v>267.19916666666671</v>
      </c>
      <c r="AH65" s="74"/>
      <c r="AI65" s="74">
        <f>AI64/12</f>
        <v>602.78666666666652</v>
      </c>
      <c r="AJ65" s="74"/>
      <c r="AK65" s="74">
        <f>AK64/12</f>
        <v>308.19916666666666</v>
      </c>
      <c r="AL65" s="121"/>
      <c r="AM65" s="121">
        <f>AM64/12</f>
        <v>20.550833333333333</v>
      </c>
      <c r="AN65" s="121"/>
      <c r="AO65" s="121">
        <f>AO64/12</f>
        <v>88.02</v>
      </c>
      <c r="AP65" s="74"/>
      <c r="AQ65" s="74">
        <f>AQ64/12</f>
        <v>70.695000000000007</v>
      </c>
      <c r="AR65" s="74"/>
      <c r="AS65" s="74">
        <f>AS64/12</f>
        <v>49.085833333333333</v>
      </c>
      <c r="AT65" s="74"/>
      <c r="AU65" s="74">
        <f t="shared" ref="AU65:AY65" si="69">AU64/12</f>
        <v>59.108333333333341</v>
      </c>
      <c r="AV65" s="74"/>
      <c r="AW65" s="74">
        <f t="shared" si="69"/>
        <v>83.56</v>
      </c>
      <c r="AX65" s="74"/>
      <c r="AY65" s="74">
        <f t="shared" si="69"/>
        <v>49.200833333333343</v>
      </c>
      <c r="AZ65" s="74"/>
      <c r="BA65" s="74">
        <f t="shared" ref="BA65:BC65" si="70">BA64/12</f>
        <v>20.47666666666667</v>
      </c>
      <c r="BB65" s="74"/>
      <c r="BC65" s="74">
        <f t="shared" si="70"/>
        <v>30.863333333333333</v>
      </c>
      <c r="BD65" s="74"/>
      <c r="BE65" s="74">
        <f t="shared" ref="BE65" si="71">BE64/12</f>
        <v>42.173333333333339</v>
      </c>
      <c r="BF65" s="74"/>
      <c r="BG65" s="74">
        <f>BG64/12</f>
        <v>190.58</v>
      </c>
      <c r="BH65" s="74"/>
      <c r="BI65" s="74">
        <f>BI64/12</f>
        <v>18.123333333333335</v>
      </c>
      <c r="BJ65" s="74"/>
      <c r="BK65" s="74">
        <f>BK64/12</f>
        <v>18.123333333333335</v>
      </c>
      <c r="BL65" s="260"/>
    </row>
    <row r="66" spans="1:64" x14ac:dyDescent="0.2">
      <c r="E66" s="71"/>
      <c r="AX66"/>
      <c r="AY66" s="90"/>
      <c r="AZ66"/>
      <c r="BA66"/>
      <c r="BI66" s="68"/>
      <c r="BJ66" s="68"/>
      <c r="BK66" s="68"/>
      <c r="BL66" s="68"/>
    </row>
    <row r="67" spans="1:64" x14ac:dyDescent="0.2">
      <c r="C67" s="68"/>
      <c r="AQ67" s="69"/>
      <c r="AR67" s="69"/>
      <c r="AT67" s="68"/>
      <c r="AU67" s="68"/>
      <c r="AY67" s="30"/>
      <c r="AZ67"/>
      <c r="BA67"/>
      <c r="BI67" s="68"/>
      <c r="BJ67" s="68"/>
      <c r="BK67" s="68"/>
      <c r="BL67" s="68"/>
    </row>
    <row r="68" spans="1:64" x14ac:dyDescent="0.2">
      <c r="BB68" s="68"/>
      <c r="BC68" s="68"/>
      <c r="BD68" s="68"/>
      <c r="BE68" s="68"/>
      <c r="BI68" s="68"/>
      <c r="BJ68" s="68"/>
      <c r="BK68" s="68"/>
      <c r="BL68" s="68"/>
    </row>
    <row r="69" spans="1:64" ht="18" x14ac:dyDescent="0.25">
      <c r="B69" s="182" t="s">
        <v>298</v>
      </c>
      <c r="C69" s="181"/>
      <c r="BB69" s="68"/>
      <c r="BC69" s="68"/>
      <c r="BD69" s="68"/>
      <c r="BE69" s="68"/>
      <c r="BI69" s="68"/>
      <c r="BJ69" s="68"/>
      <c r="BK69" s="68"/>
      <c r="BL69" s="68"/>
    </row>
    <row r="70" spans="1:64" ht="13.15" customHeight="1" x14ac:dyDescent="0.2">
      <c r="D70" s="337" t="str">
        <f>D46</f>
        <v>Local 1</v>
      </c>
      <c r="E70" s="338"/>
      <c r="F70" s="337" t="str">
        <f>F46</f>
        <v>Local 2</v>
      </c>
      <c r="G70" s="338"/>
      <c r="H70" s="337" t="str">
        <f>H46</f>
        <v>Local 3</v>
      </c>
      <c r="I70" s="338"/>
      <c r="J70" s="337" t="str">
        <f>J46</f>
        <v>Local 4</v>
      </c>
      <c r="K70" s="338"/>
      <c r="L70" s="337" t="str">
        <f>L46</f>
        <v>Local 5</v>
      </c>
      <c r="M70" s="338"/>
      <c r="N70" s="337" t="str">
        <f>N46</f>
        <v>Local 6</v>
      </c>
      <c r="O70" s="338"/>
      <c r="P70" s="337" t="str">
        <f>P46</f>
        <v>Local 7</v>
      </c>
      <c r="Q70" s="338"/>
      <c r="R70" s="337" t="str">
        <f>R46</f>
        <v>Local 8</v>
      </c>
      <c r="S70" s="338"/>
      <c r="T70" s="337" t="str">
        <f>T46</f>
        <v>Local 9</v>
      </c>
      <c r="U70" s="338"/>
      <c r="V70" s="337" t="str">
        <f>V46</f>
        <v>Local 10</v>
      </c>
      <c r="W70" s="338"/>
      <c r="X70" s="337" t="str">
        <f>X46</f>
        <v>Local 11</v>
      </c>
      <c r="Y70" s="338"/>
      <c r="Z70" s="337" t="str">
        <f>Z46</f>
        <v>Local 12</v>
      </c>
      <c r="AA70" s="338"/>
      <c r="AB70" s="337" t="str">
        <f>AB46</f>
        <v>Local 13</v>
      </c>
      <c r="AC70" s="338"/>
      <c r="AD70" s="337" t="str">
        <f>AD46</f>
        <v>Local 14</v>
      </c>
      <c r="AE70" s="338"/>
      <c r="AF70" s="337" t="str">
        <f>AF46</f>
        <v>Local 15</v>
      </c>
      <c r="AG70" s="338"/>
      <c r="AH70" s="337" t="str">
        <f>AH46</f>
        <v>Local 16</v>
      </c>
      <c r="AI70" s="338"/>
      <c r="AJ70" s="337" t="str">
        <f>AJ46</f>
        <v>Local 17</v>
      </c>
      <c r="AK70" s="338"/>
      <c r="AL70" s="337" t="str">
        <f>AL46</f>
        <v>Local 18</v>
      </c>
      <c r="AM70" s="338"/>
      <c r="AN70" s="337" t="str">
        <f>AN46</f>
        <v>Local 19</v>
      </c>
      <c r="AO70" s="338"/>
      <c r="AP70" s="337" t="str">
        <f>AP46</f>
        <v>Local 20</v>
      </c>
      <c r="AQ70" s="338"/>
      <c r="AR70" s="337" t="str">
        <f>AR46</f>
        <v>Local 21</v>
      </c>
      <c r="AS70" s="338"/>
      <c r="AT70" s="337" t="str">
        <f>AT46</f>
        <v>Local 22</v>
      </c>
      <c r="AU70" s="338"/>
      <c r="AV70" s="337" t="str">
        <f>AV46</f>
        <v>Local 23</v>
      </c>
      <c r="AW70" s="338"/>
      <c r="AX70" s="337" t="str">
        <f>AX46</f>
        <v>Local 24</v>
      </c>
      <c r="AY70" s="338"/>
      <c r="AZ70" s="337" t="str">
        <f>AZ46</f>
        <v>Local 25</v>
      </c>
      <c r="BA70" s="338"/>
      <c r="BB70" s="337" t="str">
        <f>BB46</f>
        <v>Local 26</v>
      </c>
      <c r="BC70" s="338"/>
      <c r="BD70" s="337" t="str">
        <f>BD46</f>
        <v>Local 27</v>
      </c>
      <c r="BE70" s="338"/>
      <c r="BF70" s="337" t="str">
        <f>BF46</f>
        <v>Local 28</v>
      </c>
      <c r="BG70" s="338"/>
      <c r="BH70" s="337" t="str">
        <f>BH46</f>
        <v>Local 29</v>
      </c>
      <c r="BI70" s="338"/>
      <c r="BJ70" s="337" t="str">
        <f>BJ46</f>
        <v>Local 30</v>
      </c>
      <c r="BK70" s="338"/>
      <c r="BL70" s="69"/>
    </row>
    <row r="71" spans="1:64" ht="38.25" customHeight="1" x14ac:dyDescent="0.25">
      <c r="B71" s="175"/>
      <c r="D71" s="341" t="str">
        <f>D47</f>
        <v>CEMEI Santa Clara</v>
      </c>
      <c r="E71" s="342"/>
      <c r="F71" s="341" t="str">
        <f>F47</f>
        <v>CEMEI Raio Sol</v>
      </c>
      <c r="G71" s="342"/>
      <c r="H71" s="341" t="str">
        <f>H47</f>
        <v>Esc. Olavo Bilac</v>
      </c>
      <c r="I71" s="342"/>
      <c r="J71" s="341" t="str">
        <f>J47</f>
        <v>Esc. S. Cristóvão</v>
      </c>
      <c r="K71" s="342"/>
      <c r="L71" s="341" t="str">
        <f>L47</f>
        <v>Esc. José Bonif.</v>
      </c>
      <c r="M71" s="342"/>
      <c r="N71" s="341" t="str">
        <f>N47</f>
        <v>Esc. Leôncio Correia</v>
      </c>
      <c r="O71" s="342"/>
      <c r="P71" s="341" t="str">
        <f>P47</f>
        <v>Esc. Tancredo Neves</v>
      </c>
      <c r="Q71" s="342"/>
      <c r="R71" s="341" t="str">
        <f>R47</f>
        <v>Pré-Escola S. F. Assis</v>
      </c>
      <c r="S71" s="342"/>
      <c r="T71" s="341" t="str">
        <f>T47</f>
        <v>Biblioteca</v>
      </c>
      <c r="U71" s="342"/>
      <c r="V71" s="341" t="str">
        <f>V6</f>
        <v>CAMU e Almoxarifado</v>
      </c>
      <c r="W71" s="342"/>
      <c r="X71" s="341" t="str">
        <f>X47</f>
        <v>Centro Espec</v>
      </c>
      <c r="Y71" s="342"/>
      <c r="Z71" s="341" t="str">
        <f>Z47</f>
        <v>UBS B Vista</v>
      </c>
      <c r="AA71" s="342"/>
      <c r="AB71" s="341" t="str">
        <f>AB47</f>
        <v>UBS Nova União</v>
      </c>
      <c r="AC71" s="342"/>
      <c r="AD71" s="341" t="str">
        <f>AD47</f>
        <v xml:space="preserve">Posto Central </v>
      </c>
      <c r="AE71" s="342"/>
      <c r="AF71" s="341" t="str">
        <f>AF47</f>
        <v>Clinica de fisioterapia</v>
      </c>
      <c r="AG71" s="342"/>
      <c r="AH71" s="341" t="str">
        <f>AH47</f>
        <v>UBS Bairro União</v>
      </c>
      <c r="AI71" s="342"/>
      <c r="AJ71" s="341" t="str">
        <f>AJ47</f>
        <v>Sede Adm. Saúde</v>
      </c>
      <c r="AK71" s="342"/>
      <c r="AL71" s="341" t="str">
        <f>AL47</f>
        <v>Paço Munic</v>
      </c>
      <c r="AM71" s="342"/>
      <c r="AN71" s="341" t="str">
        <f>AN47</f>
        <v>CRAS</v>
      </c>
      <c r="AO71" s="342"/>
      <c r="AP71" s="341" t="str">
        <f>AP47</f>
        <v>Sede  Agric.</v>
      </c>
      <c r="AQ71" s="342"/>
      <c r="AR71" s="341" t="str">
        <f>AR47</f>
        <v>Sec Des. Ecom.</v>
      </c>
      <c r="AS71" s="342"/>
      <c r="AT71" s="341" t="str">
        <f>AT47</f>
        <v>Sec Viação e Obras</v>
      </c>
      <c r="AU71" s="342"/>
      <c r="AV71" s="341" t="str">
        <f>AV47</f>
        <v>C E Ivar Ranzi</v>
      </c>
      <c r="AW71" s="342"/>
      <c r="AX71" s="341" t="str">
        <f>AX47</f>
        <v>Gin. A C Picinato</v>
      </c>
      <c r="AY71" s="342"/>
      <c r="AZ71" s="341" t="str">
        <f>AZ47</f>
        <v>Cons. Tutelar</v>
      </c>
      <c r="BA71" s="342"/>
      <c r="BB71" s="341" t="str">
        <f>BB47</f>
        <v>Centro comunitário São Lucas/CRAS</v>
      </c>
      <c r="BC71" s="342"/>
      <c r="BD71" s="341" t="str">
        <f>BD47</f>
        <v>Sec Assistencia Social</v>
      </c>
      <c r="BE71" s="342"/>
      <c r="BF71" s="341" t="str">
        <f>BF47</f>
        <v>CEMEI Arco Iris</v>
      </c>
      <c r="BG71" s="342"/>
      <c r="BH71" s="341" t="str">
        <f>BH47</f>
        <v xml:space="preserve">Destacamento da  Policia Militar </v>
      </c>
      <c r="BI71" s="342"/>
      <c r="BJ71" s="341" t="str">
        <f>BJ47</f>
        <v>Emater</v>
      </c>
      <c r="BK71" s="342"/>
      <c r="BL71" s="261"/>
    </row>
    <row r="72" spans="1:64" x14ac:dyDescent="0.2">
      <c r="C72" s="31" t="s">
        <v>165</v>
      </c>
      <c r="D72" s="67" t="s">
        <v>167</v>
      </c>
      <c r="E72" s="67" t="s">
        <v>102</v>
      </c>
      <c r="F72" s="67" t="s">
        <v>167</v>
      </c>
      <c r="G72" s="67" t="s">
        <v>102</v>
      </c>
      <c r="H72" s="67" t="s">
        <v>167</v>
      </c>
      <c r="I72" s="67" t="s">
        <v>102</v>
      </c>
      <c r="J72" s="67" t="s">
        <v>167</v>
      </c>
      <c r="K72" s="67" t="s">
        <v>102</v>
      </c>
      <c r="L72" s="67" t="s">
        <v>167</v>
      </c>
      <c r="M72" s="67" t="s">
        <v>102</v>
      </c>
      <c r="N72" s="67" t="s">
        <v>167</v>
      </c>
      <c r="O72" s="67" t="s">
        <v>102</v>
      </c>
      <c r="P72" s="67" t="s">
        <v>167</v>
      </c>
      <c r="Q72" s="67" t="s">
        <v>102</v>
      </c>
      <c r="R72" s="67" t="s">
        <v>167</v>
      </c>
      <c r="S72" s="67" t="s">
        <v>102</v>
      </c>
      <c r="T72" s="67" t="s">
        <v>167</v>
      </c>
      <c r="U72" s="67" t="s">
        <v>102</v>
      </c>
      <c r="V72" s="67" t="s">
        <v>167</v>
      </c>
      <c r="W72" s="67" t="s">
        <v>102</v>
      </c>
      <c r="X72" s="67" t="s">
        <v>167</v>
      </c>
      <c r="Y72" s="67" t="s">
        <v>102</v>
      </c>
      <c r="Z72" s="67" t="s">
        <v>167</v>
      </c>
      <c r="AA72" s="67" t="s">
        <v>102</v>
      </c>
      <c r="AB72" s="67" t="s">
        <v>167</v>
      </c>
      <c r="AC72" s="67" t="s">
        <v>102</v>
      </c>
      <c r="AD72" s="67" t="s">
        <v>167</v>
      </c>
      <c r="AE72" s="67" t="s">
        <v>102</v>
      </c>
      <c r="AF72" s="67" t="s">
        <v>167</v>
      </c>
      <c r="AG72" s="67" t="s">
        <v>102</v>
      </c>
      <c r="AH72" s="67" t="s">
        <v>167</v>
      </c>
      <c r="AI72" s="67" t="s">
        <v>102</v>
      </c>
      <c r="AJ72" s="67" t="s">
        <v>167</v>
      </c>
      <c r="AK72" s="67" t="s">
        <v>102</v>
      </c>
      <c r="AL72" s="67" t="s">
        <v>167</v>
      </c>
      <c r="AM72" s="67" t="s">
        <v>102</v>
      </c>
      <c r="AN72" s="67" t="s">
        <v>167</v>
      </c>
      <c r="AO72" s="67" t="s">
        <v>102</v>
      </c>
      <c r="AP72" s="67" t="s">
        <v>167</v>
      </c>
      <c r="AQ72" s="67" t="s">
        <v>102</v>
      </c>
      <c r="AR72" s="67" t="s">
        <v>167</v>
      </c>
      <c r="AS72" s="67" t="s">
        <v>102</v>
      </c>
      <c r="AT72" s="67" t="s">
        <v>167</v>
      </c>
      <c r="AU72" s="67" t="s">
        <v>102</v>
      </c>
      <c r="AV72" s="67" t="s">
        <v>167</v>
      </c>
      <c r="AW72" s="67" t="s">
        <v>102</v>
      </c>
      <c r="AX72" s="67" t="s">
        <v>167</v>
      </c>
      <c r="AY72" s="67" t="s">
        <v>102</v>
      </c>
      <c r="AZ72" s="67" t="s">
        <v>167</v>
      </c>
      <c r="BA72" s="67" t="s">
        <v>102</v>
      </c>
      <c r="BB72" s="67" t="s">
        <v>167</v>
      </c>
      <c r="BC72" s="67" t="s">
        <v>102</v>
      </c>
      <c r="BD72" s="67" t="s">
        <v>167</v>
      </c>
      <c r="BE72" s="67" t="s">
        <v>102</v>
      </c>
      <c r="BF72" s="67" t="s">
        <v>167</v>
      </c>
      <c r="BG72" s="67" t="s">
        <v>102</v>
      </c>
      <c r="BH72" s="67" t="s">
        <v>167</v>
      </c>
      <c r="BI72" s="67" t="s">
        <v>102</v>
      </c>
      <c r="BJ72" s="67" t="s">
        <v>167</v>
      </c>
      <c r="BK72" s="67" t="s">
        <v>102</v>
      </c>
      <c r="BL72" s="256"/>
    </row>
    <row r="73" spans="1:64" ht="31.5" x14ac:dyDescent="0.2">
      <c r="A73" s="29">
        <v>1</v>
      </c>
      <c r="B73" s="92" t="s">
        <v>306</v>
      </c>
      <c r="C73" s="112">
        <v>99.35</v>
      </c>
      <c r="D73" s="38">
        <v>16</v>
      </c>
      <c r="E73" s="70">
        <f t="shared" ref="E73:E77" si="72">C73*D73</f>
        <v>1589.6</v>
      </c>
      <c r="F73" s="38">
        <v>12</v>
      </c>
      <c r="G73" s="70">
        <f t="shared" ref="G73:G77" si="73">C73*F73</f>
        <v>1192.1999999999998</v>
      </c>
      <c r="H73" s="38">
        <v>12</v>
      </c>
      <c r="I73" s="70">
        <f>C73*H73</f>
        <v>1192.1999999999998</v>
      </c>
      <c r="J73" s="38">
        <v>12</v>
      </c>
      <c r="K73" s="70">
        <f>C73*J73</f>
        <v>1192.1999999999998</v>
      </c>
      <c r="L73" s="38">
        <v>8</v>
      </c>
      <c r="M73" s="70">
        <f>C73*L73</f>
        <v>794.8</v>
      </c>
      <c r="N73" s="38">
        <v>20</v>
      </c>
      <c r="O73" s="70">
        <f>N73*C73</f>
        <v>1987</v>
      </c>
      <c r="P73" s="38">
        <v>12</v>
      </c>
      <c r="Q73" s="70">
        <f>P73*C73</f>
        <v>1192.1999999999998</v>
      </c>
      <c r="R73" s="38">
        <v>4</v>
      </c>
      <c r="S73" s="70">
        <f>R73*C73</f>
        <v>397.4</v>
      </c>
      <c r="T73" s="38">
        <v>4</v>
      </c>
      <c r="U73" s="70">
        <f>T73*C73</f>
        <v>397.4</v>
      </c>
      <c r="V73" s="38">
        <v>4</v>
      </c>
      <c r="W73" s="70">
        <f>V73*C73</f>
        <v>397.4</v>
      </c>
      <c r="X73" s="38">
        <v>8</v>
      </c>
      <c r="Y73" s="70">
        <f>X73*C73</f>
        <v>794.8</v>
      </c>
      <c r="Z73" s="38">
        <v>4</v>
      </c>
      <c r="AA73" s="70">
        <f>Z73*C73</f>
        <v>397.4</v>
      </c>
      <c r="AB73" s="38">
        <v>4</v>
      </c>
      <c r="AC73" s="70">
        <f>AB73*C73</f>
        <v>397.4</v>
      </c>
      <c r="AD73" s="38">
        <v>8</v>
      </c>
      <c r="AE73" s="70">
        <f>AD73*C73</f>
        <v>794.8</v>
      </c>
      <c r="AF73" s="38">
        <v>4</v>
      </c>
      <c r="AG73" s="70">
        <f>AF73*C73</f>
        <v>397.4</v>
      </c>
      <c r="AH73" s="38">
        <v>8</v>
      </c>
      <c r="AI73" s="70">
        <f>AH73*C73</f>
        <v>794.8</v>
      </c>
      <c r="AJ73" s="38">
        <v>4</v>
      </c>
      <c r="AK73" s="70">
        <f>AJ73*C73</f>
        <v>397.4</v>
      </c>
      <c r="AL73" s="38">
        <v>8</v>
      </c>
      <c r="AM73" s="70">
        <f>AL73*C73</f>
        <v>794.8</v>
      </c>
      <c r="AN73" s="38">
        <v>8</v>
      </c>
      <c r="AO73" s="70">
        <f>AN73*C73</f>
        <v>794.8</v>
      </c>
      <c r="AP73" s="38">
        <v>4</v>
      </c>
      <c r="AQ73" s="70">
        <f>AP73*C73</f>
        <v>397.4</v>
      </c>
      <c r="AR73" s="46">
        <v>4</v>
      </c>
      <c r="AS73" s="83">
        <f>AR73*C73</f>
        <v>397.4</v>
      </c>
      <c r="AT73" s="38">
        <v>4</v>
      </c>
      <c r="AU73" s="70">
        <f>AT73*C73</f>
        <v>397.4</v>
      </c>
      <c r="AV73" s="46">
        <v>8</v>
      </c>
      <c r="AW73" s="83">
        <f>AV73*C73</f>
        <v>794.8</v>
      </c>
      <c r="AX73" s="29">
        <v>4</v>
      </c>
      <c r="AY73" s="84">
        <f>AX73*C73</f>
        <v>397.4</v>
      </c>
      <c r="AZ73" s="39">
        <v>4</v>
      </c>
      <c r="BA73" s="83">
        <f>AZ73*C73</f>
        <v>397.4</v>
      </c>
      <c r="BB73" s="39">
        <v>4</v>
      </c>
      <c r="BC73" s="83">
        <f>BB73*C73</f>
        <v>397.4</v>
      </c>
      <c r="BD73" s="39">
        <v>4</v>
      </c>
      <c r="BE73" s="83">
        <f>BD73*C73</f>
        <v>397.4</v>
      </c>
      <c r="BF73" s="38">
        <v>8</v>
      </c>
      <c r="BG73" s="70">
        <f>BF73*C73</f>
        <v>794.8</v>
      </c>
      <c r="BH73" s="38">
        <v>4</v>
      </c>
      <c r="BI73" s="70">
        <f>BH73*C73</f>
        <v>397.4</v>
      </c>
      <c r="BJ73" s="38">
        <v>4</v>
      </c>
      <c r="BK73" s="70">
        <f>BJ73*C73</f>
        <v>397.4</v>
      </c>
      <c r="BL73" s="257"/>
    </row>
    <row r="74" spans="1:64" s="35" customFormat="1" ht="74.25" customHeight="1" x14ac:dyDescent="0.2">
      <c r="A74" s="38">
        <v>2</v>
      </c>
      <c r="B74" s="113" t="s">
        <v>261</v>
      </c>
      <c r="C74" s="112">
        <v>61.68</v>
      </c>
      <c r="D74" s="38">
        <v>16</v>
      </c>
      <c r="E74" s="70">
        <f t="shared" si="72"/>
        <v>986.88</v>
      </c>
      <c r="F74" s="38">
        <v>12</v>
      </c>
      <c r="G74" s="70">
        <f t="shared" si="73"/>
        <v>740.16</v>
      </c>
      <c r="H74" s="38">
        <v>12</v>
      </c>
      <c r="I74" s="70">
        <f>C74*H74</f>
        <v>740.16</v>
      </c>
      <c r="J74" s="38">
        <v>12</v>
      </c>
      <c r="K74" s="70">
        <f>C74*J74</f>
        <v>740.16</v>
      </c>
      <c r="L74" s="38">
        <v>8</v>
      </c>
      <c r="M74" s="70">
        <f>C74*L74</f>
        <v>493.44</v>
      </c>
      <c r="N74" s="38">
        <v>20</v>
      </c>
      <c r="O74" s="70">
        <f>N74*C74</f>
        <v>1233.5999999999999</v>
      </c>
      <c r="P74" s="38">
        <v>12</v>
      </c>
      <c r="Q74" s="70">
        <f>P74*C74</f>
        <v>740.16</v>
      </c>
      <c r="R74" s="38">
        <v>4</v>
      </c>
      <c r="S74" s="70">
        <f>R74*C74</f>
        <v>246.72</v>
      </c>
      <c r="T74" s="38">
        <v>4</v>
      </c>
      <c r="U74" s="70">
        <f>T74*C74</f>
        <v>246.72</v>
      </c>
      <c r="V74" s="38">
        <v>4</v>
      </c>
      <c r="W74" s="70">
        <f>V74*C74</f>
        <v>246.72</v>
      </c>
      <c r="X74" s="38">
        <v>8</v>
      </c>
      <c r="Y74" s="70">
        <f>X74*C74</f>
        <v>493.44</v>
      </c>
      <c r="Z74" s="38">
        <v>4</v>
      </c>
      <c r="AA74" s="70">
        <f>Z74*C74</f>
        <v>246.72</v>
      </c>
      <c r="AB74" s="38">
        <v>4</v>
      </c>
      <c r="AC74" s="70">
        <f>AB74*C74</f>
        <v>246.72</v>
      </c>
      <c r="AD74" s="38">
        <v>8</v>
      </c>
      <c r="AE74" s="70">
        <f>AD74*C74</f>
        <v>493.44</v>
      </c>
      <c r="AF74" s="38">
        <v>4</v>
      </c>
      <c r="AG74" s="70">
        <f>AF74*C74</f>
        <v>246.72</v>
      </c>
      <c r="AH74" s="38">
        <v>8</v>
      </c>
      <c r="AI74" s="70">
        <f>AH74*C74</f>
        <v>493.44</v>
      </c>
      <c r="AJ74" s="38">
        <v>4</v>
      </c>
      <c r="AK74" s="70">
        <f>AJ74*C74</f>
        <v>246.72</v>
      </c>
      <c r="AL74" s="38">
        <v>8</v>
      </c>
      <c r="AM74" s="70">
        <f>AL74*C74</f>
        <v>493.44</v>
      </c>
      <c r="AN74" s="38">
        <v>8</v>
      </c>
      <c r="AO74" s="70">
        <f>AN74*C74</f>
        <v>493.44</v>
      </c>
      <c r="AP74" s="38">
        <v>4</v>
      </c>
      <c r="AQ74" s="70">
        <f>AP74*C74</f>
        <v>246.72</v>
      </c>
      <c r="AR74" s="39">
        <v>4</v>
      </c>
      <c r="AS74" s="83">
        <f>AR74*C74</f>
        <v>246.72</v>
      </c>
      <c r="AT74" s="38">
        <v>4</v>
      </c>
      <c r="AU74" s="70">
        <f>AT74*C74</f>
        <v>246.72</v>
      </c>
      <c r="AV74" s="39">
        <v>8</v>
      </c>
      <c r="AW74" s="83">
        <f>AV74*C74</f>
        <v>493.44</v>
      </c>
      <c r="AX74" s="38">
        <v>4</v>
      </c>
      <c r="AY74" s="84">
        <f>AX74*C74</f>
        <v>246.72</v>
      </c>
      <c r="AZ74" s="39">
        <v>4</v>
      </c>
      <c r="BA74" s="83">
        <f>AZ74*C74</f>
        <v>246.72</v>
      </c>
      <c r="BB74" s="39">
        <v>4</v>
      </c>
      <c r="BC74" s="83">
        <f>BB74*C74</f>
        <v>246.72</v>
      </c>
      <c r="BD74" s="39">
        <v>4</v>
      </c>
      <c r="BE74" s="83">
        <f>BD74*C74</f>
        <v>246.72</v>
      </c>
      <c r="BF74" s="38">
        <v>8</v>
      </c>
      <c r="BG74" s="70">
        <f>BF74*C74</f>
        <v>493.44</v>
      </c>
      <c r="BH74" s="38">
        <v>4</v>
      </c>
      <c r="BI74" s="70">
        <f>BH74*C74</f>
        <v>246.72</v>
      </c>
      <c r="BJ74" s="38">
        <v>4</v>
      </c>
      <c r="BK74" s="70">
        <f>BJ74*C74</f>
        <v>246.72</v>
      </c>
      <c r="BL74" s="257"/>
    </row>
    <row r="75" spans="1:64" s="35" customFormat="1" ht="31.5" x14ac:dyDescent="0.2">
      <c r="A75" s="29">
        <v>3</v>
      </c>
      <c r="B75" s="113" t="s">
        <v>262</v>
      </c>
      <c r="C75" s="112">
        <v>46.41</v>
      </c>
      <c r="D75" s="38">
        <v>4</v>
      </c>
      <c r="E75" s="70">
        <f t="shared" si="72"/>
        <v>185.64</v>
      </c>
      <c r="F75" s="38">
        <v>3</v>
      </c>
      <c r="G75" s="70">
        <f t="shared" si="73"/>
        <v>139.22999999999999</v>
      </c>
      <c r="H75" s="38">
        <v>3</v>
      </c>
      <c r="I75" s="70">
        <f>C75*H75</f>
        <v>139.22999999999999</v>
      </c>
      <c r="J75" s="38">
        <v>3</v>
      </c>
      <c r="K75" s="70">
        <f>C75*J75</f>
        <v>139.22999999999999</v>
      </c>
      <c r="L75" s="38">
        <v>2</v>
      </c>
      <c r="M75" s="70">
        <f>C75*L75</f>
        <v>92.82</v>
      </c>
      <c r="N75" s="38">
        <v>5</v>
      </c>
      <c r="O75" s="70">
        <f>N75*C75</f>
        <v>232.04999999999998</v>
      </c>
      <c r="P75" s="38">
        <v>3</v>
      </c>
      <c r="Q75" s="70">
        <f>P75*C75</f>
        <v>139.22999999999999</v>
      </c>
      <c r="R75" s="38">
        <v>1</v>
      </c>
      <c r="S75" s="70">
        <f>R75*C75</f>
        <v>46.41</v>
      </c>
      <c r="T75" s="38">
        <v>1</v>
      </c>
      <c r="U75" s="70">
        <f>T75*C75</f>
        <v>46.41</v>
      </c>
      <c r="V75" s="38">
        <v>1</v>
      </c>
      <c r="W75" s="70">
        <f>V75*C75</f>
        <v>46.41</v>
      </c>
      <c r="X75" s="38">
        <v>2</v>
      </c>
      <c r="Y75" s="70">
        <f>X75*C75</f>
        <v>92.82</v>
      </c>
      <c r="Z75" s="38">
        <v>1</v>
      </c>
      <c r="AA75" s="70">
        <f>Z75*C75</f>
        <v>46.41</v>
      </c>
      <c r="AB75" s="38">
        <v>1</v>
      </c>
      <c r="AC75" s="70">
        <f>AB75*C75</f>
        <v>46.41</v>
      </c>
      <c r="AD75" s="38">
        <v>2</v>
      </c>
      <c r="AE75" s="70">
        <f>AD75*C75</f>
        <v>92.82</v>
      </c>
      <c r="AF75" s="38">
        <v>1</v>
      </c>
      <c r="AG75" s="70">
        <f>AF75*C75</f>
        <v>46.41</v>
      </c>
      <c r="AH75" s="38">
        <v>2</v>
      </c>
      <c r="AI75" s="70">
        <f>AH75*C75</f>
        <v>92.82</v>
      </c>
      <c r="AJ75" s="38">
        <v>1</v>
      </c>
      <c r="AK75" s="70">
        <f>AJ75*C75</f>
        <v>46.41</v>
      </c>
      <c r="AL75" s="38">
        <v>2</v>
      </c>
      <c r="AM75" s="70">
        <f>AL75*C75</f>
        <v>92.82</v>
      </c>
      <c r="AN75" s="38">
        <v>2</v>
      </c>
      <c r="AO75" s="70">
        <f>AN75*C75</f>
        <v>92.82</v>
      </c>
      <c r="AP75" s="38">
        <v>1</v>
      </c>
      <c r="AQ75" s="70">
        <f>AP75*C75</f>
        <v>46.41</v>
      </c>
      <c r="AR75" s="39">
        <v>1</v>
      </c>
      <c r="AS75" s="83">
        <f>AR75*C75</f>
        <v>46.41</v>
      </c>
      <c r="AT75" s="38">
        <v>1</v>
      </c>
      <c r="AU75" s="70">
        <f>AT75*C75</f>
        <v>46.41</v>
      </c>
      <c r="AV75" s="39">
        <v>2</v>
      </c>
      <c r="AW75" s="83">
        <f>AV75*C75</f>
        <v>92.82</v>
      </c>
      <c r="AX75" s="38">
        <v>1</v>
      </c>
      <c r="AY75" s="84">
        <f>AX75*C75</f>
        <v>46.41</v>
      </c>
      <c r="AZ75" s="39">
        <v>1</v>
      </c>
      <c r="BA75" s="83">
        <f>AZ75*C75</f>
        <v>46.41</v>
      </c>
      <c r="BB75" s="39">
        <v>1</v>
      </c>
      <c r="BC75" s="83">
        <f>BB75*C75</f>
        <v>46.41</v>
      </c>
      <c r="BD75" s="39">
        <v>1</v>
      </c>
      <c r="BE75" s="83">
        <f>BD75*C75</f>
        <v>46.41</v>
      </c>
      <c r="BF75" s="38">
        <v>2</v>
      </c>
      <c r="BG75" s="70">
        <f>BF75*C75</f>
        <v>92.82</v>
      </c>
      <c r="BH75" s="38">
        <v>1</v>
      </c>
      <c r="BI75" s="70">
        <f>BH75*C75</f>
        <v>46.41</v>
      </c>
      <c r="BJ75" s="38">
        <v>1</v>
      </c>
      <c r="BK75" s="70">
        <f t="shared" ref="BK75:BK77" si="74">BJ75*C75</f>
        <v>46.41</v>
      </c>
      <c r="BL75" s="257"/>
    </row>
    <row r="76" spans="1:64" s="35" customFormat="1" ht="107.25" customHeight="1" x14ac:dyDescent="0.2">
      <c r="A76" s="38">
        <v>4</v>
      </c>
      <c r="B76" s="113" t="s">
        <v>263</v>
      </c>
      <c r="C76" s="112">
        <v>4.84</v>
      </c>
      <c r="D76" s="38">
        <v>192</v>
      </c>
      <c r="E76" s="70">
        <f t="shared" si="72"/>
        <v>929.28</v>
      </c>
      <c r="F76" s="38">
        <v>144</v>
      </c>
      <c r="G76" s="70">
        <f t="shared" si="73"/>
        <v>696.96</v>
      </c>
      <c r="H76" s="38">
        <v>144</v>
      </c>
      <c r="I76" s="70">
        <f>C76*H76</f>
        <v>696.96</v>
      </c>
      <c r="J76" s="38">
        <v>144</v>
      </c>
      <c r="K76" s="70">
        <f>C76*J76</f>
        <v>696.96</v>
      </c>
      <c r="L76" s="38">
        <v>96</v>
      </c>
      <c r="M76" s="70">
        <f>C76*L76</f>
        <v>464.64</v>
      </c>
      <c r="N76" s="38">
        <v>240</v>
      </c>
      <c r="O76" s="70">
        <f>N76*C76</f>
        <v>1161.5999999999999</v>
      </c>
      <c r="P76" s="38">
        <v>144</v>
      </c>
      <c r="Q76" s="70">
        <f>P76*C76</f>
        <v>696.96</v>
      </c>
      <c r="R76" s="38">
        <v>48</v>
      </c>
      <c r="S76" s="70">
        <f>R76*C76</f>
        <v>232.32</v>
      </c>
      <c r="T76" s="38">
        <v>48</v>
      </c>
      <c r="U76" s="70">
        <f>T76*C76</f>
        <v>232.32</v>
      </c>
      <c r="V76" s="38">
        <v>48</v>
      </c>
      <c r="W76" s="70">
        <f>V76*C76</f>
        <v>232.32</v>
      </c>
      <c r="X76" s="38">
        <v>96</v>
      </c>
      <c r="Y76" s="70">
        <f>X76*C76</f>
        <v>464.64</v>
      </c>
      <c r="Z76" s="38">
        <v>48</v>
      </c>
      <c r="AA76" s="70">
        <f>Z76*C76</f>
        <v>232.32</v>
      </c>
      <c r="AB76" s="38">
        <v>48</v>
      </c>
      <c r="AC76" s="70">
        <f>AB76*C76</f>
        <v>232.32</v>
      </c>
      <c r="AD76" s="38">
        <v>96</v>
      </c>
      <c r="AE76" s="70">
        <f>AD76*C76</f>
        <v>464.64</v>
      </c>
      <c r="AF76" s="38">
        <v>48</v>
      </c>
      <c r="AG76" s="70">
        <f>AF76*C76</f>
        <v>232.32</v>
      </c>
      <c r="AH76" s="38">
        <v>96</v>
      </c>
      <c r="AI76" s="70">
        <f>AH76*C76</f>
        <v>464.64</v>
      </c>
      <c r="AJ76" s="38">
        <v>48</v>
      </c>
      <c r="AK76" s="70">
        <f>AJ76*C76</f>
        <v>232.32</v>
      </c>
      <c r="AL76" s="38">
        <v>96</v>
      </c>
      <c r="AM76" s="70">
        <f>AL76*C76</f>
        <v>464.64</v>
      </c>
      <c r="AN76" s="38">
        <v>96</v>
      </c>
      <c r="AO76" s="70">
        <f>AN76*C76</f>
        <v>464.64</v>
      </c>
      <c r="AP76" s="38">
        <v>48</v>
      </c>
      <c r="AQ76" s="70">
        <f>AP76*C76</f>
        <v>232.32</v>
      </c>
      <c r="AR76" s="39">
        <v>48</v>
      </c>
      <c r="AS76" s="83">
        <f>AR76*C76</f>
        <v>232.32</v>
      </c>
      <c r="AT76" s="38">
        <v>48</v>
      </c>
      <c r="AU76" s="70">
        <f>AT76*C76</f>
        <v>232.32</v>
      </c>
      <c r="AV76" s="39">
        <v>96</v>
      </c>
      <c r="AW76" s="83">
        <f>AV76*C76</f>
        <v>464.64</v>
      </c>
      <c r="AX76" s="38">
        <v>48</v>
      </c>
      <c r="AY76" s="84">
        <f>AX76*C76</f>
        <v>232.32</v>
      </c>
      <c r="AZ76" s="39">
        <v>48</v>
      </c>
      <c r="BA76" s="83">
        <f>AZ76*C76</f>
        <v>232.32</v>
      </c>
      <c r="BB76" s="39">
        <v>48</v>
      </c>
      <c r="BC76" s="83">
        <f>BB76*C76</f>
        <v>232.32</v>
      </c>
      <c r="BD76" s="39">
        <v>48</v>
      </c>
      <c r="BE76" s="83">
        <f>BD76*C76</f>
        <v>232.32</v>
      </c>
      <c r="BF76" s="38">
        <v>96</v>
      </c>
      <c r="BG76" s="70">
        <f>BF76*C76</f>
        <v>464.64</v>
      </c>
      <c r="BH76" s="38">
        <v>48</v>
      </c>
      <c r="BI76" s="70">
        <f>BH76*C76</f>
        <v>232.32</v>
      </c>
      <c r="BJ76" s="38">
        <v>48</v>
      </c>
      <c r="BK76" s="70">
        <f t="shared" si="74"/>
        <v>232.32</v>
      </c>
      <c r="BL76" s="257"/>
    </row>
    <row r="77" spans="1:64" ht="31.5" x14ac:dyDescent="0.2">
      <c r="A77" s="29">
        <v>5</v>
      </c>
      <c r="B77" s="92" t="s">
        <v>264</v>
      </c>
      <c r="C77" s="112">
        <v>21.25</v>
      </c>
      <c r="D77" s="38">
        <v>24</v>
      </c>
      <c r="E77" s="70">
        <f t="shared" si="72"/>
        <v>510</v>
      </c>
      <c r="F77" s="38">
        <v>18</v>
      </c>
      <c r="G77" s="70">
        <f t="shared" si="73"/>
        <v>382.5</v>
      </c>
      <c r="H77" s="38">
        <v>18</v>
      </c>
      <c r="I77" s="70">
        <f>C77*H77</f>
        <v>382.5</v>
      </c>
      <c r="J77" s="38">
        <v>18</v>
      </c>
      <c r="K77" s="70">
        <f>C77*J77</f>
        <v>382.5</v>
      </c>
      <c r="L77" s="38">
        <v>12</v>
      </c>
      <c r="M77" s="70">
        <f>C77*L77</f>
        <v>255</v>
      </c>
      <c r="N77" s="38">
        <v>30</v>
      </c>
      <c r="O77" s="70">
        <f>N77*C77</f>
        <v>637.5</v>
      </c>
      <c r="P77" s="38">
        <v>18</v>
      </c>
      <c r="Q77" s="70">
        <f>P77*C77</f>
        <v>382.5</v>
      </c>
      <c r="R77" s="38">
        <v>6</v>
      </c>
      <c r="S77" s="70">
        <f>R77*C77</f>
        <v>127.5</v>
      </c>
      <c r="T77" s="38">
        <v>6</v>
      </c>
      <c r="U77" s="70">
        <f>T77*C77</f>
        <v>127.5</v>
      </c>
      <c r="V77" s="38">
        <v>6</v>
      </c>
      <c r="W77" s="70">
        <f>V77*C77</f>
        <v>127.5</v>
      </c>
      <c r="X77" s="38">
        <v>12</v>
      </c>
      <c r="Y77" s="70">
        <f>X77*C77</f>
        <v>255</v>
      </c>
      <c r="Z77" s="38">
        <v>6</v>
      </c>
      <c r="AA77" s="70">
        <f>Z77*C77</f>
        <v>127.5</v>
      </c>
      <c r="AB77" s="38">
        <v>6</v>
      </c>
      <c r="AC77" s="70">
        <f>AB77*C77</f>
        <v>127.5</v>
      </c>
      <c r="AD77" s="38">
        <v>12</v>
      </c>
      <c r="AE77" s="70">
        <f>AD77*C77</f>
        <v>255</v>
      </c>
      <c r="AF77" s="38">
        <v>6</v>
      </c>
      <c r="AG77" s="70">
        <f>AF77*C77</f>
        <v>127.5</v>
      </c>
      <c r="AH77" s="38">
        <v>12</v>
      </c>
      <c r="AI77" s="70">
        <f>AH77*C77</f>
        <v>255</v>
      </c>
      <c r="AJ77" s="38">
        <v>6</v>
      </c>
      <c r="AK77" s="70">
        <f>AJ77*C77</f>
        <v>127.5</v>
      </c>
      <c r="AL77" s="38">
        <v>12</v>
      </c>
      <c r="AM77" s="70">
        <f>AL77*C77</f>
        <v>255</v>
      </c>
      <c r="AN77" s="38">
        <v>12</v>
      </c>
      <c r="AO77" s="70">
        <f>AN77*C77</f>
        <v>255</v>
      </c>
      <c r="AP77" s="38">
        <v>6</v>
      </c>
      <c r="AQ77" s="70">
        <f>AP77*C77</f>
        <v>127.5</v>
      </c>
      <c r="AR77" s="46">
        <v>6</v>
      </c>
      <c r="AS77" s="83">
        <f>AR77*C77</f>
        <v>127.5</v>
      </c>
      <c r="AT77" s="38">
        <v>6</v>
      </c>
      <c r="AU77" s="70">
        <f>AT77*C77</f>
        <v>127.5</v>
      </c>
      <c r="AV77" s="46">
        <v>12</v>
      </c>
      <c r="AW77" s="83">
        <f>AV77*C77</f>
        <v>255</v>
      </c>
      <c r="AX77" s="29">
        <v>6</v>
      </c>
      <c r="AY77" s="84">
        <f>AX77*C77</f>
        <v>127.5</v>
      </c>
      <c r="AZ77" s="39">
        <v>12</v>
      </c>
      <c r="BA77" s="83">
        <f>AZ77*C77</f>
        <v>255</v>
      </c>
      <c r="BB77" s="39">
        <v>12</v>
      </c>
      <c r="BC77" s="83">
        <f>BB77*C77</f>
        <v>255</v>
      </c>
      <c r="BD77" s="39">
        <v>12</v>
      </c>
      <c r="BE77" s="83">
        <f>BD77*C77</f>
        <v>255</v>
      </c>
      <c r="BF77" s="38">
        <v>12</v>
      </c>
      <c r="BG77" s="70">
        <f>BF77*C77</f>
        <v>255</v>
      </c>
      <c r="BH77" s="38">
        <v>12</v>
      </c>
      <c r="BI77" s="70">
        <f>BH77*C77</f>
        <v>255</v>
      </c>
      <c r="BJ77" s="38">
        <v>12</v>
      </c>
      <c r="BK77" s="70">
        <f t="shared" si="74"/>
        <v>255</v>
      </c>
      <c r="BL77" s="257"/>
    </row>
    <row r="78" spans="1:64" ht="15.75" x14ac:dyDescent="0.2">
      <c r="C78" s="75" t="s">
        <v>166</v>
      </c>
      <c r="D78" s="75"/>
      <c r="E78" s="75">
        <f>SUM(E73:E77)</f>
        <v>4201.3999999999996</v>
      </c>
      <c r="F78" s="75"/>
      <c r="G78" s="75">
        <f>SUM(G73:G77)</f>
        <v>3151.0499999999997</v>
      </c>
      <c r="H78" s="75"/>
      <c r="I78" s="75">
        <f>SUM(I73:I77)</f>
        <v>3151.0499999999997</v>
      </c>
      <c r="J78" s="75"/>
      <c r="K78" s="75">
        <f>SUM(K73:K77)</f>
        <v>3151.0499999999997</v>
      </c>
      <c r="L78" s="75"/>
      <c r="M78" s="75">
        <f>SUM(M73:M77)</f>
        <v>2100.6999999999998</v>
      </c>
      <c r="N78" s="75"/>
      <c r="O78" s="75">
        <f>SUM(O73:O77)</f>
        <v>5251.75</v>
      </c>
      <c r="P78" s="75"/>
      <c r="Q78" s="75">
        <f>SUM(Q73:Q77)</f>
        <v>3151.0499999999997</v>
      </c>
      <c r="R78" s="75"/>
      <c r="S78" s="75">
        <f>SUM(S73:S77)</f>
        <v>1050.3499999999999</v>
      </c>
      <c r="T78" s="75"/>
      <c r="U78" s="75">
        <f>SUM(U73:U77)</f>
        <v>1050.3499999999999</v>
      </c>
      <c r="V78" s="75"/>
      <c r="W78" s="75">
        <f>SUM(W73:W77)</f>
        <v>1050.3499999999999</v>
      </c>
      <c r="X78" s="75"/>
      <c r="Y78" s="75">
        <f>SUM(Y73:Y77)</f>
        <v>2100.6999999999998</v>
      </c>
      <c r="Z78" s="75"/>
      <c r="AA78" s="75">
        <f>SUM(AA73:AA77)</f>
        <v>1050.3499999999999</v>
      </c>
      <c r="AB78" s="75"/>
      <c r="AC78" s="75">
        <f>SUM(AC73:AC77)</f>
        <v>1050.3499999999999</v>
      </c>
      <c r="AD78" s="75"/>
      <c r="AE78" s="75">
        <f>SUM(AE73:AE77)</f>
        <v>2100.6999999999998</v>
      </c>
      <c r="AF78" s="75"/>
      <c r="AG78" s="75">
        <f>SUM(AG73:AG77)</f>
        <v>1050.3499999999999</v>
      </c>
      <c r="AH78" s="75"/>
      <c r="AI78" s="75">
        <f>SUM(AI73:AI77)</f>
        <v>2100.6999999999998</v>
      </c>
      <c r="AJ78" s="75"/>
      <c r="AK78" s="75">
        <f>SUM(AK73:AK77)</f>
        <v>1050.3499999999999</v>
      </c>
      <c r="AL78" s="121"/>
      <c r="AM78" s="121">
        <f>SUM(AM73:AM77)</f>
        <v>2100.6999999999998</v>
      </c>
      <c r="AN78" s="121"/>
      <c r="AO78" s="121">
        <f>SUM(AO73:AO77)</f>
        <v>2100.6999999999998</v>
      </c>
      <c r="AP78" s="75"/>
      <c r="AQ78" s="75">
        <f>SUM(AQ73:AQ77)</f>
        <v>1050.3499999999999</v>
      </c>
      <c r="AR78" s="75"/>
      <c r="AS78" s="75">
        <f>SUM(AS73:AS77)</f>
        <v>1050.3499999999999</v>
      </c>
      <c r="AT78" s="75"/>
      <c r="AU78" s="75">
        <f>SUM(AU73:AU77)</f>
        <v>1050.3499999999999</v>
      </c>
      <c r="AV78" s="75"/>
      <c r="AW78" s="75">
        <f>SUM(AW73:AW77)</f>
        <v>2100.6999999999998</v>
      </c>
      <c r="AX78" s="75"/>
      <c r="AY78" s="75">
        <f>SUM(AY73:AY77)</f>
        <v>1050.3499999999999</v>
      </c>
      <c r="AZ78" s="75"/>
      <c r="BA78" s="82">
        <f>SUM(BA73:BA77)</f>
        <v>1177.8499999999999</v>
      </c>
      <c r="BB78" s="75"/>
      <c r="BC78" s="82">
        <f>SUM(BC73:BC77)</f>
        <v>1177.8499999999999</v>
      </c>
      <c r="BD78" s="75"/>
      <c r="BE78" s="82">
        <f>SUM(BE73:BE77)</f>
        <v>1177.8499999999999</v>
      </c>
      <c r="BF78" s="75"/>
      <c r="BG78" s="75">
        <f>SUM(BG73:BG77)</f>
        <v>2100.6999999999998</v>
      </c>
      <c r="BH78" s="75"/>
      <c r="BI78" s="75">
        <f>SUM(BI73:BI77)</f>
        <v>1177.8499999999999</v>
      </c>
      <c r="BJ78" s="75"/>
      <c r="BK78" s="75">
        <f>SUM(BK73:BK77)</f>
        <v>1177.8499999999999</v>
      </c>
      <c r="BL78" s="259"/>
    </row>
    <row r="79" spans="1:64" ht="15.75" x14ac:dyDescent="0.2">
      <c r="C79" s="116" t="s">
        <v>265</v>
      </c>
      <c r="D79" s="74"/>
      <c r="E79" s="74">
        <f>E78/12</f>
        <v>350.11666666666662</v>
      </c>
      <c r="F79" s="74"/>
      <c r="G79" s="74">
        <f>G78/12</f>
        <v>262.58749999999998</v>
      </c>
      <c r="H79" s="74"/>
      <c r="I79" s="74">
        <f>I78/12</f>
        <v>262.58749999999998</v>
      </c>
      <c r="J79" s="74"/>
      <c r="K79" s="74">
        <f>K78/12</f>
        <v>262.58749999999998</v>
      </c>
      <c r="L79" s="74"/>
      <c r="M79" s="74">
        <f>M78/12</f>
        <v>175.05833333333331</v>
      </c>
      <c r="N79" s="74"/>
      <c r="O79" s="74">
        <f>O78/12</f>
        <v>437.64583333333331</v>
      </c>
      <c r="P79" s="74"/>
      <c r="Q79" s="74">
        <f>Q78/12</f>
        <v>262.58749999999998</v>
      </c>
      <c r="R79" s="74"/>
      <c r="S79" s="74">
        <f>S78/12</f>
        <v>87.529166666666654</v>
      </c>
      <c r="T79" s="74"/>
      <c r="U79" s="74">
        <f>U78/12</f>
        <v>87.529166666666654</v>
      </c>
      <c r="V79" s="74"/>
      <c r="W79" s="74">
        <f>W78/12</f>
        <v>87.529166666666654</v>
      </c>
      <c r="X79" s="74"/>
      <c r="Y79" s="74">
        <f>Y78/12</f>
        <v>175.05833333333331</v>
      </c>
      <c r="Z79" s="74"/>
      <c r="AA79" s="74">
        <f>AA78/12</f>
        <v>87.529166666666654</v>
      </c>
      <c r="AB79" s="74"/>
      <c r="AC79" s="74">
        <f>AC78/12</f>
        <v>87.529166666666654</v>
      </c>
      <c r="AD79" s="74"/>
      <c r="AE79" s="74">
        <f>AE78/12</f>
        <v>175.05833333333331</v>
      </c>
      <c r="AF79" s="74"/>
      <c r="AG79" s="74">
        <f>AG78/12</f>
        <v>87.529166666666654</v>
      </c>
      <c r="AH79" s="74"/>
      <c r="AI79" s="74">
        <f>AI78/12</f>
        <v>175.05833333333331</v>
      </c>
      <c r="AJ79" s="74"/>
      <c r="AK79" s="74">
        <f>AK78/12</f>
        <v>87.529166666666654</v>
      </c>
      <c r="AL79" s="121"/>
      <c r="AM79" s="121">
        <f>AM78/12</f>
        <v>175.05833333333331</v>
      </c>
      <c r="AN79" s="121"/>
      <c r="AO79" s="121">
        <f>AO78/12</f>
        <v>175.05833333333331</v>
      </c>
      <c r="AP79" s="74"/>
      <c r="AQ79" s="74">
        <f>AQ78/12</f>
        <v>87.529166666666654</v>
      </c>
      <c r="AR79" s="74"/>
      <c r="AS79" s="74">
        <f>AS78/12</f>
        <v>87.529166666666654</v>
      </c>
      <c r="AT79" s="74"/>
      <c r="AU79" s="74">
        <f t="shared" ref="AU79" si="75">AU78/12</f>
        <v>87.529166666666654</v>
      </c>
      <c r="AV79" s="74"/>
      <c r="AW79" s="74">
        <f t="shared" ref="AW79" si="76">AW78/12</f>
        <v>175.05833333333331</v>
      </c>
      <c r="AX79" s="74"/>
      <c r="AY79" s="74">
        <f t="shared" ref="AY79" si="77">AY78/12</f>
        <v>87.529166666666654</v>
      </c>
      <c r="AZ79" s="74"/>
      <c r="BA79" s="74">
        <f t="shared" ref="BA79:BC79" si="78">BA78/12</f>
        <v>98.154166666666654</v>
      </c>
      <c r="BB79" s="74"/>
      <c r="BC79" s="74">
        <f t="shared" si="78"/>
        <v>98.154166666666654</v>
      </c>
      <c r="BD79" s="74"/>
      <c r="BE79" s="74">
        <f t="shared" ref="BE79" si="79">BE78/12</f>
        <v>98.154166666666654</v>
      </c>
      <c r="BF79" s="74"/>
      <c r="BG79" s="74">
        <f>BG78/12</f>
        <v>175.05833333333331</v>
      </c>
      <c r="BH79" s="74"/>
      <c r="BI79" s="74">
        <f>BI78/12</f>
        <v>98.154166666666654</v>
      </c>
      <c r="BJ79" s="74"/>
      <c r="BK79" s="74">
        <f>BK78/12</f>
        <v>98.154166666666654</v>
      </c>
      <c r="BL79" s="260"/>
    </row>
    <row r="80" spans="1:64" x14ac:dyDescent="0.2">
      <c r="BJ80" s="68"/>
    </row>
    <row r="81" spans="5:62" x14ac:dyDescent="0.2">
      <c r="E81" s="71"/>
      <c r="BJ81" s="68"/>
    </row>
    <row r="82" spans="5:62" x14ac:dyDescent="0.2">
      <c r="E82" s="71"/>
      <c r="BJ82" s="68"/>
    </row>
    <row r="83" spans="5:62" x14ac:dyDescent="0.2">
      <c r="BJ83" s="68"/>
    </row>
    <row r="84" spans="5:62" x14ac:dyDescent="0.2">
      <c r="E84" s="71"/>
      <c r="BJ84" s="68"/>
    </row>
  </sheetData>
  <mergeCells count="180">
    <mergeCell ref="BF5:BG5"/>
    <mergeCell ref="BF6:BG6"/>
    <mergeCell ref="BF46:BG46"/>
    <mergeCell ref="BF47:BG47"/>
    <mergeCell ref="BF70:BG70"/>
    <mergeCell ref="BF71:BG71"/>
    <mergeCell ref="AZ71:BA71"/>
    <mergeCell ref="AH71:AI71"/>
    <mergeCell ref="AJ71:AK71"/>
    <mergeCell ref="AL71:AM71"/>
    <mergeCell ref="AN71:AO71"/>
    <mergeCell ref="AP71:AQ71"/>
    <mergeCell ref="AR71:AS71"/>
    <mergeCell ref="AT71:AU71"/>
    <mergeCell ref="AV71:AW71"/>
    <mergeCell ref="AX71:AY71"/>
    <mergeCell ref="AL70:AM70"/>
    <mergeCell ref="AN70:AO70"/>
    <mergeCell ref="AP70:AQ70"/>
    <mergeCell ref="AR70:AS70"/>
    <mergeCell ref="AT70:AU70"/>
    <mergeCell ref="AV70:AW70"/>
    <mergeCell ref="AX70:AY70"/>
    <mergeCell ref="AZ70:BA70"/>
    <mergeCell ref="D71:E71"/>
    <mergeCell ref="F71:G71"/>
    <mergeCell ref="H71:I71"/>
    <mergeCell ref="J71:K71"/>
    <mergeCell ref="L71:M71"/>
    <mergeCell ref="N71:O71"/>
    <mergeCell ref="P71:Q71"/>
    <mergeCell ref="R71:S71"/>
    <mergeCell ref="T71:U71"/>
    <mergeCell ref="AH5:AI5"/>
    <mergeCell ref="AH6:AI6"/>
    <mergeCell ref="AH46:AI46"/>
    <mergeCell ref="AH47:AI47"/>
    <mergeCell ref="V71:W71"/>
    <mergeCell ref="X71:Y71"/>
    <mergeCell ref="Z71:AA71"/>
    <mergeCell ref="AB71:AC71"/>
    <mergeCell ref="AD71:AE71"/>
    <mergeCell ref="AF71:AG71"/>
    <mergeCell ref="AF5:AG5"/>
    <mergeCell ref="AF6:AG6"/>
    <mergeCell ref="V46:W46"/>
    <mergeCell ref="V47:W47"/>
    <mergeCell ref="Z46:AA46"/>
    <mergeCell ref="Z47:AA47"/>
    <mergeCell ref="AB5:AC5"/>
    <mergeCell ref="AB6:AC6"/>
    <mergeCell ref="AB46:AC46"/>
    <mergeCell ref="AB47:AC47"/>
    <mergeCell ref="AD5:AE5"/>
    <mergeCell ref="AD6:AE6"/>
    <mergeCell ref="AD46:AE46"/>
    <mergeCell ref="AD47:AE47"/>
    <mergeCell ref="AJ70:AK70"/>
    <mergeCell ref="D70:E70"/>
    <mergeCell ref="F70:G70"/>
    <mergeCell ref="H70:I70"/>
    <mergeCell ref="J70:K70"/>
    <mergeCell ref="L70:M70"/>
    <mergeCell ref="N70:O70"/>
    <mergeCell ref="P70:Q70"/>
    <mergeCell ref="R70:S70"/>
    <mergeCell ref="V70:W70"/>
    <mergeCell ref="X70:Y70"/>
    <mergeCell ref="Z70:AA70"/>
    <mergeCell ref="AB70:AC70"/>
    <mergeCell ref="AD70:AE70"/>
    <mergeCell ref="AF70:AG70"/>
    <mergeCell ref="AH70:AI70"/>
    <mergeCell ref="T70:U70"/>
    <mergeCell ref="R5:S5"/>
    <mergeCell ref="R6:S6"/>
    <mergeCell ref="R46:S46"/>
    <mergeCell ref="R47:S47"/>
    <mergeCell ref="J6:K6"/>
    <mergeCell ref="J5:K5"/>
    <mergeCell ref="L6:M6"/>
    <mergeCell ref="L5:M5"/>
    <mergeCell ref="J46:K46"/>
    <mergeCell ref="J47:K47"/>
    <mergeCell ref="L46:M46"/>
    <mergeCell ref="L47:M47"/>
    <mergeCell ref="N46:O46"/>
    <mergeCell ref="N47:O47"/>
    <mergeCell ref="N5:O5"/>
    <mergeCell ref="N6:O6"/>
    <mergeCell ref="AZ5:BA5"/>
    <mergeCell ref="AZ6:BA6"/>
    <mergeCell ref="AZ46:BA46"/>
    <mergeCell ref="AZ47:BA47"/>
    <mergeCell ref="X5:Y5"/>
    <mergeCell ref="X6:Y6"/>
    <mergeCell ref="P46:Q46"/>
    <mergeCell ref="P47:Q47"/>
    <mergeCell ref="T46:U46"/>
    <mergeCell ref="T47:U47"/>
    <mergeCell ref="X46:Y46"/>
    <mergeCell ref="X47:Y47"/>
    <mergeCell ref="P5:Q5"/>
    <mergeCell ref="P6:Q6"/>
    <mergeCell ref="T5:U5"/>
    <mergeCell ref="T6:U6"/>
    <mergeCell ref="AL5:AM5"/>
    <mergeCell ref="AL6:AM6"/>
    <mergeCell ref="V5:W5"/>
    <mergeCell ref="V6:W6"/>
    <mergeCell ref="AF46:AG46"/>
    <mergeCell ref="AF47:AG47"/>
    <mergeCell ref="Z5:AA5"/>
    <mergeCell ref="Z6:AA6"/>
    <mergeCell ref="D5:E5"/>
    <mergeCell ref="F5:G5"/>
    <mergeCell ref="F6:G6"/>
    <mergeCell ref="H6:I6"/>
    <mergeCell ref="H5:I5"/>
    <mergeCell ref="D46:E46"/>
    <mergeCell ref="D47:E47"/>
    <mergeCell ref="F47:G47"/>
    <mergeCell ref="F46:G46"/>
    <mergeCell ref="D6:E6"/>
    <mergeCell ref="H46:I46"/>
    <mergeCell ref="H47:I47"/>
    <mergeCell ref="AJ5:AK5"/>
    <mergeCell ref="AJ6:AK6"/>
    <mergeCell ref="AJ46:AK46"/>
    <mergeCell ref="AJ47:AK47"/>
    <mergeCell ref="AN6:AO6"/>
    <mergeCell ref="AN5:AO5"/>
    <mergeCell ref="AN46:AO46"/>
    <mergeCell ref="AN47:AO47"/>
    <mergeCell ref="AL46:AM46"/>
    <mergeCell ref="AL47:AM47"/>
    <mergeCell ref="AP5:AQ5"/>
    <mergeCell ref="AP6:AQ6"/>
    <mergeCell ref="AP46:AQ46"/>
    <mergeCell ref="AP47:AQ47"/>
    <mergeCell ref="AX5:AY5"/>
    <mergeCell ref="AR46:AS46"/>
    <mergeCell ref="AX46:AY46"/>
    <mergeCell ref="AR5:AS5"/>
    <mergeCell ref="AR6:AS6"/>
    <mergeCell ref="AT5:AU5"/>
    <mergeCell ref="AT6:AU6"/>
    <mergeCell ref="AV5:AW5"/>
    <mergeCell ref="AV6:AW6"/>
    <mergeCell ref="AX6:AY6"/>
    <mergeCell ref="AX47:AY47"/>
    <mergeCell ref="AR47:AS47"/>
    <mergeCell ref="AT46:AU46"/>
    <mergeCell ref="AT47:AU47"/>
    <mergeCell ref="AV46:AW46"/>
    <mergeCell ref="AV47:AW47"/>
    <mergeCell ref="BJ5:BK5"/>
    <mergeCell ref="BJ6:BK6"/>
    <mergeCell ref="BJ46:BK46"/>
    <mergeCell ref="BJ47:BK47"/>
    <mergeCell ref="BJ70:BK70"/>
    <mergeCell ref="BJ71:BK71"/>
    <mergeCell ref="BB5:BC5"/>
    <mergeCell ref="BB46:BC46"/>
    <mergeCell ref="BB70:BC70"/>
    <mergeCell ref="BB6:BC6"/>
    <mergeCell ref="BB47:BC47"/>
    <mergeCell ref="BB71:BC71"/>
    <mergeCell ref="BD5:BE5"/>
    <mergeCell ref="BD6:BE6"/>
    <mergeCell ref="BD46:BE46"/>
    <mergeCell ref="BD47:BE47"/>
    <mergeCell ref="BD70:BE70"/>
    <mergeCell ref="BD71:BE71"/>
    <mergeCell ref="BH46:BI46"/>
    <mergeCell ref="BH47:BI47"/>
    <mergeCell ref="BH70:BI70"/>
    <mergeCell ref="BH71:BI71"/>
    <mergeCell ref="BH5:BI5"/>
    <mergeCell ref="BH6:BI6"/>
  </mergeCells>
  <pageMargins left="0.11811023622047245" right="0.11811023622047245" top="0.39370078740157483" bottom="0.39370078740157483" header="0.31496062992125984" footer="0.31496062992125984"/>
  <pageSetup paperSize="9" scale="2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M143"/>
  <sheetViews>
    <sheetView topLeftCell="A45" workbookViewId="0">
      <selection activeCell="J106" sqref="J106:L106"/>
    </sheetView>
  </sheetViews>
  <sheetFormatPr defaultRowHeight="12.75" x14ac:dyDescent="0.2"/>
  <cols>
    <col min="8" max="8" width="10.7109375" bestFit="1" customWidth="1"/>
    <col min="9" max="9" width="12.28515625" bestFit="1" customWidth="1"/>
    <col min="10" max="12" width="11.5703125" bestFit="1" customWidth="1"/>
    <col min="13" max="13" width="14.28515625" customWidth="1"/>
  </cols>
  <sheetData>
    <row r="3" spans="1:9" ht="15" x14ac:dyDescent="0.25">
      <c r="B3" s="89" t="s">
        <v>195</v>
      </c>
    </row>
    <row r="5" spans="1:9" ht="15.75" x14ac:dyDescent="0.25">
      <c r="C5" s="88"/>
    </row>
    <row r="6" spans="1:9" x14ac:dyDescent="0.2">
      <c r="A6" s="44"/>
      <c r="B6" s="41"/>
      <c r="C6" s="41"/>
      <c r="D6" s="41"/>
      <c r="E6" s="41"/>
      <c r="F6" s="41"/>
      <c r="G6" s="41"/>
      <c r="H6" s="44"/>
      <c r="I6" s="44"/>
    </row>
    <row r="7" spans="1:9" x14ac:dyDescent="0.2">
      <c r="A7" s="324" t="s">
        <v>34</v>
      </c>
      <c r="B7" s="324"/>
      <c r="C7" s="324"/>
      <c r="D7" s="324"/>
      <c r="E7" s="324"/>
      <c r="F7" s="324"/>
      <c r="G7" s="324"/>
      <c r="H7" s="324"/>
      <c r="I7" s="324"/>
    </row>
    <row r="8" spans="1:9" x14ac:dyDescent="0.2">
      <c r="A8" s="45">
        <v>1</v>
      </c>
      <c r="B8" s="325" t="s">
        <v>8</v>
      </c>
      <c r="C8" s="325"/>
      <c r="D8" s="325"/>
      <c r="E8" s="325"/>
      <c r="F8" s="325"/>
      <c r="G8" s="325"/>
      <c r="H8" s="325"/>
      <c r="I8" s="45" t="s">
        <v>22</v>
      </c>
    </row>
    <row r="9" spans="1:9" x14ac:dyDescent="0.2">
      <c r="A9" s="45">
        <v>2</v>
      </c>
      <c r="B9" s="286" t="s">
        <v>35</v>
      </c>
      <c r="C9" s="286"/>
      <c r="D9" s="286"/>
      <c r="E9" s="286"/>
      <c r="F9" s="286"/>
      <c r="G9" s="286"/>
      <c r="H9" s="286"/>
      <c r="I9" s="45"/>
    </row>
    <row r="10" spans="1:9" x14ac:dyDescent="0.2">
      <c r="A10" s="45">
        <v>3</v>
      </c>
      <c r="B10" s="325" t="s">
        <v>7</v>
      </c>
      <c r="C10" s="325"/>
      <c r="D10" s="325"/>
      <c r="E10" s="325"/>
      <c r="F10" s="325"/>
      <c r="G10" s="325"/>
      <c r="H10" s="325"/>
      <c r="I10" s="45" t="s">
        <v>23</v>
      </c>
    </row>
    <row r="11" spans="1:9" x14ac:dyDescent="0.2">
      <c r="A11" s="45">
        <v>4</v>
      </c>
      <c r="B11" s="325" t="s">
        <v>6</v>
      </c>
      <c r="C11" s="325"/>
      <c r="D11" s="325"/>
      <c r="E11" s="325"/>
      <c r="F11" s="325"/>
      <c r="G11" s="325"/>
      <c r="H11" s="325"/>
      <c r="I11" s="33">
        <v>46054</v>
      </c>
    </row>
    <row r="12" spans="1:9" x14ac:dyDescent="0.2">
      <c r="A12" s="45">
        <v>5</v>
      </c>
      <c r="B12" s="286" t="s">
        <v>118</v>
      </c>
      <c r="C12" s="325"/>
      <c r="D12" s="325"/>
      <c r="E12" s="325"/>
      <c r="F12" s="325"/>
      <c r="G12" s="325"/>
      <c r="H12" s="325"/>
      <c r="I12" s="47" t="s">
        <v>119</v>
      </c>
    </row>
    <row r="13" spans="1:9" x14ac:dyDescent="0.2">
      <c r="A13" s="45">
        <v>6</v>
      </c>
      <c r="B13" s="311" t="s">
        <v>228</v>
      </c>
      <c r="C13" s="326"/>
      <c r="D13" s="326"/>
      <c r="E13" s="326"/>
      <c r="F13" s="326"/>
      <c r="G13" s="326"/>
      <c r="H13" s="327"/>
      <c r="I13" s="87">
        <v>1900</v>
      </c>
    </row>
    <row r="14" spans="1:9" x14ac:dyDescent="0.2">
      <c r="A14" s="45">
        <v>7</v>
      </c>
      <c r="B14" s="311" t="s">
        <v>229</v>
      </c>
      <c r="C14" s="326"/>
      <c r="D14" s="326"/>
      <c r="E14" s="326"/>
      <c r="F14" s="326"/>
      <c r="G14" s="326"/>
      <c r="H14" s="327"/>
      <c r="I14" s="28">
        <f>ROUND((I13/44)*40,2)</f>
        <v>1727.27</v>
      </c>
    </row>
    <row r="15" spans="1:9" x14ac:dyDescent="0.2">
      <c r="A15" s="45">
        <v>9</v>
      </c>
      <c r="B15" s="311" t="s">
        <v>230</v>
      </c>
      <c r="C15" s="326"/>
      <c r="D15" s="326"/>
      <c r="E15" s="326"/>
      <c r="F15" s="326"/>
      <c r="G15" s="326"/>
      <c r="H15" s="327"/>
      <c r="I15" s="28">
        <f>I14/2</f>
        <v>863.63499999999999</v>
      </c>
    </row>
    <row r="16" spans="1:9" x14ac:dyDescent="0.2">
      <c r="A16" s="328"/>
      <c r="B16" s="328"/>
      <c r="C16" s="328"/>
      <c r="D16" s="328"/>
      <c r="E16" s="328"/>
      <c r="F16" s="328"/>
      <c r="G16" s="328"/>
      <c r="H16" s="328"/>
      <c r="I16" s="328"/>
    </row>
    <row r="17" spans="1:12" x14ac:dyDescent="0.2">
      <c r="A17" s="68"/>
      <c r="B17" s="68"/>
      <c r="C17" s="68"/>
      <c r="D17" s="68"/>
      <c r="E17" s="68"/>
      <c r="F17" s="68"/>
      <c r="G17" s="68"/>
      <c r="H17" s="68"/>
      <c r="I17" s="46"/>
      <c r="J17" s="241" t="s">
        <v>324</v>
      </c>
      <c r="K17" s="241" t="s">
        <v>325</v>
      </c>
      <c r="L17" s="241" t="s">
        <v>344</v>
      </c>
    </row>
    <row r="18" spans="1:12" ht="25.5" x14ac:dyDescent="0.2">
      <c r="A18" s="110"/>
      <c r="B18" s="110"/>
      <c r="C18" s="110"/>
      <c r="D18" s="110"/>
      <c r="E18" s="110"/>
      <c r="F18" s="110"/>
      <c r="G18" s="110"/>
      <c r="H18" s="110"/>
      <c r="I18" s="91"/>
      <c r="J18" s="91" t="s">
        <v>202</v>
      </c>
      <c r="K18" s="91" t="s">
        <v>245</v>
      </c>
      <c r="L18" s="91" t="s">
        <v>206</v>
      </c>
    </row>
    <row r="19" spans="1:12" x14ac:dyDescent="0.2">
      <c r="A19" s="68"/>
      <c r="B19" s="68"/>
      <c r="C19" s="68"/>
      <c r="D19" s="68"/>
      <c r="E19" s="68"/>
      <c r="F19" s="68"/>
      <c r="G19" s="68"/>
      <c r="H19" s="68"/>
      <c r="I19" s="46"/>
      <c r="J19" s="46" t="s">
        <v>200</v>
      </c>
      <c r="K19" s="46" t="s">
        <v>200</v>
      </c>
      <c r="L19" s="46" t="s">
        <v>200</v>
      </c>
    </row>
    <row r="20" spans="1:12" x14ac:dyDescent="0.2">
      <c r="A20" s="48" t="s">
        <v>17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</row>
    <row r="21" spans="1:12" x14ac:dyDescent="0.2">
      <c r="A21" s="290" t="s">
        <v>57</v>
      </c>
      <c r="B21" s="291"/>
      <c r="C21" s="291"/>
      <c r="D21" s="291"/>
      <c r="E21" s="291"/>
      <c r="F21" s="291"/>
      <c r="G21" s="292"/>
      <c r="H21" s="40" t="s">
        <v>3</v>
      </c>
      <c r="I21" s="40"/>
      <c r="J21" s="40" t="s">
        <v>1</v>
      </c>
      <c r="K21" s="40" t="s">
        <v>1</v>
      </c>
      <c r="L21" s="40" t="s">
        <v>1</v>
      </c>
    </row>
    <row r="22" spans="1:12" x14ac:dyDescent="0.2">
      <c r="A22" s="142" t="s">
        <v>9</v>
      </c>
      <c r="B22" s="329" t="s">
        <v>227</v>
      </c>
      <c r="C22" s="330"/>
      <c r="D22" s="330"/>
      <c r="E22" s="330"/>
      <c r="F22" s="330"/>
      <c r="G22" s="331"/>
      <c r="H22" s="127"/>
      <c r="I22" s="36"/>
      <c r="J22" s="36">
        <f>I14</f>
        <v>1727.27</v>
      </c>
      <c r="K22" s="36">
        <f>I14</f>
        <v>1727.27</v>
      </c>
      <c r="L22" s="36">
        <f>I14</f>
        <v>1727.27</v>
      </c>
    </row>
    <row r="23" spans="1:12" x14ac:dyDescent="0.2">
      <c r="A23" s="40" t="s">
        <v>10</v>
      </c>
      <c r="B23" s="311" t="s">
        <v>36</v>
      </c>
      <c r="C23" s="312"/>
      <c r="D23" s="312"/>
      <c r="E23" s="312"/>
      <c r="F23" s="312"/>
      <c r="G23" s="313"/>
      <c r="H23" s="1"/>
      <c r="I23" s="25"/>
      <c r="J23" s="25">
        <v>0</v>
      </c>
      <c r="K23" s="25">
        <v>0</v>
      </c>
      <c r="L23" s="25">
        <v>0</v>
      </c>
    </row>
    <row r="24" spans="1:12" x14ac:dyDescent="0.2">
      <c r="A24" s="40" t="s">
        <v>11</v>
      </c>
      <c r="B24" s="63" t="s">
        <v>226</v>
      </c>
      <c r="C24" s="63"/>
      <c r="D24" s="63"/>
      <c r="E24" s="64" t="s">
        <v>120</v>
      </c>
      <c r="F24" s="63"/>
      <c r="G24" s="105">
        <v>1621</v>
      </c>
      <c r="H24" s="1">
        <v>0.2</v>
      </c>
      <c r="I24" s="25"/>
      <c r="J24" s="25">
        <v>0</v>
      </c>
      <c r="K24" s="25">
        <v>0</v>
      </c>
      <c r="L24" s="25">
        <v>0</v>
      </c>
    </row>
    <row r="25" spans="1:12" x14ac:dyDescent="0.2">
      <c r="A25" s="40" t="s">
        <v>12</v>
      </c>
      <c r="B25" s="311" t="s">
        <v>2</v>
      </c>
      <c r="C25" s="312"/>
      <c r="D25" s="312"/>
      <c r="E25" s="312"/>
      <c r="F25" s="312"/>
      <c r="G25" s="313"/>
      <c r="H25" s="1"/>
      <c r="I25" s="25"/>
      <c r="J25" s="25">
        <v>0</v>
      </c>
      <c r="K25" s="25">
        <v>0</v>
      </c>
      <c r="L25" s="25">
        <v>0</v>
      </c>
    </row>
    <row r="26" spans="1:12" x14ac:dyDescent="0.2">
      <c r="A26" s="40" t="s">
        <v>13</v>
      </c>
      <c r="B26" s="311" t="s">
        <v>82</v>
      </c>
      <c r="C26" s="312"/>
      <c r="D26" s="312"/>
      <c r="E26" s="312"/>
      <c r="F26" s="312"/>
      <c r="G26" s="313"/>
      <c r="H26" s="1"/>
      <c r="I26" s="25"/>
      <c r="J26" s="25">
        <v>0</v>
      </c>
      <c r="K26" s="25">
        <v>0</v>
      </c>
      <c r="L26" s="25">
        <v>0</v>
      </c>
    </row>
    <row r="27" spans="1:12" x14ac:dyDescent="0.2">
      <c r="A27" s="40" t="s">
        <v>14</v>
      </c>
      <c r="B27" s="311" t="s">
        <v>83</v>
      </c>
      <c r="C27" s="312"/>
      <c r="D27" s="312"/>
      <c r="E27" s="312"/>
      <c r="F27" s="312"/>
      <c r="G27" s="313"/>
      <c r="H27" s="1"/>
      <c r="I27" s="25"/>
      <c r="J27" s="25">
        <v>0</v>
      </c>
      <c r="K27" s="25">
        <v>0</v>
      </c>
      <c r="L27" s="25">
        <v>0</v>
      </c>
    </row>
    <row r="28" spans="1:12" x14ac:dyDescent="0.2">
      <c r="A28" s="40" t="s">
        <v>15</v>
      </c>
      <c r="B28" s="311" t="s">
        <v>220</v>
      </c>
      <c r="C28" s="312"/>
      <c r="D28" s="312"/>
      <c r="E28" s="312"/>
      <c r="F28" s="312"/>
      <c r="G28" s="313"/>
      <c r="H28" s="87">
        <f>(131/44)*40</f>
        <v>119.09090909090908</v>
      </c>
      <c r="I28" s="25"/>
      <c r="J28" s="25">
        <v>0</v>
      </c>
      <c r="K28" s="25">
        <v>0</v>
      </c>
      <c r="L28" s="25">
        <v>0</v>
      </c>
    </row>
    <row r="29" spans="1:12" x14ac:dyDescent="0.2">
      <c r="A29" s="40" t="s">
        <v>15</v>
      </c>
      <c r="B29" s="311" t="s">
        <v>81</v>
      </c>
      <c r="C29" s="312"/>
      <c r="D29" s="312"/>
      <c r="E29" s="312"/>
      <c r="F29" s="312"/>
      <c r="G29" s="313"/>
      <c r="H29" s="1"/>
      <c r="I29" s="25"/>
      <c r="J29" s="25">
        <v>0</v>
      </c>
      <c r="K29" s="25">
        <v>0</v>
      </c>
      <c r="L29" s="25">
        <v>0</v>
      </c>
    </row>
    <row r="30" spans="1:12" x14ac:dyDescent="0.2">
      <c r="A30" s="305" t="s">
        <v>41</v>
      </c>
      <c r="B30" s="306"/>
      <c r="C30" s="306"/>
      <c r="D30" s="306"/>
      <c r="E30" s="306"/>
      <c r="F30" s="306"/>
      <c r="G30" s="306"/>
      <c r="H30" s="307"/>
      <c r="I30" s="24"/>
      <c r="J30" s="24">
        <f t="shared" ref="J30" si="0">TRUNC(SUM(J22:J29),2)</f>
        <v>1727.27</v>
      </c>
      <c r="K30" s="24">
        <f t="shared" ref="K30" si="1">TRUNC(SUM(K22:K29),2)</f>
        <v>1727.27</v>
      </c>
      <c r="L30" s="24">
        <f t="shared" ref="L30" si="2">TRUNC(SUM(L22:L29),2)</f>
        <v>1727.27</v>
      </c>
    </row>
    <row r="31" spans="1:12" x14ac:dyDescent="0.2">
      <c r="A31" s="49"/>
      <c r="B31" s="49"/>
      <c r="C31" s="49"/>
      <c r="D31" s="49"/>
      <c r="E31" s="49"/>
      <c r="F31" s="49"/>
      <c r="G31" s="49"/>
      <c r="H31" s="49"/>
      <c r="I31" s="50"/>
      <c r="J31" s="50"/>
      <c r="K31" s="50"/>
      <c r="L31" s="50"/>
    </row>
    <row r="32" spans="1:12" x14ac:dyDescent="0.2">
      <c r="A32" s="290" t="s">
        <v>58</v>
      </c>
      <c r="B32" s="291"/>
      <c r="C32" s="291"/>
      <c r="D32" s="291"/>
      <c r="E32" s="291"/>
      <c r="F32" s="291"/>
      <c r="G32" s="292"/>
      <c r="H32" s="2"/>
      <c r="I32" s="40"/>
      <c r="J32" s="40" t="s">
        <v>1</v>
      </c>
      <c r="K32" s="40" t="s">
        <v>1</v>
      </c>
      <c r="L32" s="40" t="s">
        <v>1</v>
      </c>
    </row>
    <row r="33" spans="1:12" x14ac:dyDescent="0.2">
      <c r="A33" s="40" t="s">
        <v>9</v>
      </c>
      <c r="B33" s="353" t="s">
        <v>234</v>
      </c>
      <c r="C33" s="354"/>
      <c r="D33" s="354"/>
      <c r="E33" s="354"/>
      <c r="F33" s="354"/>
      <c r="G33" s="355"/>
      <c r="H33" s="46" t="s">
        <v>0</v>
      </c>
      <c r="I33" s="16"/>
      <c r="J33" s="16"/>
      <c r="K33" s="16"/>
      <c r="L33" s="16"/>
    </row>
    <row r="34" spans="1:12" x14ac:dyDescent="0.2">
      <c r="A34" s="40" t="s">
        <v>10</v>
      </c>
      <c r="B34" s="353" t="s">
        <v>221</v>
      </c>
      <c r="C34" s="354"/>
      <c r="D34" s="354"/>
      <c r="E34" s="354"/>
      <c r="F34" s="354"/>
      <c r="G34" s="355"/>
      <c r="H34" s="106">
        <f>ROUND(900*0.8,2)</f>
        <v>720</v>
      </c>
      <c r="I34" s="37"/>
      <c r="J34" s="37">
        <f t="shared" ref="J34:L34" si="3">$H34</f>
        <v>720</v>
      </c>
      <c r="K34" s="37">
        <f t="shared" si="3"/>
        <v>720</v>
      </c>
      <c r="L34" s="37">
        <f t="shared" si="3"/>
        <v>720</v>
      </c>
    </row>
    <row r="35" spans="1:12" x14ac:dyDescent="0.2">
      <c r="A35" s="40" t="s">
        <v>11</v>
      </c>
      <c r="B35" s="353" t="s">
        <v>225</v>
      </c>
      <c r="C35" s="354"/>
      <c r="D35" s="354"/>
      <c r="E35" s="354"/>
      <c r="F35" s="354"/>
      <c r="G35" s="355"/>
      <c r="H35" s="107">
        <f>ROUND($H34/12,2)</f>
        <v>60</v>
      </c>
      <c r="I35" s="108"/>
      <c r="J35" s="108">
        <f t="shared" ref="J35:L35" si="4">ROUND($H34/12,2)</f>
        <v>60</v>
      </c>
      <c r="K35" s="108">
        <f t="shared" si="4"/>
        <v>60</v>
      </c>
      <c r="L35" s="108">
        <f t="shared" si="4"/>
        <v>60</v>
      </c>
    </row>
    <row r="36" spans="1:12" x14ac:dyDescent="0.2">
      <c r="A36" s="40" t="s">
        <v>12</v>
      </c>
      <c r="B36" s="353" t="s">
        <v>222</v>
      </c>
      <c r="C36" s="354"/>
      <c r="D36" s="354"/>
      <c r="E36" s="354"/>
      <c r="F36" s="354"/>
      <c r="G36" s="355"/>
      <c r="H36" s="107">
        <v>94.5</v>
      </c>
      <c r="I36" s="37"/>
      <c r="J36" s="37">
        <f t="shared" ref="J36:L39" si="5">$H36</f>
        <v>94.5</v>
      </c>
      <c r="K36" s="37">
        <f t="shared" si="5"/>
        <v>94.5</v>
      </c>
      <c r="L36" s="37">
        <f t="shared" si="5"/>
        <v>94.5</v>
      </c>
    </row>
    <row r="37" spans="1:12" x14ac:dyDescent="0.2">
      <c r="A37" s="40" t="s">
        <v>13</v>
      </c>
      <c r="B37" s="353" t="s">
        <v>223</v>
      </c>
      <c r="C37" s="354"/>
      <c r="D37" s="354"/>
      <c r="E37" s="354"/>
      <c r="F37" s="354"/>
      <c r="G37" s="355"/>
      <c r="H37" s="107">
        <v>31</v>
      </c>
      <c r="I37" s="37"/>
      <c r="J37" s="37">
        <f t="shared" si="5"/>
        <v>31</v>
      </c>
      <c r="K37" s="37">
        <f t="shared" si="5"/>
        <v>31</v>
      </c>
      <c r="L37" s="37">
        <f t="shared" si="5"/>
        <v>31</v>
      </c>
    </row>
    <row r="38" spans="1:12" x14ac:dyDescent="0.2">
      <c r="A38" s="40" t="s">
        <v>14</v>
      </c>
      <c r="B38" s="353" t="s">
        <v>224</v>
      </c>
      <c r="C38" s="354"/>
      <c r="D38" s="354"/>
      <c r="E38" s="354"/>
      <c r="F38" s="354"/>
      <c r="G38" s="355"/>
      <c r="H38" s="107">
        <v>31</v>
      </c>
      <c r="I38" s="37"/>
      <c r="J38" s="37">
        <f t="shared" si="5"/>
        <v>31</v>
      </c>
      <c r="K38" s="37">
        <f t="shared" si="5"/>
        <v>31</v>
      </c>
      <c r="L38" s="37">
        <f t="shared" si="5"/>
        <v>31</v>
      </c>
    </row>
    <row r="39" spans="1:12" x14ac:dyDescent="0.2">
      <c r="A39" s="40" t="s">
        <v>15</v>
      </c>
      <c r="B39" s="353" t="s">
        <v>4</v>
      </c>
      <c r="C39" s="354"/>
      <c r="D39" s="354"/>
      <c r="E39" s="354"/>
      <c r="F39" s="354"/>
      <c r="G39" s="355"/>
      <c r="H39" s="78">
        <v>0</v>
      </c>
      <c r="I39" s="37"/>
      <c r="J39" s="37">
        <f t="shared" si="5"/>
        <v>0</v>
      </c>
      <c r="K39" s="37">
        <f t="shared" si="5"/>
        <v>0</v>
      </c>
      <c r="L39" s="37">
        <f t="shared" si="5"/>
        <v>0</v>
      </c>
    </row>
    <row r="40" spans="1:12" x14ac:dyDescent="0.2">
      <c r="A40" s="305" t="s">
        <v>299</v>
      </c>
      <c r="B40" s="306"/>
      <c r="C40" s="306"/>
      <c r="D40" s="306"/>
      <c r="E40" s="306"/>
      <c r="F40" s="306"/>
      <c r="G40" s="306"/>
      <c r="H40" s="307"/>
      <c r="I40" s="15"/>
      <c r="J40" s="15">
        <f t="shared" ref="J40:L40" si="6">TRUNC(SUM(J33:J39),2)</f>
        <v>936.5</v>
      </c>
      <c r="K40" s="15">
        <f t="shared" si="6"/>
        <v>936.5</v>
      </c>
      <c r="L40" s="15">
        <f t="shared" si="6"/>
        <v>936.5</v>
      </c>
    </row>
    <row r="41" spans="1:12" x14ac:dyDescent="0.2">
      <c r="A41" s="51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</row>
    <row r="42" spans="1:12" x14ac:dyDescent="0.2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</row>
    <row r="43" spans="1:12" x14ac:dyDescent="0.2">
      <c r="A43" s="48" t="s">
        <v>51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</row>
    <row r="44" spans="1:12" x14ac:dyDescent="0.2">
      <c r="A44" s="290" t="s">
        <v>267</v>
      </c>
      <c r="B44" s="291"/>
      <c r="C44" s="291"/>
      <c r="D44" s="291"/>
      <c r="E44" s="291"/>
      <c r="F44" s="291"/>
      <c r="G44" s="292"/>
      <c r="H44" s="40" t="s">
        <v>3</v>
      </c>
      <c r="I44" s="40"/>
      <c r="J44" s="40"/>
      <c r="K44" s="40"/>
      <c r="L44" s="40"/>
    </row>
    <row r="45" spans="1:12" x14ac:dyDescent="0.2">
      <c r="A45" s="290" t="s">
        <v>268</v>
      </c>
      <c r="B45" s="291"/>
      <c r="C45" s="291"/>
      <c r="D45" s="291"/>
      <c r="E45" s="291"/>
      <c r="F45" s="291"/>
      <c r="G45" s="292"/>
      <c r="H45" s="40" t="s">
        <v>3</v>
      </c>
      <c r="I45" s="40"/>
      <c r="J45" s="40" t="s">
        <v>1</v>
      </c>
      <c r="K45" s="40" t="s">
        <v>1</v>
      </c>
      <c r="L45" s="40" t="s">
        <v>1</v>
      </c>
    </row>
    <row r="46" spans="1:12" x14ac:dyDescent="0.2">
      <c r="A46" s="40" t="s">
        <v>9</v>
      </c>
      <c r="B46" s="311" t="s">
        <v>37</v>
      </c>
      <c r="C46" s="312"/>
      <c r="D46" s="312"/>
      <c r="E46" s="312"/>
      <c r="F46" s="312"/>
      <c r="G46" s="313"/>
      <c r="H46" s="140">
        <v>0.2</v>
      </c>
      <c r="I46" s="14"/>
      <c r="J46" s="14">
        <f>$J30*H46</f>
        <v>345.45400000000001</v>
      </c>
      <c r="K46" s="14">
        <f t="shared" ref="K46:L50" si="7">$H46*K$30</f>
        <v>345.45400000000001</v>
      </c>
      <c r="L46" s="14">
        <f t="shared" si="7"/>
        <v>345.45400000000001</v>
      </c>
    </row>
    <row r="47" spans="1:12" x14ac:dyDescent="0.2">
      <c r="A47" s="40" t="s">
        <v>10</v>
      </c>
      <c r="B47" s="311" t="s">
        <v>53</v>
      </c>
      <c r="C47" s="312"/>
      <c r="D47" s="312"/>
      <c r="E47" s="312"/>
      <c r="F47" s="312"/>
      <c r="G47" s="313"/>
      <c r="H47" s="140">
        <v>1.4999999999999999E-2</v>
      </c>
      <c r="I47" s="14"/>
      <c r="J47" s="14">
        <f t="shared" ref="J47:J53" si="8">$H47*J$30</f>
        <v>25.909049999999997</v>
      </c>
      <c r="K47" s="14">
        <f t="shared" si="7"/>
        <v>25.909049999999997</v>
      </c>
      <c r="L47" s="14">
        <f t="shared" si="7"/>
        <v>25.909049999999997</v>
      </c>
    </row>
    <row r="48" spans="1:12" x14ac:dyDescent="0.2">
      <c r="A48" s="40" t="s">
        <v>11</v>
      </c>
      <c r="B48" s="311" t="s">
        <v>54</v>
      </c>
      <c r="C48" s="312"/>
      <c r="D48" s="312"/>
      <c r="E48" s="312"/>
      <c r="F48" s="312"/>
      <c r="G48" s="313"/>
      <c r="H48" s="140">
        <v>0.01</v>
      </c>
      <c r="I48" s="14"/>
      <c r="J48" s="14">
        <f t="shared" si="8"/>
        <v>17.2727</v>
      </c>
      <c r="K48" s="14">
        <f t="shared" si="7"/>
        <v>17.2727</v>
      </c>
      <c r="L48" s="14">
        <f t="shared" si="7"/>
        <v>17.2727</v>
      </c>
    </row>
    <row r="49" spans="1:12" x14ac:dyDescent="0.2">
      <c r="A49" s="40" t="s">
        <v>12</v>
      </c>
      <c r="B49" s="311" t="s">
        <v>39</v>
      </c>
      <c r="C49" s="312"/>
      <c r="D49" s="312"/>
      <c r="E49" s="312"/>
      <c r="F49" s="312"/>
      <c r="G49" s="313"/>
      <c r="H49" s="140">
        <v>2E-3</v>
      </c>
      <c r="I49" s="14"/>
      <c r="J49" s="14">
        <f t="shared" si="8"/>
        <v>3.4545400000000002</v>
      </c>
      <c r="K49" s="14">
        <f t="shared" si="7"/>
        <v>3.4545400000000002</v>
      </c>
      <c r="L49" s="14">
        <f t="shared" si="7"/>
        <v>3.4545400000000002</v>
      </c>
    </row>
    <row r="50" spans="1:12" x14ac:dyDescent="0.2">
      <c r="A50" s="40" t="s">
        <v>13</v>
      </c>
      <c r="B50" s="311" t="s">
        <v>38</v>
      </c>
      <c r="C50" s="312"/>
      <c r="D50" s="312"/>
      <c r="E50" s="312"/>
      <c r="F50" s="312"/>
      <c r="G50" s="313"/>
      <c r="H50" s="140">
        <v>2.5000000000000001E-2</v>
      </c>
      <c r="I50" s="14"/>
      <c r="J50" s="14">
        <f t="shared" si="8"/>
        <v>43.181750000000001</v>
      </c>
      <c r="K50" s="14">
        <f t="shared" si="7"/>
        <v>43.181750000000001</v>
      </c>
      <c r="L50" s="14">
        <f t="shared" si="7"/>
        <v>43.181750000000001</v>
      </c>
    </row>
    <row r="51" spans="1:12" x14ac:dyDescent="0.2">
      <c r="A51" s="40" t="s">
        <v>14</v>
      </c>
      <c r="B51" s="311" t="s">
        <v>40</v>
      </c>
      <c r="C51" s="312"/>
      <c r="D51" s="312"/>
      <c r="E51" s="312"/>
      <c r="F51" s="312"/>
      <c r="G51" s="313"/>
      <c r="H51" s="140">
        <v>0.08</v>
      </c>
      <c r="I51" s="14"/>
      <c r="J51" s="14">
        <f t="shared" si="8"/>
        <v>138.1816</v>
      </c>
      <c r="K51" s="14">
        <f>$H51*K$30</f>
        <v>138.1816</v>
      </c>
      <c r="L51" s="14">
        <f>H51*L30</f>
        <v>138.1816</v>
      </c>
    </row>
    <row r="52" spans="1:12" x14ac:dyDescent="0.2">
      <c r="A52" s="40" t="s">
        <v>15</v>
      </c>
      <c r="B52" s="311" t="s">
        <v>210</v>
      </c>
      <c r="C52" s="312"/>
      <c r="D52" s="312"/>
      <c r="E52" s="312"/>
      <c r="F52" s="312"/>
      <c r="G52" s="313"/>
      <c r="H52" s="140">
        <v>0.03</v>
      </c>
      <c r="I52" s="14"/>
      <c r="J52" s="14">
        <f t="shared" si="8"/>
        <v>51.818099999999994</v>
      </c>
      <c r="K52" s="14">
        <f>$H52*K$30</f>
        <v>51.818099999999994</v>
      </c>
      <c r="L52" s="14">
        <f>$H52*L$30</f>
        <v>51.818099999999994</v>
      </c>
    </row>
    <row r="53" spans="1:12" x14ac:dyDescent="0.2">
      <c r="A53" s="40" t="s">
        <v>16</v>
      </c>
      <c r="B53" s="311" t="s">
        <v>55</v>
      </c>
      <c r="C53" s="312"/>
      <c r="D53" s="312"/>
      <c r="E53" s="312"/>
      <c r="F53" s="312"/>
      <c r="G53" s="313"/>
      <c r="H53" s="140">
        <v>6.0000000000000001E-3</v>
      </c>
      <c r="I53" s="14"/>
      <c r="J53" s="14">
        <f t="shared" si="8"/>
        <v>10.363620000000001</v>
      </c>
      <c r="K53" s="14">
        <f>$H53*K$30</f>
        <v>10.363620000000001</v>
      </c>
      <c r="L53" s="14">
        <f>$H53*L$30</f>
        <v>10.363620000000001</v>
      </c>
    </row>
    <row r="54" spans="1:12" x14ac:dyDescent="0.2">
      <c r="A54" s="305" t="s">
        <v>56</v>
      </c>
      <c r="B54" s="306"/>
      <c r="C54" s="306"/>
      <c r="D54" s="306"/>
      <c r="E54" s="306"/>
      <c r="F54" s="306"/>
      <c r="G54" s="307"/>
      <c r="H54" s="2">
        <f>SUM(H46:H53)</f>
        <v>0.3680000000000001</v>
      </c>
      <c r="I54" s="15"/>
      <c r="J54" s="15">
        <f t="shared" ref="J54:L54" si="9">SUM(J46:J53)</f>
        <v>635.63535999999988</v>
      </c>
      <c r="K54" s="15">
        <f t="shared" si="9"/>
        <v>635.63535999999988</v>
      </c>
      <c r="L54" s="15">
        <f t="shared" si="9"/>
        <v>635.63535999999988</v>
      </c>
    </row>
    <row r="55" spans="1:12" x14ac:dyDescent="0.2">
      <c r="A55" s="50"/>
      <c r="B55" s="55"/>
      <c r="C55" s="55"/>
      <c r="D55" s="55"/>
      <c r="E55" s="55"/>
      <c r="F55" s="55"/>
      <c r="G55" s="55"/>
      <c r="H55" s="55"/>
      <c r="I55" s="115"/>
      <c r="J55" s="55"/>
      <c r="K55" s="55"/>
      <c r="L55" s="55"/>
    </row>
    <row r="56" spans="1:12" x14ac:dyDescent="0.2">
      <c r="A56" s="56" t="s">
        <v>269</v>
      </c>
      <c r="B56" s="57"/>
      <c r="C56" s="57"/>
      <c r="D56" s="57"/>
      <c r="E56" s="57"/>
      <c r="F56" s="57"/>
      <c r="G56" s="57"/>
      <c r="H56" s="58"/>
      <c r="I56" s="40"/>
      <c r="J56" s="40" t="s">
        <v>1</v>
      </c>
      <c r="K56" s="40" t="s">
        <v>1</v>
      </c>
      <c r="L56" s="40" t="s">
        <v>1</v>
      </c>
    </row>
    <row r="57" spans="1:12" x14ac:dyDescent="0.2">
      <c r="A57" s="40" t="s">
        <v>9</v>
      </c>
      <c r="B57" s="311" t="s">
        <v>211</v>
      </c>
      <c r="C57" s="312"/>
      <c r="D57" s="312"/>
      <c r="E57" s="312"/>
      <c r="F57" s="312"/>
      <c r="G57" s="313"/>
      <c r="H57" s="141">
        <v>8.3299999999999999E-2</v>
      </c>
      <c r="I57" s="14"/>
      <c r="J57" s="14">
        <f t="shared" ref="J57:L57" si="10">J30*$H57</f>
        <v>143.88159099999999</v>
      </c>
      <c r="K57" s="14">
        <f t="shared" si="10"/>
        <v>143.88159099999999</v>
      </c>
      <c r="L57" s="14">
        <f t="shared" si="10"/>
        <v>143.88159099999999</v>
      </c>
    </row>
    <row r="58" spans="1:12" x14ac:dyDescent="0.2">
      <c r="A58" s="40" t="s">
        <v>10</v>
      </c>
      <c r="B58" s="356" t="s">
        <v>309</v>
      </c>
      <c r="C58" s="357"/>
      <c r="D58" s="357"/>
      <c r="E58" s="357"/>
      <c r="F58" s="357"/>
      <c r="G58" s="358"/>
      <c r="H58" s="141">
        <v>0.1111</v>
      </c>
      <c r="I58" s="14"/>
      <c r="J58" s="14">
        <f>$J30*$H58</f>
        <v>191.899697</v>
      </c>
      <c r="K58" s="14">
        <f>$K30*$H58</f>
        <v>191.899697</v>
      </c>
      <c r="L58" s="14">
        <f>$L30*$H58</f>
        <v>191.899697</v>
      </c>
    </row>
    <row r="59" spans="1:12" x14ac:dyDescent="0.2">
      <c r="A59" s="40" t="s">
        <v>11</v>
      </c>
      <c r="B59" s="311" t="s">
        <v>49</v>
      </c>
      <c r="C59" s="312"/>
      <c r="D59" s="312"/>
      <c r="E59" s="312"/>
      <c r="F59" s="312"/>
      <c r="G59" s="313"/>
      <c r="H59" s="19">
        <f t="shared" ref="H59:L59" si="11">SUM(H57:H58)</f>
        <v>0.19440000000000002</v>
      </c>
      <c r="I59" s="14"/>
      <c r="J59" s="14">
        <f t="shared" si="11"/>
        <v>335.78128800000002</v>
      </c>
      <c r="K59" s="14">
        <f t="shared" si="11"/>
        <v>335.78128800000002</v>
      </c>
      <c r="L59" s="14">
        <f t="shared" si="11"/>
        <v>335.78128800000002</v>
      </c>
    </row>
    <row r="60" spans="1:12" x14ac:dyDescent="0.2">
      <c r="A60" s="40" t="s">
        <v>12</v>
      </c>
      <c r="B60" s="311" t="s">
        <v>270</v>
      </c>
      <c r="C60" s="312"/>
      <c r="D60" s="312"/>
      <c r="E60" s="312"/>
      <c r="F60" s="312"/>
      <c r="G60" s="313"/>
      <c r="H60" s="17">
        <v>0.36799999999999999</v>
      </c>
      <c r="I60" s="14"/>
      <c r="J60" s="14">
        <f>J59*H60</f>
        <v>123.567513984</v>
      </c>
      <c r="K60" s="14">
        <f>K59*H60</f>
        <v>123.567513984</v>
      </c>
      <c r="L60" s="14">
        <f>L59*H60</f>
        <v>123.567513984</v>
      </c>
    </row>
    <row r="61" spans="1:12" x14ac:dyDescent="0.2">
      <c r="A61" s="305" t="s">
        <v>59</v>
      </c>
      <c r="B61" s="306"/>
      <c r="C61" s="306"/>
      <c r="D61" s="306"/>
      <c r="E61" s="306"/>
      <c r="F61" s="306"/>
      <c r="G61" s="307"/>
      <c r="H61" s="19">
        <f>H59+H60</f>
        <v>0.56240000000000001</v>
      </c>
      <c r="I61" s="15"/>
      <c r="J61" s="15">
        <f t="shared" ref="J61:L61" si="12">SUM(J59:J60)</f>
        <v>459.34880198400003</v>
      </c>
      <c r="K61" s="15">
        <f t="shared" si="12"/>
        <v>459.34880198400003</v>
      </c>
      <c r="L61" s="15">
        <f t="shared" si="12"/>
        <v>459.34880198400003</v>
      </c>
    </row>
    <row r="62" spans="1:12" x14ac:dyDescent="0.2">
      <c r="A62" s="50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</row>
    <row r="63" spans="1:12" x14ac:dyDescent="0.2">
      <c r="A63" s="56" t="s">
        <v>271</v>
      </c>
      <c r="B63" s="57"/>
      <c r="C63" s="57"/>
      <c r="D63" s="57"/>
      <c r="E63" s="57"/>
      <c r="F63" s="57"/>
      <c r="G63" s="57"/>
      <c r="H63" s="58"/>
      <c r="I63" s="40"/>
      <c r="J63" s="40" t="s">
        <v>1</v>
      </c>
      <c r="K63" s="40" t="s">
        <v>1</v>
      </c>
      <c r="L63" s="40" t="s">
        <v>1</v>
      </c>
    </row>
    <row r="64" spans="1:12" x14ac:dyDescent="0.2">
      <c r="A64" s="40" t="s">
        <v>9</v>
      </c>
      <c r="B64" s="311" t="s">
        <v>19</v>
      </c>
      <c r="C64" s="312"/>
      <c r="D64" s="312"/>
      <c r="E64" s="312"/>
      <c r="F64" s="312"/>
      <c r="G64" s="313"/>
      <c r="H64" s="141">
        <v>2.0000000000000001E-4</v>
      </c>
      <c r="I64" s="14"/>
      <c r="J64" s="14">
        <f t="shared" ref="J64:L64" si="13">J30*$H64</f>
        <v>0.34545400000000004</v>
      </c>
      <c r="K64" s="14">
        <f t="shared" si="13"/>
        <v>0.34545400000000004</v>
      </c>
      <c r="L64" s="14">
        <f t="shared" si="13"/>
        <v>0.34545400000000004</v>
      </c>
    </row>
    <row r="65" spans="1:12" x14ac:dyDescent="0.2">
      <c r="A65" s="40" t="s">
        <v>10</v>
      </c>
      <c r="B65" s="311" t="s">
        <v>272</v>
      </c>
      <c r="C65" s="312"/>
      <c r="D65" s="312"/>
      <c r="E65" s="312"/>
      <c r="F65" s="312"/>
      <c r="G65" s="313"/>
      <c r="H65" s="17">
        <v>0.36799999999999999</v>
      </c>
      <c r="I65" s="14"/>
      <c r="J65" s="14">
        <f>J64*H65</f>
        <v>0.12712707200000001</v>
      </c>
      <c r="K65" s="14">
        <f>K64*H65</f>
        <v>0.12712707200000001</v>
      </c>
      <c r="L65" s="14">
        <f>L64*H65</f>
        <v>0.12712707200000001</v>
      </c>
    </row>
    <row r="66" spans="1:12" x14ac:dyDescent="0.2">
      <c r="A66" s="305" t="s">
        <v>60</v>
      </c>
      <c r="B66" s="306"/>
      <c r="C66" s="306"/>
      <c r="D66" s="306"/>
      <c r="E66" s="306"/>
      <c r="F66" s="306"/>
      <c r="G66" s="307"/>
      <c r="H66" s="19">
        <v>0.36820000000000003</v>
      </c>
      <c r="I66" s="15"/>
      <c r="J66" s="15">
        <f t="shared" ref="J66:L66" si="14">SUM(J64:J65)</f>
        <v>0.47258107200000005</v>
      </c>
      <c r="K66" s="15">
        <f t="shared" si="14"/>
        <v>0.47258107200000005</v>
      </c>
      <c r="L66" s="15">
        <f t="shared" si="14"/>
        <v>0.47258107200000005</v>
      </c>
    </row>
    <row r="67" spans="1:12" x14ac:dyDescent="0.2">
      <c r="A67" s="51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</row>
    <row r="68" spans="1:12" x14ac:dyDescent="0.2">
      <c r="A68" s="48" t="s">
        <v>42</v>
      </c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</row>
    <row r="69" spans="1:12" x14ac:dyDescent="0.2">
      <c r="A69" s="290" t="s">
        <v>273</v>
      </c>
      <c r="B69" s="291"/>
      <c r="C69" s="291"/>
      <c r="D69" s="291"/>
      <c r="E69" s="291"/>
      <c r="F69" s="291"/>
      <c r="G69" s="292"/>
      <c r="H69" s="40" t="s">
        <v>3</v>
      </c>
      <c r="I69" s="40"/>
      <c r="J69" s="40" t="s">
        <v>1</v>
      </c>
      <c r="K69" s="40" t="s">
        <v>1</v>
      </c>
      <c r="L69" s="40" t="s">
        <v>1</v>
      </c>
    </row>
    <row r="70" spans="1:12" x14ac:dyDescent="0.2">
      <c r="A70" s="40" t="s">
        <v>9</v>
      </c>
      <c r="B70" s="311" t="s">
        <v>45</v>
      </c>
      <c r="C70" s="312"/>
      <c r="D70" s="312"/>
      <c r="E70" s="312"/>
      <c r="F70" s="312"/>
      <c r="G70" s="313"/>
      <c r="H70" s="140">
        <v>3.2000000000000001E-2</v>
      </c>
      <c r="I70" s="14"/>
      <c r="J70" s="14">
        <f t="shared" ref="J70:L75" si="15">J$30*$H70</f>
        <v>55.272640000000003</v>
      </c>
      <c r="K70" s="14">
        <f t="shared" si="15"/>
        <v>55.272640000000003</v>
      </c>
      <c r="L70" s="14">
        <f t="shared" si="15"/>
        <v>55.272640000000003</v>
      </c>
    </row>
    <row r="71" spans="1:12" x14ac:dyDescent="0.2">
      <c r="A71" s="40" t="s">
        <v>10</v>
      </c>
      <c r="B71" s="311" t="s">
        <v>44</v>
      </c>
      <c r="C71" s="312"/>
      <c r="D71" s="312"/>
      <c r="E71" s="312"/>
      <c r="F71" s="312"/>
      <c r="G71" s="313"/>
      <c r="H71" s="140">
        <v>2.5999999999999999E-3</v>
      </c>
      <c r="I71" s="14"/>
      <c r="J71" s="14">
        <f t="shared" si="15"/>
        <v>4.4909020000000002</v>
      </c>
      <c r="K71" s="14">
        <f t="shared" si="15"/>
        <v>4.4909020000000002</v>
      </c>
      <c r="L71" s="14">
        <f t="shared" si="15"/>
        <v>4.4909020000000002</v>
      </c>
    </row>
    <row r="72" spans="1:12" x14ac:dyDescent="0.2">
      <c r="A72" s="40" t="s">
        <v>11</v>
      </c>
      <c r="B72" s="311" t="s">
        <v>46</v>
      </c>
      <c r="C72" s="312"/>
      <c r="D72" s="312"/>
      <c r="E72" s="312"/>
      <c r="F72" s="312"/>
      <c r="G72" s="313"/>
      <c r="H72" s="140">
        <v>1.2999999999999999E-3</v>
      </c>
      <c r="I72" s="14"/>
      <c r="J72" s="14">
        <f t="shared" si="15"/>
        <v>2.2454510000000001</v>
      </c>
      <c r="K72" s="14">
        <f t="shared" si="15"/>
        <v>2.2454510000000001</v>
      </c>
      <c r="L72" s="14">
        <f t="shared" si="15"/>
        <v>2.2454510000000001</v>
      </c>
    </row>
    <row r="73" spans="1:12" x14ac:dyDescent="0.2">
      <c r="A73" s="40" t="s">
        <v>12</v>
      </c>
      <c r="B73" s="311" t="s">
        <v>43</v>
      </c>
      <c r="C73" s="312"/>
      <c r="D73" s="312"/>
      <c r="E73" s="312"/>
      <c r="F73" s="312"/>
      <c r="G73" s="313"/>
      <c r="H73" s="140">
        <v>1.9400000000000001E-2</v>
      </c>
      <c r="I73" s="14"/>
      <c r="J73" s="14">
        <f t="shared" si="15"/>
        <v>33.509038000000004</v>
      </c>
      <c r="K73" s="14">
        <f t="shared" si="15"/>
        <v>33.509038000000004</v>
      </c>
      <c r="L73" s="14">
        <f t="shared" si="15"/>
        <v>33.509038000000004</v>
      </c>
    </row>
    <row r="74" spans="1:12" x14ac:dyDescent="0.2">
      <c r="A74" s="40" t="s">
        <v>13</v>
      </c>
      <c r="B74" s="311" t="s">
        <v>275</v>
      </c>
      <c r="C74" s="312"/>
      <c r="D74" s="312"/>
      <c r="E74" s="312"/>
      <c r="F74" s="312"/>
      <c r="G74" s="313"/>
      <c r="H74" s="140">
        <v>0.32800000000000001</v>
      </c>
      <c r="I74" s="14"/>
      <c r="J74" s="14">
        <f>J73*H74</f>
        <v>10.990964464000001</v>
      </c>
      <c r="K74" s="14">
        <f>K73*H74</f>
        <v>10.990964464000001</v>
      </c>
      <c r="L74" s="14">
        <f>L73*H74</f>
        <v>10.990964464000001</v>
      </c>
    </row>
    <row r="75" spans="1:12" x14ac:dyDescent="0.2">
      <c r="A75" s="40" t="s">
        <v>14</v>
      </c>
      <c r="B75" s="311" t="s">
        <v>47</v>
      </c>
      <c r="C75" s="312"/>
      <c r="D75" s="312"/>
      <c r="E75" s="312"/>
      <c r="F75" s="312"/>
      <c r="G75" s="313"/>
      <c r="H75" s="140">
        <v>8.0000000000000004E-4</v>
      </c>
      <c r="I75" s="14"/>
      <c r="J75" s="14">
        <f t="shared" si="15"/>
        <v>1.3818160000000002</v>
      </c>
      <c r="K75" s="14">
        <f t="shared" si="15"/>
        <v>1.3818160000000002</v>
      </c>
      <c r="L75" s="14">
        <f t="shared" si="15"/>
        <v>1.3818160000000002</v>
      </c>
    </row>
    <row r="76" spans="1:12" x14ac:dyDescent="0.2">
      <c r="A76" s="305" t="s">
        <v>61</v>
      </c>
      <c r="B76" s="306"/>
      <c r="C76" s="306"/>
      <c r="D76" s="306"/>
      <c r="E76" s="306"/>
      <c r="F76" s="306"/>
      <c r="G76" s="307"/>
      <c r="H76" s="2">
        <f>TRUNC(SUM(H70:H75),4)</f>
        <v>0.3841</v>
      </c>
      <c r="I76" s="15"/>
      <c r="J76" s="15">
        <f t="shared" ref="J76" si="16">SUM(J70:J75)</f>
        <v>107.89081146400001</v>
      </c>
      <c r="K76" s="15">
        <f t="shared" ref="K76" si="17">SUM(K70:K75)</f>
        <v>107.89081146400001</v>
      </c>
      <c r="L76" s="15">
        <f t="shared" ref="L76" si="18">SUM(L70:L75)</f>
        <v>107.89081146400001</v>
      </c>
    </row>
    <row r="77" spans="1:12" x14ac:dyDescent="0.2">
      <c r="A77" s="56"/>
      <c r="B77" s="57"/>
      <c r="C77" s="57"/>
      <c r="D77" s="57"/>
      <c r="E77" s="57"/>
      <c r="F77" s="57"/>
      <c r="G77" s="57"/>
      <c r="H77" s="254"/>
      <c r="I77" s="57"/>
      <c r="J77" s="57"/>
      <c r="K77" s="57"/>
      <c r="L77" s="57"/>
    </row>
    <row r="78" spans="1:12" x14ac:dyDescent="0.2">
      <c r="A78" s="59" t="s">
        <v>274</v>
      </c>
      <c r="B78" s="59"/>
      <c r="C78" s="59"/>
      <c r="D78" s="59"/>
      <c r="E78" s="59"/>
      <c r="F78" s="59"/>
      <c r="G78" s="59"/>
      <c r="H78" s="40" t="s">
        <v>3</v>
      </c>
      <c r="I78" s="40"/>
      <c r="J78" s="40" t="s">
        <v>1</v>
      </c>
      <c r="K78" s="40" t="s">
        <v>1</v>
      </c>
      <c r="L78" s="40" t="s">
        <v>1</v>
      </c>
    </row>
    <row r="79" spans="1:12" x14ac:dyDescent="0.2">
      <c r="A79" s="40" t="s">
        <v>9</v>
      </c>
      <c r="B79" s="311" t="s">
        <v>50</v>
      </c>
      <c r="C79" s="312"/>
      <c r="D79" s="312"/>
      <c r="E79" s="312"/>
      <c r="F79" s="312"/>
      <c r="G79" s="313"/>
      <c r="H79" s="139">
        <v>1.3899999999999999E-2</v>
      </c>
      <c r="I79" s="14"/>
      <c r="J79" s="14">
        <f t="shared" ref="J79:L83" si="19">J$30*$H79</f>
        <v>24.009052999999998</v>
      </c>
      <c r="K79" s="14">
        <f t="shared" si="19"/>
        <v>24.009052999999998</v>
      </c>
      <c r="L79" s="14">
        <f t="shared" si="19"/>
        <v>24.009052999999998</v>
      </c>
    </row>
    <row r="80" spans="1:12" x14ac:dyDescent="0.2">
      <c r="A80" s="40" t="s">
        <v>10</v>
      </c>
      <c r="B80" s="311" t="s">
        <v>48</v>
      </c>
      <c r="C80" s="312"/>
      <c r="D80" s="312"/>
      <c r="E80" s="312"/>
      <c r="F80" s="312"/>
      <c r="G80" s="313"/>
      <c r="H80" s="139">
        <v>2.0000000000000001E-4</v>
      </c>
      <c r="I80" s="14"/>
      <c r="J80" s="14">
        <f t="shared" si="19"/>
        <v>0.34545400000000004</v>
      </c>
      <c r="K80" s="14">
        <f t="shared" si="19"/>
        <v>0.34545400000000004</v>
      </c>
      <c r="L80" s="14">
        <f t="shared" si="19"/>
        <v>0.34545400000000004</v>
      </c>
    </row>
    <row r="81" spans="1:12" x14ac:dyDescent="0.2">
      <c r="A81" s="40" t="s">
        <v>11</v>
      </c>
      <c r="B81" s="311" t="s">
        <v>85</v>
      </c>
      <c r="C81" s="312"/>
      <c r="D81" s="312"/>
      <c r="E81" s="312"/>
      <c r="F81" s="312"/>
      <c r="G81" s="313"/>
      <c r="H81" s="140">
        <v>2.8E-3</v>
      </c>
      <c r="I81" s="14"/>
      <c r="J81" s="14">
        <f t="shared" si="19"/>
        <v>4.8363560000000003</v>
      </c>
      <c r="K81" s="14">
        <f t="shared" si="19"/>
        <v>4.8363560000000003</v>
      </c>
      <c r="L81" s="14">
        <f t="shared" si="19"/>
        <v>4.8363560000000003</v>
      </c>
    </row>
    <row r="82" spans="1:12" x14ac:dyDescent="0.2">
      <c r="A82" s="40" t="s">
        <v>12</v>
      </c>
      <c r="B82" s="311" t="s">
        <v>84</v>
      </c>
      <c r="C82" s="312"/>
      <c r="D82" s="312"/>
      <c r="E82" s="312"/>
      <c r="F82" s="312"/>
      <c r="G82" s="313"/>
      <c r="H82" s="139">
        <v>3.3E-3</v>
      </c>
      <c r="I82" s="14"/>
      <c r="J82" s="14">
        <f t="shared" si="19"/>
        <v>5.6999909999999998</v>
      </c>
      <c r="K82" s="14">
        <f t="shared" si="19"/>
        <v>5.6999909999999998</v>
      </c>
      <c r="L82" s="14">
        <f t="shared" si="19"/>
        <v>5.6999909999999998</v>
      </c>
    </row>
    <row r="83" spans="1:12" x14ac:dyDescent="0.2">
      <c r="A83" s="40" t="s">
        <v>13</v>
      </c>
      <c r="B83" s="311" t="s">
        <v>4</v>
      </c>
      <c r="C83" s="312"/>
      <c r="D83" s="312"/>
      <c r="E83" s="312"/>
      <c r="F83" s="312"/>
      <c r="G83" s="313"/>
      <c r="H83" s="139">
        <v>0</v>
      </c>
      <c r="I83" s="14"/>
      <c r="J83" s="14">
        <f t="shared" si="19"/>
        <v>0</v>
      </c>
      <c r="K83" s="14">
        <f t="shared" si="19"/>
        <v>0</v>
      </c>
      <c r="L83" s="14">
        <f t="shared" si="19"/>
        <v>0</v>
      </c>
    </row>
    <row r="84" spans="1:12" x14ac:dyDescent="0.2">
      <c r="A84" s="287" t="s">
        <v>49</v>
      </c>
      <c r="B84" s="288"/>
      <c r="C84" s="288"/>
      <c r="D84" s="288"/>
      <c r="E84" s="288"/>
      <c r="F84" s="288"/>
      <c r="G84" s="289"/>
      <c r="H84" s="2">
        <f t="shared" ref="H84:L84" si="20">SUM(H79:H83)</f>
        <v>2.0199999999999999E-2</v>
      </c>
      <c r="I84" s="15"/>
      <c r="J84" s="15">
        <f t="shared" si="20"/>
        <v>34.890853999999997</v>
      </c>
      <c r="K84" s="15">
        <f t="shared" si="20"/>
        <v>34.890853999999997</v>
      </c>
      <c r="L84" s="15">
        <f t="shared" si="20"/>
        <v>34.890853999999997</v>
      </c>
    </row>
    <row r="85" spans="1:12" x14ac:dyDescent="0.2">
      <c r="A85" s="40" t="s">
        <v>14</v>
      </c>
      <c r="B85" s="311" t="s">
        <v>276</v>
      </c>
      <c r="C85" s="312"/>
      <c r="D85" s="312"/>
      <c r="E85" s="312"/>
      <c r="F85" s="312"/>
      <c r="G85" s="313"/>
      <c r="H85" s="3">
        <v>7.4000000000000003E-3</v>
      </c>
      <c r="I85" s="14"/>
      <c r="J85" s="14">
        <f t="shared" ref="J85:L85" si="21">J30*$H$84</f>
        <v>34.890853999999997</v>
      </c>
      <c r="K85" s="14">
        <f t="shared" si="21"/>
        <v>34.890853999999997</v>
      </c>
      <c r="L85" s="14">
        <f t="shared" si="21"/>
        <v>34.890853999999997</v>
      </c>
    </row>
    <row r="86" spans="1:12" x14ac:dyDescent="0.2">
      <c r="A86" s="305" t="s">
        <v>277</v>
      </c>
      <c r="B86" s="306"/>
      <c r="C86" s="306"/>
      <c r="D86" s="306"/>
      <c r="E86" s="306"/>
      <c r="F86" s="306"/>
      <c r="G86" s="307"/>
      <c r="H86" s="2">
        <v>2.76E-2</v>
      </c>
      <c r="I86" s="15"/>
      <c r="J86" s="15">
        <f t="shared" ref="J86:L86" si="22">SUM(J84:J85)</f>
        <v>69.781707999999995</v>
      </c>
      <c r="K86" s="15">
        <f t="shared" si="22"/>
        <v>69.781707999999995</v>
      </c>
      <c r="L86" s="15">
        <f t="shared" si="22"/>
        <v>69.781707999999995</v>
      </c>
    </row>
    <row r="87" spans="1:12" x14ac:dyDescent="0.2">
      <c r="A87" s="60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</row>
    <row r="88" spans="1:12" x14ac:dyDescent="0.2">
      <c r="A88" s="56" t="s">
        <v>278</v>
      </c>
      <c r="B88" s="57"/>
      <c r="C88" s="57"/>
      <c r="D88" s="57"/>
      <c r="E88" s="57"/>
      <c r="F88" s="57"/>
      <c r="G88" s="58"/>
      <c r="H88" s="40"/>
      <c r="I88" s="40"/>
      <c r="J88" s="40" t="s">
        <v>1</v>
      </c>
      <c r="K88" s="40" t="s">
        <v>1</v>
      </c>
      <c r="L88" s="40" t="s">
        <v>1</v>
      </c>
    </row>
    <row r="89" spans="1:12" x14ac:dyDescent="0.2">
      <c r="A89" s="40" t="s">
        <v>279</v>
      </c>
      <c r="B89" s="311" t="s">
        <v>62</v>
      </c>
      <c r="C89" s="312"/>
      <c r="D89" s="312"/>
      <c r="E89" s="312"/>
      <c r="F89" s="312"/>
      <c r="G89" s="313"/>
      <c r="H89" s="17"/>
      <c r="I89" s="25"/>
      <c r="J89" s="25">
        <f t="shared" ref="J89:L89" si="23">J54</f>
        <v>635.63535999999988</v>
      </c>
      <c r="K89" s="25">
        <f t="shared" si="23"/>
        <v>635.63535999999988</v>
      </c>
      <c r="L89" s="25">
        <f t="shared" si="23"/>
        <v>635.63535999999988</v>
      </c>
    </row>
    <row r="90" spans="1:12" x14ac:dyDescent="0.2">
      <c r="A90" s="40" t="s">
        <v>280</v>
      </c>
      <c r="B90" s="311" t="s">
        <v>63</v>
      </c>
      <c r="C90" s="312"/>
      <c r="D90" s="312"/>
      <c r="E90" s="312"/>
      <c r="F90" s="312"/>
      <c r="G90" s="313"/>
      <c r="H90" s="17"/>
      <c r="I90" s="25"/>
      <c r="J90" s="25">
        <f t="shared" ref="J90:L90" si="24">J61</f>
        <v>459.34880198400003</v>
      </c>
      <c r="K90" s="25">
        <f t="shared" si="24"/>
        <v>459.34880198400003</v>
      </c>
      <c r="L90" s="25">
        <f t="shared" si="24"/>
        <v>459.34880198400003</v>
      </c>
    </row>
    <row r="91" spans="1:12" x14ac:dyDescent="0.2">
      <c r="A91" s="40" t="s">
        <v>281</v>
      </c>
      <c r="B91" s="311" t="s">
        <v>64</v>
      </c>
      <c r="C91" s="312"/>
      <c r="D91" s="312"/>
      <c r="E91" s="312"/>
      <c r="F91" s="312"/>
      <c r="G91" s="313"/>
      <c r="H91" s="17"/>
      <c r="I91" s="25"/>
      <c r="J91" s="25">
        <f t="shared" ref="J91:L91" si="25">J66</f>
        <v>0.47258107200000005</v>
      </c>
      <c r="K91" s="25">
        <f t="shared" si="25"/>
        <v>0.47258107200000005</v>
      </c>
      <c r="L91" s="25">
        <f t="shared" si="25"/>
        <v>0.47258107200000005</v>
      </c>
    </row>
    <row r="92" spans="1:12" x14ac:dyDescent="0.2">
      <c r="A92" s="40" t="s">
        <v>282</v>
      </c>
      <c r="B92" s="311" t="s">
        <v>66</v>
      </c>
      <c r="C92" s="312"/>
      <c r="D92" s="312"/>
      <c r="E92" s="312"/>
      <c r="F92" s="312"/>
      <c r="G92" s="313"/>
      <c r="H92" s="17"/>
      <c r="I92" s="25"/>
      <c r="J92" s="25">
        <f t="shared" ref="J92:L92" si="26">J76</f>
        <v>107.89081146400001</v>
      </c>
      <c r="K92" s="25">
        <f t="shared" si="26"/>
        <v>107.89081146400001</v>
      </c>
      <c r="L92" s="25">
        <f t="shared" si="26"/>
        <v>107.89081146400001</v>
      </c>
    </row>
    <row r="93" spans="1:12" x14ac:dyDescent="0.2">
      <c r="A93" s="40" t="s">
        <v>283</v>
      </c>
      <c r="B93" s="311" t="s">
        <v>65</v>
      </c>
      <c r="C93" s="312"/>
      <c r="D93" s="312"/>
      <c r="E93" s="312"/>
      <c r="F93" s="312"/>
      <c r="G93" s="313"/>
      <c r="H93" s="17"/>
      <c r="I93" s="25"/>
      <c r="J93" s="25">
        <f t="shared" ref="J93:L93" si="27">J86</f>
        <v>69.781707999999995</v>
      </c>
      <c r="K93" s="25">
        <f t="shared" si="27"/>
        <v>69.781707999999995</v>
      </c>
      <c r="L93" s="25">
        <f t="shared" si="27"/>
        <v>69.781707999999995</v>
      </c>
    </row>
    <row r="94" spans="1:12" x14ac:dyDescent="0.2">
      <c r="A94" s="40" t="s">
        <v>284</v>
      </c>
      <c r="B94" s="311" t="s">
        <v>67</v>
      </c>
      <c r="C94" s="312"/>
      <c r="D94" s="312"/>
      <c r="E94" s="312"/>
      <c r="F94" s="312"/>
      <c r="G94" s="313"/>
      <c r="H94" s="17"/>
      <c r="I94" s="25"/>
      <c r="J94" s="25"/>
      <c r="K94" s="25"/>
      <c r="L94" s="25"/>
    </row>
    <row r="95" spans="1:12" x14ac:dyDescent="0.2">
      <c r="A95" s="305" t="s">
        <v>68</v>
      </c>
      <c r="B95" s="306"/>
      <c r="C95" s="306"/>
      <c r="D95" s="306"/>
      <c r="E95" s="306"/>
      <c r="F95" s="306"/>
      <c r="G95" s="307"/>
      <c r="H95" s="19"/>
      <c r="I95" s="24"/>
      <c r="J95" s="24">
        <f t="shared" ref="J95:L95" si="28">SUM(J89:J94)</f>
        <v>1273.1292625199999</v>
      </c>
      <c r="K95" s="24">
        <f t="shared" si="28"/>
        <v>1273.1292625199999</v>
      </c>
      <c r="L95" s="24">
        <f t="shared" si="28"/>
        <v>1273.1292625199999</v>
      </c>
    </row>
    <row r="96" spans="1:12" x14ac:dyDescent="0.2">
      <c r="A96" s="124"/>
      <c r="B96" s="125"/>
      <c r="C96" s="125"/>
      <c r="D96" s="125"/>
      <c r="E96" s="125"/>
      <c r="F96" s="125"/>
      <c r="G96" s="126"/>
      <c r="H96" s="19"/>
      <c r="I96" s="24"/>
      <c r="J96" s="24"/>
      <c r="K96" s="24"/>
      <c r="L96" s="24"/>
    </row>
    <row r="97" spans="1:12" x14ac:dyDescent="0.2">
      <c r="A97" s="48" t="s">
        <v>18</v>
      </c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</row>
    <row r="98" spans="1:12" x14ac:dyDescent="0.2">
      <c r="A98" s="290" t="s">
        <v>292</v>
      </c>
      <c r="B98" s="291"/>
      <c r="C98" s="291"/>
      <c r="D98" s="291"/>
      <c r="E98" s="291"/>
      <c r="F98" s="291"/>
      <c r="G98" s="292"/>
      <c r="H98" s="40"/>
      <c r="I98" s="40"/>
      <c r="J98" s="40" t="s">
        <v>1</v>
      </c>
      <c r="K98" s="40" t="s">
        <v>1</v>
      </c>
      <c r="L98" s="40" t="s">
        <v>1</v>
      </c>
    </row>
    <row r="99" spans="1:12" x14ac:dyDescent="0.2">
      <c r="A99" s="80" t="s">
        <v>9</v>
      </c>
      <c r="B99" s="362" t="s">
        <v>285</v>
      </c>
      <c r="C99" s="363"/>
      <c r="D99" s="363"/>
      <c r="E99" s="363"/>
      <c r="F99" s="363"/>
      <c r="G99" s="364"/>
      <c r="H99" s="85"/>
      <c r="I99" s="86"/>
      <c r="J99" s="86">
        <f>'Planilha de Materiais'!BG79</f>
        <v>175.05833333333331</v>
      </c>
      <c r="K99" s="86">
        <f>'Planilha de Materiais'!Q79/3</f>
        <v>87.529166666666654</v>
      </c>
      <c r="L99" s="86">
        <f>'Planilha de Materiais'!S79*2</f>
        <v>175.05833333333331</v>
      </c>
    </row>
    <row r="100" spans="1:12" x14ac:dyDescent="0.2">
      <c r="A100" s="80" t="s">
        <v>10</v>
      </c>
      <c r="B100" s="362" t="s">
        <v>286</v>
      </c>
      <c r="C100" s="363"/>
      <c r="D100" s="363"/>
      <c r="E100" s="363"/>
      <c r="F100" s="363"/>
      <c r="G100" s="364"/>
      <c r="H100" s="85" t="s">
        <v>0</v>
      </c>
      <c r="I100" s="86"/>
      <c r="J100" s="86">
        <f>'Planilha de Materiais'!BG43</f>
        <v>431.86</v>
      </c>
      <c r="K100" s="86">
        <f>'Planilha de Materiais'!Q44</f>
        <v>0</v>
      </c>
      <c r="L100" s="86">
        <f>'Planilha de Materiais'!S80</f>
        <v>0</v>
      </c>
    </row>
    <row r="101" spans="1:12" x14ac:dyDescent="0.2">
      <c r="A101" s="81" t="s">
        <v>11</v>
      </c>
      <c r="B101" s="362" t="s">
        <v>287</v>
      </c>
      <c r="C101" s="363"/>
      <c r="D101" s="363"/>
      <c r="E101" s="363"/>
      <c r="F101" s="363"/>
      <c r="G101" s="364"/>
      <c r="H101" s="85" t="s">
        <v>0</v>
      </c>
      <c r="I101" s="86"/>
      <c r="J101" s="86">
        <f>'Planilha de Materiais'!BG65</f>
        <v>190.58</v>
      </c>
      <c r="K101" s="86">
        <f>'Planilha de Materiais'!Q66</f>
        <v>0</v>
      </c>
      <c r="L101" s="86">
        <f>'Planilha de Materiais'!S66</f>
        <v>0</v>
      </c>
    </row>
    <row r="102" spans="1:12" x14ac:dyDescent="0.2">
      <c r="A102" s="43" t="s">
        <v>12</v>
      </c>
      <c r="B102" s="365" t="s">
        <v>52</v>
      </c>
      <c r="C102" s="366"/>
      <c r="D102" s="366"/>
      <c r="E102" s="366"/>
      <c r="F102" s="366"/>
      <c r="G102" s="367"/>
      <c r="H102" s="39" t="s">
        <v>0</v>
      </c>
      <c r="I102" s="34" t="str">
        <f t="shared" ref="I102:L102" si="29">$H102</f>
        <v>-</v>
      </c>
      <c r="J102" s="34" t="str">
        <f t="shared" si="29"/>
        <v>-</v>
      </c>
      <c r="K102" s="34" t="str">
        <f t="shared" si="29"/>
        <v>-</v>
      </c>
      <c r="L102" s="34" t="str">
        <f t="shared" si="29"/>
        <v>-</v>
      </c>
    </row>
    <row r="103" spans="1:12" x14ac:dyDescent="0.2">
      <c r="A103" s="43" t="s">
        <v>13</v>
      </c>
      <c r="B103" s="353" t="s">
        <v>290</v>
      </c>
      <c r="C103" s="354"/>
      <c r="D103" s="354"/>
      <c r="E103" s="354"/>
      <c r="F103" s="354"/>
      <c r="G103" s="355"/>
      <c r="H103" s="107">
        <v>12.4</v>
      </c>
      <c r="I103" s="34"/>
      <c r="J103" s="34">
        <f>H103*J137</f>
        <v>24.8</v>
      </c>
      <c r="K103" s="34">
        <f>H103*K137</f>
        <v>12.4</v>
      </c>
      <c r="L103" s="34">
        <f>H103*L137</f>
        <v>24.8</v>
      </c>
    </row>
    <row r="104" spans="1:12" ht="39.75" customHeight="1" x14ac:dyDescent="0.2">
      <c r="A104" s="273" t="s">
        <v>14</v>
      </c>
      <c r="B104" s="321" t="s">
        <v>359</v>
      </c>
      <c r="C104" s="322"/>
      <c r="D104" s="323"/>
      <c r="E104" s="274" t="s">
        <v>120</v>
      </c>
      <c r="F104" s="275"/>
      <c r="G104" s="276">
        <v>1621</v>
      </c>
      <c r="H104" s="279">
        <v>0.2</v>
      </c>
      <c r="I104" s="34"/>
      <c r="J104" s="34">
        <f>G104*H104</f>
        <v>324.20000000000005</v>
      </c>
      <c r="K104" s="34">
        <v>0</v>
      </c>
      <c r="L104" s="34">
        <v>0</v>
      </c>
    </row>
    <row r="105" spans="1:12" ht="39.75" customHeight="1" x14ac:dyDescent="0.2">
      <c r="A105" s="273" t="s">
        <v>15</v>
      </c>
      <c r="B105" s="321" t="s">
        <v>360</v>
      </c>
      <c r="C105" s="322"/>
      <c r="D105" s="322"/>
      <c r="E105" s="322"/>
      <c r="F105" s="322"/>
      <c r="G105" s="323"/>
      <c r="H105" s="280">
        <f>H54+H59</f>
        <v>0.56240000000000012</v>
      </c>
      <c r="I105" s="34"/>
      <c r="J105" s="34">
        <f>J104*H105</f>
        <v>182.33008000000007</v>
      </c>
      <c r="K105" s="34">
        <f t="shared" ref="K105:L105" si="30">K104*I105</f>
        <v>0</v>
      </c>
      <c r="L105" s="34">
        <f t="shared" si="30"/>
        <v>0</v>
      </c>
    </row>
    <row r="106" spans="1:12" ht="12.75" customHeight="1" x14ac:dyDescent="0.2">
      <c r="A106" s="368" t="s">
        <v>300</v>
      </c>
      <c r="B106" s="369"/>
      <c r="C106" s="369"/>
      <c r="D106" s="369"/>
      <c r="E106" s="369"/>
      <c r="F106" s="369"/>
      <c r="G106" s="370"/>
      <c r="H106" s="128" t="s">
        <v>0</v>
      </c>
      <c r="I106" s="31"/>
      <c r="J106" s="31">
        <f>TRUNC(SUM(J99:J105),2)</f>
        <v>1328.82</v>
      </c>
      <c r="K106" s="31">
        <f t="shared" ref="K106:L106" si="31">TRUNC(SUM(K99:K105),2)</f>
        <v>99.92</v>
      </c>
      <c r="L106" s="31">
        <f t="shared" si="31"/>
        <v>199.85</v>
      </c>
    </row>
    <row r="107" spans="1:12" ht="12.75" customHeight="1" x14ac:dyDescent="0.2">
      <c r="A107" s="51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</row>
    <row r="108" spans="1:12" x14ac:dyDescent="0.2">
      <c r="A108" s="48" t="s">
        <v>69</v>
      </c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</row>
    <row r="109" spans="1:12" x14ac:dyDescent="0.2">
      <c r="A109" s="290" t="s">
        <v>79</v>
      </c>
      <c r="B109" s="291"/>
      <c r="C109" s="291"/>
      <c r="D109" s="291"/>
      <c r="E109" s="291"/>
      <c r="F109" s="291"/>
      <c r="G109" s="292"/>
      <c r="H109" s="40" t="s">
        <v>3</v>
      </c>
      <c r="I109" s="40"/>
      <c r="J109" s="40" t="s">
        <v>1</v>
      </c>
      <c r="K109" s="40" t="s">
        <v>1</v>
      </c>
      <c r="L109" s="40" t="s">
        <v>1</v>
      </c>
    </row>
    <row r="110" spans="1:12" x14ac:dyDescent="0.2">
      <c r="A110" s="40" t="s">
        <v>9</v>
      </c>
      <c r="B110" s="311" t="s">
        <v>20</v>
      </c>
      <c r="C110" s="312"/>
      <c r="D110" s="312"/>
      <c r="E110" s="312"/>
      <c r="F110" s="312"/>
      <c r="G110" s="313"/>
      <c r="H110" s="143">
        <v>0.1</v>
      </c>
      <c r="I110" s="23"/>
      <c r="J110" s="23">
        <f t="shared" ref="J110:L110" si="32">J140*$H110</f>
        <v>920.26100000000008</v>
      </c>
      <c r="K110" s="23">
        <f t="shared" si="32"/>
        <v>403.68100000000004</v>
      </c>
      <c r="L110" s="23">
        <f t="shared" si="32"/>
        <v>807.36400000000003</v>
      </c>
    </row>
    <row r="111" spans="1:12" x14ac:dyDescent="0.2">
      <c r="A111" s="40" t="s">
        <v>10</v>
      </c>
      <c r="B111" s="311" t="s">
        <v>5</v>
      </c>
      <c r="C111" s="312"/>
      <c r="D111" s="312"/>
      <c r="E111" s="312"/>
      <c r="F111" s="312"/>
      <c r="G111" s="313"/>
      <c r="H111" s="143">
        <v>0.1</v>
      </c>
      <c r="I111" s="23"/>
      <c r="J111" s="23">
        <f t="shared" ref="J111:L111" si="33">J140*$H111</f>
        <v>920.26100000000008</v>
      </c>
      <c r="K111" s="23">
        <f t="shared" si="33"/>
        <v>403.68100000000004</v>
      </c>
      <c r="L111" s="23">
        <f t="shared" si="33"/>
        <v>807.36400000000003</v>
      </c>
    </row>
    <row r="112" spans="1:12" x14ac:dyDescent="0.2">
      <c r="A112" s="305" t="s">
        <v>77</v>
      </c>
      <c r="B112" s="306"/>
      <c r="C112" s="306"/>
      <c r="D112" s="306"/>
      <c r="E112" s="306"/>
      <c r="F112" s="306"/>
      <c r="G112" s="307"/>
      <c r="H112" s="137">
        <f t="shared" ref="H112:L112" si="34">SUM(H110:H111)</f>
        <v>0.2</v>
      </c>
      <c r="I112" s="138"/>
      <c r="J112" s="16">
        <f t="shared" si="34"/>
        <v>1840.5220000000002</v>
      </c>
      <c r="K112" s="16">
        <f t="shared" si="34"/>
        <v>807.36200000000008</v>
      </c>
      <c r="L112" s="16">
        <f t="shared" si="34"/>
        <v>1614.7280000000001</v>
      </c>
    </row>
    <row r="113" spans="1:12" x14ac:dyDescent="0.2">
      <c r="A113" s="40" t="s">
        <v>11</v>
      </c>
      <c r="B113" s="290" t="s">
        <v>24</v>
      </c>
      <c r="C113" s="291"/>
      <c r="D113" s="291"/>
      <c r="E113" s="291"/>
      <c r="F113" s="291"/>
      <c r="G113" s="292"/>
      <c r="H113" s="20"/>
      <c r="I113" s="18"/>
      <c r="J113" s="18"/>
      <c r="K113" s="18"/>
      <c r="L113" s="18"/>
    </row>
    <row r="114" spans="1:12" x14ac:dyDescent="0.2">
      <c r="A114" s="40" t="s">
        <v>25</v>
      </c>
      <c r="B114" s="311" t="s">
        <v>72</v>
      </c>
      <c r="C114" s="312"/>
      <c r="D114" s="312"/>
      <c r="E114" s="312"/>
      <c r="F114" s="312"/>
      <c r="G114" s="313"/>
      <c r="H114" s="332">
        <v>7.6499999999999999E-2</v>
      </c>
      <c r="I114" s="359"/>
      <c r="J114" s="359">
        <f t="shared" ref="J114:L114" si="35">J127*$H114</f>
        <v>914.78012452625865</v>
      </c>
      <c r="K114" s="359">
        <f t="shared" si="35"/>
        <v>401.27667027612347</v>
      </c>
      <c r="L114" s="359">
        <f t="shared" si="35"/>
        <v>802.5549972929075</v>
      </c>
    </row>
    <row r="115" spans="1:12" x14ac:dyDescent="0.2">
      <c r="A115" s="40" t="s">
        <v>26</v>
      </c>
      <c r="B115" s="311" t="s">
        <v>73</v>
      </c>
      <c r="C115" s="312"/>
      <c r="D115" s="312"/>
      <c r="E115" s="312"/>
      <c r="F115" s="312"/>
      <c r="G115" s="313"/>
      <c r="H115" s="333"/>
      <c r="I115" s="360"/>
      <c r="J115" s="360"/>
      <c r="K115" s="360"/>
      <c r="L115" s="360"/>
    </row>
    <row r="116" spans="1:12" x14ac:dyDescent="0.2">
      <c r="A116" s="40" t="s">
        <v>27</v>
      </c>
      <c r="B116" s="311" t="s">
        <v>196</v>
      </c>
      <c r="C116" s="312"/>
      <c r="D116" s="312"/>
      <c r="E116" s="312"/>
      <c r="F116" s="312"/>
      <c r="G116" s="313"/>
      <c r="H116" s="333"/>
      <c r="I116" s="360"/>
      <c r="J116" s="360"/>
      <c r="K116" s="360"/>
      <c r="L116" s="360"/>
    </row>
    <row r="117" spans="1:12" x14ac:dyDescent="0.2">
      <c r="A117" s="40" t="s">
        <v>70</v>
      </c>
      <c r="B117" s="311" t="s">
        <v>74</v>
      </c>
      <c r="C117" s="312"/>
      <c r="D117" s="312"/>
      <c r="E117" s="312"/>
      <c r="F117" s="312"/>
      <c r="G117" s="313"/>
      <c r="H117" s="333"/>
      <c r="I117" s="360"/>
      <c r="J117" s="360"/>
      <c r="K117" s="360"/>
      <c r="L117" s="360"/>
    </row>
    <row r="118" spans="1:12" x14ac:dyDescent="0.2">
      <c r="A118" s="40" t="s">
        <v>71</v>
      </c>
      <c r="B118" s="311" t="s">
        <v>196</v>
      </c>
      <c r="C118" s="312"/>
      <c r="D118" s="312"/>
      <c r="E118" s="312"/>
      <c r="F118" s="312"/>
      <c r="G118" s="313"/>
      <c r="H118" s="334"/>
      <c r="I118" s="361"/>
      <c r="J118" s="361"/>
      <c r="K118" s="361"/>
      <c r="L118" s="361"/>
    </row>
    <row r="119" spans="1:12" x14ac:dyDescent="0.2">
      <c r="A119" s="305" t="s">
        <v>75</v>
      </c>
      <c r="B119" s="306"/>
      <c r="C119" s="306"/>
      <c r="D119" s="306"/>
      <c r="E119" s="306"/>
      <c r="F119" s="306"/>
      <c r="G119" s="307"/>
      <c r="H119" s="21">
        <f t="shared" ref="H119:L119" si="36">SUM(H114)</f>
        <v>7.6499999999999999E-2</v>
      </c>
      <c r="I119" s="15"/>
      <c r="J119" s="15">
        <f t="shared" si="36"/>
        <v>914.78012452625865</v>
      </c>
      <c r="K119" s="15">
        <f t="shared" si="36"/>
        <v>401.27667027612347</v>
      </c>
      <c r="L119" s="15">
        <f t="shared" si="36"/>
        <v>802.5549972929075</v>
      </c>
    </row>
    <row r="120" spans="1:12" x14ac:dyDescent="0.2">
      <c r="A120" s="305" t="s">
        <v>76</v>
      </c>
      <c r="B120" s="306"/>
      <c r="C120" s="306"/>
      <c r="D120" s="306"/>
      <c r="E120" s="306"/>
      <c r="F120" s="306"/>
      <c r="G120" s="307"/>
      <c r="H120" s="20">
        <f t="shared" ref="H120:L120" si="37">H112+H119</f>
        <v>0.27650000000000002</v>
      </c>
      <c r="I120" s="31">
        <f t="shared" si="37"/>
        <v>0</v>
      </c>
      <c r="J120" s="15">
        <f t="shared" si="37"/>
        <v>2755.3021245262589</v>
      </c>
      <c r="K120" s="15">
        <f t="shared" si="37"/>
        <v>1208.6386702761235</v>
      </c>
      <c r="L120" s="15">
        <f t="shared" si="37"/>
        <v>2417.2829972929076</v>
      </c>
    </row>
    <row r="121" spans="1:12" x14ac:dyDescent="0.2">
      <c r="A121" s="44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</row>
    <row r="122" spans="1:12" x14ac:dyDescent="0.2">
      <c r="A122" s="5" t="s">
        <v>28</v>
      </c>
      <c r="B122" s="301" t="s">
        <v>29</v>
      </c>
      <c r="C122" s="301"/>
      <c r="D122" s="301"/>
      <c r="E122" s="301"/>
      <c r="F122" s="301"/>
      <c r="G122" s="301"/>
      <c r="H122" s="6">
        <f>TRUNC(H114+H117+H118,4)</f>
        <v>7.6499999999999999E-2</v>
      </c>
      <c r="I122" s="7"/>
      <c r="J122" s="7"/>
      <c r="K122" s="7"/>
      <c r="L122" s="7"/>
    </row>
    <row r="123" spans="1:12" x14ac:dyDescent="0.2">
      <c r="A123" s="8"/>
      <c r="B123" s="302">
        <v>100</v>
      </c>
      <c r="C123" s="302"/>
      <c r="D123" s="302"/>
      <c r="E123" s="302"/>
      <c r="F123" s="302"/>
      <c r="G123" s="302"/>
      <c r="H123" s="9"/>
      <c r="I123" s="10"/>
      <c r="J123" s="10"/>
      <c r="K123" s="10"/>
      <c r="L123" s="10"/>
    </row>
    <row r="124" spans="1:12" x14ac:dyDescent="0.2">
      <c r="A124" s="11"/>
      <c r="B124" s="42"/>
      <c r="C124" s="42"/>
      <c r="D124" s="42"/>
      <c r="E124" s="42"/>
      <c r="F124" s="42"/>
      <c r="G124" s="42"/>
      <c r="H124" s="9"/>
      <c r="I124" s="10"/>
      <c r="J124" s="10"/>
      <c r="K124" s="10"/>
      <c r="L124" s="10"/>
    </row>
    <row r="125" spans="1:12" x14ac:dyDescent="0.2">
      <c r="A125" s="8" t="s">
        <v>30</v>
      </c>
      <c r="B125" s="303" t="s">
        <v>80</v>
      </c>
      <c r="C125" s="303"/>
      <c r="D125" s="303"/>
      <c r="E125" s="303"/>
      <c r="F125" s="303"/>
      <c r="G125" s="303"/>
      <c r="H125" s="9"/>
      <c r="I125" s="26">
        <f t="shared" ref="I125:L125" si="38">TRUNC(I140+I110+I111,2)</f>
        <v>0</v>
      </c>
      <c r="J125" s="26">
        <f t="shared" si="38"/>
        <v>11043.13</v>
      </c>
      <c r="K125" s="26">
        <f t="shared" si="38"/>
        <v>4844.17</v>
      </c>
      <c r="L125" s="26">
        <f t="shared" si="38"/>
        <v>9688.36</v>
      </c>
    </row>
    <row r="126" spans="1:12" x14ac:dyDescent="0.2">
      <c r="A126" s="8"/>
      <c r="B126" s="42"/>
      <c r="C126" s="42"/>
      <c r="D126" s="42"/>
      <c r="E126" s="42"/>
      <c r="F126" s="42"/>
      <c r="G126" s="42"/>
      <c r="H126" s="9"/>
      <c r="I126" s="26"/>
      <c r="J126" s="26"/>
      <c r="K126" s="26"/>
      <c r="L126" s="26"/>
    </row>
    <row r="127" spans="1:12" x14ac:dyDescent="0.2">
      <c r="A127" s="8" t="s">
        <v>31</v>
      </c>
      <c r="B127" s="302" t="s">
        <v>32</v>
      </c>
      <c r="C127" s="302"/>
      <c r="D127" s="302"/>
      <c r="E127" s="302"/>
      <c r="F127" s="302"/>
      <c r="G127" s="302"/>
      <c r="H127" s="9"/>
      <c r="I127" s="26">
        <f t="shared" ref="I127:L127" si="39">I125/(1-$H122)</f>
        <v>0</v>
      </c>
      <c r="J127" s="26">
        <f t="shared" si="39"/>
        <v>11957.910124526257</v>
      </c>
      <c r="K127" s="26">
        <f t="shared" si="39"/>
        <v>5245.4466702761238</v>
      </c>
      <c r="L127" s="26">
        <f t="shared" si="39"/>
        <v>10490.914997292908</v>
      </c>
    </row>
    <row r="128" spans="1:12" x14ac:dyDescent="0.2">
      <c r="A128" s="8"/>
      <c r="B128" s="42"/>
      <c r="C128" s="42"/>
      <c r="D128" s="42"/>
      <c r="E128" s="42"/>
      <c r="F128" s="42"/>
      <c r="G128" s="42"/>
      <c r="H128" s="9"/>
      <c r="I128" s="26"/>
      <c r="J128" s="26"/>
      <c r="K128" s="26"/>
      <c r="L128" s="26"/>
    </row>
    <row r="129" spans="1:13" x14ac:dyDescent="0.2">
      <c r="A129" s="12"/>
      <c r="B129" s="304" t="s">
        <v>33</v>
      </c>
      <c r="C129" s="304"/>
      <c r="D129" s="304"/>
      <c r="E129" s="304"/>
      <c r="F129" s="304"/>
      <c r="G129" s="304"/>
      <c r="H129" s="13"/>
      <c r="I129" s="27">
        <f t="shared" ref="I129:L129" si="40">TRUNC(I127-I125,2)</f>
        <v>0</v>
      </c>
      <c r="J129" s="27">
        <f t="shared" si="40"/>
        <v>914.78</v>
      </c>
      <c r="K129" s="27">
        <f t="shared" si="40"/>
        <v>401.27</v>
      </c>
      <c r="L129" s="27">
        <f t="shared" si="40"/>
        <v>802.55</v>
      </c>
    </row>
    <row r="130" spans="1:13" x14ac:dyDescent="0.2">
      <c r="A130" s="44"/>
      <c r="B130" s="44"/>
      <c r="C130" s="44"/>
      <c r="D130" s="44"/>
      <c r="E130" s="44"/>
      <c r="F130" s="44"/>
      <c r="G130" s="44"/>
      <c r="H130" s="44"/>
      <c r="I130" s="4"/>
      <c r="J130" s="4"/>
      <c r="K130" s="4"/>
      <c r="L130" s="4"/>
    </row>
    <row r="131" spans="1:13" x14ac:dyDescent="0.2">
      <c r="A131" s="62" t="s">
        <v>78</v>
      </c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</row>
    <row r="132" spans="1:13" x14ac:dyDescent="0.2">
      <c r="A132" s="305" t="s">
        <v>21</v>
      </c>
      <c r="B132" s="306"/>
      <c r="C132" s="306"/>
      <c r="D132" s="306"/>
      <c r="E132" s="306"/>
      <c r="F132" s="306"/>
      <c r="G132" s="307"/>
      <c r="H132" s="22" t="s">
        <v>3</v>
      </c>
      <c r="I132" s="40"/>
      <c r="J132" s="40" t="s">
        <v>1</v>
      </c>
      <c r="K132" s="40" t="s">
        <v>1</v>
      </c>
      <c r="L132" s="40" t="s">
        <v>1</v>
      </c>
    </row>
    <row r="133" spans="1:13" x14ac:dyDescent="0.2">
      <c r="A133" s="147" t="s">
        <v>9</v>
      </c>
      <c r="B133" s="308" t="str">
        <f>A21</f>
        <v>1 - COMPOSIÇÃO DA REMUNERAÇÃO</v>
      </c>
      <c r="C133" s="309"/>
      <c r="D133" s="309"/>
      <c r="E133" s="309"/>
      <c r="F133" s="309"/>
      <c r="G133" s="310"/>
      <c r="H133" s="148"/>
      <c r="I133" s="149"/>
      <c r="J133" s="149">
        <f>J30</f>
        <v>1727.27</v>
      </c>
      <c r="K133" s="149">
        <f>K30</f>
        <v>1727.27</v>
      </c>
      <c r="L133" s="149">
        <f>L30</f>
        <v>1727.27</v>
      </c>
    </row>
    <row r="134" spans="1:13" x14ac:dyDescent="0.2">
      <c r="A134" s="147" t="s">
        <v>10</v>
      </c>
      <c r="B134" s="317" t="str">
        <f>A32</f>
        <v>2 - Benefícios Mensais e Diários</v>
      </c>
      <c r="C134" s="318"/>
      <c r="D134" s="318"/>
      <c r="E134" s="318"/>
      <c r="F134" s="318"/>
      <c r="G134" s="319"/>
      <c r="H134" s="148"/>
      <c r="I134" s="149"/>
      <c r="J134" s="149">
        <f>J40</f>
        <v>936.5</v>
      </c>
      <c r="K134" s="149">
        <f>K40</f>
        <v>936.5</v>
      </c>
      <c r="L134" s="149">
        <f>L40</f>
        <v>936.5</v>
      </c>
    </row>
    <row r="135" spans="1:13" x14ac:dyDescent="0.2">
      <c r="A135" s="147" t="s">
        <v>11</v>
      </c>
      <c r="B135" s="308" t="str">
        <f>A44</f>
        <v>3 - Encargos Sociais e Trabalhistas</v>
      </c>
      <c r="C135" s="309"/>
      <c r="D135" s="309"/>
      <c r="E135" s="309"/>
      <c r="F135" s="309"/>
      <c r="G135" s="310"/>
      <c r="H135" s="148"/>
      <c r="I135" s="149"/>
      <c r="J135" s="149">
        <f>J95</f>
        <v>1273.1292625199999</v>
      </c>
      <c r="K135" s="149">
        <f>K95</f>
        <v>1273.1292625199999</v>
      </c>
      <c r="L135" s="149">
        <f>L95</f>
        <v>1273.1292625199999</v>
      </c>
    </row>
    <row r="136" spans="1:13" x14ac:dyDescent="0.2">
      <c r="A136" s="150" t="s">
        <v>12</v>
      </c>
      <c r="B136" s="151" t="s">
        <v>288</v>
      </c>
      <c r="C136" s="151"/>
      <c r="D136" s="151"/>
      <c r="E136" s="151"/>
      <c r="F136" s="151"/>
      <c r="G136" s="152"/>
      <c r="H136" s="161"/>
      <c r="I136" s="153"/>
      <c r="J136" s="239">
        <f t="shared" ref="J136:L136" si="41">SUM(J133:J135)</f>
        <v>3936.8992625199999</v>
      </c>
      <c r="K136" s="239">
        <f t="shared" si="41"/>
        <v>3936.8992625199999</v>
      </c>
      <c r="L136" s="239">
        <f t="shared" si="41"/>
        <v>3936.8992625199999</v>
      </c>
      <c r="M136" s="132">
        <f>SUM(J136:L136)</f>
        <v>11810.697787559999</v>
      </c>
    </row>
    <row r="137" spans="1:13" x14ac:dyDescent="0.2">
      <c r="A137" s="145" t="s">
        <v>13</v>
      </c>
      <c r="B137" s="144" t="s">
        <v>289</v>
      </c>
      <c r="C137" s="144"/>
      <c r="D137" s="144"/>
      <c r="E137" s="144"/>
      <c r="F137" s="144"/>
      <c r="G137" s="144"/>
      <c r="H137" s="162"/>
      <c r="I137" s="76"/>
      <c r="J137" s="76">
        <v>2</v>
      </c>
      <c r="K137" s="76">
        <f>'Itens de Serviços'!D10</f>
        <v>1</v>
      </c>
      <c r="L137" s="76">
        <v>2</v>
      </c>
    </row>
    <row r="138" spans="1:13" x14ac:dyDescent="0.2">
      <c r="A138" s="129" t="s">
        <v>14</v>
      </c>
      <c r="B138" s="130" t="s">
        <v>291</v>
      </c>
      <c r="C138" s="130"/>
      <c r="D138" s="130"/>
      <c r="E138" s="130"/>
      <c r="F138" s="130"/>
      <c r="G138" s="130"/>
      <c r="H138" s="164">
        <f>J138/J142</f>
        <v>0.65845871059407535</v>
      </c>
      <c r="I138" s="131"/>
      <c r="J138" s="131">
        <f t="shared" ref="J138:L138" si="42">TRUNC((J136*J137),2)</f>
        <v>7873.79</v>
      </c>
      <c r="K138" s="131">
        <f t="shared" si="42"/>
        <v>3936.89</v>
      </c>
      <c r="L138" s="131">
        <f t="shared" si="42"/>
        <v>7873.79</v>
      </c>
    </row>
    <row r="139" spans="1:13" x14ac:dyDescent="0.2">
      <c r="A139" s="166" t="s">
        <v>15</v>
      </c>
      <c r="B139" s="167" t="str">
        <f>A98</f>
        <v>4 - INSUMOS DIVERSOS / UNIFORME / EPI / OUTROS - Por local</v>
      </c>
      <c r="C139" s="168"/>
      <c r="D139" s="168"/>
      <c r="E139" s="168"/>
      <c r="F139" s="168"/>
      <c r="G139" s="168"/>
      <c r="H139" s="164">
        <f>J139/J142</f>
        <v>0.1111247701312353</v>
      </c>
      <c r="I139" s="169"/>
      <c r="J139" s="169">
        <f t="shared" ref="J139:L139" si="43">J106</f>
        <v>1328.82</v>
      </c>
      <c r="K139" s="169">
        <f t="shared" si="43"/>
        <v>99.92</v>
      </c>
      <c r="L139" s="169">
        <f t="shared" si="43"/>
        <v>199.85</v>
      </c>
    </row>
    <row r="140" spans="1:13" x14ac:dyDescent="0.2">
      <c r="A140" s="154" t="s">
        <v>16</v>
      </c>
      <c r="B140" s="146" t="s">
        <v>297</v>
      </c>
      <c r="C140" s="146"/>
      <c r="D140" s="146"/>
      <c r="E140" s="135"/>
      <c r="F140" s="134"/>
      <c r="G140" s="134"/>
      <c r="H140" s="165"/>
      <c r="I140" s="136"/>
      <c r="J140" s="136">
        <f t="shared" ref="J140:L140" si="44">J138+J139</f>
        <v>9202.61</v>
      </c>
      <c r="K140" s="136">
        <f t="shared" si="44"/>
        <v>4036.81</v>
      </c>
      <c r="L140" s="136">
        <f t="shared" si="44"/>
        <v>8073.64</v>
      </c>
    </row>
    <row r="141" spans="1:13" x14ac:dyDescent="0.2">
      <c r="A141" s="170" t="s">
        <v>14</v>
      </c>
      <c r="B141" s="298" t="str">
        <f>A109</f>
        <v>5 - CUSTOS INDIRETOS, TRIBUTOS E LUCRO</v>
      </c>
      <c r="C141" s="299"/>
      <c r="D141" s="299"/>
      <c r="E141" s="299"/>
      <c r="F141" s="299"/>
      <c r="G141" s="300"/>
      <c r="H141" s="171">
        <f>J141/J142</f>
        <v>0.2304166969417113</v>
      </c>
      <c r="I141" s="172"/>
      <c r="J141" s="172">
        <f t="shared" ref="J141:L141" si="45">J120</f>
        <v>2755.3021245262589</v>
      </c>
      <c r="K141" s="172">
        <f t="shared" si="45"/>
        <v>1208.6386702761235</v>
      </c>
      <c r="L141" s="172">
        <f t="shared" si="45"/>
        <v>2417.2829972929076</v>
      </c>
    </row>
    <row r="142" spans="1:13" x14ac:dyDescent="0.2">
      <c r="A142" s="157" t="s">
        <v>293</v>
      </c>
      <c r="B142" s="155" t="s">
        <v>296</v>
      </c>
      <c r="C142" s="155"/>
      <c r="D142" s="155"/>
      <c r="E142" s="155"/>
      <c r="F142" s="155"/>
      <c r="G142" s="156"/>
      <c r="H142" s="163">
        <f>SUM(H138:H141)</f>
        <v>1.000000177667022</v>
      </c>
      <c r="I142" s="79"/>
      <c r="J142" s="79">
        <f t="shared" ref="J142:L142" si="46">ROUND(J140+J141,2)</f>
        <v>11957.91</v>
      </c>
      <c r="K142" s="79">
        <f t="shared" si="46"/>
        <v>5245.45</v>
      </c>
      <c r="L142" s="79">
        <f t="shared" si="46"/>
        <v>10490.92</v>
      </c>
      <c r="M142" s="132">
        <f>SUM(J142:L142)</f>
        <v>27694.28</v>
      </c>
    </row>
    <row r="143" spans="1:13" x14ac:dyDescent="0.2">
      <c r="A143" s="160" t="s">
        <v>294</v>
      </c>
      <c r="B143" s="158" t="s">
        <v>295</v>
      </c>
      <c r="C143" s="158"/>
      <c r="D143" s="158"/>
      <c r="E143" s="158"/>
      <c r="F143" s="158"/>
      <c r="G143" s="158"/>
      <c r="H143" s="159"/>
      <c r="I143" s="77"/>
      <c r="J143" s="77">
        <f t="shared" ref="J143:L143" si="47">TRUNC((J142*12),2)</f>
        <v>143494.92000000001</v>
      </c>
      <c r="K143" s="77">
        <f t="shared" si="47"/>
        <v>62945.4</v>
      </c>
      <c r="L143" s="77">
        <f t="shared" si="47"/>
        <v>125891.04</v>
      </c>
      <c r="M143" s="132">
        <f>SUM(J143:L143)</f>
        <v>332331.36</v>
      </c>
    </row>
  </sheetData>
  <mergeCells count="106">
    <mergeCell ref="B100:G100"/>
    <mergeCell ref="B101:G101"/>
    <mergeCell ref="B102:G102"/>
    <mergeCell ref="B103:G103"/>
    <mergeCell ref="A106:G106"/>
    <mergeCell ref="A109:G109"/>
    <mergeCell ref="B92:G92"/>
    <mergeCell ref="B93:G93"/>
    <mergeCell ref="B94:G94"/>
    <mergeCell ref="A95:G95"/>
    <mergeCell ref="A98:G98"/>
    <mergeCell ref="B99:G99"/>
    <mergeCell ref="B104:D104"/>
    <mergeCell ref="B105:G105"/>
    <mergeCell ref="B129:G129"/>
    <mergeCell ref="A132:G132"/>
    <mergeCell ref="B133:G133"/>
    <mergeCell ref="B134:G134"/>
    <mergeCell ref="B135:G135"/>
    <mergeCell ref="B141:G141"/>
    <mergeCell ref="A119:G119"/>
    <mergeCell ref="A120:G120"/>
    <mergeCell ref="B122:G122"/>
    <mergeCell ref="B123:G123"/>
    <mergeCell ref="B125:G125"/>
    <mergeCell ref="B127:G127"/>
    <mergeCell ref="K114:K118"/>
    <mergeCell ref="L114:L118"/>
    <mergeCell ref="I114:I118"/>
    <mergeCell ref="J114:J118"/>
    <mergeCell ref="B110:G110"/>
    <mergeCell ref="B111:G111"/>
    <mergeCell ref="A112:G112"/>
    <mergeCell ref="B113:G113"/>
    <mergeCell ref="B114:G114"/>
    <mergeCell ref="H114:H118"/>
    <mergeCell ref="B115:G115"/>
    <mergeCell ref="B116:G116"/>
    <mergeCell ref="B117:G117"/>
    <mergeCell ref="B118:G118"/>
    <mergeCell ref="A84:G84"/>
    <mergeCell ref="B85:G85"/>
    <mergeCell ref="A86:G86"/>
    <mergeCell ref="B89:G89"/>
    <mergeCell ref="B90:G90"/>
    <mergeCell ref="B91:G91"/>
    <mergeCell ref="A76:G76"/>
    <mergeCell ref="B79:G79"/>
    <mergeCell ref="B80:G80"/>
    <mergeCell ref="B81:G81"/>
    <mergeCell ref="B82:G82"/>
    <mergeCell ref="B83:G83"/>
    <mergeCell ref="B70:G70"/>
    <mergeCell ref="B71:G71"/>
    <mergeCell ref="B72:G72"/>
    <mergeCell ref="B73:G73"/>
    <mergeCell ref="B74:G74"/>
    <mergeCell ref="B75:G75"/>
    <mergeCell ref="B60:G60"/>
    <mergeCell ref="A61:G61"/>
    <mergeCell ref="B64:G64"/>
    <mergeCell ref="B65:G65"/>
    <mergeCell ref="A66:G66"/>
    <mergeCell ref="A69:G69"/>
    <mergeCell ref="B52:G52"/>
    <mergeCell ref="B53:G53"/>
    <mergeCell ref="A54:G54"/>
    <mergeCell ref="B57:G57"/>
    <mergeCell ref="B58:G58"/>
    <mergeCell ref="B59:G59"/>
    <mergeCell ref="B46:G46"/>
    <mergeCell ref="B47:G47"/>
    <mergeCell ref="B48:G48"/>
    <mergeCell ref="B49:G49"/>
    <mergeCell ref="B50:G50"/>
    <mergeCell ref="B51:G51"/>
    <mergeCell ref="B39:G39"/>
    <mergeCell ref="A40:H40"/>
    <mergeCell ref="A44:G44"/>
    <mergeCell ref="A45:G45"/>
    <mergeCell ref="A30:H30"/>
    <mergeCell ref="A32:G32"/>
    <mergeCell ref="B33:G33"/>
    <mergeCell ref="B34:G34"/>
    <mergeCell ref="B35:G35"/>
    <mergeCell ref="B36:G36"/>
    <mergeCell ref="B27:G27"/>
    <mergeCell ref="B28:G28"/>
    <mergeCell ref="B29:G29"/>
    <mergeCell ref="B13:H13"/>
    <mergeCell ref="B14:H14"/>
    <mergeCell ref="B15:H15"/>
    <mergeCell ref="A16:I16"/>
    <mergeCell ref="B37:G37"/>
    <mergeCell ref="B38:G38"/>
    <mergeCell ref="B22:G22"/>
    <mergeCell ref="A21:G21"/>
    <mergeCell ref="A7:I7"/>
    <mergeCell ref="B8:H8"/>
    <mergeCell ref="B9:H9"/>
    <mergeCell ref="B10:H10"/>
    <mergeCell ref="B11:H11"/>
    <mergeCell ref="B12:H12"/>
    <mergeCell ref="B23:G23"/>
    <mergeCell ref="B25:G25"/>
    <mergeCell ref="B26:G26"/>
  </mergeCells>
  <pageMargins left="0.511811024" right="0.511811024" top="0.78740157499999996" bottom="0.78740157499999996" header="0.31496062000000002" footer="0.31496062000000002"/>
  <pageSetup paperSize="9" scale="2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Itens de Serviços</vt:lpstr>
      <vt:lpstr>Planilha Composição Serviços</vt:lpstr>
      <vt:lpstr>Planilha de Materiais</vt:lpstr>
      <vt:lpstr>Reserva Planilha comp. serviços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Admin</cp:lastModifiedBy>
  <cp:lastPrinted>2026-06-24T18:38:23Z</cp:lastPrinted>
  <dcterms:created xsi:type="dcterms:W3CDTF">2010-12-08T17:56:29Z</dcterms:created>
  <dcterms:modified xsi:type="dcterms:W3CDTF">2026-06-24T18:43:42Z</dcterms:modified>
</cp:coreProperties>
</file>