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IGUEL\ASSISTÊNCIA SOCIAL\ARQUIVOS 2026\LICITAÇÕES 2026\CONTRATAÇÃO PSICOLOGA 2026\"/>
    </mc:Choice>
  </mc:AlternateContent>
  <bookViews>
    <workbookView xWindow="0" yWindow="0" windowWidth="28800" windowHeight="13005" tabRatio="900" activeTab="2"/>
  </bookViews>
  <sheets>
    <sheet name="MEMÓRIA DE CÁLCULO " sheetId="68" r:id="rId1"/>
    <sheet name="QUADRO RESUMO" sheetId="69" r:id="rId2"/>
    <sheet name="PSICOLOGO" sheetId="54" r:id="rId3"/>
  </sheets>
  <calcPr calcId="152511"/>
</workbook>
</file>

<file path=xl/calcChain.xml><?xml version="1.0" encoding="utf-8"?>
<calcChain xmlns="http://schemas.openxmlformats.org/spreadsheetml/2006/main">
  <c r="K4" i="54" l="1"/>
  <c r="J60" i="54" l="1"/>
  <c r="E34" i="68" l="1"/>
  <c r="E38" i="68" l="1"/>
  <c r="E28" i="68"/>
  <c r="E31" i="68"/>
  <c r="E25" i="68"/>
  <c r="E41" i="68"/>
  <c r="E9" i="68"/>
  <c r="E44" i="68"/>
  <c r="E13" i="68"/>
  <c r="E20" i="68"/>
  <c r="E6" i="68"/>
  <c r="E10" i="54" l="1"/>
  <c r="K63" i="54" l="1"/>
  <c r="K114" i="54"/>
  <c r="K108" i="54"/>
  <c r="B97" i="54"/>
  <c r="B95" i="54"/>
  <c r="B94" i="54"/>
  <c r="B93" i="54"/>
  <c r="B92" i="54"/>
  <c r="B91" i="54"/>
  <c r="J87" i="54"/>
  <c r="K76" i="54"/>
  <c r="K75" i="54"/>
  <c r="J48" i="54"/>
  <c r="K32" i="54"/>
  <c r="K35" i="54" s="1"/>
  <c r="J17" i="54"/>
  <c r="K6" i="54"/>
  <c r="K5" i="54"/>
  <c r="K36" i="54" l="1"/>
  <c r="K42" i="54" s="1"/>
  <c r="K74" i="54"/>
  <c r="K77" i="54" s="1"/>
  <c r="K95" i="54" s="1"/>
  <c r="J28" i="54"/>
  <c r="J50" i="54" s="1"/>
  <c r="J52" i="54" s="1"/>
  <c r="K10" i="54" l="1"/>
  <c r="K64" i="54"/>
  <c r="K69" i="54" s="1"/>
  <c r="K7" i="54" l="1"/>
  <c r="K8" i="54"/>
  <c r="K11" i="54" l="1"/>
  <c r="K51" i="54" l="1"/>
  <c r="K16" i="54"/>
  <c r="K15" i="54"/>
  <c r="K91" i="54"/>
  <c r="K49" i="54"/>
  <c r="K50" i="54" s="1"/>
  <c r="K47" i="54"/>
  <c r="K48" i="54"/>
  <c r="K52" i="54" l="1"/>
  <c r="K93" i="54" s="1"/>
  <c r="K25" i="54"/>
  <c r="K24" i="54"/>
  <c r="K21" i="54"/>
  <c r="K22" i="54"/>
  <c r="K27" i="54"/>
  <c r="K26" i="54"/>
  <c r="K17" i="54"/>
  <c r="K40" i="54" s="1"/>
  <c r="K20" i="54"/>
  <c r="K23" i="54"/>
  <c r="K28" i="54" l="1"/>
  <c r="K41" i="54" s="1"/>
  <c r="K43" i="54" s="1"/>
  <c r="K59" i="54" l="1"/>
  <c r="K58" i="54"/>
  <c r="K92" i="54"/>
  <c r="K57" i="54"/>
  <c r="K56" i="54"/>
  <c r="K60" i="54" l="1"/>
  <c r="K68" i="54" s="1"/>
  <c r="K70" i="54" l="1"/>
  <c r="K94" i="54" s="1"/>
  <c r="K96" i="54" s="1"/>
  <c r="K81" i="54" s="1"/>
  <c r="K82" i="54" l="1"/>
  <c r="K84" i="54" l="1"/>
  <c r="K113" i="54" s="1"/>
  <c r="K116" i="54" s="1"/>
  <c r="K86" i="54"/>
  <c r="K85" i="54"/>
  <c r="K87" i="54" l="1"/>
  <c r="K115" i="54" l="1"/>
  <c r="K97" i="54"/>
  <c r="K98" i="54" s="1"/>
  <c r="F4" i="69" l="1"/>
  <c r="G4" i="69" s="1"/>
  <c r="E4" i="69"/>
</calcChain>
</file>

<file path=xl/sharedStrings.xml><?xml version="1.0" encoding="utf-8"?>
<sst xmlns="http://schemas.openxmlformats.org/spreadsheetml/2006/main" count="327" uniqueCount="222">
  <si>
    <t>-</t>
  </si>
  <si>
    <t>VALOR (R$)</t>
  </si>
  <si>
    <t>Adicional Noturno</t>
  </si>
  <si>
    <t>%</t>
  </si>
  <si>
    <t>Lucro</t>
  </si>
  <si>
    <t>A</t>
  </si>
  <si>
    <t>B</t>
  </si>
  <si>
    <t>C</t>
  </si>
  <si>
    <t>D</t>
  </si>
  <si>
    <t>E</t>
  </si>
  <si>
    <t>F</t>
  </si>
  <si>
    <t>G</t>
  </si>
  <si>
    <t>H</t>
  </si>
  <si>
    <t>COMPOSIÇÃO DA REMUNERAÇÃO</t>
  </si>
  <si>
    <t>INSUMOS DIVERSOS</t>
  </si>
  <si>
    <t>TOTAL SUBMÓDULO 4.1</t>
  </si>
  <si>
    <t>Nota(1):</t>
  </si>
  <si>
    <t>TOTAL SUBMÓDULO 4.2</t>
  </si>
  <si>
    <t>TOTAL</t>
  </si>
  <si>
    <t>CUSTOS INDIRETOS, TRIBUTOS E LUCRO</t>
  </si>
  <si>
    <t>4.1</t>
  </si>
  <si>
    <t>4.2</t>
  </si>
  <si>
    <t>Custos Indiretos</t>
  </si>
  <si>
    <t>Mão-de-Obra vinculada à execução contratual (valor por empregado)</t>
  </si>
  <si>
    <t>MÓDULO 1 - COMPOSIÇÃO DA REMUNERAÇÃO</t>
  </si>
  <si>
    <t>Quadro Resumo - VALOR MENSAL DOS SERVIÇOS</t>
  </si>
  <si>
    <t>Qde Postos (E)</t>
  </si>
  <si>
    <t>Tipo de Serviço (A)</t>
  </si>
  <si>
    <t>Valor Por Empregado(B)</t>
  </si>
  <si>
    <t>Valor Proposto por Posto (D) = (B x C)</t>
  </si>
  <si>
    <t>Qde de Empregados por posto ( C )</t>
  </si>
  <si>
    <t>Serviço 1 (indicar)</t>
  </si>
  <si>
    <t>Serviço 2 (indicar)</t>
  </si>
  <si>
    <t>Serviço 3 (indicar)</t>
  </si>
  <si>
    <t>Serviço ... (indicar)</t>
  </si>
  <si>
    <t>R$</t>
  </si>
  <si>
    <t>VALOR MENSAL DOS SERVIÇOS (I + II + III + ...)</t>
  </si>
  <si>
    <t>Anexo III-D</t>
  </si>
  <si>
    <t>Quadro Demonstrativo - VALOR GLOBAL DA PROPOSTA</t>
  </si>
  <si>
    <t>VALOR GLOBAL DA PROPOSTA</t>
  </si>
  <si>
    <t>Descrição</t>
  </si>
  <si>
    <t>Valor proposto por unidade de medida*</t>
  </si>
  <si>
    <t>Valor mensal do serviço</t>
  </si>
  <si>
    <t>Valor Global da Proposta (valor mensal do serviço X nº meses do contrato).</t>
  </si>
  <si>
    <t>Informar o valor da unidade de medida por tipo de serviço.</t>
  </si>
  <si>
    <t>ISS</t>
  </si>
  <si>
    <t>TRIBUTOS</t>
  </si>
  <si>
    <t>C.1</t>
  </si>
  <si>
    <t>C.2</t>
  </si>
  <si>
    <t>C.3</t>
  </si>
  <si>
    <t xml:space="preserve">Adicional Periculosidade </t>
  </si>
  <si>
    <t>Adicional Insalubridade</t>
  </si>
  <si>
    <t>Adicional de Hora Noturna Reduzida</t>
  </si>
  <si>
    <t>MÓDULO 2 – ENCARGOS E BENEFÍCIOS ANUAIS, MENSAIS E DIÁRIOS</t>
  </si>
  <si>
    <t>GPS, FGTS e Outras Contribuições</t>
  </si>
  <si>
    <t>SESC ou SESI</t>
  </si>
  <si>
    <t xml:space="preserve">Salário Educação </t>
  </si>
  <si>
    <t>SAT (Seguro Acidente de Trabalho)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</si>
  <si>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</si>
  <si>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</si>
  <si>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</si>
  <si>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</si>
  <si>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</si>
  <si>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2.2 - GPS, FGTS e Outras Contribuições</t>
  </si>
  <si>
    <t>Submódulo 2.3 - Benefícios Mensais e Diários</t>
  </si>
  <si>
    <t>TOTAL SUBMÓDULO 2.3</t>
  </si>
  <si>
    <t>QUADRO-RESUMO DO MÓDULO 2 - ENCARGOS, BENEFÍCIOS ANUAIS, MENSAIS E DIÁRIOS</t>
  </si>
  <si>
    <t>2.1</t>
  </si>
  <si>
    <t>2.2</t>
  </si>
  <si>
    <t>2.3</t>
  </si>
  <si>
    <t>Módulo 2 - Encargos, Benefícios Anuais, Mensais e Diários</t>
  </si>
  <si>
    <t>Benefícios Mensais e Diários</t>
  </si>
  <si>
    <t>TOTAL DO MÓDULO 1</t>
  </si>
  <si>
    <t>TOTAL DO MÓDULO 2</t>
  </si>
  <si>
    <t>MÓDULO 3 – PROVISÃO PARA RESCISÃO</t>
  </si>
  <si>
    <t>PROVISÃO PARA RESCISÃO</t>
  </si>
  <si>
    <t xml:space="preserve">Aviso Prévio Trabalhado </t>
  </si>
  <si>
    <t>Incidência do FGTS sobre Aviso Prévio Indenizado</t>
  </si>
  <si>
    <t>Aviso Prévio Indenizado</t>
  </si>
  <si>
    <t>Incidência dos encargos do submódulo 2.2 sobre Aviso Prévio Trabalhado</t>
  </si>
  <si>
    <t>TOTAL DO MÓDULO 3</t>
  </si>
  <si>
    <t>MÓDULO 4 – CUSTO DE REPOSIÇÃO DO PROFISSIONAL AUSENTE</t>
  </si>
  <si>
    <t>Ausências Legais</t>
  </si>
  <si>
    <t>Submódulo 4.2 - Intrajornada</t>
  </si>
  <si>
    <t>QUADRO-RESUMO DO MÓDULO 4 - CUSTO DE REPOSIÇÃO DO PROFISSIONAL AUSENTE</t>
  </si>
  <si>
    <t>Módulo 4 - Custo de Reposição do Profissional Ausente</t>
  </si>
  <si>
    <t>Intrajornada</t>
  </si>
  <si>
    <t>TOTAL DO MÓDULO 4</t>
  </si>
  <si>
    <t>MÓDULO 5 – INSUMOS DIVERSOS</t>
  </si>
  <si>
    <t>TOTAL DO MÓDULO 5</t>
  </si>
  <si>
    <t>MÓDULO 6 – CUSTOS INDIRETOS, TRIBUTOS E LUCRO</t>
  </si>
  <si>
    <t>TOTAL DO MÓDULO 6</t>
  </si>
  <si>
    <t>QUADRO RESUMO DO CUSTO POR EMPREGADO</t>
  </si>
  <si>
    <t>PREÇO TOTAL POR EMPREGADO</t>
  </si>
  <si>
    <t>Salário mínimo regional</t>
  </si>
  <si>
    <t>Divisor</t>
  </si>
  <si>
    <t>H. noturnas diárias</t>
  </si>
  <si>
    <t>Dias trab. por mês</t>
  </si>
  <si>
    <t>Percentual do adicional (30%)</t>
  </si>
  <si>
    <t>Percentual do adicional (10%, 20% ou 40%)</t>
  </si>
  <si>
    <t>Percentual do adicional (20%)</t>
  </si>
  <si>
    <t>Conversor decimal (14,28%)</t>
  </si>
  <si>
    <t xml:space="preserve">Tipo de serviço </t>
  </si>
  <si>
    <r>
      <t>13º salário</t>
    </r>
    <r>
      <rPr>
        <sz val="10"/>
        <color indexed="10"/>
        <rFont val="Arial"/>
        <family val="2"/>
      </rPr>
      <t xml:space="preserve"> </t>
    </r>
  </si>
  <si>
    <t/>
  </si>
  <si>
    <t>Contribuição previdenciária</t>
  </si>
  <si>
    <t>CNAE</t>
  </si>
  <si>
    <t>inserir</t>
  </si>
  <si>
    <t>Alíquota do CNAE</t>
  </si>
  <si>
    <t>FAP</t>
  </si>
  <si>
    <t xml:space="preserve">Vale-Transporte </t>
  </si>
  <si>
    <t>Dias</t>
  </si>
  <si>
    <t>Quantidade por dia</t>
  </si>
  <si>
    <t>Custo unitário</t>
  </si>
  <si>
    <t>Valor mensal</t>
  </si>
  <si>
    <t>% de desconto</t>
  </si>
  <si>
    <t>Multa do FGTS e Contribuição Social sobre a demissão sem justa causa</t>
  </si>
  <si>
    <t>Indenização por intervalo para repouso ou alimentação não concedido</t>
  </si>
  <si>
    <t>Adicional de Férias de 1/3</t>
  </si>
  <si>
    <t>Submódulo 2.1 - 13º Salário e Adicional de Férias</t>
  </si>
  <si>
    <t>13º Salário e Adicional de Férias</t>
  </si>
  <si>
    <t>Provisão para reposição do posto durante as férias do titular</t>
  </si>
  <si>
    <t>Submódulo 4.1 - Cobertura de Férias e Ausências Legais</t>
  </si>
  <si>
    <t>Valor</t>
  </si>
  <si>
    <t>Divisor da jornada cumprida</t>
  </si>
  <si>
    <t>CUSTO MENSAL</t>
  </si>
  <si>
    <t>CUSTO UNITÁRIO</t>
  </si>
  <si>
    <t>QUADRO RESUMO</t>
  </si>
  <si>
    <t>Auxílio-Refeição/Alimentação</t>
  </si>
  <si>
    <t>Adicional de Risco</t>
  </si>
  <si>
    <t>Custo de reposição de profissional ausente por auxílio doença, acidente de trabalho, faltas legais, licença paternidade e licença maternidade</t>
  </si>
  <si>
    <t>Adicional de Hora Extra</t>
  </si>
  <si>
    <t>Quantidade de horas extras mensais</t>
  </si>
  <si>
    <t>Qtde</t>
  </si>
  <si>
    <t>CUSTO ANUAL</t>
  </si>
  <si>
    <t>Benefício Social Familiar</t>
  </si>
  <si>
    <t>MÉDIA</t>
  </si>
  <si>
    <t>Benefício Assistência Médica</t>
  </si>
  <si>
    <t>CAMISETA</t>
  </si>
  <si>
    <t>CALÇA BRIM</t>
  </si>
  <si>
    <t>ENCANADOR 44 HORAS SEMANAIS</t>
  </si>
  <si>
    <t>PEDREIRO 40 HORAS SEMANAIS</t>
  </si>
  <si>
    <t>AGENTE ADMINISTRATIVO 40 HORAS SEMANAIS</t>
  </si>
  <si>
    <t>SERVENTE DE LIMPEZA 40 HORAS SEMANAIS</t>
  </si>
  <si>
    <t>ENFERMEIRO 44 HORAS SEMANAIS</t>
  </si>
  <si>
    <t>MEMÓRIA DE CÁLCULO</t>
  </si>
  <si>
    <t>MESES</t>
  </si>
  <si>
    <t>ATENDENTE 40 HORAS SEMANAIS</t>
  </si>
  <si>
    <t>Subtotal (A + B + C + D + E + F)</t>
  </si>
  <si>
    <t>SUPERVISOR 40 HORAS SEMANAIS</t>
  </si>
  <si>
    <t>1) EPI/UNIFORMES/FERRAMENTAS: Preços médios calculados com base em 03 preços, públicos e privados:</t>
  </si>
  <si>
    <t>MEDIA</t>
  </si>
  <si>
    <t>PROTETOR AURICULAR TIPO CONCHA</t>
  </si>
  <si>
    <t>LUVA DE RASPA</t>
  </si>
  <si>
    <t>SAPATO SOFT WORKS</t>
  </si>
  <si>
    <t>MASCARA RESPIRATORIA PFF2</t>
  </si>
  <si>
    <t>LUVA LATEX EMBORRACHADA</t>
  </si>
  <si>
    <t>3) CONVENÇÕES COLETIVAS:</t>
  </si>
  <si>
    <t xml:space="preserve">Função: </t>
  </si>
  <si>
    <t>CCT nº</t>
  </si>
  <si>
    <t>Piso da CCT</t>
  </si>
  <si>
    <t>Piso utilizado na Planilha</t>
  </si>
  <si>
    <t>Observação</t>
  </si>
  <si>
    <t>BOCAIUVA DO SUL</t>
  </si>
  <si>
    <t xml:space="preserve">JALECO </t>
  </si>
  <si>
    <t>SÃO MIGUEL DO IGUAÇU</t>
  </si>
  <si>
    <t>ÓCULOS DE SEGURANÇA</t>
  </si>
  <si>
    <t>SAMAE -SERVIÇO AUTONOMO DE AGUA E ESGOTO - TERRA RICA-PR</t>
  </si>
  <si>
    <t>TUNAS</t>
  </si>
  <si>
    <t>BOTA DE SEGURANÇA</t>
  </si>
  <si>
    <t>TAMARANA</t>
  </si>
  <si>
    <t>SERMUSA - SERTANÓPOLIS</t>
  </si>
  <si>
    <t>ARARUNA</t>
  </si>
  <si>
    <t>ARAPONGAS</t>
  </si>
  <si>
    <t>BOM JESUS DO SUL</t>
  </si>
  <si>
    <t>BONITO DO IGUAÇU</t>
  </si>
  <si>
    <t>SÃO JOÃO DO IVAI</t>
  </si>
  <si>
    <t>ASSAI</t>
  </si>
  <si>
    <t>USE EPI EQUIP. DE SEGURANÇA LTDA - CNPJ: 20.136.094/0001-38</t>
  </si>
  <si>
    <t>RAIA DROGASIL AS/DROGASIL - CNPJ: 61.585.865/0240-93</t>
  </si>
  <si>
    <t>SUPER EPI EQUIP. DE PROT. INDIVIDUAL LTDA - CNPJ: 26.588.821/0001-84</t>
  </si>
  <si>
    <t>MAMELUKO COMERCIO DE CALÇADOS LTDA - CNPJ: 10.723.034/0001-68</t>
  </si>
  <si>
    <t>a) Gasolina: Gasto mensal estimado de R$ 641,78  considerando que o veículo irá rodar cerca de 950 km/mês, fazendo 9,0 km por litro a R$ 6,08 o litro, valor este pago pelo Município de Sertanópolis cfe. Nota fiscal nº 4.301 do dia 12/09/2025.</t>
  </si>
  <si>
    <t>c) Manutenção: Estimamos o gasto mensal de R$ 548,81;</t>
  </si>
  <si>
    <t>Proporcional de Férias, 1/3 e 13º sobre custo de reposição (exceto licença maternidade)</t>
  </si>
  <si>
    <t>Incidência do módulo 2.2 sobre custo de reposição</t>
  </si>
  <si>
    <t>PIS (Regime Cumulaivo/ Lucro Presumido)</t>
  </si>
  <si>
    <t>COFINS (Regime Cumulaivo/ Lucro Presumido)</t>
  </si>
  <si>
    <t>b) Óleo do Motor: Cada troca consome 4,00 litros de óleo a R$ 34,75 o litro, serão feitas 2 trocas no período de 12 meses,  resultando no gasto mensal de R$ 23,17;</t>
  </si>
  <si>
    <t>d) Pneus: Estimamos o gasto mensal com pneus em R$ 129,24 considerando 4 pneus a R$ 387,71.</t>
  </si>
  <si>
    <t>2) VEÍCULO: Utilizamos como parâmetro um veículo Fiat Strada ano 2019, estimamos os seguintes gastos:</t>
  </si>
  <si>
    <t>PR000753/2025</t>
  </si>
  <si>
    <t>Piso da CCT para 44 horas e Planilha pede 40 horas/proporcional</t>
  </si>
  <si>
    <t>SERVIÇOS GERAIS 40 HORAS SEMANAIS</t>
  </si>
  <si>
    <t>OPERADOR DE MÁQUINAS 40 HORAS SEMANAIS</t>
  </si>
  <si>
    <t>PR002064/2025</t>
  </si>
  <si>
    <t>R$ 12,72/ HORA</t>
  </si>
  <si>
    <t>CCT estabelece piso salarial por hora para a  categoria e Planilha solicita piso para 40 horas/semanais</t>
  </si>
  <si>
    <t>CCT estabelece piso salarial por hora para a  categoria e Planilha solicita piso para 44 horas/semanais</t>
  </si>
  <si>
    <t>MOTORISTA 40 HORAS SEMANAIS</t>
  </si>
  <si>
    <t>PR000665/2025</t>
  </si>
  <si>
    <t>A CCT não prevê a carga horária, razão pela qual, conforme a lei, considera-se a jornada normal de 8 horas diárias e 44 horas semanais. Como a planilha solicita o piso para 40 horas semanais, o valor foi calculado proporcionalmente</t>
  </si>
  <si>
    <t>PR00074/2025</t>
  </si>
  <si>
    <t xml:space="preserve">TÉCNICO ENFERMAGEM 40 HORAS SEMANAIS </t>
  </si>
  <si>
    <t>PR001583/2025</t>
  </si>
  <si>
    <t>Lei nº 14.434/2022 -piso salarial - Piso da CCT para 44 horas e Planilha pede 40 horas/proporcional</t>
  </si>
  <si>
    <t>TÉCNICO ENFERMAGEM 44 HORAS SEMANAIS</t>
  </si>
  <si>
    <t xml:space="preserve">Lei nº 14.434/2022 -piso salarial </t>
  </si>
  <si>
    <t>AUXILIAR BUCAL 40 HORAS SEMANAIS</t>
  </si>
  <si>
    <t>Piso da CCT, referente 44 horas/semanal, ao transformar para jornada de 40 horas/semanal, valor ficou inferior ao salário minimo. Por isso manteve-se então, valor do salário minimo vigente.</t>
  </si>
  <si>
    <t>Lei nº 14.434/2022 - piso salarial</t>
  </si>
  <si>
    <t>MAGAZINE LUIZA S/A  - CNPJ: 47.860.950/1088-36</t>
  </si>
  <si>
    <t>CAMISA MANGA LONGA</t>
  </si>
  <si>
    <t>BOCAÍUVA DO SUL</t>
  </si>
  <si>
    <t>(MÉDIA MAIOR NOSSO)</t>
  </si>
  <si>
    <t>Abono do vale alimentação no mês de dezembro (80% de R$1.107,39)</t>
  </si>
  <si>
    <t>ITENS</t>
  </si>
  <si>
    <t>FUNÇÃO</t>
  </si>
  <si>
    <t>N° DE POSTOS</t>
  </si>
  <si>
    <t>PSICÓLOGO 30 HORAS SEMANAIS</t>
  </si>
  <si>
    <t>Salário Base - CCT - PR003120/2024 - MR047669/2024 - de 01/04/2024 a 31/03/2026 (A CCT PREVÊ 30 HORAS SEMANAIS)</t>
  </si>
  <si>
    <t>PSICOLOGO 30 HORAS SEMANAIS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</si>
</sst>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0.0%"/>
    <numFmt numFmtId="167" formatCode="0.0000%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99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5" fillId="0" borderId="0" applyFill="0" applyBorder="0" applyAlignment="0" applyProtection="0"/>
    <xf numFmtId="9" fontId="5" fillId="0" borderId="0" applyFill="0" applyBorder="0" applyAlignment="0" applyProtection="0"/>
    <xf numFmtId="0" fontId="4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16">
    <xf numFmtId="0" fontId="0" fillId="0" borderId="0" xfId="0"/>
    <xf numFmtId="0" fontId="6" fillId="0" borderId="0" xfId="0" applyFont="1" applyAlignment="1">
      <alignment horizontal="center"/>
    </xf>
    <xf numFmtId="2" fontId="6" fillId="0" borderId="0" xfId="0" applyNumberFormat="1" applyFont="1"/>
    <xf numFmtId="10" fontId="6" fillId="0" borderId="1" xfId="0" applyNumberFormat="1" applyFont="1" applyBorder="1" applyAlignment="1">
      <alignment horizontal="center"/>
    </xf>
    <xf numFmtId="2" fontId="6" fillId="0" borderId="13" xfId="0" applyNumberFormat="1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21" xfId="0" applyFont="1" applyBorder="1"/>
    <xf numFmtId="0" fontId="6" fillId="0" borderId="23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0" fontId="0" fillId="0" borderId="1" xfId="0" applyNumberFormat="1" applyBorder="1" applyAlignment="1">
      <alignment horizontal="center"/>
    </xf>
    <xf numFmtId="165" fontId="6" fillId="0" borderId="0" xfId="1" applyFont="1"/>
    <xf numFmtId="167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2" fontId="0" fillId="0" borderId="1" xfId="0" applyNumberFormat="1" applyBorder="1"/>
    <xf numFmtId="2" fontId="6" fillId="0" borderId="1" xfId="0" applyNumberFormat="1" applyFont="1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165" fontId="8" fillId="0" borderId="0" xfId="1" applyFont="1"/>
    <xf numFmtId="0" fontId="0" fillId="0" borderId="1" xfId="0" applyBorder="1"/>
    <xf numFmtId="0" fontId="0" fillId="0" borderId="27" xfId="0" applyBorder="1"/>
    <xf numFmtId="0" fontId="0" fillId="0" borderId="28" xfId="0" applyBorder="1"/>
    <xf numFmtId="10" fontId="0" fillId="0" borderId="1" xfId="2" applyNumberFormat="1" applyFont="1" applyBorder="1" applyAlignment="1">
      <alignment horizontal="center"/>
    </xf>
    <xf numFmtId="10" fontId="0" fillId="0" borderId="1" xfId="2" applyNumberFormat="1" applyFont="1" applyFill="1" applyBorder="1" applyAlignment="1">
      <alignment horizontal="center"/>
    </xf>
    <xf numFmtId="43" fontId="0" fillId="0" borderId="0" xfId="0" applyNumberFormat="1"/>
    <xf numFmtId="10" fontId="0" fillId="0" borderId="1" xfId="2" applyNumberFormat="1" applyFont="1" applyBorder="1" applyAlignment="1"/>
    <xf numFmtId="166" fontId="0" fillId="0" borderId="1" xfId="2" applyNumberFormat="1" applyFont="1" applyBorder="1" applyAlignment="1"/>
    <xf numFmtId="2" fontId="0" fillId="0" borderId="0" xfId="0" applyNumberFormat="1"/>
    <xf numFmtId="0" fontId="0" fillId="0" borderId="26" xfId="0" applyBorder="1" applyAlignment="1">
      <alignment horizontal="center"/>
    </xf>
    <xf numFmtId="0" fontId="0" fillId="0" borderId="15" xfId="0" applyBorder="1"/>
    <xf numFmtId="0" fontId="0" fillId="0" borderId="20" xfId="0" applyBorder="1"/>
    <xf numFmtId="2" fontId="0" fillId="0" borderId="17" xfId="0" applyNumberFormat="1" applyBorder="1"/>
    <xf numFmtId="0" fontId="0" fillId="0" borderId="12" xfId="0" applyBorder="1"/>
    <xf numFmtId="0" fontId="0" fillId="0" borderId="21" xfId="0" applyBorder="1"/>
    <xf numFmtId="2" fontId="0" fillId="0" borderId="18" xfId="0" applyNumberFormat="1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22" xfId="0" applyBorder="1"/>
    <xf numFmtId="2" fontId="0" fillId="0" borderId="19" xfId="0" applyNumberFormat="1" applyBorder="1"/>
    <xf numFmtId="0" fontId="0" fillId="0" borderId="24" xfId="0" applyBorder="1" applyAlignment="1">
      <alignment horizontal="center"/>
    </xf>
    <xf numFmtId="2" fontId="0" fillId="0" borderId="8" xfId="0" applyNumberFormat="1" applyBorder="1"/>
    <xf numFmtId="0" fontId="0" fillId="0" borderId="5" xfId="0" applyBorder="1" applyAlignment="1">
      <alignment horizontal="center"/>
    </xf>
    <xf numFmtId="2" fontId="0" fillId="0" borderId="4" xfId="0" applyNumberFormat="1" applyBorder="1"/>
    <xf numFmtId="0" fontId="0" fillId="0" borderId="0" xfId="0" applyAlignment="1">
      <alignment horizontal="center"/>
    </xf>
    <xf numFmtId="0" fontId="0" fillId="0" borderId="39" xfId="0" applyBorder="1"/>
    <xf numFmtId="0" fontId="0" fillId="0" borderId="40" xfId="0" applyBorder="1"/>
    <xf numFmtId="10" fontId="0" fillId="0" borderId="0" xfId="0" applyNumberFormat="1"/>
    <xf numFmtId="2" fontId="6" fillId="7" borderId="1" xfId="0" applyNumberFormat="1" applyFont="1" applyFill="1" applyBorder="1"/>
    <xf numFmtId="10" fontId="6" fillId="7" borderId="1" xfId="0" applyNumberFormat="1" applyFont="1" applyFill="1" applyBorder="1" applyAlignment="1">
      <alignment horizontal="center"/>
    </xf>
    <xf numFmtId="2" fontId="0" fillId="0" borderId="1" xfId="0" applyNumberFormat="1" applyBorder="1" applyProtection="1">
      <protection locked="0"/>
    </xf>
    <xf numFmtId="10" fontId="0" fillId="8" borderId="1" xfId="2" applyNumberFormat="1" applyFont="1" applyFill="1" applyBorder="1" applyAlignment="1">
      <alignment horizontal="center"/>
    </xf>
    <xf numFmtId="0" fontId="0" fillId="8" borderId="1" xfId="0" applyFill="1" applyBorder="1"/>
    <xf numFmtId="9" fontId="0" fillId="8" borderId="1" xfId="0" applyNumberFormat="1" applyFill="1" applyBorder="1"/>
    <xf numFmtId="2" fontId="0" fillId="8" borderId="1" xfId="0" applyNumberFormat="1" applyFill="1" applyBorder="1"/>
    <xf numFmtId="2" fontId="0" fillId="8" borderId="1" xfId="0" applyNumberFormat="1" applyFill="1" applyBorder="1" applyAlignment="1">
      <alignment horizontal="right"/>
    </xf>
    <xf numFmtId="10" fontId="0" fillId="8" borderId="1" xfId="0" applyNumberFormat="1" applyFill="1" applyBorder="1"/>
    <xf numFmtId="0" fontId="0" fillId="8" borderId="10" xfId="0" applyFill="1" applyBorder="1"/>
    <xf numFmtId="0" fontId="0" fillId="0" borderId="27" xfId="0" applyBorder="1" applyAlignment="1">
      <alignment horizontal="right"/>
    </xf>
    <xf numFmtId="0" fontId="6" fillId="0" borderId="27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8" borderId="1" xfId="0" applyNumberFormat="1" applyFill="1" applyBorder="1" applyProtection="1">
      <protection locked="0"/>
    </xf>
    <xf numFmtId="166" fontId="0" fillId="0" borderId="1" xfId="0" applyNumberFormat="1" applyBorder="1" applyAlignment="1">
      <alignment horizontal="center"/>
    </xf>
    <xf numFmtId="165" fontId="5" fillId="8" borderId="1" xfId="1" applyFill="1" applyBorder="1"/>
    <xf numFmtId="2" fontId="0" fillId="9" borderId="1" xfId="0" applyNumberFormat="1" applyFill="1" applyBorder="1" applyAlignment="1">
      <alignment horizontal="right"/>
    </xf>
    <xf numFmtId="165" fontId="11" fillId="0" borderId="0" xfId="1" applyFont="1" applyFill="1" applyBorder="1"/>
    <xf numFmtId="0" fontId="15" fillId="0" borderId="0" xfId="9"/>
    <xf numFmtId="0" fontId="0" fillId="0" borderId="0" xfId="0" applyBorder="1"/>
    <xf numFmtId="0" fontId="11" fillId="0" borderId="0" xfId="0" applyFont="1" applyBorder="1"/>
    <xf numFmtId="0" fontId="12" fillId="0" borderId="0" xfId="0" applyFont="1" applyBorder="1"/>
    <xf numFmtId="0" fontId="12" fillId="0" borderId="0" xfId="0" applyFont="1" applyBorder="1" applyAlignment="1">
      <alignment wrapText="1"/>
    </xf>
    <xf numFmtId="165" fontId="11" fillId="0" borderId="0" xfId="1" applyFont="1" applyBorder="1"/>
    <xf numFmtId="0" fontId="6" fillId="0" borderId="0" xfId="0" applyFont="1" applyBorder="1" applyAlignment="1">
      <alignment wrapText="1"/>
    </xf>
    <xf numFmtId="0" fontId="0" fillId="0" borderId="0" xfId="0"/>
    <xf numFmtId="165" fontId="10" fillId="0" borderId="1" xfId="1" applyFont="1" applyBorder="1"/>
    <xf numFmtId="165" fontId="10" fillId="0" borderId="1" xfId="1" applyFont="1" applyBorder="1" applyAlignment="1">
      <alignment wrapText="1"/>
    </xf>
    <xf numFmtId="165" fontId="10" fillId="10" borderId="1" xfId="1" applyFont="1" applyFill="1" applyBorder="1" applyAlignment="1">
      <alignment wrapText="1"/>
    </xf>
    <xf numFmtId="165" fontId="16" fillId="0" borderId="1" xfId="1" applyFont="1" applyBorder="1"/>
    <xf numFmtId="165" fontId="10" fillId="10" borderId="1" xfId="1" applyFont="1" applyFill="1" applyBorder="1"/>
    <xf numFmtId="165" fontId="10" fillId="0" borderId="0" xfId="1" applyFont="1" applyBorder="1" applyAlignment="1">
      <alignment wrapText="1"/>
    </xf>
    <xf numFmtId="165" fontId="16" fillId="0" borderId="0" xfId="1" applyFont="1" applyFill="1" applyBorder="1"/>
    <xf numFmtId="165" fontId="16" fillId="0" borderId="0" xfId="1" applyFont="1" applyBorder="1"/>
    <xf numFmtId="165" fontId="10" fillId="0" borderId="0" xfId="1" applyFont="1" applyBorder="1"/>
    <xf numFmtId="165" fontId="10" fillId="0" borderId="0" xfId="1" applyFont="1" applyFill="1" applyBorder="1" applyAlignment="1">
      <alignment wrapText="1"/>
    </xf>
    <xf numFmtId="165" fontId="10" fillId="0" borderId="1" xfId="1" applyFont="1" applyFill="1" applyBorder="1" applyAlignment="1">
      <alignment wrapText="1"/>
    </xf>
    <xf numFmtId="165" fontId="16" fillId="0" borderId="0" xfId="1" applyFont="1" applyBorder="1" applyAlignment="1">
      <alignment wrapText="1"/>
    </xf>
    <xf numFmtId="165" fontId="10" fillId="0" borderId="0" xfId="1" applyFont="1" applyFill="1" applyBorder="1"/>
    <xf numFmtId="165" fontId="17" fillId="0" borderId="0" xfId="1" applyFont="1" applyAlignment="1">
      <alignment horizontal="center"/>
    </xf>
    <xf numFmtId="165" fontId="16" fillId="0" borderId="1" xfId="1" applyFont="1" applyBorder="1" applyAlignment="1">
      <alignment horizontal="center" vertical="center" wrapText="1"/>
    </xf>
    <xf numFmtId="165" fontId="5" fillId="0" borderId="1" xfId="1" applyFill="1" applyBorder="1"/>
    <xf numFmtId="165" fontId="5" fillId="0" borderId="0" xfId="1" applyFill="1" applyBorder="1"/>
    <xf numFmtId="165" fontId="5" fillId="0" borderId="1" xfId="1" applyBorder="1"/>
    <xf numFmtId="165" fontId="5" fillId="0" borderId="0" xfId="1" applyAlignment="1">
      <alignment wrapText="1"/>
    </xf>
    <xf numFmtId="165" fontId="5" fillId="0" borderId="0" xfId="1" applyBorder="1"/>
    <xf numFmtId="165" fontId="5" fillId="0" borderId="0" xfId="1" applyBorder="1" applyAlignment="1">
      <alignment wrapText="1"/>
    </xf>
    <xf numFmtId="165" fontId="5" fillId="0" borderId="1" xfId="1" applyBorder="1" applyAlignment="1">
      <alignment horizontal="center" vertical="center"/>
    </xf>
    <xf numFmtId="165" fontId="0" fillId="0" borderId="1" xfId="1" applyFont="1" applyBorder="1"/>
    <xf numFmtId="165" fontId="16" fillId="0" borderId="1" xfId="1" applyFont="1" applyBorder="1" applyAlignment="1">
      <alignment horizontal="center"/>
    </xf>
    <xf numFmtId="165" fontId="6" fillId="0" borderId="1" xfId="1" applyFont="1" applyBorder="1" applyAlignment="1">
      <alignment wrapText="1"/>
    </xf>
    <xf numFmtId="165" fontId="6" fillId="0" borderId="1" xfId="1" applyFont="1" applyBorder="1"/>
    <xf numFmtId="0" fontId="6" fillId="0" borderId="1" xfId="0" applyFont="1" applyBorder="1" applyAlignment="1">
      <alignment horizontal="center"/>
    </xf>
    <xf numFmtId="10" fontId="6" fillId="0" borderId="1" xfId="2" applyNumberFormat="1" applyFont="1" applyBorder="1" applyAlignment="1"/>
    <xf numFmtId="165" fontId="16" fillId="0" borderId="0" xfId="1" applyFont="1" applyBorder="1" applyAlignment="1">
      <alignment horizontal="left" wrapText="1"/>
    </xf>
    <xf numFmtId="165" fontId="14" fillId="0" borderId="1" xfId="1" applyFont="1" applyBorder="1" applyAlignment="1"/>
    <xf numFmtId="165" fontId="14" fillId="0" borderId="1" xfId="1" applyFont="1" applyBorder="1"/>
    <xf numFmtId="165" fontId="10" fillId="0" borderId="0" xfId="1" applyFont="1" applyBorder="1" applyAlignment="1">
      <alignment horizontal="left" vertical="center" wrapText="1"/>
    </xf>
    <xf numFmtId="165" fontId="16" fillId="0" borderId="0" xfId="1" applyFont="1" applyBorder="1" applyAlignment="1">
      <alignment horizontal="center"/>
    </xf>
    <xf numFmtId="165" fontId="16" fillId="0" borderId="0" xfId="1" applyFont="1" applyBorder="1" applyAlignment="1">
      <alignment horizontal="left" vertical="center" wrapText="1"/>
    </xf>
    <xf numFmtId="165" fontId="0" fillId="0" borderId="0" xfId="1" applyFont="1" applyBorder="1"/>
    <xf numFmtId="165" fontId="10" fillId="0" borderId="2" xfId="1" applyFont="1" applyBorder="1" applyAlignment="1">
      <alignment horizontal="center" vertical="center" wrapText="1"/>
    </xf>
    <xf numFmtId="165" fontId="10" fillId="0" borderId="43" xfId="1" applyFont="1" applyBorder="1" applyAlignment="1">
      <alignment horizontal="center" vertical="center" wrapText="1"/>
    </xf>
    <xf numFmtId="165" fontId="6" fillId="0" borderId="43" xfId="1" applyFont="1" applyBorder="1" applyAlignment="1">
      <alignment horizontal="center" vertical="center" wrapText="1"/>
    </xf>
    <xf numFmtId="165" fontId="10" fillId="0" borderId="3" xfId="1" applyFont="1" applyBorder="1" applyAlignment="1">
      <alignment horizontal="center" vertical="center"/>
    </xf>
    <xf numFmtId="165" fontId="10" fillId="0" borderId="5" xfId="1" applyFont="1" applyBorder="1" applyAlignment="1">
      <alignment horizontal="left" vertical="center" wrapText="1"/>
    </xf>
    <xf numFmtId="165" fontId="16" fillId="0" borderId="4" xfId="1" applyFont="1" applyBorder="1" applyAlignment="1">
      <alignment horizontal="left" vertical="center" wrapText="1"/>
    </xf>
    <xf numFmtId="165" fontId="16" fillId="0" borderId="4" xfId="1" applyFont="1" applyBorder="1" applyAlignment="1">
      <alignment wrapText="1"/>
    </xf>
    <xf numFmtId="165" fontId="16" fillId="0" borderId="4" xfId="1" applyFont="1" applyBorder="1" applyAlignment="1">
      <alignment horizontal="left" wrapText="1"/>
    </xf>
    <xf numFmtId="165" fontId="10" fillId="0" borderId="6" xfId="1" applyFont="1" applyBorder="1" applyAlignment="1">
      <alignment horizontal="left" vertical="center" wrapText="1"/>
    </xf>
    <xf numFmtId="165" fontId="16" fillId="0" borderId="44" xfId="1" applyFont="1" applyBorder="1" applyAlignment="1">
      <alignment horizontal="center"/>
    </xf>
    <xf numFmtId="165" fontId="5" fillId="0" borderId="44" xfId="1" applyBorder="1"/>
    <xf numFmtId="165" fontId="16" fillId="0" borderId="7" xfId="1" applyFont="1" applyBorder="1" applyAlignment="1">
      <alignment wrapText="1"/>
    </xf>
    <xf numFmtId="165" fontId="5" fillId="0" borderId="1" xfId="1" applyFont="1" applyFill="1" applyBorder="1"/>
    <xf numFmtId="165" fontId="10" fillId="10" borderId="1" xfId="1" applyFont="1" applyFill="1" applyBorder="1" applyAlignment="1">
      <alignment horizontal="left" wrapText="1"/>
    </xf>
    <xf numFmtId="10" fontId="0" fillId="8" borderId="1" xfId="0" applyNumberFormat="1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10" fillId="0" borderId="0" xfId="1" applyFont="1" applyAlignment="1">
      <alignment horizontal="left" wrapText="1"/>
    </xf>
    <xf numFmtId="165" fontId="10" fillId="0" borderId="0" xfId="1" applyFont="1" applyBorder="1" applyAlignment="1">
      <alignment horizontal="left" wrapText="1"/>
    </xf>
    <xf numFmtId="165" fontId="16" fillId="0" borderId="0" xfId="1" applyFont="1" applyBorder="1" applyAlignment="1">
      <alignment horizontal="left" wrapText="1"/>
    </xf>
    <xf numFmtId="0" fontId="18" fillId="0" borderId="1" xfId="0" applyFont="1" applyBorder="1" applyAlignment="1">
      <alignment horizontal="center" vertical="center"/>
    </xf>
    <xf numFmtId="0" fontId="9" fillId="2" borderId="27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9" fillId="7" borderId="12" xfId="0" applyFont="1" applyFill="1" applyBorder="1" applyAlignment="1">
      <alignment horizontal="center"/>
    </xf>
    <xf numFmtId="0" fontId="9" fillId="7" borderId="28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27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6" fillId="7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left"/>
    </xf>
    <xf numFmtId="0" fontId="6" fillId="3" borderId="1" xfId="0" quotePrefix="1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0" fillId="0" borderId="1" xfId="0" applyBorder="1"/>
    <xf numFmtId="0" fontId="0" fillId="0" borderId="12" xfId="0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4" borderId="27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9" fontId="0" fillId="8" borderId="27" xfId="0" applyNumberFormat="1" applyFill="1" applyBorder="1" applyAlignment="1">
      <alignment horizontal="right"/>
    </xf>
    <xf numFmtId="0" fontId="0" fillId="8" borderId="28" xfId="0" applyFill="1" applyBorder="1" applyAlignment="1">
      <alignment horizontal="right"/>
    </xf>
    <xf numFmtId="0" fontId="6" fillId="4" borderId="38" xfId="0" applyFont="1" applyFill="1" applyBorder="1" applyAlignment="1">
      <alignment horizontal="center"/>
    </xf>
    <xf numFmtId="0" fontId="6" fillId="4" borderId="36" xfId="0" applyFont="1" applyFill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4" borderId="30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28" xfId="0" applyFont="1" applyFill="1" applyBorder="1" applyAlignment="1">
      <alignment horizontal="center"/>
    </xf>
    <xf numFmtId="0" fontId="6" fillId="0" borderId="1" xfId="0" applyFont="1" applyBorder="1"/>
    <xf numFmtId="0" fontId="6" fillId="6" borderId="27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6" fillId="6" borderId="28" xfId="0" applyFont="1" applyFill="1" applyBorder="1" applyAlignment="1">
      <alignment horizontal="center"/>
    </xf>
    <xf numFmtId="0" fontId="0" fillId="0" borderId="27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6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6" fillId="0" borderId="25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0" fillId="0" borderId="2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1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35" xfId="0" applyBorder="1" applyAlignment="1">
      <alignment horizontal="left"/>
    </xf>
    <xf numFmtId="0" fontId="6" fillId="0" borderId="30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7">
    <cellStyle name="Hiperlink" xfId="9" builtinId="8"/>
    <cellStyle name="Moeda" xfId="1" builtinId="4"/>
    <cellStyle name="Moeda 2" xfId="5"/>
    <cellStyle name="Moeda 2 2" xfId="12"/>
    <cellStyle name="Moeda 3" xfId="7"/>
    <cellStyle name="Moeda 3 2" xfId="14"/>
    <cellStyle name="Normal" xfId="0" builtinId="0"/>
    <cellStyle name="Normal 2" xfId="3"/>
    <cellStyle name="Normal 2 2" xfId="10"/>
    <cellStyle name="Normal 3" xfId="4"/>
    <cellStyle name="Normal 3 2" xfId="11"/>
    <cellStyle name="Normal 4" xfId="6"/>
    <cellStyle name="Normal 4 2" xfId="13"/>
    <cellStyle name="Porcentagem" xfId="2" builtinId="5"/>
    <cellStyle name="Vírgula 2" xfId="8"/>
    <cellStyle name="Vírgula 2 2" xfId="15"/>
    <cellStyle name="Vírgula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opLeftCell="A42" zoomScale="90" zoomScaleNormal="90" workbookViewId="0">
      <selection sqref="A1:E44"/>
    </sheetView>
  </sheetViews>
  <sheetFormatPr defaultRowHeight="12.75" x14ac:dyDescent="0.2"/>
  <cols>
    <col min="1" max="1" width="17.42578125" style="71" customWidth="1"/>
    <col min="2" max="2" width="64.5703125" style="71" customWidth="1"/>
    <col min="3" max="4" width="13.5703125" style="71" customWidth="1"/>
    <col min="5" max="5" width="24.85546875" style="71" customWidth="1"/>
    <col min="6" max="6" width="8.28515625" style="71" bestFit="1" customWidth="1"/>
    <col min="7" max="7" width="9.7109375" style="71" bestFit="1" customWidth="1"/>
    <col min="8" max="8" width="9" style="71" bestFit="1" customWidth="1"/>
    <col min="9" max="9" width="9.140625" style="71" bestFit="1" customWidth="1"/>
    <col min="10" max="10" width="10.5703125" style="71" bestFit="1" customWidth="1"/>
    <col min="11" max="12" width="9.140625" style="71" bestFit="1" customWidth="1"/>
    <col min="13" max="13" width="9" style="71" bestFit="1" customWidth="1"/>
    <col min="14" max="14" width="9.140625" style="71" customWidth="1"/>
    <col min="15" max="15" width="9.140625" style="71" bestFit="1" customWidth="1"/>
    <col min="16" max="16" width="12.5703125" style="71" customWidth="1"/>
    <col min="17" max="16384" width="9.140625" style="71"/>
  </cols>
  <sheetData>
    <row r="1" spans="1:15" ht="26.25" x14ac:dyDescent="0.4">
      <c r="A1" s="77"/>
      <c r="B1" s="91" t="s">
        <v>145</v>
      </c>
      <c r="C1" s="77"/>
      <c r="D1" s="77"/>
      <c r="E1" s="77"/>
    </row>
    <row r="2" spans="1:15" ht="26.25" x14ac:dyDescent="0.4">
      <c r="A2" s="77"/>
      <c r="B2" s="91"/>
      <c r="C2" s="77"/>
      <c r="D2" s="77"/>
      <c r="E2" s="77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ht="15.75" x14ac:dyDescent="0.25">
      <c r="A3" s="130" t="s">
        <v>150</v>
      </c>
      <c r="B3" s="130"/>
      <c r="C3" s="130"/>
      <c r="D3" s="130"/>
      <c r="E3" s="130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15" x14ac:dyDescent="0.2">
      <c r="A4" s="72"/>
      <c r="B4" s="75"/>
      <c r="C4" s="75"/>
      <c r="D4" s="75"/>
      <c r="E4" s="75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5" ht="90" x14ac:dyDescent="0.25">
      <c r="A5" s="79"/>
      <c r="B5" s="79" t="s">
        <v>163</v>
      </c>
      <c r="C5" s="102" t="s">
        <v>167</v>
      </c>
      <c r="D5" s="102" t="s">
        <v>177</v>
      </c>
      <c r="E5" s="78" t="s">
        <v>136</v>
      </c>
      <c r="F5" s="72"/>
      <c r="G5" s="72"/>
      <c r="H5" s="72"/>
      <c r="I5" s="72"/>
      <c r="J5" s="72"/>
      <c r="K5" s="72"/>
      <c r="L5" s="72"/>
      <c r="M5" s="72"/>
      <c r="N5" s="72"/>
      <c r="O5" s="72"/>
    </row>
    <row r="6" spans="1:15" ht="15.75" x14ac:dyDescent="0.25">
      <c r="A6" s="80" t="s">
        <v>139</v>
      </c>
      <c r="B6" s="125">
        <v>54.4</v>
      </c>
      <c r="C6" s="93">
        <v>69.900000000000006</v>
      </c>
      <c r="D6" s="95">
        <v>74.849999999999994</v>
      </c>
      <c r="E6" s="82">
        <f>AVERAGE(B6:D6)</f>
        <v>66.38333333333334</v>
      </c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15" ht="15.75" x14ac:dyDescent="0.25">
      <c r="A7" s="83"/>
      <c r="B7" s="84"/>
      <c r="C7" s="94"/>
      <c r="D7" s="97"/>
      <c r="E7" s="77"/>
      <c r="F7" s="73"/>
      <c r="G7" s="74"/>
      <c r="H7" s="74"/>
      <c r="I7" s="74"/>
      <c r="J7" s="74"/>
      <c r="K7" s="74"/>
      <c r="L7" s="74"/>
      <c r="M7" s="74"/>
      <c r="N7" s="74"/>
      <c r="O7" s="73"/>
    </row>
    <row r="8" spans="1:15" ht="26.25" x14ac:dyDescent="0.25">
      <c r="A8" s="79"/>
      <c r="B8" s="78" t="s">
        <v>170</v>
      </c>
      <c r="C8" s="102" t="s">
        <v>163</v>
      </c>
      <c r="D8" s="102" t="s">
        <v>172</v>
      </c>
      <c r="E8" s="78" t="s">
        <v>136</v>
      </c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15" ht="31.5" x14ac:dyDescent="0.25">
      <c r="A9" s="80" t="s">
        <v>169</v>
      </c>
      <c r="B9" s="81">
        <v>37.5</v>
      </c>
      <c r="C9" s="95">
        <v>31.13</v>
      </c>
      <c r="D9" s="95">
        <v>39.200000000000003</v>
      </c>
      <c r="E9" s="82">
        <f>AVERAGE(B9:D9)</f>
        <v>35.943333333333335</v>
      </c>
      <c r="F9" s="69"/>
      <c r="G9" s="69"/>
      <c r="H9" s="69"/>
      <c r="I9" s="69"/>
      <c r="J9" s="69"/>
      <c r="K9" s="69"/>
      <c r="L9" s="69"/>
      <c r="M9" s="69"/>
      <c r="N9" s="69"/>
      <c r="O9" s="69"/>
    </row>
    <row r="10" spans="1:15" x14ac:dyDescent="0.2">
      <c r="A10" s="74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1:15" x14ac:dyDescent="0.2">
      <c r="A11" s="73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spans="1:15" ht="15.75" x14ac:dyDescent="0.25">
      <c r="A12" s="79"/>
      <c r="B12" s="78" t="s">
        <v>163</v>
      </c>
      <c r="C12" s="103" t="s">
        <v>168</v>
      </c>
      <c r="D12" s="102" t="s">
        <v>170</v>
      </c>
      <c r="E12" s="78" t="s">
        <v>136</v>
      </c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3" spans="1:15" ht="31.5" x14ac:dyDescent="0.25">
      <c r="A13" s="80" t="s">
        <v>166</v>
      </c>
      <c r="B13" s="81">
        <v>3.7</v>
      </c>
      <c r="C13" s="95">
        <v>5.21</v>
      </c>
      <c r="D13" s="95">
        <v>2.5299999999999998</v>
      </c>
      <c r="E13" s="82">
        <f>AVERAGE(B13:D13)</f>
        <v>3.813333333333333</v>
      </c>
      <c r="F13" s="69"/>
      <c r="G13" s="69"/>
      <c r="H13" s="69"/>
      <c r="I13" s="69"/>
      <c r="J13" s="69"/>
      <c r="K13" s="69"/>
      <c r="L13" s="69"/>
      <c r="M13" s="69"/>
      <c r="N13" s="69"/>
      <c r="O13" s="69"/>
    </row>
    <row r="15" spans="1:15" x14ac:dyDescent="0.2">
      <c r="A15" s="77"/>
      <c r="B15" s="77"/>
      <c r="C15" s="96"/>
      <c r="D15" s="77"/>
      <c r="E15" s="77"/>
    </row>
    <row r="16" spans="1:15" x14ac:dyDescent="0.2">
      <c r="B16" s="76"/>
    </row>
    <row r="18" spans="1:5" ht="15.75" x14ac:dyDescent="0.25">
      <c r="A18" s="83"/>
      <c r="B18" s="85"/>
      <c r="C18" s="97"/>
      <c r="D18" s="97"/>
      <c r="E18" s="86"/>
    </row>
    <row r="19" spans="1:5" ht="26.25" x14ac:dyDescent="0.25">
      <c r="A19" s="79"/>
      <c r="B19" s="78" t="s">
        <v>165</v>
      </c>
      <c r="C19" s="102" t="s">
        <v>163</v>
      </c>
      <c r="D19" s="102" t="s">
        <v>174</v>
      </c>
      <c r="E19" s="78" t="s">
        <v>136</v>
      </c>
    </row>
    <row r="20" spans="1:5" ht="47.25" x14ac:dyDescent="0.25">
      <c r="A20" s="80" t="s">
        <v>152</v>
      </c>
      <c r="B20" s="81">
        <v>33</v>
      </c>
      <c r="C20" s="95">
        <v>14.9</v>
      </c>
      <c r="D20" s="95">
        <v>15</v>
      </c>
      <c r="E20" s="82">
        <f>AVERAGE(B20:D20)</f>
        <v>20.966666666666665</v>
      </c>
    </row>
    <row r="21" spans="1:5" ht="15.75" x14ac:dyDescent="0.25">
      <c r="A21" s="83"/>
      <c r="B21" s="85"/>
      <c r="C21" s="97"/>
      <c r="D21" s="97"/>
      <c r="E21" s="86"/>
    </row>
    <row r="22" spans="1:5" ht="15.75" x14ac:dyDescent="0.25">
      <c r="A22" s="83"/>
      <c r="B22" s="85"/>
      <c r="C22" s="97"/>
      <c r="D22" s="97"/>
      <c r="E22" s="86"/>
    </row>
    <row r="24" spans="1:5" ht="26.25" x14ac:dyDescent="0.25">
      <c r="A24" s="79"/>
      <c r="B24" s="78" t="s">
        <v>170</v>
      </c>
      <c r="C24" s="102" t="s">
        <v>163</v>
      </c>
      <c r="D24" s="102" t="s">
        <v>174</v>
      </c>
      <c r="E24" s="78" t="s">
        <v>136</v>
      </c>
    </row>
    <row r="25" spans="1:5" ht="31.5" x14ac:dyDescent="0.25">
      <c r="A25" s="80" t="s">
        <v>153</v>
      </c>
      <c r="B25" s="81">
        <v>7.24</v>
      </c>
      <c r="C25" s="95">
        <v>8.2100000000000009</v>
      </c>
      <c r="D25" s="95">
        <v>23.67</v>
      </c>
      <c r="E25" s="82">
        <f>AVERAGE(B25:D25)</f>
        <v>13.040000000000001</v>
      </c>
    </row>
    <row r="27" spans="1:5" ht="90" x14ac:dyDescent="0.25">
      <c r="A27" s="79"/>
      <c r="B27" s="78" t="s">
        <v>175</v>
      </c>
      <c r="C27" s="102" t="s">
        <v>167</v>
      </c>
      <c r="D27" s="102" t="s">
        <v>211</v>
      </c>
      <c r="E27" s="78" t="s">
        <v>136</v>
      </c>
    </row>
    <row r="28" spans="1:5" ht="47.25" x14ac:dyDescent="0.25">
      <c r="A28" s="126" t="s">
        <v>212</v>
      </c>
      <c r="B28" s="81">
        <v>38.799999999999997</v>
      </c>
      <c r="C28" s="95">
        <v>87</v>
      </c>
      <c r="D28" s="95">
        <v>57.9</v>
      </c>
      <c r="E28" s="82">
        <f>AVERAGE(B28:D28)</f>
        <v>61.233333333333327</v>
      </c>
    </row>
    <row r="29" spans="1:5" ht="15.75" x14ac:dyDescent="0.25">
      <c r="A29" s="83"/>
      <c r="B29" s="85"/>
      <c r="C29" s="97"/>
      <c r="D29" s="97"/>
      <c r="E29" s="86"/>
    </row>
    <row r="30" spans="1:5" ht="77.25" x14ac:dyDescent="0.25">
      <c r="A30" s="79"/>
      <c r="B30" s="78" t="s">
        <v>174</v>
      </c>
      <c r="C30" s="102" t="s">
        <v>178</v>
      </c>
      <c r="D30" s="102" t="s">
        <v>179</v>
      </c>
      <c r="E30" s="78" t="s">
        <v>136</v>
      </c>
    </row>
    <row r="31" spans="1:5" ht="15.75" x14ac:dyDescent="0.25">
      <c r="A31" s="80" t="s">
        <v>164</v>
      </c>
      <c r="B31" s="81">
        <v>57</v>
      </c>
      <c r="C31" s="95">
        <v>63.04</v>
      </c>
      <c r="D31" s="95">
        <v>64.959999999999994</v>
      </c>
      <c r="E31" s="82">
        <f>AVERAGE(B31:D31)</f>
        <v>61.666666666666664</v>
      </c>
    </row>
    <row r="32" spans="1:5" ht="15.75" x14ac:dyDescent="0.25">
      <c r="A32" s="83"/>
      <c r="B32" s="85"/>
      <c r="C32" s="97"/>
      <c r="D32" s="97"/>
      <c r="E32" s="86"/>
    </row>
    <row r="33" spans="1:5" ht="39" x14ac:dyDescent="0.25">
      <c r="A33" s="79"/>
      <c r="B33" s="78" t="s">
        <v>163</v>
      </c>
      <c r="C33" s="102" t="s">
        <v>171</v>
      </c>
      <c r="D33" s="102" t="s">
        <v>177</v>
      </c>
      <c r="E33" s="78" t="s">
        <v>136</v>
      </c>
    </row>
    <row r="34" spans="1:5" ht="15.75" x14ac:dyDescent="0.25">
      <c r="A34" s="80" t="s">
        <v>138</v>
      </c>
      <c r="B34" s="81">
        <v>22.91</v>
      </c>
      <c r="C34" s="95">
        <v>24.5</v>
      </c>
      <c r="D34" s="95">
        <v>31.9</v>
      </c>
      <c r="E34" s="82">
        <f>C34</f>
        <v>24.5</v>
      </c>
    </row>
    <row r="35" spans="1:5" ht="15.75" x14ac:dyDescent="0.25">
      <c r="A35" s="87"/>
      <c r="B35" s="85"/>
      <c r="C35" s="97"/>
      <c r="D35" s="97"/>
      <c r="E35" s="86" t="s">
        <v>214</v>
      </c>
    </row>
    <row r="36" spans="1:5" ht="15.75" x14ac:dyDescent="0.25">
      <c r="A36" s="87"/>
      <c r="B36" s="85"/>
      <c r="C36" s="97"/>
      <c r="D36" s="97"/>
      <c r="E36" s="86"/>
    </row>
    <row r="37" spans="1:5" ht="90" x14ac:dyDescent="0.25">
      <c r="A37" s="88"/>
      <c r="B37" s="79" t="s">
        <v>176</v>
      </c>
      <c r="C37" s="102" t="s">
        <v>180</v>
      </c>
      <c r="D37" s="102" t="s">
        <v>181</v>
      </c>
      <c r="E37" s="78" t="s">
        <v>136</v>
      </c>
    </row>
    <row r="38" spans="1:5" ht="31.5" x14ac:dyDescent="0.25">
      <c r="A38" s="80" t="s">
        <v>154</v>
      </c>
      <c r="B38" s="81">
        <v>35</v>
      </c>
      <c r="C38" s="95">
        <v>98.29</v>
      </c>
      <c r="D38" s="95">
        <v>99.9</v>
      </c>
      <c r="E38" s="82">
        <f>AVERAGE(B38:D38)</f>
        <v>77.73</v>
      </c>
    </row>
    <row r="39" spans="1:5" ht="15.75" x14ac:dyDescent="0.25">
      <c r="A39" s="87"/>
      <c r="B39" s="85"/>
      <c r="C39" s="97"/>
      <c r="D39" s="97"/>
      <c r="E39" s="86"/>
    </row>
    <row r="40" spans="1:5" ht="26.25" x14ac:dyDescent="0.25">
      <c r="A40" s="88"/>
      <c r="B40" s="78" t="s">
        <v>170</v>
      </c>
      <c r="C40" s="102" t="s">
        <v>172</v>
      </c>
      <c r="D40" s="102" t="s">
        <v>213</v>
      </c>
      <c r="E40" s="78" t="s">
        <v>136</v>
      </c>
    </row>
    <row r="41" spans="1:5" ht="47.25" x14ac:dyDescent="0.25">
      <c r="A41" s="80" t="s">
        <v>155</v>
      </c>
      <c r="B41" s="81">
        <v>1.27</v>
      </c>
      <c r="C41" s="95">
        <v>1.24</v>
      </c>
      <c r="D41" s="95">
        <v>1.08</v>
      </c>
      <c r="E41" s="82">
        <f>AVERAGE(B41:D41)</f>
        <v>1.1966666666666665</v>
      </c>
    </row>
    <row r="42" spans="1:5" ht="15.75" x14ac:dyDescent="0.25">
      <c r="A42" s="87"/>
      <c r="B42" s="85"/>
      <c r="C42" s="97"/>
      <c r="D42" s="97"/>
      <c r="E42" s="86"/>
    </row>
    <row r="43" spans="1:5" ht="15.75" x14ac:dyDescent="0.25">
      <c r="A43" s="88"/>
      <c r="B43" s="78" t="s">
        <v>163</v>
      </c>
      <c r="C43" s="102" t="s">
        <v>168</v>
      </c>
      <c r="D43" s="102" t="s">
        <v>173</v>
      </c>
      <c r="E43" s="78" t="s">
        <v>151</v>
      </c>
    </row>
    <row r="44" spans="1:5" ht="47.25" x14ac:dyDescent="0.25">
      <c r="A44" s="80" t="s">
        <v>156</v>
      </c>
      <c r="B44" s="81">
        <v>2.9</v>
      </c>
      <c r="C44" s="95">
        <v>2.99</v>
      </c>
      <c r="D44" s="95">
        <v>7.4</v>
      </c>
      <c r="E44" s="82">
        <f>AVERAGE(B44:D44)</f>
        <v>4.4300000000000006</v>
      </c>
    </row>
    <row r="45" spans="1:5" ht="15.75" x14ac:dyDescent="0.25">
      <c r="A45" s="87"/>
      <c r="B45" s="85"/>
      <c r="C45" s="97"/>
      <c r="D45" s="97"/>
      <c r="E45" s="90"/>
    </row>
    <row r="46" spans="1:5" ht="15.75" x14ac:dyDescent="0.25">
      <c r="A46" s="83"/>
      <c r="B46" s="85"/>
      <c r="C46" s="97"/>
      <c r="D46" s="97"/>
      <c r="E46" s="86"/>
    </row>
    <row r="47" spans="1:5" ht="15.75" x14ac:dyDescent="0.25">
      <c r="A47" s="83"/>
      <c r="B47" s="85"/>
      <c r="C47" s="97"/>
      <c r="D47" s="97"/>
      <c r="E47" s="86"/>
    </row>
    <row r="48" spans="1:5" ht="15.75" x14ac:dyDescent="0.25">
      <c r="A48" s="131" t="s">
        <v>190</v>
      </c>
      <c r="B48" s="131"/>
      <c r="C48" s="97"/>
      <c r="D48" s="97"/>
      <c r="E48" s="86"/>
    </row>
    <row r="49" spans="1:5" ht="15.75" x14ac:dyDescent="0.25">
      <c r="A49" s="132" t="s">
        <v>182</v>
      </c>
      <c r="B49" s="132"/>
      <c r="C49" s="97"/>
      <c r="D49" s="97"/>
      <c r="E49" s="86"/>
    </row>
    <row r="50" spans="1:5" ht="15.75" x14ac:dyDescent="0.25">
      <c r="A50" s="132" t="s">
        <v>188</v>
      </c>
      <c r="B50" s="132"/>
      <c r="C50" s="97"/>
      <c r="D50" s="98"/>
      <c r="E50" s="86"/>
    </row>
    <row r="51" spans="1:5" ht="15.75" x14ac:dyDescent="0.25">
      <c r="A51" s="132" t="s">
        <v>183</v>
      </c>
      <c r="B51" s="132"/>
      <c r="C51" s="98"/>
      <c r="D51" s="97"/>
      <c r="E51" s="86"/>
    </row>
    <row r="52" spans="1:5" ht="15.75" x14ac:dyDescent="0.25">
      <c r="A52" s="132" t="s">
        <v>189</v>
      </c>
      <c r="B52" s="132"/>
      <c r="C52" s="97"/>
      <c r="D52" s="97"/>
      <c r="E52" s="86"/>
    </row>
    <row r="53" spans="1:5" ht="15.75" x14ac:dyDescent="0.25">
      <c r="A53" s="89"/>
      <c r="B53" s="89"/>
      <c r="C53" s="97"/>
      <c r="D53" s="97"/>
      <c r="E53" s="86"/>
    </row>
    <row r="54" spans="1:5" ht="63.75" thickBot="1" x14ac:dyDescent="0.3">
      <c r="A54" s="83" t="s">
        <v>157</v>
      </c>
      <c r="B54" s="89"/>
      <c r="C54" s="97"/>
      <c r="D54" s="97"/>
      <c r="E54" s="86"/>
    </row>
    <row r="55" spans="1:5" ht="38.25" x14ac:dyDescent="0.2">
      <c r="A55" s="113" t="s">
        <v>158</v>
      </c>
      <c r="B55" s="114" t="s">
        <v>159</v>
      </c>
      <c r="C55" s="115" t="s">
        <v>160</v>
      </c>
      <c r="D55" s="115" t="s">
        <v>161</v>
      </c>
      <c r="E55" s="116" t="s">
        <v>162</v>
      </c>
    </row>
    <row r="56" spans="1:5" ht="47.25" x14ac:dyDescent="0.2">
      <c r="A56" s="117" t="s">
        <v>149</v>
      </c>
      <c r="B56" s="92" t="s">
        <v>191</v>
      </c>
      <c r="C56" s="99">
        <v>2827</v>
      </c>
      <c r="D56" s="99">
        <v>2570</v>
      </c>
      <c r="E56" s="118" t="s">
        <v>192</v>
      </c>
    </row>
    <row r="57" spans="1:5" ht="47.25" x14ac:dyDescent="0.2">
      <c r="A57" s="117" t="s">
        <v>147</v>
      </c>
      <c r="B57" s="101" t="s">
        <v>191</v>
      </c>
      <c r="C57" s="100">
        <v>1715</v>
      </c>
      <c r="D57" s="100">
        <v>1559.09</v>
      </c>
      <c r="E57" s="119" t="s">
        <v>192</v>
      </c>
    </row>
    <row r="58" spans="1:5" ht="63" x14ac:dyDescent="0.2">
      <c r="A58" s="117" t="s">
        <v>142</v>
      </c>
      <c r="B58" s="101" t="s">
        <v>191</v>
      </c>
      <c r="C58" s="95">
        <v>1988</v>
      </c>
      <c r="D58" s="95">
        <v>1807.27</v>
      </c>
      <c r="E58" s="118" t="s">
        <v>192</v>
      </c>
    </row>
    <row r="59" spans="1:5" ht="63" x14ac:dyDescent="0.2">
      <c r="A59" s="117" t="s">
        <v>193</v>
      </c>
      <c r="B59" s="101" t="s">
        <v>191</v>
      </c>
      <c r="C59" s="95">
        <v>1764</v>
      </c>
      <c r="D59" s="95">
        <v>1603.64</v>
      </c>
      <c r="E59" s="119" t="s">
        <v>192</v>
      </c>
    </row>
    <row r="60" spans="1:5" ht="78.75" x14ac:dyDescent="0.2">
      <c r="A60" s="117" t="s">
        <v>194</v>
      </c>
      <c r="B60" s="101" t="s">
        <v>191</v>
      </c>
      <c r="C60" s="95">
        <v>2232</v>
      </c>
      <c r="D60" s="95">
        <v>2029.09</v>
      </c>
      <c r="E60" s="118" t="s">
        <v>192</v>
      </c>
    </row>
    <row r="61" spans="1:5" ht="75" x14ac:dyDescent="0.2">
      <c r="A61" s="117" t="s">
        <v>141</v>
      </c>
      <c r="B61" s="101" t="s">
        <v>195</v>
      </c>
      <c r="C61" s="107" t="s">
        <v>196</v>
      </c>
      <c r="D61" s="95">
        <v>2544</v>
      </c>
      <c r="E61" s="118" t="s">
        <v>197</v>
      </c>
    </row>
    <row r="62" spans="1:5" ht="75" x14ac:dyDescent="0.2">
      <c r="A62" s="117" t="s">
        <v>140</v>
      </c>
      <c r="B62" s="101" t="s">
        <v>195</v>
      </c>
      <c r="C62" s="108" t="s">
        <v>196</v>
      </c>
      <c r="D62" s="95">
        <v>2798.4</v>
      </c>
      <c r="E62" s="118" t="s">
        <v>198</v>
      </c>
    </row>
    <row r="63" spans="1:5" ht="180" x14ac:dyDescent="0.2">
      <c r="A63" s="117" t="s">
        <v>199</v>
      </c>
      <c r="B63" s="101" t="s">
        <v>200</v>
      </c>
      <c r="C63" s="95">
        <v>2155.35</v>
      </c>
      <c r="D63" s="95">
        <v>1959.41</v>
      </c>
      <c r="E63" s="120" t="s">
        <v>201</v>
      </c>
    </row>
    <row r="64" spans="1:5" ht="180" x14ac:dyDescent="0.2">
      <c r="A64" s="117" t="s">
        <v>143</v>
      </c>
      <c r="B64" s="101" t="s">
        <v>202</v>
      </c>
      <c r="C64" s="95">
        <v>1764</v>
      </c>
      <c r="D64" s="95">
        <v>1603.64</v>
      </c>
      <c r="E64" s="120" t="s">
        <v>201</v>
      </c>
    </row>
    <row r="65" spans="1:5" ht="75" x14ac:dyDescent="0.2">
      <c r="A65" s="117" t="s">
        <v>203</v>
      </c>
      <c r="B65" s="101" t="s">
        <v>204</v>
      </c>
      <c r="C65" s="95">
        <v>3325</v>
      </c>
      <c r="D65" s="95">
        <v>3022.73</v>
      </c>
      <c r="E65" s="118" t="s">
        <v>205</v>
      </c>
    </row>
    <row r="66" spans="1:5" ht="63" x14ac:dyDescent="0.2">
      <c r="A66" s="117" t="s">
        <v>206</v>
      </c>
      <c r="B66" s="101" t="s">
        <v>204</v>
      </c>
      <c r="C66" s="95">
        <v>3325</v>
      </c>
      <c r="D66" s="95">
        <v>3325</v>
      </c>
      <c r="E66" s="118" t="s">
        <v>207</v>
      </c>
    </row>
    <row r="67" spans="1:5" ht="165" x14ac:dyDescent="0.2">
      <c r="A67" s="117" t="s">
        <v>208</v>
      </c>
      <c r="B67" s="101" t="s">
        <v>204</v>
      </c>
      <c r="C67" s="95">
        <v>1639.53</v>
      </c>
      <c r="D67" s="95">
        <v>1518</v>
      </c>
      <c r="E67" s="118" t="s">
        <v>209</v>
      </c>
    </row>
    <row r="68" spans="1:5" ht="48" thickBot="1" x14ac:dyDescent="0.25">
      <c r="A68" s="121" t="s">
        <v>144</v>
      </c>
      <c r="B68" s="122" t="s">
        <v>204</v>
      </c>
      <c r="C68" s="123">
        <v>4750</v>
      </c>
      <c r="D68" s="123">
        <v>4750</v>
      </c>
      <c r="E68" s="124" t="s">
        <v>210</v>
      </c>
    </row>
    <row r="69" spans="1:5" ht="15.75" x14ac:dyDescent="0.2">
      <c r="A69" s="109"/>
      <c r="B69" s="110"/>
      <c r="C69" s="97"/>
      <c r="D69" s="97"/>
      <c r="E69" s="89"/>
    </row>
    <row r="70" spans="1:5" ht="15.75" x14ac:dyDescent="0.2">
      <c r="A70" s="109"/>
      <c r="B70" s="110"/>
      <c r="C70" s="97"/>
      <c r="D70" s="97"/>
      <c r="E70" s="89"/>
    </row>
    <row r="71" spans="1:5" ht="15.75" x14ac:dyDescent="0.2">
      <c r="A71" s="109"/>
      <c r="B71" s="110"/>
      <c r="C71" s="97"/>
      <c r="D71" s="97"/>
      <c r="E71" s="111"/>
    </row>
    <row r="72" spans="1:5" ht="15.75" x14ac:dyDescent="0.2">
      <c r="A72" s="109"/>
      <c r="B72" s="110"/>
      <c r="C72" s="97"/>
      <c r="D72" s="97"/>
      <c r="E72" s="111"/>
    </row>
    <row r="73" spans="1:5" ht="15.75" x14ac:dyDescent="0.2">
      <c r="A73" s="109"/>
      <c r="B73" s="110"/>
      <c r="C73" s="97"/>
      <c r="D73" s="97"/>
      <c r="E73" s="111"/>
    </row>
    <row r="74" spans="1:5" ht="15.75" x14ac:dyDescent="0.2">
      <c r="A74" s="109"/>
      <c r="B74" s="110"/>
      <c r="C74" s="97"/>
      <c r="D74" s="97"/>
      <c r="E74" s="111"/>
    </row>
    <row r="75" spans="1:5" ht="15.75" x14ac:dyDescent="0.2">
      <c r="A75" s="109"/>
      <c r="B75" s="85"/>
      <c r="C75" s="97"/>
      <c r="D75" s="97"/>
      <c r="E75" s="111"/>
    </row>
    <row r="76" spans="1:5" ht="15.75" x14ac:dyDescent="0.2">
      <c r="A76" s="109"/>
      <c r="B76" s="85"/>
      <c r="C76" s="97"/>
      <c r="D76" s="97"/>
      <c r="E76" s="89"/>
    </row>
    <row r="77" spans="1:5" ht="15.75" x14ac:dyDescent="0.2">
      <c r="A77" s="109"/>
      <c r="B77" s="89"/>
      <c r="C77" s="97"/>
      <c r="D77" s="97"/>
      <c r="E77" s="89"/>
    </row>
    <row r="78" spans="1:5" ht="15.75" x14ac:dyDescent="0.2">
      <c r="A78" s="109"/>
      <c r="B78" s="85"/>
      <c r="C78" s="97"/>
      <c r="D78" s="97"/>
      <c r="E78" s="106"/>
    </row>
    <row r="79" spans="1:5" ht="15.75" x14ac:dyDescent="0.2">
      <c r="A79" s="109"/>
      <c r="B79" s="85"/>
      <c r="C79" s="112"/>
      <c r="D79" s="97"/>
      <c r="E79" s="89"/>
    </row>
    <row r="80" spans="1:5" ht="15.75" x14ac:dyDescent="0.25">
      <c r="A80" s="83"/>
      <c r="B80" s="85"/>
      <c r="C80" s="97"/>
      <c r="D80" s="97"/>
      <c r="E80" s="89"/>
    </row>
  </sheetData>
  <mergeCells count="6">
    <mergeCell ref="A3:E3"/>
    <mergeCell ref="A48:B48"/>
    <mergeCell ref="A49:B49"/>
    <mergeCell ref="A50:B50"/>
    <mergeCell ref="A52:B52"/>
    <mergeCell ref="A51:B5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4"/>
  <sheetViews>
    <sheetView workbookViewId="0">
      <selection activeCell="D12" sqref="D12"/>
    </sheetView>
  </sheetViews>
  <sheetFormatPr defaultRowHeight="12.75" x14ac:dyDescent="0.2"/>
  <cols>
    <col min="2" max="2" width="39.85546875" customWidth="1"/>
    <col min="3" max="3" width="19.140625" customWidth="1"/>
    <col min="4" max="4" width="14.5703125" customWidth="1"/>
    <col min="5" max="5" width="21" customWidth="1"/>
    <col min="6" max="6" width="19.85546875" customWidth="1"/>
    <col min="7" max="7" width="17.140625" customWidth="1"/>
  </cols>
  <sheetData>
    <row r="2" spans="1:7" ht="29.25" customHeight="1" x14ac:dyDescent="0.2">
      <c r="A2" s="133" t="s">
        <v>127</v>
      </c>
      <c r="B2" s="133"/>
      <c r="C2" s="133"/>
      <c r="D2" s="133"/>
      <c r="E2" s="133"/>
      <c r="F2" s="133"/>
      <c r="G2" s="133"/>
    </row>
    <row r="3" spans="1:7" ht="15" x14ac:dyDescent="0.2">
      <c r="A3" s="128" t="s">
        <v>216</v>
      </c>
      <c r="B3" s="128" t="s">
        <v>217</v>
      </c>
      <c r="C3" s="128" t="s">
        <v>218</v>
      </c>
      <c r="D3" s="128" t="s">
        <v>146</v>
      </c>
      <c r="E3" s="128" t="s">
        <v>126</v>
      </c>
      <c r="F3" s="128" t="s">
        <v>125</v>
      </c>
      <c r="G3" s="128" t="s">
        <v>134</v>
      </c>
    </row>
    <row r="4" spans="1:7" ht="21" customHeight="1" x14ac:dyDescent="0.2">
      <c r="A4" s="129">
        <v>1</v>
      </c>
      <c r="B4" s="129" t="s">
        <v>221</v>
      </c>
      <c r="C4" s="129">
        <v>1</v>
      </c>
      <c r="D4" s="129">
        <v>12</v>
      </c>
      <c r="E4" s="99">
        <f>PSICOLOGO!K98</f>
        <v>17137.310000000001</v>
      </c>
      <c r="F4" s="99">
        <f>PSICOLOGO!K98</f>
        <v>17137.310000000001</v>
      </c>
      <c r="G4" s="99">
        <f>F4*D4</f>
        <v>205647.72000000003</v>
      </c>
    </row>
  </sheetData>
  <mergeCells count="1">
    <mergeCell ref="A2:G2"/>
  </mergeCells>
  <pageMargins left="0.511811024" right="0.511811024" top="0.78740157499999996" bottom="0.78740157499999996" header="0.31496062000000002" footer="0.31496062000000002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4"/>
  <sheetViews>
    <sheetView tabSelected="1" view="pageLayout" topLeftCell="A10" zoomScale="90" zoomScaleNormal="100" zoomScalePageLayoutView="90" workbookViewId="0">
      <selection activeCell="B86" sqref="B86:I86"/>
    </sheetView>
  </sheetViews>
  <sheetFormatPr defaultColWidth="9.140625" defaultRowHeight="12.75" x14ac:dyDescent="0.2"/>
  <cols>
    <col min="1" max="1" width="3.42578125" customWidth="1"/>
    <col min="2" max="2" width="56.85546875" bestFit="1" customWidth="1"/>
    <col min="3" max="3" width="6.7109375" bestFit="1" customWidth="1"/>
    <col min="4" max="4" width="6.140625" bestFit="1" customWidth="1"/>
    <col min="5" max="5" width="16.85546875" bestFit="1" customWidth="1"/>
    <col min="6" max="6" width="16.28515625" bestFit="1" customWidth="1"/>
    <col min="7" max="7" width="20.5703125" bestFit="1" customWidth="1"/>
    <col min="8" max="8" width="4.7109375" bestFit="1" customWidth="1"/>
    <col min="9" max="9" width="26.28515625" bestFit="1" customWidth="1"/>
    <col min="10" max="10" width="9.28515625" bestFit="1" customWidth="1"/>
    <col min="11" max="11" width="13.85546875" bestFit="1" customWidth="1"/>
    <col min="12" max="12" width="6.5703125" bestFit="1" customWidth="1"/>
    <col min="13" max="13" width="33.140625" customWidth="1"/>
    <col min="14" max="14" width="15.85546875" customWidth="1"/>
    <col min="15" max="15" width="9.5703125" bestFit="1" customWidth="1"/>
  </cols>
  <sheetData>
    <row r="1" spans="1:13" ht="20.25" x14ac:dyDescent="0.3">
      <c r="A1" s="134" t="s">
        <v>102</v>
      </c>
      <c r="B1" s="135"/>
      <c r="C1" s="136" t="s">
        <v>219</v>
      </c>
      <c r="D1" s="137"/>
      <c r="E1" s="137"/>
      <c r="F1" s="137"/>
      <c r="G1" s="137"/>
      <c r="H1" s="137"/>
      <c r="I1" s="137"/>
      <c r="J1" s="137"/>
      <c r="K1" s="138"/>
    </row>
    <row r="2" spans="1:13" x14ac:dyDescent="0.2">
      <c r="A2" s="139" t="s">
        <v>24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3" x14ac:dyDescent="0.2">
      <c r="A3" s="13">
        <v>1</v>
      </c>
      <c r="B3" s="140" t="s">
        <v>13</v>
      </c>
      <c r="C3" s="140"/>
      <c r="D3" s="140"/>
      <c r="E3" s="140"/>
      <c r="F3" s="140"/>
      <c r="G3" s="140"/>
      <c r="H3" s="140"/>
      <c r="I3" s="140"/>
      <c r="J3" s="13" t="s">
        <v>3</v>
      </c>
      <c r="K3" s="13" t="s">
        <v>1</v>
      </c>
    </row>
    <row r="4" spans="1:13" x14ac:dyDescent="0.2">
      <c r="A4" s="13" t="s">
        <v>5</v>
      </c>
      <c r="B4" s="141" t="s">
        <v>220</v>
      </c>
      <c r="C4" s="142"/>
      <c r="D4" s="142"/>
      <c r="E4" s="142"/>
      <c r="F4" s="142"/>
      <c r="G4" s="142"/>
      <c r="H4" s="142"/>
      <c r="I4" s="142"/>
      <c r="J4" s="22"/>
      <c r="K4" s="65">
        <f>6675.64</f>
        <v>6675.64</v>
      </c>
    </row>
    <row r="5" spans="1:13" x14ac:dyDescent="0.2">
      <c r="A5" s="13" t="s">
        <v>6</v>
      </c>
      <c r="B5" s="23" t="s">
        <v>50</v>
      </c>
      <c r="C5" s="143" t="s">
        <v>98</v>
      </c>
      <c r="D5" s="144"/>
      <c r="E5" s="144"/>
      <c r="F5" s="144"/>
      <c r="G5" s="144"/>
      <c r="H5" s="144"/>
      <c r="I5" s="145"/>
      <c r="J5" s="53">
        <v>0</v>
      </c>
      <c r="K5" s="52">
        <f>ROUND(K4*J5,2)</f>
        <v>0</v>
      </c>
    </row>
    <row r="6" spans="1:13" x14ac:dyDescent="0.2">
      <c r="A6" s="13" t="s">
        <v>7</v>
      </c>
      <c r="B6" s="23" t="s">
        <v>51</v>
      </c>
      <c r="C6" s="149" t="s">
        <v>94</v>
      </c>
      <c r="D6" s="149"/>
      <c r="E6" s="149"/>
      <c r="F6" s="59">
        <v>1621</v>
      </c>
      <c r="G6" s="143" t="s">
        <v>99</v>
      </c>
      <c r="H6" s="144"/>
      <c r="I6" s="145"/>
      <c r="J6" s="53">
        <v>0</v>
      </c>
      <c r="K6" s="52">
        <f>ROUND(F6*J6,2)</f>
        <v>0</v>
      </c>
    </row>
    <row r="7" spans="1:13" x14ac:dyDescent="0.2">
      <c r="A7" s="13" t="s">
        <v>8</v>
      </c>
      <c r="B7" s="22" t="s">
        <v>2</v>
      </c>
      <c r="C7" s="48" t="s">
        <v>95</v>
      </c>
      <c r="D7" s="48">
        <v>220</v>
      </c>
      <c r="E7" s="48" t="s">
        <v>96</v>
      </c>
      <c r="F7" s="48">
        <v>0</v>
      </c>
      <c r="G7" t="s">
        <v>97</v>
      </c>
      <c r="H7" s="47">
        <v>0</v>
      </c>
      <c r="I7" s="60" t="s">
        <v>100</v>
      </c>
      <c r="J7" s="25">
        <v>0.2</v>
      </c>
      <c r="K7" s="52">
        <f>ROUND((K4+K10)/D7*F7*H7*J7,2)</f>
        <v>0</v>
      </c>
    </row>
    <row r="8" spans="1:13" x14ac:dyDescent="0.2">
      <c r="A8" s="13" t="s">
        <v>9</v>
      </c>
      <c r="B8" s="23" t="s">
        <v>52</v>
      </c>
      <c r="C8" s="144" t="s">
        <v>101</v>
      </c>
      <c r="D8" s="144"/>
      <c r="E8" s="144"/>
      <c r="F8" s="144"/>
      <c r="G8" s="144"/>
      <c r="H8" s="144"/>
      <c r="I8" s="145"/>
      <c r="J8" s="26">
        <v>0.14280000000000001</v>
      </c>
      <c r="K8" s="52">
        <f>ROUND(((K4+K10)/D7*F7*H7*J7)*J8,2)</f>
        <v>0</v>
      </c>
      <c r="M8" s="49"/>
    </row>
    <row r="9" spans="1:13" x14ac:dyDescent="0.2">
      <c r="A9" s="13" t="s">
        <v>10</v>
      </c>
      <c r="B9" s="22" t="s">
        <v>129</v>
      </c>
      <c r="C9" s="143" t="s">
        <v>123</v>
      </c>
      <c r="D9" s="145"/>
      <c r="E9" s="22"/>
      <c r="F9" s="143" t="s">
        <v>124</v>
      </c>
      <c r="G9" s="145"/>
      <c r="H9" s="146">
        <v>220</v>
      </c>
      <c r="I9" s="147"/>
      <c r="J9" s="26"/>
      <c r="K9" s="65"/>
    </row>
    <row r="10" spans="1:13" x14ac:dyDescent="0.2">
      <c r="A10" s="13" t="s">
        <v>11</v>
      </c>
      <c r="B10" s="22" t="s">
        <v>131</v>
      </c>
      <c r="C10" s="143" t="s">
        <v>123</v>
      </c>
      <c r="D10" s="145"/>
      <c r="E10" s="22">
        <f>SUM((K4)/200)*150%</f>
        <v>50.067300000000003</v>
      </c>
      <c r="F10" s="143" t="s">
        <v>132</v>
      </c>
      <c r="G10" s="145"/>
      <c r="H10" s="146">
        <v>0</v>
      </c>
      <c r="I10" s="147"/>
      <c r="J10" s="26"/>
      <c r="K10" s="65">
        <f>E10/220*H10</f>
        <v>0</v>
      </c>
    </row>
    <row r="11" spans="1:13" x14ac:dyDescent="0.2">
      <c r="A11" s="139" t="s">
        <v>72</v>
      </c>
      <c r="B11" s="139"/>
      <c r="C11" s="139"/>
      <c r="D11" s="139"/>
      <c r="E11" s="139"/>
      <c r="F11" s="139"/>
      <c r="G11" s="139"/>
      <c r="H11" s="139"/>
      <c r="I11" s="139"/>
      <c r="J11" s="139"/>
      <c r="K11" s="50">
        <f>ROUND(SUM(K4:K10),2)</f>
        <v>6675.64</v>
      </c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</row>
    <row r="13" spans="1:13" x14ac:dyDescent="0.2">
      <c r="A13" s="139" t="s">
        <v>53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</row>
    <row r="14" spans="1:13" x14ac:dyDescent="0.2">
      <c r="A14" s="148" t="s">
        <v>119</v>
      </c>
      <c r="B14" s="148"/>
      <c r="C14" s="148"/>
      <c r="D14" s="148"/>
      <c r="E14" s="148"/>
      <c r="F14" s="148"/>
      <c r="G14" s="148"/>
      <c r="H14" s="148"/>
      <c r="I14" s="148"/>
      <c r="J14" s="63" t="s">
        <v>3</v>
      </c>
      <c r="K14" s="63" t="s">
        <v>1</v>
      </c>
    </row>
    <row r="15" spans="1:13" x14ac:dyDescent="0.2">
      <c r="A15" s="13" t="s">
        <v>5</v>
      </c>
      <c r="B15" s="141" t="s">
        <v>103</v>
      </c>
      <c r="C15" s="141"/>
      <c r="D15" s="141"/>
      <c r="E15" s="141"/>
      <c r="F15" s="141"/>
      <c r="G15" s="141"/>
      <c r="H15" s="141"/>
      <c r="I15" s="141"/>
      <c r="J15" s="10">
        <v>9.0899999999999995E-2</v>
      </c>
      <c r="K15" s="15">
        <f>ROUND($K$11*J15,2)</f>
        <v>606.82000000000005</v>
      </c>
    </row>
    <row r="16" spans="1:13" x14ac:dyDescent="0.2">
      <c r="A16" s="13" t="s">
        <v>6</v>
      </c>
      <c r="B16" s="141" t="s">
        <v>118</v>
      </c>
      <c r="C16" s="141"/>
      <c r="D16" s="141"/>
      <c r="E16" s="141"/>
      <c r="F16" s="141"/>
      <c r="G16" s="141"/>
      <c r="H16" s="141"/>
      <c r="I16" s="141"/>
      <c r="J16" s="14">
        <v>3.0099999999999998E-2</v>
      </c>
      <c r="K16" s="15">
        <f>ROUND(J16*K11,2)</f>
        <v>200.94</v>
      </c>
    </row>
    <row r="17" spans="1:14" x14ac:dyDescent="0.2">
      <c r="A17" s="151" t="s">
        <v>104</v>
      </c>
      <c r="B17" s="139"/>
      <c r="C17" s="139"/>
      <c r="D17" s="139"/>
      <c r="E17" s="139"/>
      <c r="F17" s="139"/>
      <c r="G17" s="139"/>
      <c r="H17" s="139"/>
      <c r="I17" s="139"/>
      <c r="J17" s="51">
        <f>TRUNC(SUM(J15:J16),4)</f>
        <v>0.121</v>
      </c>
      <c r="K17" s="50">
        <f>ROUND(SUM(K15:K16),2)</f>
        <v>807.76</v>
      </c>
    </row>
    <row r="18" spans="1:14" x14ac:dyDescent="0.2">
      <c r="A18" s="152"/>
      <c r="B18" s="153"/>
      <c r="C18" s="153"/>
      <c r="D18" s="153"/>
      <c r="E18" s="153"/>
      <c r="F18" s="153"/>
      <c r="G18" s="153"/>
      <c r="H18" s="153"/>
      <c r="I18" s="153"/>
      <c r="J18" s="153"/>
      <c r="K18" s="153"/>
    </row>
    <row r="19" spans="1:14" x14ac:dyDescent="0.2">
      <c r="A19" s="148" t="s">
        <v>63</v>
      </c>
      <c r="B19" s="148"/>
      <c r="C19" s="148"/>
      <c r="D19" s="148"/>
      <c r="E19" s="148"/>
      <c r="F19" s="148"/>
      <c r="G19" s="148"/>
      <c r="H19" s="148"/>
      <c r="I19" s="148"/>
      <c r="J19" s="63" t="s">
        <v>3</v>
      </c>
      <c r="K19" s="63" t="s">
        <v>1</v>
      </c>
      <c r="M19" s="20"/>
      <c r="N19" s="19"/>
    </row>
    <row r="20" spans="1:14" x14ac:dyDescent="0.2">
      <c r="A20" s="13" t="s">
        <v>5</v>
      </c>
      <c r="B20" s="141" t="s">
        <v>105</v>
      </c>
      <c r="C20" s="141"/>
      <c r="D20" s="141"/>
      <c r="E20" s="141"/>
      <c r="F20" s="141"/>
      <c r="G20" s="141"/>
      <c r="H20" s="141"/>
      <c r="I20" s="141"/>
      <c r="J20" s="10">
        <v>0.2</v>
      </c>
      <c r="K20" s="15">
        <f>ROUND(J20*($K$11+$K$15+$K$16),2)</f>
        <v>1496.68</v>
      </c>
      <c r="M20" s="21"/>
      <c r="N20" s="19"/>
    </row>
    <row r="21" spans="1:14" x14ac:dyDescent="0.2">
      <c r="A21" s="13" t="s">
        <v>6</v>
      </c>
      <c r="B21" s="142" t="s">
        <v>56</v>
      </c>
      <c r="C21" s="142"/>
      <c r="D21" s="141"/>
      <c r="E21" s="141"/>
      <c r="F21" s="141"/>
      <c r="G21" s="141"/>
      <c r="H21" s="141"/>
      <c r="I21" s="141"/>
      <c r="J21" s="10">
        <v>2.5000000000000001E-2</v>
      </c>
      <c r="K21" s="15">
        <f>ROUND(J21*($K$11+$K$15+$K$16),2)</f>
        <v>187.09</v>
      </c>
      <c r="M21" s="20"/>
    </row>
    <row r="22" spans="1:14" x14ac:dyDescent="0.2">
      <c r="A22" s="61" t="s">
        <v>7</v>
      </c>
      <c r="B22" s="23" t="s">
        <v>57</v>
      </c>
      <c r="C22" s="24"/>
      <c r="D22" s="24" t="s">
        <v>106</v>
      </c>
      <c r="E22" s="54" t="s">
        <v>107</v>
      </c>
      <c r="F22" s="22" t="s">
        <v>108</v>
      </c>
      <c r="G22" s="55">
        <v>0.01</v>
      </c>
      <c r="H22" s="22" t="s">
        <v>109</v>
      </c>
      <c r="I22" s="56">
        <v>1</v>
      </c>
      <c r="J22" s="127">
        <v>0.01</v>
      </c>
      <c r="K22" s="15">
        <f t="shared" ref="K22:K27" si="0">ROUND(J22*($K$11+$K$15+$K$16),2)</f>
        <v>74.83</v>
      </c>
      <c r="M22" s="20"/>
    </row>
    <row r="23" spans="1:14" x14ac:dyDescent="0.2">
      <c r="A23" s="13" t="s">
        <v>8</v>
      </c>
      <c r="B23" s="150" t="s">
        <v>55</v>
      </c>
      <c r="C23" s="150"/>
      <c r="D23" s="141"/>
      <c r="E23" s="141"/>
      <c r="F23" s="141"/>
      <c r="G23" s="141"/>
      <c r="H23" s="141"/>
      <c r="I23" s="141"/>
      <c r="J23" s="10">
        <v>1.4999999999999999E-2</v>
      </c>
      <c r="K23" s="15">
        <f t="shared" si="0"/>
        <v>112.25</v>
      </c>
      <c r="M23" s="21"/>
    </row>
    <row r="24" spans="1:14" x14ac:dyDescent="0.2">
      <c r="A24" s="13" t="s">
        <v>9</v>
      </c>
      <c r="B24" s="141" t="s">
        <v>58</v>
      </c>
      <c r="C24" s="141"/>
      <c r="D24" s="141"/>
      <c r="E24" s="141"/>
      <c r="F24" s="141"/>
      <c r="G24" s="141"/>
      <c r="H24" s="141"/>
      <c r="I24" s="141"/>
      <c r="J24" s="10">
        <v>0.01</v>
      </c>
      <c r="K24" s="15">
        <f t="shared" si="0"/>
        <v>74.83</v>
      </c>
      <c r="M24" s="21"/>
    </row>
    <row r="25" spans="1:14" x14ac:dyDescent="0.2">
      <c r="A25" s="13" t="s">
        <v>10</v>
      </c>
      <c r="B25" s="141" t="s">
        <v>59</v>
      </c>
      <c r="C25" s="141"/>
      <c r="D25" s="141"/>
      <c r="E25" s="141"/>
      <c r="F25" s="141"/>
      <c r="G25" s="141"/>
      <c r="H25" s="141"/>
      <c r="I25" s="141"/>
      <c r="J25" s="10">
        <v>6.0000000000000001E-3</v>
      </c>
      <c r="K25" s="15">
        <f t="shared" si="0"/>
        <v>44.9</v>
      </c>
      <c r="M25" s="21"/>
    </row>
    <row r="26" spans="1:14" x14ac:dyDescent="0.2">
      <c r="A26" s="13" t="s">
        <v>11</v>
      </c>
      <c r="B26" s="141" t="s">
        <v>60</v>
      </c>
      <c r="C26" s="141"/>
      <c r="D26" s="141"/>
      <c r="E26" s="141"/>
      <c r="F26" s="141"/>
      <c r="G26" s="141"/>
      <c r="H26" s="141"/>
      <c r="I26" s="141"/>
      <c r="J26" s="10">
        <v>2E-3</v>
      </c>
      <c r="K26" s="15">
        <f t="shared" si="0"/>
        <v>14.97</v>
      </c>
      <c r="M26" s="21"/>
    </row>
    <row r="27" spans="1:14" x14ac:dyDescent="0.2">
      <c r="A27" s="13" t="s">
        <v>12</v>
      </c>
      <c r="B27" s="141" t="s">
        <v>61</v>
      </c>
      <c r="C27" s="141"/>
      <c r="D27" s="141"/>
      <c r="E27" s="141"/>
      <c r="F27" s="141"/>
      <c r="G27" s="141"/>
      <c r="H27" s="141"/>
      <c r="I27" s="141"/>
      <c r="J27" s="10">
        <v>0.08</v>
      </c>
      <c r="K27" s="15">
        <f t="shared" si="0"/>
        <v>598.66999999999996</v>
      </c>
      <c r="M27" s="21"/>
    </row>
    <row r="28" spans="1:14" x14ac:dyDescent="0.2">
      <c r="A28" s="140" t="s">
        <v>62</v>
      </c>
      <c r="B28" s="140"/>
      <c r="C28" s="140"/>
      <c r="D28" s="140"/>
      <c r="E28" s="140"/>
      <c r="F28" s="140"/>
      <c r="G28" s="140"/>
      <c r="H28" s="140"/>
      <c r="I28" s="140"/>
      <c r="J28" s="3">
        <f>SUM(J20:J27)</f>
        <v>0.34800000000000003</v>
      </c>
      <c r="K28" s="16">
        <f>ROUND(SUM(K20:K27),2)</f>
        <v>2604.2199999999998</v>
      </c>
      <c r="M28" s="21"/>
    </row>
    <row r="29" spans="1:14" x14ac:dyDescent="0.2">
      <c r="A29" s="156"/>
      <c r="B29" s="156"/>
      <c r="C29" s="156"/>
      <c r="D29" s="156"/>
      <c r="E29" s="156"/>
      <c r="F29" s="156"/>
      <c r="G29" s="156"/>
      <c r="H29" s="156"/>
      <c r="I29" s="156"/>
      <c r="J29" s="156"/>
      <c r="K29" s="157"/>
      <c r="M29" s="21"/>
    </row>
    <row r="30" spans="1:14" x14ac:dyDescent="0.2">
      <c r="A30" s="140" t="s">
        <v>64</v>
      </c>
      <c r="B30" s="140"/>
      <c r="C30" s="140"/>
      <c r="D30" s="140"/>
      <c r="E30" s="140"/>
      <c r="F30" s="140"/>
      <c r="G30" s="140"/>
      <c r="H30" s="140"/>
      <c r="I30" s="140"/>
      <c r="J30" s="3"/>
      <c r="K30" s="13" t="s">
        <v>1</v>
      </c>
      <c r="M30" s="21"/>
    </row>
    <row r="31" spans="1:14" x14ac:dyDescent="0.2">
      <c r="A31" s="13" t="s">
        <v>5</v>
      </c>
      <c r="B31" s="22" t="s">
        <v>110</v>
      </c>
      <c r="C31" s="22" t="s">
        <v>111</v>
      </c>
      <c r="D31" s="22">
        <v>0</v>
      </c>
      <c r="E31" s="22" t="s">
        <v>112</v>
      </c>
      <c r="F31" s="54">
        <v>0</v>
      </c>
      <c r="G31" s="22" t="s">
        <v>113</v>
      </c>
      <c r="H31" s="54">
        <v>0</v>
      </c>
      <c r="I31" s="22"/>
      <c r="J31" s="17" t="s">
        <v>0</v>
      </c>
      <c r="K31" s="68">
        <v>0</v>
      </c>
      <c r="M31" s="21"/>
    </row>
    <row r="32" spans="1:14" x14ac:dyDescent="0.2">
      <c r="A32" s="13" t="s">
        <v>6</v>
      </c>
      <c r="B32" s="23" t="s">
        <v>128</v>
      </c>
      <c r="C32" s="143" t="s">
        <v>114</v>
      </c>
      <c r="D32" s="145"/>
      <c r="E32" s="67">
        <v>1384.24</v>
      </c>
      <c r="F32" s="35" t="s">
        <v>115</v>
      </c>
      <c r="G32" s="159">
        <v>0.2</v>
      </c>
      <c r="H32" s="160"/>
      <c r="I32" s="22"/>
      <c r="J32" s="17" t="s">
        <v>0</v>
      </c>
      <c r="K32" s="68">
        <f>ROUND(E32*(100%-G32),2)</f>
        <v>1107.3900000000001</v>
      </c>
    </row>
    <row r="33" spans="1:11" x14ac:dyDescent="0.2">
      <c r="A33" s="13" t="s">
        <v>7</v>
      </c>
      <c r="B33" s="146" t="s">
        <v>137</v>
      </c>
      <c r="C33" s="155"/>
      <c r="D33" s="155"/>
      <c r="E33" s="155"/>
      <c r="F33" s="155"/>
      <c r="G33" s="155"/>
      <c r="H33" s="155"/>
      <c r="I33" s="147"/>
      <c r="J33" s="17" t="s">
        <v>0</v>
      </c>
      <c r="K33" s="57">
        <v>0</v>
      </c>
    </row>
    <row r="34" spans="1:11" x14ac:dyDescent="0.2">
      <c r="A34" s="13" t="s">
        <v>8</v>
      </c>
      <c r="B34" s="154" t="s">
        <v>135</v>
      </c>
      <c r="C34" s="154"/>
      <c r="D34" s="154"/>
      <c r="E34" s="154"/>
      <c r="F34" s="154"/>
      <c r="G34" s="154"/>
      <c r="H34" s="154"/>
      <c r="I34" s="154"/>
      <c r="J34" s="17" t="s">
        <v>0</v>
      </c>
      <c r="K34" s="57">
        <v>0</v>
      </c>
    </row>
    <row r="35" spans="1:11" x14ac:dyDescent="0.2">
      <c r="A35" s="13" t="s">
        <v>9</v>
      </c>
      <c r="B35" s="146" t="s">
        <v>215</v>
      </c>
      <c r="C35" s="155"/>
      <c r="D35" s="155"/>
      <c r="E35" s="155"/>
      <c r="F35" s="155"/>
      <c r="G35" s="155"/>
      <c r="H35" s="155"/>
      <c r="I35" s="147"/>
      <c r="J35" s="17"/>
      <c r="K35" s="57">
        <f>K32*80%/12</f>
        <v>73.826000000000008</v>
      </c>
    </row>
    <row r="36" spans="1:11" x14ac:dyDescent="0.2">
      <c r="A36" s="140" t="s">
        <v>65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6">
        <f>ROUND(SUM(K31:K35),2)</f>
        <v>1181.22</v>
      </c>
    </row>
    <row r="37" spans="1:11" x14ac:dyDescent="0.2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7"/>
    </row>
    <row r="38" spans="1:11" x14ac:dyDescent="0.2">
      <c r="A38" s="158" t="s">
        <v>66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</row>
    <row r="39" spans="1:11" x14ac:dyDescent="0.2">
      <c r="A39" s="140" t="s">
        <v>70</v>
      </c>
      <c r="B39" s="140"/>
      <c r="C39" s="140"/>
      <c r="D39" s="140"/>
      <c r="E39" s="140"/>
      <c r="F39" s="140"/>
      <c r="G39" s="140"/>
      <c r="H39" s="140"/>
      <c r="I39" s="140"/>
      <c r="J39" s="140"/>
      <c r="K39" s="13" t="s">
        <v>1</v>
      </c>
    </row>
    <row r="40" spans="1:11" x14ac:dyDescent="0.2">
      <c r="A40" s="13" t="s">
        <v>67</v>
      </c>
      <c r="B40" s="141" t="s">
        <v>120</v>
      </c>
      <c r="C40" s="141"/>
      <c r="D40" s="141"/>
      <c r="E40" s="141"/>
      <c r="F40" s="141"/>
      <c r="G40" s="141"/>
      <c r="H40" s="141"/>
      <c r="I40" s="141"/>
      <c r="J40" s="141"/>
      <c r="K40" s="15">
        <f>K17</f>
        <v>807.76</v>
      </c>
    </row>
    <row r="41" spans="1:11" x14ac:dyDescent="0.2">
      <c r="A41" s="13" t="s">
        <v>68</v>
      </c>
      <c r="B41" s="141" t="s">
        <v>54</v>
      </c>
      <c r="C41" s="141"/>
      <c r="D41" s="141"/>
      <c r="E41" s="141"/>
      <c r="F41" s="141"/>
      <c r="G41" s="141"/>
      <c r="H41" s="141"/>
      <c r="I41" s="141"/>
      <c r="J41" s="141"/>
      <c r="K41" s="15">
        <f>K28</f>
        <v>2604.2199999999998</v>
      </c>
    </row>
    <row r="42" spans="1:11" x14ac:dyDescent="0.2">
      <c r="A42" s="13" t="s">
        <v>69</v>
      </c>
      <c r="B42" s="141" t="s">
        <v>71</v>
      </c>
      <c r="C42" s="141"/>
      <c r="D42" s="141"/>
      <c r="E42" s="141"/>
      <c r="F42" s="141"/>
      <c r="G42" s="141"/>
      <c r="H42" s="141"/>
      <c r="I42" s="141"/>
      <c r="J42" s="141"/>
      <c r="K42" s="15">
        <f>K36</f>
        <v>1181.22</v>
      </c>
    </row>
    <row r="43" spans="1:11" x14ac:dyDescent="0.2">
      <c r="A43" s="140" t="s">
        <v>73</v>
      </c>
      <c r="B43" s="140"/>
      <c r="C43" s="140"/>
      <c r="D43" s="140"/>
      <c r="E43" s="140"/>
      <c r="F43" s="140"/>
      <c r="G43" s="140"/>
      <c r="H43" s="140"/>
      <c r="I43" s="140"/>
      <c r="J43" s="140"/>
      <c r="K43" s="16">
        <f>ROUND(SUM(K40:K42),2)</f>
        <v>4593.2</v>
      </c>
    </row>
    <row r="44" spans="1:11" x14ac:dyDescent="0.2">
      <c r="A44" s="161"/>
      <c r="B44" s="162"/>
      <c r="C44" s="162"/>
      <c r="D44" s="162"/>
      <c r="E44" s="162"/>
      <c r="F44" s="162"/>
      <c r="G44" s="162"/>
      <c r="H44" s="162"/>
      <c r="I44" s="162"/>
      <c r="J44" s="162"/>
      <c r="K44" s="162"/>
    </row>
    <row r="45" spans="1:11" x14ac:dyDescent="0.2">
      <c r="A45" s="139" t="s">
        <v>74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</row>
    <row r="46" spans="1:11" x14ac:dyDescent="0.2">
      <c r="A46" s="13">
        <v>3</v>
      </c>
      <c r="B46" s="140" t="s">
        <v>75</v>
      </c>
      <c r="C46" s="140"/>
      <c r="D46" s="140"/>
      <c r="E46" s="140"/>
      <c r="F46" s="140"/>
      <c r="G46" s="140"/>
      <c r="H46" s="140"/>
      <c r="I46" s="140"/>
      <c r="J46" s="13" t="s">
        <v>3</v>
      </c>
      <c r="K46" s="13" t="s">
        <v>1</v>
      </c>
    </row>
    <row r="47" spans="1:11" x14ac:dyDescent="0.2">
      <c r="A47" s="13" t="s">
        <v>5</v>
      </c>
      <c r="B47" s="141" t="s">
        <v>78</v>
      </c>
      <c r="C47" s="141"/>
      <c r="D47" s="141"/>
      <c r="E47" s="141"/>
      <c r="F47" s="141"/>
      <c r="G47" s="141"/>
      <c r="H47" s="141"/>
      <c r="I47" s="141"/>
      <c r="J47" s="10">
        <v>8.3299999999999999E-2</v>
      </c>
      <c r="K47" s="15">
        <f>ROUND($K$11*J47,2)</f>
        <v>556.08000000000004</v>
      </c>
    </row>
    <row r="48" spans="1:11" x14ac:dyDescent="0.2">
      <c r="A48" s="13" t="s">
        <v>6</v>
      </c>
      <c r="B48" s="141" t="s">
        <v>77</v>
      </c>
      <c r="C48" s="141"/>
      <c r="D48" s="141"/>
      <c r="E48" s="141"/>
      <c r="F48" s="141"/>
      <c r="G48" s="141"/>
      <c r="H48" s="141"/>
      <c r="I48" s="141"/>
      <c r="J48" s="12">
        <f>0.08*J47</f>
        <v>6.6639999999999998E-3</v>
      </c>
      <c r="K48" s="15">
        <f>ROUND(J48*K11,2)</f>
        <v>44.49</v>
      </c>
    </row>
    <row r="49" spans="1:12" x14ac:dyDescent="0.2">
      <c r="A49" s="13" t="s">
        <v>7</v>
      </c>
      <c r="B49" s="141" t="s">
        <v>76</v>
      </c>
      <c r="C49" s="141"/>
      <c r="D49" s="141"/>
      <c r="E49" s="141"/>
      <c r="F49" s="141"/>
      <c r="G49" s="141"/>
      <c r="H49" s="141"/>
      <c r="I49" s="141"/>
      <c r="J49" s="10">
        <v>1.9400000000000001E-2</v>
      </c>
      <c r="K49" s="15">
        <f>ROUND($K$11*J49,2)</f>
        <v>129.51</v>
      </c>
    </row>
    <row r="50" spans="1:12" x14ac:dyDescent="0.2">
      <c r="A50" s="13" t="s">
        <v>8</v>
      </c>
      <c r="B50" s="141" t="s">
        <v>79</v>
      </c>
      <c r="C50" s="141"/>
      <c r="D50" s="141"/>
      <c r="E50" s="141"/>
      <c r="F50" s="141"/>
      <c r="G50" s="141"/>
      <c r="H50" s="141"/>
      <c r="I50" s="141"/>
      <c r="J50" s="14">
        <f>J28*J49</f>
        <v>6.7512000000000006E-3</v>
      </c>
      <c r="K50" s="15">
        <f>ROUND(K49*J28,2)</f>
        <v>45.07</v>
      </c>
    </row>
    <row r="51" spans="1:12" x14ac:dyDescent="0.2">
      <c r="A51" s="13" t="s">
        <v>9</v>
      </c>
      <c r="B51" s="141" t="s">
        <v>116</v>
      </c>
      <c r="C51" s="141"/>
      <c r="D51" s="141"/>
      <c r="E51" s="141"/>
      <c r="F51" s="141"/>
      <c r="G51" s="141"/>
      <c r="H51" s="141"/>
      <c r="I51" s="141"/>
      <c r="J51" s="10">
        <v>0.04</v>
      </c>
      <c r="K51" s="15">
        <f>ROUND($K$11*J51,2)</f>
        <v>267.02999999999997</v>
      </c>
    </row>
    <row r="52" spans="1:12" x14ac:dyDescent="0.2">
      <c r="A52" s="140" t="s">
        <v>80</v>
      </c>
      <c r="B52" s="140"/>
      <c r="C52" s="140"/>
      <c r="D52" s="140"/>
      <c r="E52" s="140"/>
      <c r="F52" s="140"/>
      <c r="G52" s="140"/>
      <c r="H52" s="140"/>
      <c r="I52" s="140"/>
      <c r="J52" s="3">
        <f>ROUND(SUM(J47:J51),4)</f>
        <v>0.15609999999999999</v>
      </c>
      <c r="K52" s="16">
        <f>ROUND(SUM(K47:K51),2)</f>
        <v>1042.18</v>
      </c>
    </row>
    <row r="53" spans="1:12" x14ac:dyDescent="0.2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</row>
    <row r="54" spans="1:12" x14ac:dyDescent="0.2">
      <c r="A54" s="139" t="s">
        <v>81</v>
      </c>
      <c r="B54" s="139"/>
      <c r="C54" s="139"/>
      <c r="D54" s="139"/>
      <c r="E54" s="139"/>
      <c r="F54" s="139"/>
      <c r="G54" s="139"/>
      <c r="H54" s="139"/>
      <c r="I54" s="139"/>
      <c r="J54" s="139"/>
      <c r="K54" s="139"/>
    </row>
    <row r="55" spans="1:12" x14ac:dyDescent="0.2">
      <c r="A55" s="140" t="s">
        <v>122</v>
      </c>
      <c r="B55" s="140"/>
      <c r="C55" s="140"/>
      <c r="D55" s="140"/>
      <c r="E55" s="140"/>
      <c r="F55" s="140"/>
      <c r="G55" s="140"/>
      <c r="H55" s="140"/>
      <c r="I55" s="140"/>
      <c r="J55" s="13" t="s">
        <v>3</v>
      </c>
      <c r="K55" s="13" t="s">
        <v>1</v>
      </c>
    </row>
    <row r="56" spans="1:12" x14ac:dyDescent="0.2">
      <c r="A56" s="13" t="s">
        <v>5</v>
      </c>
      <c r="B56" s="146" t="s">
        <v>121</v>
      </c>
      <c r="C56" s="155"/>
      <c r="D56" s="155"/>
      <c r="E56" s="155"/>
      <c r="F56" s="155"/>
      <c r="G56" s="155"/>
      <c r="H56" s="155"/>
      <c r="I56" s="147"/>
      <c r="J56" s="10">
        <v>8.3299999999999999E-2</v>
      </c>
      <c r="K56" s="15">
        <f>(K11+K43+K64)*J56</f>
        <v>938.69437200000004</v>
      </c>
      <c r="L56" s="30"/>
    </row>
    <row r="57" spans="1:12" x14ac:dyDescent="0.2">
      <c r="A57" s="13" t="s">
        <v>6</v>
      </c>
      <c r="B57" s="141" t="s">
        <v>130</v>
      </c>
      <c r="C57" s="141"/>
      <c r="D57" s="141"/>
      <c r="E57" s="141"/>
      <c r="F57" s="141"/>
      <c r="G57" s="141"/>
      <c r="H57" s="141"/>
      <c r="I57" s="141"/>
      <c r="J57" s="66">
        <v>2.1000000000000001E-2</v>
      </c>
      <c r="K57" s="15">
        <f>J57*(K11+K43+K64)</f>
        <v>236.64564000000001</v>
      </c>
    </row>
    <row r="58" spans="1:12" s="77" customFormat="1" x14ac:dyDescent="0.2">
      <c r="A58" s="104" t="s">
        <v>7</v>
      </c>
      <c r="B58" s="141" t="s">
        <v>184</v>
      </c>
      <c r="C58" s="141"/>
      <c r="D58" s="141"/>
      <c r="E58" s="141"/>
      <c r="F58" s="141"/>
      <c r="G58" s="141"/>
      <c r="H58" s="141"/>
      <c r="I58" s="141"/>
      <c r="J58" s="10">
        <v>1.9599999999999999E-2</v>
      </c>
      <c r="K58" s="15">
        <f>J58*(K11+K43+K63)</f>
        <v>220.86926399999999</v>
      </c>
    </row>
    <row r="59" spans="1:12" s="77" customFormat="1" x14ac:dyDescent="0.2">
      <c r="A59" s="104" t="s">
        <v>8</v>
      </c>
      <c r="B59" s="141" t="s">
        <v>185</v>
      </c>
      <c r="C59" s="141"/>
      <c r="D59" s="141"/>
      <c r="E59" s="141"/>
      <c r="F59" s="141"/>
      <c r="G59" s="141"/>
      <c r="H59" s="141"/>
      <c r="I59" s="141"/>
      <c r="J59" s="66">
        <v>4.5400000000000003E-2</v>
      </c>
      <c r="K59" s="15">
        <f>J59*(K11+K43+K63)</f>
        <v>511.60533600000002</v>
      </c>
    </row>
    <row r="60" spans="1:12" x14ac:dyDescent="0.2">
      <c r="A60" s="163" t="s">
        <v>15</v>
      </c>
      <c r="B60" s="164"/>
      <c r="C60" s="164"/>
      <c r="D60" s="164"/>
      <c r="E60" s="164"/>
      <c r="F60" s="164"/>
      <c r="G60" s="164"/>
      <c r="H60" s="164"/>
      <c r="I60" s="165"/>
      <c r="J60" s="3">
        <f>TRUNC(SUM(J56:J59),4)</f>
        <v>0.16930000000000001</v>
      </c>
      <c r="K60" s="16">
        <f>ROUND(SUM(K56:K59),2)</f>
        <v>1907.81</v>
      </c>
    </row>
    <row r="61" spans="1:12" x14ac:dyDescent="0.2">
      <c r="A61" s="166"/>
      <c r="B61" s="167"/>
      <c r="C61" s="167"/>
      <c r="D61" s="167"/>
      <c r="E61" s="167"/>
      <c r="F61" s="167"/>
      <c r="G61" s="167"/>
      <c r="H61" s="167"/>
      <c r="I61" s="167"/>
      <c r="J61" s="167"/>
      <c r="K61" s="167"/>
    </row>
    <row r="62" spans="1:12" x14ac:dyDescent="0.2">
      <c r="A62" s="163" t="s">
        <v>83</v>
      </c>
      <c r="B62" s="164"/>
      <c r="C62" s="164"/>
      <c r="D62" s="164"/>
      <c r="E62" s="164"/>
      <c r="F62" s="164"/>
      <c r="G62" s="164"/>
      <c r="H62" s="164"/>
      <c r="I62" s="165"/>
      <c r="J62" s="13" t="s">
        <v>133</v>
      </c>
      <c r="K62" s="13" t="s">
        <v>1</v>
      </c>
    </row>
    <row r="63" spans="1:12" x14ac:dyDescent="0.2">
      <c r="A63" s="13" t="s">
        <v>5</v>
      </c>
      <c r="B63" s="141" t="s">
        <v>117</v>
      </c>
      <c r="C63" s="141"/>
      <c r="D63" s="141"/>
      <c r="E63" s="141"/>
      <c r="F63" s="141"/>
      <c r="G63" s="141"/>
      <c r="H63" s="141"/>
      <c r="I63" s="141"/>
      <c r="J63" s="17">
        <v>0</v>
      </c>
      <c r="K63" s="15">
        <f>E10*J63</f>
        <v>0</v>
      </c>
    </row>
    <row r="64" spans="1:12" x14ac:dyDescent="0.2">
      <c r="A64" s="163" t="s">
        <v>17</v>
      </c>
      <c r="B64" s="164"/>
      <c r="C64" s="164"/>
      <c r="D64" s="164"/>
      <c r="E64" s="164"/>
      <c r="F64" s="164"/>
      <c r="G64" s="164"/>
      <c r="H64" s="164"/>
      <c r="I64" s="165"/>
      <c r="J64" s="3"/>
      <c r="K64" s="16">
        <f>TRUNC(SUM(K63),2)</f>
        <v>0</v>
      </c>
    </row>
    <row r="65" spans="1:11" x14ac:dyDescent="0.2">
      <c r="A65" s="166"/>
      <c r="B65" s="167"/>
      <c r="C65" s="167"/>
      <c r="D65" s="167"/>
      <c r="E65" s="167"/>
      <c r="F65" s="167"/>
      <c r="G65" s="167"/>
      <c r="H65" s="167"/>
      <c r="I65" s="167"/>
      <c r="J65" s="167"/>
      <c r="K65" s="167"/>
    </row>
    <row r="66" spans="1:11" x14ac:dyDescent="0.2">
      <c r="A66" s="172" t="s">
        <v>84</v>
      </c>
      <c r="B66" s="173"/>
      <c r="C66" s="173"/>
      <c r="D66" s="173"/>
      <c r="E66" s="173"/>
      <c r="F66" s="173"/>
      <c r="G66" s="173"/>
      <c r="H66" s="173"/>
      <c r="I66" s="173"/>
      <c r="J66" s="173"/>
      <c r="K66" s="174"/>
    </row>
    <row r="67" spans="1:11" x14ac:dyDescent="0.2">
      <c r="A67" s="163" t="s">
        <v>85</v>
      </c>
      <c r="B67" s="164"/>
      <c r="C67" s="164"/>
      <c r="D67" s="164"/>
      <c r="E67" s="164"/>
      <c r="F67" s="164"/>
      <c r="G67" s="164"/>
      <c r="H67" s="164"/>
      <c r="I67" s="164"/>
      <c r="J67" s="165"/>
      <c r="K67" s="13" t="s">
        <v>1</v>
      </c>
    </row>
    <row r="68" spans="1:11" x14ac:dyDescent="0.2">
      <c r="A68" s="13" t="s">
        <v>20</v>
      </c>
      <c r="B68" s="146" t="s">
        <v>82</v>
      </c>
      <c r="C68" s="155"/>
      <c r="D68" s="155"/>
      <c r="E68" s="155"/>
      <c r="F68" s="155"/>
      <c r="G68" s="155"/>
      <c r="H68" s="155"/>
      <c r="I68" s="155"/>
      <c r="J68" s="147"/>
      <c r="K68" s="15">
        <f>K60</f>
        <v>1907.81</v>
      </c>
    </row>
    <row r="69" spans="1:11" x14ac:dyDescent="0.2">
      <c r="A69" s="13" t="s">
        <v>21</v>
      </c>
      <c r="B69" s="146" t="s">
        <v>86</v>
      </c>
      <c r="C69" s="155"/>
      <c r="D69" s="155"/>
      <c r="E69" s="155"/>
      <c r="F69" s="155"/>
      <c r="G69" s="155"/>
      <c r="H69" s="155"/>
      <c r="I69" s="155"/>
      <c r="J69" s="147"/>
      <c r="K69" s="15">
        <f>K64</f>
        <v>0</v>
      </c>
    </row>
    <row r="70" spans="1:11" x14ac:dyDescent="0.2">
      <c r="A70" s="163" t="s">
        <v>87</v>
      </c>
      <c r="B70" s="164"/>
      <c r="C70" s="164"/>
      <c r="D70" s="164"/>
      <c r="E70" s="164"/>
      <c r="F70" s="164"/>
      <c r="G70" s="164"/>
      <c r="H70" s="164"/>
      <c r="I70" s="164"/>
      <c r="J70" s="165"/>
      <c r="K70" s="16">
        <f>TRUNC(SUM(K68:K69),2)</f>
        <v>1907.81</v>
      </c>
    </row>
    <row r="71" spans="1:11" x14ac:dyDescent="0.2">
      <c r="A71" s="166"/>
      <c r="B71" s="167"/>
      <c r="C71" s="167"/>
      <c r="D71" s="167"/>
      <c r="E71" s="167"/>
      <c r="F71" s="167"/>
      <c r="G71" s="167"/>
      <c r="H71" s="167"/>
      <c r="I71" s="167"/>
      <c r="J71" s="167"/>
      <c r="K71" s="167"/>
    </row>
    <row r="72" spans="1:11" x14ac:dyDescent="0.2">
      <c r="A72" s="168" t="s">
        <v>88</v>
      </c>
      <c r="B72" s="169"/>
      <c r="C72" s="169"/>
      <c r="D72" s="169"/>
      <c r="E72" s="169"/>
      <c r="F72" s="169"/>
      <c r="G72" s="169"/>
      <c r="H72" s="169"/>
      <c r="I72" s="169"/>
      <c r="J72" s="169"/>
      <c r="K72" s="170"/>
    </row>
    <row r="73" spans="1:11" x14ac:dyDescent="0.2">
      <c r="A73" s="13">
        <v>5</v>
      </c>
      <c r="B73" s="140" t="s">
        <v>14</v>
      </c>
      <c r="C73" s="140"/>
      <c r="D73" s="140"/>
      <c r="E73" s="140"/>
      <c r="F73" s="140"/>
      <c r="G73" s="140"/>
      <c r="H73" s="140"/>
      <c r="I73" s="140"/>
      <c r="J73" s="13"/>
      <c r="K73" s="13" t="s">
        <v>1</v>
      </c>
    </row>
    <row r="74" spans="1:11" x14ac:dyDescent="0.2">
      <c r="A74" s="13">
        <v>5</v>
      </c>
      <c r="B74" s="171"/>
      <c r="C74" s="171"/>
      <c r="D74" s="171"/>
      <c r="E74" s="171"/>
      <c r="F74" s="171"/>
      <c r="G74" s="171"/>
      <c r="H74" s="171"/>
      <c r="I74" s="171"/>
      <c r="J74" s="13" t="s">
        <v>0</v>
      </c>
      <c r="K74" s="16">
        <f>ROUND(SUM(K75:K76),2)</f>
        <v>0</v>
      </c>
    </row>
    <row r="75" spans="1:11" x14ac:dyDescent="0.2">
      <c r="A75" s="13"/>
      <c r="B75" s="175"/>
      <c r="C75" s="176"/>
      <c r="D75" s="176"/>
      <c r="E75" s="176"/>
      <c r="F75" s="176"/>
      <c r="G75" s="176"/>
      <c r="H75" s="176"/>
      <c r="I75" s="177"/>
      <c r="J75" s="17"/>
      <c r="K75" s="15">
        <f t="shared" ref="K75:K76" si="1">ROUND(H75*F75/12,2)</f>
        <v>0</v>
      </c>
    </row>
    <row r="76" spans="1:11" x14ac:dyDescent="0.2">
      <c r="A76" s="13"/>
      <c r="B76" s="175"/>
      <c r="C76" s="176"/>
      <c r="D76" s="176"/>
      <c r="E76" s="176"/>
      <c r="F76" s="176"/>
      <c r="G76" s="176"/>
      <c r="H76" s="176"/>
      <c r="I76" s="177"/>
      <c r="J76" s="17"/>
      <c r="K76" s="15">
        <f t="shared" si="1"/>
        <v>0</v>
      </c>
    </row>
    <row r="77" spans="1:11" x14ac:dyDescent="0.2">
      <c r="A77" s="163" t="s">
        <v>89</v>
      </c>
      <c r="B77" s="164"/>
      <c r="C77" s="164"/>
      <c r="D77" s="164"/>
      <c r="E77" s="164"/>
      <c r="F77" s="164"/>
      <c r="G77" s="164"/>
      <c r="H77" s="164"/>
      <c r="I77" s="165"/>
      <c r="J77" s="3" t="s">
        <v>0</v>
      </c>
      <c r="K77" s="16">
        <f>K74</f>
        <v>0</v>
      </c>
    </row>
    <row r="78" spans="1:11" x14ac:dyDescent="0.2">
      <c r="A78" s="166"/>
      <c r="B78" s="167"/>
      <c r="C78" s="167"/>
      <c r="D78" s="167"/>
      <c r="E78" s="167"/>
      <c r="F78" s="167"/>
      <c r="G78" s="167"/>
      <c r="H78" s="167"/>
      <c r="I78" s="167"/>
      <c r="J78" s="167"/>
      <c r="K78" s="167"/>
    </row>
    <row r="79" spans="1:11" x14ac:dyDescent="0.2">
      <c r="A79" s="168" t="s">
        <v>90</v>
      </c>
      <c r="B79" s="169"/>
      <c r="C79" s="169"/>
      <c r="D79" s="169"/>
      <c r="E79" s="169"/>
      <c r="F79" s="169"/>
      <c r="G79" s="169"/>
      <c r="H79" s="169"/>
      <c r="I79" s="169"/>
      <c r="J79" s="169"/>
      <c r="K79" s="170"/>
    </row>
    <row r="80" spans="1:11" x14ac:dyDescent="0.2">
      <c r="A80" s="13">
        <v>6</v>
      </c>
      <c r="B80" s="140" t="s">
        <v>19</v>
      </c>
      <c r="C80" s="140"/>
      <c r="D80" s="140"/>
      <c r="E80" s="140"/>
      <c r="F80" s="140"/>
      <c r="G80" s="140"/>
      <c r="H80" s="140"/>
      <c r="I80" s="140"/>
      <c r="J80" s="13" t="s">
        <v>3</v>
      </c>
      <c r="K80" s="13" t="s">
        <v>1</v>
      </c>
    </row>
    <row r="81" spans="1:13" x14ac:dyDescent="0.2">
      <c r="A81" s="13" t="s">
        <v>5</v>
      </c>
      <c r="B81" s="141" t="s">
        <v>22</v>
      </c>
      <c r="C81" s="141"/>
      <c r="D81" s="141"/>
      <c r="E81" s="141"/>
      <c r="F81" s="141"/>
      <c r="G81" s="141"/>
      <c r="H81" s="141"/>
      <c r="I81" s="141"/>
      <c r="J81" s="58">
        <v>4.7300000000000002E-2</v>
      </c>
      <c r="K81" s="15">
        <f>ROUND(J81*K96,2)</f>
        <v>672.55</v>
      </c>
    </row>
    <row r="82" spans="1:13" x14ac:dyDescent="0.2">
      <c r="A82" s="13" t="s">
        <v>6</v>
      </c>
      <c r="B82" s="141" t="s">
        <v>4</v>
      </c>
      <c r="C82" s="141"/>
      <c r="D82" s="141"/>
      <c r="E82" s="141"/>
      <c r="F82" s="141"/>
      <c r="G82" s="141"/>
      <c r="H82" s="141"/>
      <c r="I82" s="141"/>
      <c r="J82" s="58">
        <v>5.57E-2</v>
      </c>
      <c r="K82" s="15">
        <f>ROUND(J82*(K81+K96),2)</f>
        <v>829.45</v>
      </c>
    </row>
    <row r="83" spans="1:13" x14ac:dyDescent="0.2">
      <c r="A83" s="13" t="s">
        <v>7</v>
      </c>
      <c r="B83" s="178" t="s">
        <v>46</v>
      </c>
      <c r="C83" s="178"/>
      <c r="D83" s="178"/>
      <c r="E83" s="178"/>
      <c r="F83" s="178"/>
      <c r="G83" s="178"/>
      <c r="H83" s="178"/>
      <c r="I83" s="178"/>
      <c r="J83" s="70"/>
      <c r="K83" s="18"/>
    </row>
    <row r="84" spans="1:13" x14ac:dyDescent="0.2">
      <c r="A84" s="13" t="s">
        <v>47</v>
      </c>
      <c r="B84" s="141" t="s">
        <v>186</v>
      </c>
      <c r="C84" s="141"/>
      <c r="D84" s="141"/>
      <c r="E84" s="141"/>
      <c r="F84" s="141"/>
      <c r="G84" s="141"/>
      <c r="H84" s="141"/>
      <c r="I84" s="141"/>
      <c r="J84" s="28">
        <v>6.4999999999999997E-3</v>
      </c>
      <c r="K84" s="15">
        <f>((K$81+K$82+K$96)*J84)/(100%-J84)</f>
        <v>102.85394564670356</v>
      </c>
      <c r="L84" s="30"/>
    </row>
    <row r="85" spans="1:13" x14ac:dyDescent="0.2">
      <c r="A85" s="13" t="s">
        <v>48</v>
      </c>
      <c r="B85" s="141" t="s">
        <v>187</v>
      </c>
      <c r="C85" s="141"/>
      <c r="D85" s="141"/>
      <c r="E85" s="141"/>
      <c r="F85" s="141"/>
      <c r="G85" s="141"/>
      <c r="H85" s="141"/>
      <c r="I85" s="141"/>
      <c r="J85" s="29">
        <v>0.03</v>
      </c>
      <c r="K85" s="15">
        <f>((K$81+K$82+K$96)*J85)/(100%-J85)</f>
        <v>486.21123711340203</v>
      </c>
    </row>
    <row r="86" spans="1:13" x14ac:dyDescent="0.2">
      <c r="A86" s="13" t="s">
        <v>49</v>
      </c>
      <c r="B86" s="141" t="s">
        <v>45</v>
      </c>
      <c r="C86" s="141"/>
      <c r="D86" s="141"/>
      <c r="E86" s="141"/>
      <c r="F86" s="141"/>
      <c r="G86" s="141"/>
      <c r="H86" s="141"/>
      <c r="I86" s="141"/>
      <c r="J86" s="29">
        <v>0.05</v>
      </c>
      <c r="K86" s="15">
        <f>((K$81+K$82+K$96)*J86)/(100%-J86)</f>
        <v>827.41210526315797</v>
      </c>
    </row>
    <row r="87" spans="1:13" x14ac:dyDescent="0.2">
      <c r="A87" s="163" t="s">
        <v>91</v>
      </c>
      <c r="B87" s="164"/>
      <c r="C87" s="164"/>
      <c r="D87" s="164"/>
      <c r="E87" s="164"/>
      <c r="F87" s="164"/>
      <c r="G87" s="164"/>
      <c r="H87" s="164"/>
      <c r="I87" s="165"/>
      <c r="J87" s="105">
        <f>SUM(J81:J86)</f>
        <v>0.1895</v>
      </c>
      <c r="K87" s="16">
        <f>ROUND(SUM(K81:K86),2)</f>
        <v>2918.48</v>
      </c>
    </row>
    <row r="88" spans="1:13" x14ac:dyDescent="0.2">
      <c r="A88" s="46"/>
      <c r="B88" s="155"/>
      <c r="C88" s="155"/>
      <c r="D88" s="155"/>
      <c r="E88" s="155"/>
      <c r="F88" s="155"/>
      <c r="G88" s="155"/>
      <c r="H88" s="155"/>
      <c r="I88" s="155"/>
      <c r="J88" s="155"/>
      <c r="K88" s="155"/>
    </row>
    <row r="89" spans="1:13" x14ac:dyDescent="0.2">
      <c r="A89" s="172" t="s">
        <v>92</v>
      </c>
      <c r="B89" s="173"/>
      <c r="C89" s="173"/>
      <c r="D89" s="173"/>
      <c r="E89" s="173"/>
      <c r="F89" s="173"/>
      <c r="G89" s="173"/>
      <c r="H89" s="173"/>
      <c r="I89" s="173"/>
      <c r="J89" s="173"/>
      <c r="K89" s="174"/>
      <c r="M89" s="11"/>
    </row>
    <row r="90" spans="1:13" x14ac:dyDescent="0.2">
      <c r="A90" s="163" t="s">
        <v>23</v>
      </c>
      <c r="B90" s="164"/>
      <c r="C90" s="164"/>
      <c r="D90" s="164"/>
      <c r="E90" s="164"/>
      <c r="F90" s="164"/>
      <c r="G90" s="164"/>
      <c r="H90" s="164"/>
      <c r="I90" s="164"/>
      <c r="J90" s="165"/>
      <c r="K90" s="13" t="s">
        <v>1</v>
      </c>
    </row>
    <row r="91" spans="1:13" x14ac:dyDescent="0.2">
      <c r="A91" s="17" t="s">
        <v>5</v>
      </c>
      <c r="B91" s="146" t="str">
        <f>A2</f>
        <v>MÓDULO 1 - COMPOSIÇÃO DA REMUNERAÇÃO</v>
      </c>
      <c r="C91" s="155"/>
      <c r="D91" s="155"/>
      <c r="E91" s="155"/>
      <c r="F91" s="155"/>
      <c r="G91" s="155"/>
      <c r="H91" s="155"/>
      <c r="I91" s="155"/>
      <c r="J91" s="147"/>
      <c r="K91" s="15">
        <f>K11</f>
        <v>6675.64</v>
      </c>
    </row>
    <row r="92" spans="1:13" x14ac:dyDescent="0.2">
      <c r="A92" s="17" t="s">
        <v>6</v>
      </c>
      <c r="B92" s="146" t="str">
        <f>A13</f>
        <v>MÓDULO 2 – ENCARGOS E BENEFÍCIOS ANUAIS, MENSAIS E DIÁRIOS</v>
      </c>
      <c r="C92" s="155"/>
      <c r="D92" s="155"/>
      <c r="E92" s="155"/>
      <c r="F92" s="155"/>
      <c r="G92" s="155"/>
      <c r="H92" s="155"/>
      <c r="I92" s="155"/>
      <c r="J92" s="147"/>
      <c r="K92" s="15">
        <f>K43</f>
        <v>4593.2</v>
      </c>
    </row>
    <row r="93" spans="1:13" x14ac:dyDescent="0.2">
      <c r="A93" s="17" t="s">
        <v>7</v>
      </c>
      <c r="B93" s="146" t="str">
        <f>A45</f>
        <v>MÓDULO 3 – PROVISÃO PARA RESCISÃO</v>
      </c>
      <c r="C93" s="155"/>
      <c r="D93" s="155"/>
      <c r="E93" s="155"/>
      <c r="F93" s="155"/>
      <c r="G93" s="155"/>
      <c r="H93" s="155"/>
      <c r="I93" s="155"/>
      <c r="J93" s="147"/>
      <c r="K93" s="15">
        <f>K52</f>
        <v>1042.18</v>
      </c>
      <c r="M93" s="11"/>
    </row>
    <row r="94" spans="1:13" x14ac:dyDescent="0.2">
      <c r="A94" s="17" t="s">
        <v>8</v>
      </c>
      <c r="B94" s="146" t="str">
        <f>A54</f>
        <v>MÓDULO 4 – CUSTO DE REPOSIÇÃO DO PROFISSIONAL AUSENTE</v>
      </c>
      <c r="C94" s="155"/>
      <c r="D94" s="155"/>
      <c r="E94" s="155"/>
      <c r="F94" s="155"/>
      <c r="G94" s="155"/>
      <c r="H94" s="155"/>
      <c r="I94" s="155"/>
      <c r="J94" s="147"/>
      <c r="K94" s="15">
        <f>K70</f>
        <v>1907.81</v>
      </c>
      <c r="M94" s="11"/>
    </row>
    <row r="95" spans="1:13" x14ac:dyDescent="0.2">
      <c r="A95" s="17" t="s">
        <v>9</v>
      </c>
      <c r="B95" s="146" t="str">
        <f>A72</f>
        <v>MÓDULO 5 – INSUMOS DIVERSOS</v>
      </c>
      <c r="C95" s="155"/>
      <c r="D95" s="155"/>
      <c r="E95" s="155"/>
      <c r="F95" s="155"/>
      <c r="G95" s="155"/>
      <c r="H95" s="155"/>
      <c r="I95" s="155"/>
      <c r="J95" s="147"/>
      <c r="K95" s="15">
        <f>K77</f>
        <v>0</v>
      </c>
    </row>
    <row r="96" spans="1:13" x14ac:dyDescent="0.2">
      <c r="A96" s="13"/>
      <c r="B96" s="163" t="s">
        <v>148</v>
      </c>
      <c r="C96" s="164"/>
      <c r="D96" s="164"/>
      <c r="E96" s="164"/>
      <c r="F96" s="164"/>
      <c r="G96" s="164"/>
      <c r="H96" s="164"/>
      <c r="I96" s="164"/>
      <c r="J96" s="165"/>
      <c r="K96" s="16">
        <f>SUM(K91:K95)</f>
        <v>14218.83</v>
      </c>
    </row>
    <row r="97" spans="1:11" x14ac:dyDescent="0.2">
      <c r="A97" s="17" t="s">
        <v>10</v>
      </c>
      <c r="B97" s="146" t="str">
        <f>A79</f>
        <v>MÓDULO 6 – CUSTOS INDIRETOS, TRIBUTOS E LUCRO</v>
      </c>
      <c r="C97" s="155"/>
      <c r="D97" s="155"/>
      <c r="E97" s="155"/>
      <c r="F97" s="155"/>
      <c r="G97" s="155"/>
      <c r="H97" s="155"/>
      <c r="I97" s="155"/>
      <c r="J97" s="147"/>
      <c r="K97" s="15">
        <f>K87</f>
        <v>2918.48</v>
      </c>
    </row>
    <row r="98" spans="1:11" x14ac:dyDescent="0.2">
      <c r="A98" s="163" t="s">
        <v>93</v>
      </c>
      <c r="B98" s="164"/>
      <c r="C98" s="164"/>
      <c r="D98" s="164"/>
      <c r="E98" s="164"/>
      <c r="F98" s="164"/>
      <c r="G98" s="164"/>
      <c r="H98" s="164"/>
      <c r="I98" s="164"/>
      <c r="J98" s="165"/>
      <c r="K98" s="16">
        <f>TRUNC(SUM(K96:K97),2)</f>
        <v>17137.310000000001</v>
      </c>
    </row>
    <row r="99" spans="1:11" hidden="1" x14ac:dyDescent="0.2">
      <c r="K99" s="30"/>
    </row>
    <row r="100" spans="1:11" ht="40.5" hidden="1" customHeight="1" x14ac:dyDescent="0.2">
      <c r="A100" s="46"/>
      <c r="B100" s="179" t="s">
        <v>25</v>
      </c>
      <c r="C100" s="179"/>
      <c r="D100" s="179"/>
      <c r="E100" s="179"/>
      <c r="F100" s="179"/>
      <c r="G100" s="179"/>
      <c r="H100" s="179"/>
      <c r="I100" s="179"/>
      <c r="J100" s="1"/>
      <c r="K100" s="1"/>
    </row>
    <row r="101" spans="1:11" ht="12.75" hidden="1" customHeight="1" x14ac:dyDescent="0.2">
      <c r="A101" s="180" t="s">
        <v>27</v>
      </c>
      <c r="B101" s="181"/>
      <c r="C101" s="180" t="s">
        <v>28</v>
      </c>
      <c r="D101" s="181"/>
      <c r="E101" s="180" t="s">
        <v>30</v>
      </c>
      <c r="F101" s="181"/>
      <c r="G101" s="8"/>
      <c r="H101" s="8"/>
      <c r="I101" s="8" t="s">
        <v>29</v>
      </c>
      <c r="J101" s="9" t="s">
        <v>26</v>
      </c>
      <c r="K101" s="5" t="s">
        <v>1</v>
      </c>
    </row>
    <row r="102" spans="1:11" ht="12.75" hidden="1" customHeight="1" x14ac:dyDescent="0.2">
      <c r="A102" s="188" t="s">
        <v>31</v>
      </c>
      <c r="B102" s="189"/>
      <c r="C102" s="190" t="s">
        <v>35</v>
      </c>
      <c r="D102" s="191"/>
      <c r="E102" s="192"/>
      <c r="F102" s="193"/>
      <c r="G102" s="31"/>
      <c r="H102" s="31"/>
      <c r="I102" s="32" t="s">
        <v>35</v>
      </c>
      <c r="J102" s="33"/>
      <c r="K102" s="34">
        <v>0</v>
      </c>
    </row>
    <row r="103" spans="1:11" ht="12.75" hidden="1" customHeight="1" x14ac:dyDescent="0.2">
      <c r="A103" s="182" t="s">
        <v>32</v>
      </c>
      <c r="B103" s="183"/>
      <c r="C103" s="184" t="s">
        <v>35</v>
      </c>
      <c r="D103" s="185"/>
      <c r="E103" s="186"/>
      <c r="F103" s="187"/>
      <c r="G103" s="62"/>
      <c r="H103" s="62"/>
      <c r="I103" s="35" t="s">
        <v>35</v>
      </c>
      <c r="J103" s="36"/>
      <c r="K103" s="37">
        <v>0</v>
      </c>
    </row>
    <row r="104" spans="1:11" ht="12.75" hidden="1" customHeight="1" x14ac:dyDescent="0.2">
      <c r="A104" s="182" t="s">
        <v>33</v>
      </c>
      <c r="B104" s="183"/>
      <c r="C104" s="184" t="s">
        <v>35</v>
      </c>
      <c r="D104" s="185"/>
      <c r="E104" s="186"/>
      <c r="F104" s="187"/>
      <c r="G104" s="62"/>
      <c r="H104" s="62"/>
      <c r="I104" s="35" t="s">
        <v>35</v>
      </c>
      <c r="J104" s="36"/>
      <c r="K104" s="37">
        <v>0</v>
      </c>
    </row>
    <row r="105" spans="1:11" ht="12.75" hidden="1" customHeight="1" x14ac:dyDescent="0.2">
      <c r="A105" s="182" t="s">
        <v>34</v>
      </c>
      <c r="B105" s="183"/>
      <c r="C105" s="184" t="s">
        <v>35</v>
      </c>
      <c r="D105" s="185"/>
      <c r="E105" s="186"/>
      <c r="F105" s="187"/>
      <c r="G105" s="62"/>
      <c r="H105" s="62"/>
      <c r="I105" s="35" t="s">
        <v>35</v>
      </c>
      <c r="J105" s="36"/>
      <c r="K105" s="37">
        <v>0</v>
      </c>
    </row>
    <row r="106" spans="1:11" ht="13.5" hidden="1" customHeight="1" x14ac:dyDescent="0.2">
      <c r="A106" s="210"/>
      <c r="B106" s="211"/>
      <c r="C106" s="186"/>
      <c r="D106" s="187"/>
      <c r="E106" s="186"/>
      <c r="F106" s="187"/>
      <c r="G106" s="62"/>
      <c r="H106" s="62"/>
      <c r="I106" s="6"/>
      <c r="J106" s="7"/>
      <c r="K106" s="37"/>
    </row>
    <row r="107" spans="1:11" ht="13.5" hidden="1" customHeight="1" x14ac:dyDescent="0.2">
      <c r="A107" s="212"/>
      <c r="B107" s="213"/>
      <c r="C107" s="214"/>
      <c r="D107" s="215"/>
      <c r="E107" s="214"/>
      <c r="F107" s="215"/>
      <c r="G107" s="38"/>
      <c r="H107" s="38"/>
      <c r="I107" s="39"/>
      <c r="J107" s="40"/>
      <c r="K107" s="41"/>
    </row>
    <row r="108" spans="1:11" ht="13.5" hidden="1" thickBot="1" x14ac:dyDescent="0.25">
      <c r="A108" s="200" t="s">
        <v>36</v>
      </c>
      <c r="B108" s="201"/>
      <c r="C108" s="201"/>
      <c r="D108" s="201"/>
      <c r="E108" s="201"/>
      <c r="F108" s="201"/>
      <c r="G108" s="201"/>
      <c r="H108" s="201"/>
      <c r="I108" s="201"/>
      <c r="J108" s="202"/>
      <c r="K108" s="4">
        <f>SUM(K106:K107)</f>
        <v>0</v>
      </c>
    </row>
    <row r="109" spans="1:11" hidden="1" x14ac:dyDescent="0.2"/>
    <row r="110" spans="1:11" ht="13.5" hidden="1" customHeight="1" x14ac:dyDescent="0.2">
      <c r="A110" s="46" t="s">
        <v>37</v>
      </c>
      <c r="B110" s="179" t="s">
        <v>38</v>
      </c>
      <c r="C110" s="179"/>
      <c r="D110" s="179"/>
      <c r="E110" s="179"/>
      <c r="F110" s="179"/>
      <c r="G110" s="179"/>
      <c r="H110" s="179"/>
      <c r="I110" s="179"/>
      <c r="J110" s="1"/>
      <c r="K110" s="1"/>
    </row>
    <row r="111" spans="1:11" ht="13.5" hidden="1" customHeight="1" x14ac:dyDescent="0.2">
      <c r="A111" s="200" t="s">
        <v>39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3"/>
    </row>
    <row r="112" spans="1:11" ht="12.75" hidden="1" customHeight="1" x14ac:dyDescent="0.2">
      <c r="A112" s="42"/>
      <c r="B112" s="204" t="s">
        <v>40</v>
      </c>
      <c r="C112" s="205"/>
      <c r="D112" s="205"/>
      <c r="E112" s="205"/>
      <c r="F112" s="205"/>
      <c r="G112" s="205"/>
      <c r="H112" s="205"/>
      <c r="I112" s="205"/>
      <c r="J112" s="206"/>
      <c r="K112" s="5" t="s">
        <v>1</v>
      </c>
    </row>
    <row r="113" spans="1:11" ht="12.75" hidden="1" customHeight="1" x14ac:dyDescent="0.2">
      <c r="A113" s="64" t="s">
        <v>5</v>
      </c>
      <c r="B113" s="207" t="s">
        <v>41</v>
      </c>
      <c r="C113" s="208"/>
      <c r="D113" s="208"/>
      <c r="E113" s="208"/>
      <c r="F113" s="208"/>
      <c r="G113" s="208"/>
      <c r="H113" s="208"/>
      <c r="I113" s="208"/>
      <c r="J113" s="209"/>
      <c r="K113" s="43">
        <f>K84</f>
        <v>102.85394564670356</v>
      </c>
    </row>
    <row r="114" spans="1:11" ht="13.5" hidden="1" customHeight="1" x14ac:dyDescent="0.2">
      <c r="A114" s="44" t="s">
        <v>6</v>
      </c>
      <c r="B114" s="146" t="s">
        <v>42</v>
      </c>
      <c r="C114" s="155"/>
      <c r="D114" s="155"/>
      <c r="E114" s="155"/>
      <c r="F114" s="155"/>
      <c r="G114" s="155"/>
      <c r="H114" s="155"/>
      <c r="I114" s="155"/>
      <c r="J114" s="147"/>
      <c r="K114" s="45" t="e">
        <f>#REF!</f>
        <v>#REF!</v>
      </c>
    </row>
    <row r="115" spans="1:11" ht="13.5" hidden="1" customHeight="1" x14ac:dyDescent="0.2">
      <c r="A115" s="44" t="s">
        <v>7</v>
      </c>
      <c r="B115" s="194" t="s">
        <v>43</v>
      </c>
      <c r="C115" s="195"/>
      <c r="D115" s="195"/>
      <c r="E115" s="195"/>
      <c r="F115" s="195"/>
      <c r="G115" s="195"/>
      <c r="H115" s="195"/>
      <c r="I115" s="195"/>
      <c r="J115" s="196"/>
      <c r="K115" s="45">
        <f>K87</f>
        <v>2918.48</v>
      </c>
    </row>
    <row r="116" spans="1:11" ht="13.5" hidden="1" thickBot="1" x14ac:dyDescent="0.25">
      <c r="A116" s="197" t="s">
        <v>18</v>
      </c>
      <c r="B116" s="198"/>
      <c r="C116" s="198"/>
      <c r="D116" s="198"/>
      <c r="E116" s="198"/>
      <c r="F116" s="198"/>
      <c r="G116" s="198"/>
      <c r="H116" s="198"/>
      <c r="I116" s="198"/>
      <c r="J116" s="199"/>
      <c r="K116" s="4" t="e">
        <f>SUM(K113:K115)</f>
        <v>#REF!</v>
      </c>
    </row>
    <row r="117" spans="1:11" hidden="1" x14ac:dyDescent="0.2">
      <c r="A117" s="46" t="s">
        <v>16</v>
      </c>
      <c r="B117" t="s">
        <v>44</v>
      </c>
    </row>
    <row r="118" spans="1:11" hidden="1" x14ac:dyDescent="0.2"/>
    <row r="119" spans="1:11" hidden="1" x14ac:dyDescent="0.2"/>
    <row r="120" spans="1:11" x14ac:dyDescent="0.2">
      <c r="A120" s="11"/>
      <c r="E120" s="27"/>
    </row>
    <row r="123" spans="1:11" x14ac:dyDescent="0.2">
      <c r="A123" s="27"/>
    </row>
    <row r="124" spans="1:11" x14ac:dyDescent="0.2">
      <c r="A124" s="27"/>
    </row>
  </sheetData>
  <mergeCells count="131">
    <mergeCell ref="B115:J115"/>
    <mergeCell ref="A116:J116"/>
    <mergeCell ref="A108:J108"/>
    <mergeCell ref="B110:I110"/>
    <mergeCell ref="A111:K111"/>
    <mergeCell ref="B112:J112"/>
    <mergeCell ref="B113:J113"/>
    <mergeCell ref="B114:J114"/>
    <mergeCell ref="A106:B106"/>
    <mergeCell ref="C106:D106"/>
    <mergeCell ref="E106:F106"/>
    <mergeCell ref="A107:B107"/>
    <mergeCell ref="C107:D107"/>
    <mergeCell ref="E107:F107"/>
    <mergeCell ref="A104:B104"/>
    <mergeCell ref="C104:D104"/>
    <mergeCell ref="E104:F104"/>
    <mergeCell ref="A105:B105"/>
    <mergeCell ref="C105:D105"/>
    <mergeCell ref="E105:F105"/>
    <mergeCell ref="A102:B102"/>
    <mergeCell ref="C102:D102"/>
    <mergeCell ref="E102:F102"/>
    <mergeCell ref="A103:B103"/>
    <mergeCell ref="C103:D103"/>
    <mergeCell ref="E103:F103"/>
    <mergeCell ref="B95:J95"/>
    <mergeCell ref="B96:J96"/>
    <mergeCell ref="B97:J97"/>
    <mergeCell ref="A98:J98"/>
    <mergeCell ref="B100:I100"/>
    <mergeCell ref="A101:B101"/>
    <mergeCell ref="C101:D101"/>
    <mergeCell ref="E101:F101"/>
    <mergeCell ref="A89:K89"/>
    <mergeCell ref="A90:J90"/>
    <mergeCell ref="B91:J91"/>
    <mergeCell ref="B92:J92"/>
    <mergeCell ref="B93:J93"/>
    <mergeCell ref="B94:J94"/>
    <mergeCell ref="B75:I75"/>
    <mergeCell ref="B76:I76"/>
    <mergeCell ref="B83:I83"/>
    <mergeCell ref="B84:I84"/>
    <mergeCell ref="B85:I85"/>
    <mergeCell ref="B86:I86"/>
    <mergeCell ref="A87:I87"/>
    <mergeCell ref="B88:K88"/>
    <mergeCell ref="A77:I77"/>
    <mergeCell ref="A78:K78"/>
    <mergeCell ref="A79:K79"/>
    <mergeCell ref="B80:I80"/>
    <mergeCell ref="B81:I81"/>
    <mergeCell ref="B82:I82"/>
    <mergeCell ref="A72:K72"/>
    <mergeCell ref="B73:I73"/>
    <mergeCell ref="B74:I74"/>
    <mergeCell ref="A66:K66"/>
    <mergeCell ref="A67:J67"/>
    <mergeCell ref="B68:J68"/>
    <mergeCell ref="B69:J69"/>
    <mergeCell ref="A70:J70"/>
    <mergeCell ref="A71:K71"/>
    <mergeCell ref="A60:I60"/>
    <mergeCell ref="A61:K61"/>
    <mergeCell ref="A62:I62"/>
    <mergeCell ref="B63:I63"/>
    <mergeCell ref="A64:I64"/>
    <mergeCell ref="A65:K65"/>
    <mergeCell ref="A52:I52"/>
    <mergeCell ref="A53:K53"/>
    <mergeCell ref="A54:K54"/>
    <mergeCell ref="A55:I55"/>
    <mergeCell ref="B56:I56"/>
    <mergeCell ref="B57:I57"/>
    <mergeCell ref="B58:I58"/>
    <mergeCell ref="B59:I59"/>
    <mergeCell ref="B46:I46"/>
    <mergeCell ref="B47:I47"/>
    <mergeCell ref="B48:I48"/>
    <mergeCell ref="B49:I49"/>
    <mergeCell ref="B50:I50"/>
    <mergeCell ref="B51:I51"/>
    <mergeCell ref="B40:J40"/>
    <mergeCell ref="B41:J41"/>
    <mergeCell ref="B42:J42"/>
    <mergeCell ref="A43:J43"/>
    <mergeCell ref="A44:K44"/>
    <mergeCell ref="A45:K45"/>
    <mergeCell ref="B34:I34"/>
    <mergeCell ref="B35:I35"/>
    <mergeCell ref="A36:J36"/>
    <mergeCell ref="A37:K37"/>
    <mergeCell ref="A38:K38"/>
    <mergeCell ref="A39:J39"/>
    <mergeCell ref="A28:I28"/>
    <mergeCell ref="A29:K29"/>
    <mergeCell ref="A30:I30"/>
    <mergeCell ref="C32:D32"/>
    <mergeCell ref="G32:H32"/>
    <mergeCell ref="B33:I33"/>
    <mergeCell ref="B21:I21"/>
    <mergeCell ref="B23:I23"/>
    <mergeCell ref="B24:I24"/>
    <mergeCell ref="B25:I25"/>
    <mergeCell ref="B26:I26"/>
    <mergeCell ref="B27:I27"/>
    <mergeCell ref="B15:I15"/>
    <mergeCell ref="B16:I16"/>
    <mergeCell ref="A17:I17"/>
    <mergeCell ref="A18:K18"/>
    <mergeCell ref="A19:I19"/>
    <mergeCell ref="B20:I20"/>
    <mergeCell ref="A11:J11"/>
    <mergeCell ref="A13:K13"/>
    <mergeCell ref="A14:I14"/>
    <mergeCell ref="C6:E6"/>
    <mergeCell ref="G6:I6"/>
    <mergeCell ref="C8:I8"/>
    <mergeCell ref="C9:D9"/>
    <mergeCell ref="F9:G9"/>
    <mergeCell ref="H9:I9"/>
    <mergeCell ref="A1:B1"/>
    <mergeCell ref="C1:K1"/>
    <mergeCell ref="A2:K2"/>
    <mergeCell ref="B3:I3"/>
    <mergeCell ref="B4:I4"/>
    <mergeCell ref="C5:I5"/>
    <mergeCell ref="C10:D10"/>
    <mergeCell ref="F10:G10"/>
    <mergeCell ref="H10:I10"/>
  </mergeCells>
  <pageMargins left="0.39370078740157483" right="0.39370078740157483" top="0.39370078740157483" bottom="0.39370078740157483" header="0.39370078740157483" footer="0.3937007874015748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A836F5CE63CB4790DE29BD59625F1F" ma:contentTypeVersion="10" ma:contentTypeDescription="Crie um novo documento." ma:contentTypeScope="" ma:versionID="ac85c8d1c1a05a39537bd56fc2882972">
  <xsd:schema xmlns:xsd="http://www.w3.org/2001/XMLSchema" xmlns:xs="http://www.w3.org/2001/XMLSchema" xmlns:p="http://schemas.microsoft.com/office/2006/metadata/properties" xmlns:ns2="730bf0fa-f10f-4a86-9b3c-722b26c5adbd" xmlns:ns3="a98b6335-4d20-4a49-b0c4-9cb645cf511e" targetNamespace="http://schemas.microsoft.com/office/2006/metadata/properties" ma:root="true" ma:fieldsID="00e8459fd32103b71512d166c8bbce9e" ns2:_="" ns3:_="">
    <xsd:import namespace="730bf0fa-f10f-4a86-9b3c-722b26c5adbd"/>
    <xsd:import namespace="a98b6335-4d20-4a49-b0c4-9cb645cf5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bf0fa-f10f-4a86-9b3c-722b26c5ad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ca295c2-3d40-4c80-8124-a67926e83b1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8b6335-4d20-4a49-b0c4-9cb645cf511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49b619-7dcc-4afa-90eb-467ded772e9b}" ma:internalName="TaxCatchAll" ma:showField="CatchAllData" ma:web="a98b6335-4d20-4a49-b0c4-9cb645cf51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8b6335-4d20-4a49-b0c4-9cb645cf511e" xsi:nil="true"/>
    <lcf76f155ced4ddcb4097134ff3c332f xmlns="730bf0fa-f10f-4a86-9b3c-722b26c5adb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429B8D-9830-4CD5-A0A0-89A5D6CB59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0bf0fa-f10f-4a86-9b3c-722b26c5adbd"/>
    <ds:schemaRef ds:uri="a98b6335-4d20-4a49-b0c4-9cb645cf51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D0200F-2B0D-4F15-AF84-FD6BDD0F8A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9E574E-B0D1-4689-81E2-119ACCA36367}">
  <ds:schemaRefs>
    <ds:schemaRef ds:uri="http://www.w3.org/XML/1998/namespace"/>
    <ds:schemaRef ds:uri="730bf0fa-f10f-4a86-9b3c-722b26c5adbd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a98b6335-4d20-4a49-b0c4-9cb645cf511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MEMÓRIA DE CÁLCULO </vt:lpstr>
      <vt:lpstr>QUADRO RESUMO</vt:lpstr>
      <vt:lpstr>PSICOLOGO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miguel</cp:lastModifiedBy>
  <cp:lastPrinted>2026-05-13T10:29:31Z</cp:lastPrinted>
  <dcterms:created xsi:type="dcterms:W3CDTF">2010-12-08T17:56:29Z</dcterms:created>
  <dcterms:modified xsi:type="dcterms:W3CDTF">2026-05-13T10:32:57Z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0x01010097A836F5CE63CB4790DE29BD59625F1F</vt:lpwstr>
  </property>
  <property fmtid="{D5CDD505-2E9C-101B-9397-08002B2CF9AE}" pid="3" name="MediaServiceImageTags">
    <vt:lpwstr/>
  </property>
</Properties>
</file>