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/>
  <mc:AlternateContent xmlns:mc="http://schemas.openxmlformats.org/markup-compatibility/2006">
    <mc:Choice Requires="x15">
      <x15ac:absPath xmlns:x15ac="http://schemas.microsoft.com/office/spreadsheetml/2010/11/ac" url="C:\Users\Usuario\Desktop\CLIENTES SERV\Itaguajé\ESTRADA RURAL ASSENTAMENTO\4º CORREÇÃO\PLANILHA ORÇAMENTO\"/>
    </mc:Choice>
  </mc:AlternateContent>
  <xr:revisionPtr revIDLastSave="0" documentId="13_ncr:1_{1204F4D4-F096-43ED-BFF5-D40BCBA61ED0}" xr6:coauthVersionLast="47" xr6:coauthVersionMax="47" xr10:uidLastSave="{00000000-0000-0000-0000-000000000000}"/>
  <bookViews>
    <workbookView xWindow="28680" yWindow="-120" windowWidth="29040" windowHeight="15720" tabRatio="658" firstSheet="2" activeTab="4" xr2:uid="{00000000-000D-0000-FFFF-FFFF00000000}"/>
  </bookViews>
  <sheets>
    <sheet name="base" sheetId="10" state="hidden" r:id="rId1"/>
    <sheet name="base (2)" sheetId="13" state="hidden" r:id="rId2"/>
    <sheet name="Cronograma Edital" sheetId="14" r:id="rId3"/>
    <sheet name="BDI Pavimentação" sheetId="20" r:id="rId4"/>
    <sheet name="orc DER AGOSTO 2025" sheetId="18" r:id="rId5"/>
  </sheets>
  <externalReferences>
    <externalReference r:id="rId6"/>
  </externalReferences>
  <definedNames>
    <definedName name="_xlnm._FilterDatabase" localSheetId="4" hidden="1">'orc DER AGOSTO 2025'!$A$17:$S$89</definedName>
    <definedName name="_xlnm.Print_Area" localSheetId="0">base!$B$1:$P$13</definedName>
    <definedName name="_xlnm.Print_Area" localSheetId="1">'base (2)'!$B$1:$P$13</definedName>
    <definedName name="_xlnm.Print_Area" localSheetId="3">'BDI Pavimentação'!$A$1:$C$17</definedName>
    <definedName name="_xlnm.Print_Area" localSheetId="2">'Cronograma Edital'!$B$1:$Z$55</definedName>
    <definedName name="_xlnm.Print_Area" localSheetId="4">'orc DER AGOSTO 2025'!$B$1:$Q$79</definedName>
    <definedName name="d" localSheetId="3">[1]proposta!#REF!</definedName>
    <definedName name="d">[1]proposta!#REF!</definedName>
    <definedName name="j" localSheetId="3">#REF!</definedName>
    <definedName name="j">#REF!</definedName>
    <definedName name="_xlnm.Print_Titles" localSheetId="4">'orc DER AGOSTO 2025'!$16:$17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W51" i="14" l="1"/>
  <c r="V51" i="14"/>
  <c r="U51" i="14"/>
  <c r="T51" i="14"/>
  <c r="S51" i="14"/>
  <c r="R51" i="14"/>
  <c r="Q51" i="14"/>
  <c r="P51" i="14"/>
  <c r="O51" i="14"/>
  <c r="N51" i="14"/>
  <c r="M51" i="14"/>
  <c r="L51" i="14"/>
  <c r="K51" i="14"/>
  <c r="J51" i="14"/>
  <c r="I51" i="14"/>
  <c r="Q75" i="18"/>
  <c r="P75" i="18" s="1"/>
  <c r="O82" i="18"/>
  <c r="Q67" i="18"/>
  <c r="Q59" i="18"/>
  <c r="Q53" i="18"/>
  <c r="Q50" i="18"/>
  <c r="Q47" i="18"/>
  <c r="Q44" i="18"/>
  <c r="Q35" i="18"/>
  <c r="Q27" i="18"/>
  <c r="Q21" i="18"/>
  <c r="Q18" i="18"/>
  <c r="O73" i="18"/>
  <c r="O71" i="18"/>
  <c r="O70" i="18"/>
  <c r="O69" i="18"/>
  <c r="O68" i="18"/>
  <c r="O66" i="18"/>
  <c r="O65" i="18"/>
  <c r="O64" i="18"/>
  <c r="O63" i="18"/>
  <c r="O62" i="18"/>
  <c r="O61" i="18"/>
  <c r="O60" i="18"/>
  <c r="O58" i="18"/>
  <c r="O57" i="18"/>
  <c r="O56" i="18"/>
  <c r="O55" i="18"/>
  <c r="O54" i="18"/>
  <c r="O52" i="18"/>
  <c r="O51" i="18"/>
  <c r="O49" i="18"/>
  <c r="O48" i="18"/>
  <c r="O46" i="18"/>
  <c r="O45" i="18"/>
  <c r="O43" i="18"/>
  <c r="O42" i="18"/>
  <c r="O41" i="18"/>
  <c r="O40" i="18"/>
  <c r="O39" i="18"/>
  <c r="O38" i="18"/>
  <c r="O37" i="18"/>
  <c r="O36" i="18"/>
  <c r="O34" i="18"/>
  <c r="O33" i="18"/>
  <c r="O32" i="18"/>
  <c r="O31" i="18"/>
  <c r="O30" i="18"/>
  <c r="O29" i="18"/>
  <c r="O28" i="18"/>
  <c r="O26" i="18"/>
  <c r="O25" i="18"/>
  <c r="O24" i="18"/>
  <c r="O23" i="18"/>
  <c r="O22" i="18"/>
  <c r="O20" i="18"/>
  <c r="O19" i="18"/>
  <c r="H51" i="14"/>
  <c r="G51" i="14"/>
  <c r="F51" i="14"/>
  <c r="Q72" i="18"/>
  <c r="Z48" i="14" l="1"/>
  <c r="N57" i="18"/>
  <c r="P57" i="18" s="1"/>
  <c r="N58" i="18"/>
  <c r="P58" i="18" s="1"/>
  <c r="J66" i="18" l="1"/>
  <c r="N51" i="18"/>
  <c r="N52" i="18"/>
  <c r="Q6" i="14" l="1"/>
  <c r="P6" i="14"/>
  <c r="O6" i="14"/>
  <c r="N6" i="14"/>
  <c r="M6" i="14"/>
  <c r="L6" i="14"/>
  <c r="K6" i="14"/>
  <c r="J6" i="14"/>
  <c r="J8" i="14" s="1"/>
  <c r="K7" i="14" s="1"/>
  <c r="K8" i="14" s="1"/>
  <c r="L7" i="14" s="1"/>
  <c r="L8" i="14" s="1"/>
  <c r="M7" i="14" s="1"/>
  <c r="M8" i="14" s="1"/>
  <c r="Z18" i="14"/>
  <c r="A18" i="14"/>
  <c r="K74" i="18"/>
  <c r="N73" i="18"/>
  <c r="N71" i="18"/>
  <c r="N70" i="18"/>
  <c r="N69" i="18"/>
  <c r="N68" i="18"/>
  <c r="N63" i="18"/>
  <c r="N65" i="18"/>
  <c r="N66" i="18"/>
  <c r="N62" i="18"/>
  <c r="N61" i="18"/>
  <c r="N60" i="18"/>
  <c r="N56" i="18"/>
  <c r="N55" i="18"/>
  <c r="N54" i="18"/>
  <c r="N49" i="18"/>
  <c r="N48" i="18"/>
  <c r="N45" i="18"/>
  <c r="N46" i="18"/>
  <c r="J45" i="18"/>
  <c r="N37" i="18"/>
  <c r="N31" i="18"/>
  <c r="N28" i="18"/>
  <c r="K26" i="18"/>
  <c r="N25" i="18"/>
  <c r="N24" i="18"/>
  <c r="N23" i="18"/>
  <c r="N34" i="18"/>
  <c r="N33" i="18"/>
  <c r="N32" i="18"/>
  <c r="N29" i="18"/>
  <c r="N30" i="18"/>
  <c r="N38" i="18"/>
  <c r="N41" i="18"/>
  <c r="J41" i="18"/>
  <c r="N43" i="18"/>
  <c r="N42" i="18"/>
  <c r="J42" i="18"/>
  <c r="N40" i="18"/>
  <c r="N26" i="18" l="1"/>
  <c r="P31" i="18"/>
  <c r="N74" i="18"/>
  <c r="O74" i="18" s="1"/>
  <c r="P40" i="18"/>
  <c r="P45" i="18"/>
  <c r="P30" i="18"/>
  <c r="P33" i="18"/>
  <c r="P34" i="18"/>
  <c r="P42" i="18"/>
  <c r="P41" i="18"/>
  <c r="P38" i="18"/>
  <c r="P24" i="18"/>
  <c r="N7" i="14"/>
  <c r="N8" i="14" s="1"/>
  <c r="O7" i="14" s="1"/>
  <c r="O8" i="14" s="1"/>
  <c r="P7" i="14" s="1"/>
  <c r="P8" i="14" s="1"/>
  <c r="Q7" i="14" s="1"/>
  <c r="Q8" i="14" s="1"/>
  <c r="P32" i="18"/>
  <c r="N39" i="18"/>
  <c r="J29" i="18"/>
  <c r="P71" i="18" l="1"/>
  <c r="P70" i="18"/>
  <c r="P69" i="18"/>
  <c r="P68" i="18"/>
  <c r="P74" i="18" l="1"/>
  <c r="P73" i="18"/>
  <c r="P66" i="18"/>
  <c r="P65" i="18"/>
  <c r="P64" i="18"/>
  <c r="P63" i="18"/>
  <c r="P62" i="18"/>
  <c r="P61" i="18"/>
  <c r="P60" i="18"/>
  <c r="P56" i="18"/>
  <c r="P55" i="18"/>
  <c r="P54" i="18"/>
  <c r="P52" i="18"/>
  <c r="P51" i="18"/>
  <c r="P49" i="18"/>
  <c r="P48" i="18"/>
  <c r="P46" i="18"/>
  <c r="P43" i="18"/>
  <c r="P39" i="18"/>
  <c r="P36" i="18"/>
  <c r="P29" i="18"/>
  <c r="P28" i="18"/>
  <c r="P26" i="18"/>
  <c r="P25" i="18"/>
  <c r="P23" i="18"/>
  <c r="P22" i="18"/>
  <c r="P20" i="18"/>
  <c r="P19" i="18"/>
  <c r="O77" i="18" l="1"/>
  <c r="J43" i="18"/>
  <c r="S39" i="18"/>
  <c r="J39" i="18"/>
  <c r="J20" i="18"/>
  <c r="H26" i="18"/>
  <c r="J19" i="18"/>
  <c r="S34" i="18"/>
  <c r="J36" i="18" l="1"/>
  <c r="J48" i="18"/>
  <c r="M37" i="18"/>
  <c r="P37" i="18" l="1"/>
  <c r="H49" i="18"/>
  <c r="J49" i="18" s="1"/>
  <c r="S49" i="18"/>
  <c r="O76" i="18" l="1"/>
  <c r="S75" i="18"/>
  <c r="S76" i="18"/>
  <c r="S77" i="18"/>
  <c r="S78" i="18"/>
  <c r="S79" i="18"/>
  <c r="S80" i="18"/>
  <c r="S81" i="18"/>
  <c r="S82" i="18"/>
  <c r="S83" i="18"/>
  <c r="S84" i="18"/>
  <c r="S85" i="18"/>
  <c r="S86" i="18"/>
  <c r="S87" i="18"/>
  <c r="J73" i="18"/>
  <c r="J61" i="18"/>
  <c r="J52" i="18"/>
  <c r="P76" i="18" l="1"/>
  <c r="Q76" i="18" s="1"/>
  <c r="Q82" i="18" s="1"/>
  <c r="J46" i="18"/>
  <c r="J28" i="18" l="1"/>
  <c r="H23" i="18"/>
  <c r="Z3" i="14" l="1"/>
  <c r="B24" i="20"/>
  <c r="C2" i="20" s="1"/>
  <c r="C6" i="20" s="1"/>
  <c r="B13" i="20" s="1"/>
  <c r="B15" i="20" s="1"/>
  <c r="F10" i="18" s="1"/>
  <c r="C13" i="20"/>
  <c r="B17" i="20" s="1"/>
  <c r="F9" i="18" s="1"/>
  <c r="J78" i="18"/>
  <c r="J77" i="18"/>
  <c r="J76" i="18"/>
  <c r="J75" i="18"/>
  <c r="S62" i="18"/>
  <c r="S48" i="18"/>
  <c r="S37" i="18"/>
  <c r="S36" i="18"/>
  <c r="J23" i="18"/>
  <c r="Z17" i="14"/>
  <c r="A19" i="14"/>
  <c r="A17" i="14"/>
  <c r="A16" i="14"/>
  <c r="A15" i="14"/>
  <c r="A14" i="14"/>
  <c r="A13" i="14"/>
  <c r="A12" i="14"/>
  <c r="A11" i="14"/>
  <c r="A10" i="14"/>
  <c r="A9" i="14"/>
  <c r="T24" i="14"/>
  <c r="R24" i="14"/>
  <c r="I6" i="14"/>
  <c r="I24" i="14" s="1"/>
  <c r="H6" i="14"/>
  <c r="G6" i="14"/>
  <c r="F6" i="14"/>
  <c r="Y4" i="14"/>
  <c r="Z2" i="14" s="1"/>
  <c r="S3" i="14"/>
  <c r="S129" i="13"/>
  <c r="A129" i="13"/>
  <c r="S128" i="13"/>
  <c r="A128" i="13"/>
  <c r="S127" i="13"/>
  <c r="A127" i="13"/>
  <c r="S126" i="13"/>
  <c r="A126" i="13"/>
  <c r="S125" i="13"/>
  <c r="A125" i="13"/>
  <c r="S124" i="13"/>
  <c r="A124" i="13"/>
  <c r="S123" i="13"/>
  <c r="A123" i="13"/>
  <c r="S122" i="13"/>
  <c r="A122" i="13"/>
  <c r="S121" i="13"/>
  <c r="A121" i="13"/>
  <c r="S120" i="13"/>
  <c r="A120" i="13"/>
  <c r="S119" i="13"/>
  <c r="A119" i="13"/>
  <c r="S116" i="13"/>
  <c r="A116" i="13"/>
  <c r="S115" i="13"/>
  <c r="A115" i="13"/>
  <c r="S114" i="13"/>
  <c r="A114" i="13"/>
  <c r="S113" i="13"/>
  <c r="A113" i="13"/>
  <c r="S112" i="13"/>
  <c r="A112" i="13"/>
  <c r="S111" i="13"/>
  <c r="A111" i="13"/>
  <c r="S110" i="13"/>
  <c r="A110" i="13"/>
  <c r="S109" i="13"/>
  <c r="A109" i="13"/>
  <c r="S108" i="13"/>
  <c r="A108" i="13"/>
  <c r="S107" i="13"/>
  <c r="A107" i="13"/>
  <c r="S106" i="13"/>
  <c r="A106" i="13"/>
  <c r="S103" i="13"/>
  <c r="A103" i="13"/>
  <c r="S102" i="13"/>
  <c r="A102" i="13"/>
  <c r="S101" i="13"/>
  <c r="A101" i="13"/>
  <c r="S100" i="13"/>
  <c r="A100" i="13"/>
  <c r="S99" i="13"/>
  <c r="A99" i="13"/>
  <c r="S98" i="13"/>
  <c r="A98" i="13"/>
  <c r="S97" i="13"/>
  <c r="A97" i="13"/>
  <c r="S96" i="13"/>
  <c r="A96" i="13"/>
  <c r="S95" i="13"/>
  <c r="A95" i="13"/>
  <c r="S94" i="13"/>
  <c r="A94" i="13"/>
  <c r="S93" i="13"/>
  <c r="A93" i="13"/>
  <c r="S90" i="13"/>
  <c r="A90" i="13"/>
  <c r="S89" i="13"/>
  <c r="A89" i="13"/>
  <c r="S88" i="13"/>
  <c r="A88" i="13"/>
  <c r="S87" i="13"/>
  <c r="A87" i="13"/>
  <c r="S86" i="13"/>
  <c r="A86" i="13"/>
  <c r="S85" i="13"/>
  <c r="A85" i="13"/>
  <c r="S84" i="13"/>
  <c r="A84" i="13"/>
  <c r="S83" i="13"/>
  <c r="A83" i="13"/>
  <c r="S82" i="13"/>
  <c r="A82" i="13"/>
  <c r="S81" i="13"/>
  <c r="A81" i="13"/>
  <c r="S80" i="13"/>
  <c r="A80" i="13"/>
  <c r="S77" i="13"/>
  <c r="A77" i="13"/>
  <c r="S76" i="13"/>
  <c r="A76" i="13"/>
  <c r="S75" i="13"/>
  <c r="A75" i="13"/>
  <c r="S74" i="13"/>
  <c r="A74" i="13"/>
  <c r="S73" i="13"/>
  <c r="A73" i="13"/>
  <c r="S72" i="13"/>
  <c r="A72" i="13"/>
  <c r="S71" i="13"/>
  <c r="A71" i="13"/>
  <c r="S70" i="13"/>
  <c r="A70" i="13"/>
  <c r="S69" i="13"/>
  <c r="A69" i="13"/>
  <c r="S68" i="13"/>
  <c r="A68" i="13"/>
  <c r="S67" i="13"/>
  <c r="A67" i="13"/>
  <c r="S64" i="13"/>
  <c r="A64" i="13"/>
  <c r="S63" i="13"/>
  <c r="A63" i="13"/>
  <c r="S62" i="13"/>
  <c r="A62" i="13"/>
  <c r="S61" i="13"/>
  <c r="A61" i="13"/>
  <c r="S60" i="13"/>
  <c r="A60" i="13"/>
  <c r="S59" i="13"/>
  <c r="A59" i="13"/>
  <c r="S58" i="13"/>
  <c r="A58" i="13"/>
  <c r="S57" i="13"/>
  <c r="A57" i="13"/>
  <c r="S56" i="13"/>
  <c r="A56" i="13"/>
  <c r="S55" i="13"/>
  <c r="A55" i="13"/>
  <c r="S54" i="13"/>
  <c r="A54" i="13"/>
  <c r="S51" i="13"/>
  <c r="A51" i="13"/>
  <c r="S50" i="13"/>
  <c r="A50" i="13"/>
  <c r="S49" i="13"/>
  <c r="A49" i="13"/>
  <c r="S48" i="13"/>
  <c r="A48" i="13"/>
  <c r="S47" i="13"/>
  <c r="A47" i="13"/>
  <c r="S46" i="13"/>
  <c r="A46" i="13"/>
  <c r="S45" i="13"/>
  <c r="A45" i="13"/>
  <c r="S44" i="13"/>
  <c r="A44" i="13"/>
  <c r="S43" i="13"/>
  <c r="A43" i="13"/>
  <c r="S42" i="13"/>
  <c r="A42" i="13"/>
  <c r="S41" i="13"/>
  <c r="A41" i="13"/>
  <c r="S38" i="13"/>
  <c r="A38" i="13"/>
  <c r="S37" i="13"/>
  <c r="A37" i="13"/>
  <c r="S36" i="13"/>
  <c r="A36" i="13"/>
  <c r="S35" i="13"/>
  <c r="A35" i="13"/>
  <c r="S34" i="13"/>
  <c r="A34" i="13"/>
  <c r="S33" i="13"/>
  <c r="A33" i="13"/>
  <c r="S32" i="13"/>
  <c r="A32" i="13"/>
  <c r="S31" i="13"/>
  <c r="A31" i="13"/>
  <c r="S30" i="13"/>
  <c r="A30" i="13"/>
  <c r="S29" i="13"/>
  <c r="A29" i="13"/>
  <c r="S28" i="13"/>
  <c r="A28" i="13"/>
  <c r="S25" i="13"/>
  <c r="A25" i="13"/>
  <c r="S24" i="13"/>
  <c r="A24" i="13"/>
  <c r="S23" i="13"/>
  <c r="A23" i="13"/>
  <c r="S22" i="13"/>
  <c r="A22" i="13"/>
  <c r="S21" i="13"/>
  <c r="A21" i="13"/>
  <c r="S20" i="13"/>
  <c r="A20" i="13"/>
  <c r="S19" i="13"/>
  <c r="A19" i="13"/>
  <c r="S18" i="13"/>
  <c r="A18" i="13"/>
  <c r="S17" i="13"/>
  <c r="A17" i="13"/>
  <c r="S16" i="13"/>
  <c r="A16" i="13"/>
  <c r="S15" i="13"/>
  <c r="A15" i="13"/>
  <c r="S12" i="13"/>
  <c r="A12" i="13"/>
  <c r="S11" i="13"/>
  <c r="S131" i="13" s="1"/>
  <c r="A11" i="13"/>
  <c r="S10" i="13"/>
  <c r="A10" i="13"/>
  <c r="S9" i="13"/>
  <c r="A9" i="13"/>
  <c r="S8" i="13"/>
  <c r="A8" i="13"/>
  <c r="S7" i="13"/>
  <c r="A7" i="13"/>
  <c r="S6" i="13"/>
  <c r="A6" i="13"/>
  <c r="S5" i="13"/>
  <c r="A5" i="13"/>
  <c r="S4" i="13"/>
  <c r="A4" i="13"/>
  <c r="S3" i="13"/>
  <c r="A3" i="13"/>
  <c r="S2" i="13"/>
  <c r="A2" i="13"/>
  <c r="S129" i="10"/>
  <c r="A129" i="10"/>
  <c r="S128" i="10"/>
  <c r="A128" i="10"/>
  <c r="S127" i="10"/>
  <c r="A127" i="10"/>
  <c r="S126" i="10"/>
  <c r="A126" i="10"/>
  <c r="S125" i="10"/>
  <c r="A125" i="10"/>
  <c r="S124" i="10"/>
  <c r="A124" i="10"/>
  <c r="S123" i="10"/>
  <c r="A123" i="10"/>
  <c r="S122" i="10"/>
  <c r="A122" i="10"/>
  <c r="S121" i="10"/>
  <c r="A121" i="10"/>
  <c r="S120" i="10"/>
  <c r="A120" i="10"/>
  <c r="S119" i="10"/>
  <c r="A119" i="10"/>
  <c r="S116" i="10"/>
  <c r="A116" i="10"/>
  <c r="S115" i="10"/>
  <c r="A115" i="10"/>
  <c r="S114" i="10"/>
  <c r="A114" i="10"/>
  <c r="S113" i="10"/>
  <c r="A113" i="10"/>
  <c r="S112" i="10"/>
  <c r="A112" i="10"/>
  <c r="S111" i="10"/>
  <c r="A111" i="10"/>
  <c r="S110" i="10"/>
  <c r="A110" i="10"/>
  <c r="S109" i="10"/>
  <c r="A109" i="10"/>
  <c r="S108" i="10"/>
  <c r="A108" i="10"/>
  <c r="S107" i="10"/>
  <c r="A107" i="10"/>
  <c r="S106" i="10"/>
  <c r="A106" i="10"/>
  <c r="S103" i="10"/>
  <c r="A103" i="10"/>
  <c r="S102" i="10"/>
  <c r="A102" i="10"/>
  <c r="S101" i="10"/>
  <c r="A101" i="10"/>
  <c r="S100" i="10"/>
  <c r="A100" i="10"/>
  <c r="S99" i="10"/>
  <c r="A99" i="10"/>
  <c r="S98" i="10"/>
  <c r="A98" i="10"/>
  <c r="S97" i="10"/>
  <c r="A97" i="10"/>
  <c r="S96" i="10"/>
  <c r="A96" i="10"/>
  <c r="S95" i="10"/>
  <c r="A95" i="10"/>
  <c r="S94" i="10"/>
  <c r="A94" i="10"/>
  <c r="S93" i="10"/>
  <c r="A93" i="10"/>
  <c r="S90" i="10"/>
  <c r="A90" i="10"/>
  <c r="S89" i="10"/>
  <c r="A89" i="10"/>
  <c r="S88" i="10"/>
  <c r="A88" i="10"/>
  <c r="S87" i="10"/>
  <c r="A87" i="10"/>
  <c r="S86" i="10"/>
  <c r="A86" i="10"/>
  <c r="S85" i="10"/>
  <c r="A85" i="10"/>
  <c r="S84" i="10"/>
  <c r="A84" i="10"/>
  <c r="S83" i="10"/>
  <c r="A83" i="10"/>
  <c r="S82" i="10"/>
  <c r="A82" i="10"/>
  <c r="S81" i="10"/>
  <c r="A81" i="10"/>
  <c r="S80" i="10"/>
  <c r="A80" i="10"/>
  <c r="S77" i="10"/>
  <c r="A77" i="10"/>
  <c r="S76" i="10"/>
  <c r="A76" i="10"/>
  <c r="S75" i="10"/>
  <c r="A75" i="10"/>
  <c r="S74" i="10"/>
  <c r="A74" i="10"/>
  <c r="S73" i="10"/>
  <c r="A73" i="10"/>
  <c r="S72" i="10"/>
  <c r="A72" i="10"/>
  <c r="S71" i="10"/>
  <c r="A71" i="10"/>
  <c r="S70" i="10"/>
  <c r="A70" i="10"/>
  <c r="S69" i="10"/>
  <c r="A69" i="10"/>
  <c r="S68" i="10"/>
  <c r="A68" i="10"/>
  <c r="S67" i="10"/>
  <c r="A67" i="10"/>
  <c r="S64" i="10"/>
  <c r="A64" i="10"/>
  <c r="S63" i="10"/>
  <c r="A63" i="10"/>
  <c r="S62" i="10"/>
  <c r="A62" i="10"/>
  <c r="S61" i="10"/>
  <c r="A61" i="10"/>
  <c r="S60" i="10"/>
  <c r="A60" i="10"/>
  <c r="S59" i="10"/>
  <c r="A59" i="10"/>
  <c r="S58" i="10"/>
  <c r="A58" i="10"/>
  <c r="S57" i="10"/>
  <c r="A57" i="10"/>
  <c r="S56" i="10"/>
  <c r="A56" i="10"/>
  <c r="S55" i="10"/>
  <c r="A55" i="10"/>
  <c r="S54" i="10"/>
  <c r="A54" i="10"/>
  <c r="S51" i="10"/>
  <c r="A51" i="10"/>
  <c r="S50" i="10"/>
  <c r="A50" i="10"/>
  <c r="S49" i="10"/>
  <c r="A49" i="10"/>
  <c r="S48" i="10"/>
  <c r="A48" i="10"/>
  <c r="S47" i="10"/>
  <c r="A47" i="10"/>
  <c r="S46" i="10"/>
  <c r="A46" i="10"/>
  <c r="S45" i="10"/>
  <c r="A45" i="10"/>
  <c r="S44" i="10"/>
  <c r="A44" i="10"/>
  <c r="S43" i="10"/>
  <c r="A43" i="10"/>
  <c r="S42" i="10"/>
  <c r="A42" i="10"/>
  <c r="S41" i="10"/>
  <c r="A41" i="10"/>
  <c r="S38" i="10"/>
  <c r="A38" i="10"/>
  <c r="S37" i="10"/>
  <c r="A37" i="10"/>
  <c r="S36" i="10"/>
  <c r="A36" i="10"/>
  <c r="S35" i="10"/>
  <c r="A35" i="10"/>
  <c r="S34" i="10"/>
  <c r="A34" i="10"/>
  <c r="S33" i="10"/>
  <c r="A33" i="10"/>
  <c r="S32" i="10"/>
  <c r="A32" i="10"/>
  <c r="S31" i="10"/>
  <c r="A31" i="10"/>
  <c r="S30" i="10"/>
  <c r="A30" i="10"/>
  <c r="S29" i="10"/>
  <c r="A29" i="10"/>
  <c r="S28" i="10"/>
  <c r="A28" i="10"/>
  <c r="S25" i="10"/>
  <c r="A25" i="10"/>
  <c r="S24" i="10"/>
  <c r="A24" i="10"/>
  <c r="S23" i="10"/>
  <c r="A23" i="10"/>
  <c r="S22" i="10"/>
  <c r="A22" i="10"/>
  <c r="S21" i="10"/>
  <c r="A21" i="10"/>
  <c r="S20" i="10"/>
  <c r="A20" i="10"/>
  <c r="S19" i="10"/>
  <c r="A19" i="10"/>
  <c r="S18" i="10"/>
  <c r="A18" i="10"/>
  <c r="S17" i="10"/>
  <c r="A17" i="10"/>
  <c r="S16" i="10"/>
  <c r="A16" i="10"/>
  <c r="S15" i="10"/>
  <c r="A15" i="10"/>
  <c r="S12" i="10"/>
  <c r="A12" i="10"/>
  <c r="S11" i="10"/>
  <c r="A11" i="10"/>
  <c r="S10" i="10"/>
  <c r="A10" i="10"/>
  <c r="S9" i="10"/>
  <c r="A9" i="10"/>
  <c r="S8" i="10"/>
  <c r="A8" i="10"/>
  <c r="S7" i="10"/>
  <c r="A7" i="10"/>
  <c r="S6" i="10"/>
  <c r="A6" i="10"/>
  <c r="S5" i="10"/>
  <c r="A5" i="10"/>
  <c r="S4" i="10"/>
  <c r="A4" i="10"/>
  <c r="S3" i="10"/>
  <c r="A3" i="10"/>
  <c r="S2" i="10"/>
  <c r="S131" i="10" s="1"/>
  <c r="A2" i="10"/>
  <c r="U3" i="14" l="1"/>
  <c r="F8" i="14" s="1"/>
  <c r="G8" i="14" s="1"/>
  <c r="H7" i="14" s="1"/>
  <c r="H8" i="14" s="1"/>
  <c r="I7" i="14" s="1"/>
  <c r="I8" i="14" s="1"/>
  <c r="S7" i="14" s="1"/>
  <c r="S8" i="14" s="1"/>
  <c r="T7" i="14" s="1"/>
  <c r="T8" i="14" s="1"/>
  <c r="U7" i="14" s="1"/>
  <c r="U8" i="14" s="1"/>
  <c r="V7" i="14" s="1"/>
  <c r="V8" i="14" s="1"/>
  <c r="W7" i="14" s="1"/>
  <c r="W8" i="14" s="1"/>
  <c r="S74" i="18"/>
  <c r="S28" i="18"/>
  <c r="Q78" i="18"/>
  <c r="S29" i="18"/>
  <c r="K20" i="18"/>
  <c r="R44" i="18"/>
  <c r="S44" i="18" s="1"/>
  <c r="K19" i="18"/>
  <c r="R26" i="14"/>
  <c r="G24" i="14"/>
  <c r="R21" i="18"/>
  <c r="S21" i="18" s="1"/>
  <c r="Z12" i="14"/>
  <c r="Z10" i="14"/>
  <c r="Z11" i="14"/>
  <c r="Z15" i="14"/>
  <c r="Z14" i="14"/>
  <c r="Z16" i="14"/>
  <c r="Z19" i="14"/>
  <c r="Z13" i="14"/>
  <c r="Z9" i="14"/>
  <c r="Z4" i="14"/>
  <c r="V24" i="14"/>
  <c r="H24" i="14"/>
  <c r="U24" i="14"/>
  <c r="S52" i="18"/>
  <c r="R18" i="18"/>
  <c r="S18" i="18" s="1"/>
  <c r="S61" i="18"/>
  <c r="R47" i="18"/>
  <c r="S47" i="18" s="1"/>
  <c r="S23" i="18"/>
  <c r="S73" i="18"/>
  <c r="S24" i="14"/>
  <c r="W24" i="14"/>
  <c r="F24" i="14"/>
  <c r="S66" i="18"/>
  <c r="P78" i="18"/>
  <c r="S46" i="18"/>
  <c r="P77" i="18"/>
  <c r="R50" i="18"/>
  <c r="S50" i="18" s="1"/>
  <c r="R35" i="18"/>
  <c r="S35" i="18" s="1"/>
  <c r="K36" i="18"/>
  <c r="Q79" i="18" l="1"/>
  <c r="U26" i="14"/>
  <c r="I26" i="14"/>
  <c r="H26" i="14"/>
  <c r="V26" i="14"/>
  <c r="O78" i="18"/>
  <c r="P82" i="18" s="1"/>
  <c r="S26" i="14"/>
  <c r="W26" i="14"/>
  <c r="T26" i="14"/>
  <c r="AC19" i="14"/>
  <c r="AC16" i="14"/>
  <c r="AC10" i="14"/>
  <c r="G26" i="14"/>
  <c r="AC17" i="14"/>
  <c r="AC13" i="14"/>
  <c r="AC11" i="14"/>
  <c r="AC9" i="14"/>
  <c r="F26" i="14"/>
  <c r="AC14" i="14"/>
  <c r="AC15" i="14"/>
  <c r="AC12" i="14"/>
  <c r="J82" i="18"/>
  <c r="R72" i="18"/>
  <c r="S72" i="18" s="1"/>
  <c r="R59" i="18"/>
  <c r="S59" i="18" s="1"/>
  <c r="Q77" i="18"/>
  <c r="R27" i="18"/>
  <c r="S27" i="18" s="1"/>
  <c r="R49" i="14" l="1"/>
  <c r="U49" i="14"/>
  <c r="X29" i="14"/>
  <c r="S49" i="14"/>
  <c r="I49" i="14"/>
  <c r="X30" i="14"/>
  <c r="H49" i="14"/>
  <c r="G49" i="14"/>
  <c r="X35" i="14"/>
  <c r="X31" i="14"/>
  <c r="X39" i="14"/>
  <c r="X32" i="14"/>
  <c r="X26" i="14"/>
  <c r="F49" i="14"/>
  <c r="X40" i="14"/>
  <c r="T49" i="14"/>
  <c r="X38" i="14"/>
  <c r="X25" i="14"/>
  <c r="X33" i="14"/>
  <c r="X28" i="14"/>
  <c r="X46" i="14"/>
  <c r="Y46" i="14"/>
  <c r="X37" i="14"/>
  <c r="X36" i="14"/>
  <c r="X42" i="14"/>
  <c r="X27" i="14"/>
  <c r="X45" i="14"/>
  <c r="X34" i="14"/>
  <c r="X41" i="14"/>
  <c r="Y49" i="14" l="1"/>
  <c r="K82" i="18"/>
  <c r="AB51" i="14" l="1"/>
  <c r="Y52" i="14" l="1"/>
  <c r="M52" i="14"/>
  <c r="L52" i="14"/>
  <c r="K52" i="14"/>
  <c r="N52" i="14"/>
  <c r="J52" i="14"/>
  <c r="O52" i="14"/>
  <c r="Z32" i="14"/>
  <c r="AD5" i="14"/>
  <c r="Z36" i="14"/>
  <c r="Z28" i="14"/>
  <c r="Z46" i="14"/>
  <c r="G52" i="14"/>
  <c r="I52" i="14"/>
  <c r="Y53" i="14"/>
  <c r="U52" i="14"/>
  <c r="Z26" i="14"/>
  <c r="Z40" i="14"/>
  <c r="Z30" i="14"/>
  <c r="F52" i="14"/>
  <c r="F53" i="14" s="1"/>
  <c r="Z38" i="14"/>
  <c r="Z34" i="14"/>
  <c r="Z42" i="14"/>
  <c r="H52" i="14"/>
  <c r="G53" i="14" l="1"/>
  <c r="I53" i="14"/>
  <c r="S53" i="14" s="1"/>
  <c r="T53" i="14" s="1"/>
  <c r="U53" i="14" s="1"/>
  <c r="V53" i="14" s="1"/>
  <c r="Z49" i="14"/>
  <c r="Z51" i="14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Ruy  José da Costa</author>
    <author>PARANACIDADE: Ruy  Jose da Costa</author>
  </authors>
  <commentList>
    <comment ref="D1" authorId="0" shapeId="0" xr:uid="{00000000-0006-0000-0800-000001000000}">
      <text>
        <r>
          <rPr>
            <b/>
            <sz val="8"/>
            <color indexed="81"/>
            <rFont val="Segoe UI"/>
            <family val="2"/>
          </rPr>
          <t>Ruy  José da Costa:</t>
        </r>
        <r>
          <rPr>
            <sz val="8"/>
            <color indexed="81"/>
            <rFont val="Segoe UI"/>
            <family val="2"/>
          </rPr>
          <t xml:space="preserve">
FILTRO PARA EDITAL
    "</t>
        </r>
        <r>
          <rPr>
            <b/>
            <sz val="8"/>
            <color indexed="81"/>
            <rFont val="Segoe UI"/>
            <family val="2"/>
          </rPr>
          <t>CARTILHA</t>
        </r>
        <r>
          <rPr>
            <sz val="8"/>
            <color indexed="81"/>
            <rFont val="Segoe UI"/>
            <family val="2"/>
          </rPr>
          <t>"</t>
        </r>
      </text>
    </comment>
    <comment ref="L1" authorId="0" shapeId="0" xr:uid="{00000000-0006-0000-0800-000002000000}">
      <text>
        <r>
          <rPr>
            <b/>
            <sz val="8"/>
            <color indexed="81"/>
            <rFont val="Segoe UI"/>
            <family val="2"/>
          </rPr>
          <t>Ruy  José da Costa:</t>
        </r>
        <r>
          <rPr>
            <sz val="8"/>
            <color indexed="81"/>
            <rFont val="Segoe UI"/>
            <family val="2"/>
          </rPr>
          <t xml:space="preserve">
FILTRO PARA EDITAL
    "</t>
        </r>
        <r>
          <rPr>
            <b/>
            <sz val="8"/>
            <color indexed="81"/>
            <rFont val="Segoe UI"/>
            <family val="2"/>
          </rPr>
          <t>CARTILHA</t>
        </r>
        <r>
          <rPr>
            <sz val="8"/>
            <color indexed="81"/>
            <rFont val="Segoe UI"/>
            <family val="2"/>
          </rPr>
          <t>"</t>
        </r>
      </text>
    </comment>
    <comment ref="D3" authorId="0" shapeId="0" xr:uid="{00000000-0006-0000-0800-000003000000}">
      <text>
        <r>
          <rPr>
            <b/>
            <sz val="8"/>
            <color indexed="81"/>
            <rFont val="Segoe UI"/>
            <family val="2"/>
          </rPr>
          <t>Ruy  José da Costa:</t>
        </r>
        <r>
          <rPr>
            <sz val="8"/>
            <color indexed="81"/>
            <rFont val="Segoe UI"/>
            <family val="2"/>
          </rPr>
          <t xml:space="preserve">
FILTRO PARA EDITAL
    "</t>
        </r>
        <r>
          <rPr>
            <b/>
            <sz val="8"/>
            <color indexed="81"/>
            <rFont val="Segoe UI"/>
            <family val="2"/>
          </rPr>
          <t>ANEXO</t>
        </r>
        <r>
          <rPr>
            <sz val="8"/>
            <color indexed="81"/>
            <rFont val="Segoe UI"/>
            <family val="2"/>
          </rPr>
          <t>"</t>
        </r>
      </text>
    </comment>
    <comment ref="L3" authorId="0" shapeId="0" xr:uid="{00000000-0006-0000-0800-000004000000}">
      <text>
        <r>
          <rPr>
            <b/>
            <sz val="8"/>
            <color indexed="81"/>
            <rFont val="Segoe UI"/>
            <family val="2"/>
          </rPr>
          <t>Ruy  José da Costa:</t>
        </r>
        <r>
          <rPr>
            <sz val="8"/>
            <color indexed="81"/>
            <rFont val="Segoe UI"/>
            <family val="2"/>
          </rPr>
          <t xml:space="preserve">
FILTRO PARA EDITAL
    "</t>
        </r>
        <r>
          <rPr>
            <b/>
            <sz val="8"/>
            <color indexed="81"/>
            <rFont val="Segoe UI"/>
            <family val="2"/>
          </rPr>
          <t>ANEXO</t>
        </r>
        <r>
          <rPr>
            <sz val="8"/>
            <color indexed="81"/>
            <rFont val="Segoe UI"/>
            <family val="2"/>
          </rPr>
          <t>"</t>
        </r>
      </text>
    </comment>
    <comment ref="I52" authorId="1" shapeId="0" xr:uid="{00000000-0006-0000-0800-000007000000}">
      <text>
        <r>
          <rPr>
            <b/>
            <sz val="12"/>
            <color indexed="81"/>
            <rFont val="Tahoma"/>
            <family val="2"/>
          </rPr>
          <t>CUSTO DA PLACA (R$/M2) * CONSUMO (0,2025)  + CUSTO DE UM
SUPORTE METÁLICO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73" authorId="0" shapeId="0" xr:uid="{00000000-0006-0000-0800-000008000000}">
      <text>
        <r>
          <rPr>
            <b/>
            <sz val="8"/>
            <color indexed="81"/>
            <rFont val="Segoe UI"/>
            <family val="2"/>
          </rPr>
          <t>Mínimo um ensaio
Cada 100m de pista</t>
        </r>
        <r>
          <rPr>
            <sz val="8"/>
            <color indexed="81"/>
            <rFont val="Segoe UI"/>
            <family val="2"/>
          </rPr>
          <t xml:space="preserve">
</t>
        </r>
      </text>
    </comment>
    <comment ref="I74" authorId="0" shapeId="0" xr:uid="{00000000-0006-0000-0800-000009000000}">
      <text>
        <r>
          <rPr>
            <b/>
            <sz val="8"/>
            <color indexed="81"/>
            <rFont val="Segoe UI"/>
            <family val="2"/>
          </rPr>
          <t>Mínimo um ensaio
Cada 100m de pista</t>
        </r>
        <r>
          <rPr>
            <sz val="8"/>
            <color indexed="81"/>
            <rFont val="Segoe UI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<sst xmlns="http://schemas.openxmlformats.org/spreadsheetml/2006/main" count="950" uniqueCount="260">
  <si>
    <t>:</t>
  </si>
  <si>
    <t>SUBPROJETO</t>
  </si>
  <si>
    <t>PROTOCOLO</t>
  </si>
  <si>
    <t xml:space="preserve">ARQ Nº </t>
  </si>
  <si>
    <t>LOCAL</t>
  </si>
  <si>
    <t>DMT</t>
  </si>
  <si>
    <t>CONSUMO</t>
  </si>
  <si>
    <t>CUSTOS UNITÁRIOS - ( R$ )</t>
  </si>
  <si>
    <t>PROJETO ORIGINAL</t>
  </si>
  <si>
    <t>TRANSP</t>
  </si>
  <si>
    <t>EXEC.</t>
  </si>
  <si>
    <t>S/BDI</t>
  </si>
  <si>
    <t>C/BDI</t>
  </si>
  <si>
    <t>QUANT</t>
  </si>
  <si>
    <t>UNIT</t>
  </si>
  <si>
    <t>( R$ ) - PM</t>
  </si>
  <si>
    <t>m3</t>
  </si>
  <si>
    <t xml:space="preserve"> </t>
  </si>
  <si>
    <t>m2</t>
  </si>
  <si>
    <t>m</t>
  </si>
  <si>
    <t>ton</t>
  </si>
  <si>
    <t>un</t>
  </si>
  <si>
    <t>N</t>
  </si>
  <si>
    <t>ENSAIOS (%)</t>
  </si>
  <si>
    <t>ORÇAMENTO COMPARATIVO DE PAVIMENTAÇÃO PELA TABELA</t>
  </si>
  <si>
    <t>x</t>
  </si>
  <si>
    <t>ESCRITÓRIO REGIONAL</t>
  </si>
  <si>
    <t>DESCRIÇÃO DOS SERVIÇOS</t>
  </si>
  <si>
    <t>km</t>
  </si>
  <si>
    <t>( ton )</t>
  </si>
  <si>
    <t>UD</t>
  </si>
  <si>
    <t>PLANILHA DE SERVIÇOS   -   PAVIMENTAÇÃO</t>
  </si>
  <si>
    <t>PAVIMENAÇÃO</t>
  </si>
  <si>
    <t>( R$ ) - PM
TOTAIS</t>
  </si>
  <si>
    <t>Município:</t>
  </si>
  <si>
    <t xml:space="preserve">LOTE nº </t>
  </si>
  <si>
    <t/>
  </si>
  <si>
    <t>5</t>
  </si>
  <si>
    <t>2</t>
  </si>
  <si>
    <t>Regularização compac.subleito 100% PN</t>
  </si>
  <si>
    <t>DER</t>
  </si>
  <si>
    <t>3</t>
  </si>
  <si>
    <t>4</t>
  </si>
  <si>
    <t>6</t>
  </si>
  <si>
    <t>8</t>
  </si>
  <si>
    <t>ÁREA INICIAL</t>
  </si>
  <si>
    <t>CONFERÊNCIA</t>
  </si>
  <si>
    <t>Código</t>
  </si>
  <si>
    <t>IMPRIMIR</t>
  </si>
  <si>
    <t>ITENS</t>
  </si>
  <si>
    <t>7</t>
  </si>
  <si>
    <t>Cartilha</t>
  </si>
  <si>
    <t>cartilha</t>
  </si>
  <si>
    <t>Anexo</t>
  </si>
  <si>
    <t>TERRAPLENAGEM</t>
  </si>
  <si>
    <t>REVESTIMENTO</t>
  </si>
  <si>
    <t>MEIO-FIO E SARJETA</t>
  </si>
  <si>
    <t>DRENAGEM</t>
  </si>
  <si>
    <t>SERVIÇOS PRELIMINARES</t>
  </si>
  <si>
    <t>BASE / SUB-BASE</t>
  </si>
  <si>
    <t>PAISAGISMO / URBANISMO</t>
  </si>
  <si>
    <t>SINALIZAÇÃO DE TRÂNSITO</t>
  </si>
  <si>
    <t>ILUMINAÇÃO PÚBLICA</t>
  </si>
  <si>
    <t>9</t>
  </si>
  <si>
    <t>SERVIÇOS DIVERSOS</t>
  </si>
  <si>
    <t>10</t>
  </si>
  <si>
    <t>IMPOSTOS</t>
  </si>
  <si>
    <t>TOTAL</t>
  </si>
  <si>
    <t>LUCRO</t>
  </si>
  <si>
    <t>PREÇO GLOBAL</t>
  </si>
  <si>
    <t>1</t>
  </si>
  <si>
    <t>11</t>
  </si>
  <si>
    <t>DAER/RS</t>
  </si>
  <si>
    <t xml:space="preserve">     </t>
  </si>
  <si>
    <t>%</t>
  </si>
  <si>
    <t>BDI (%) - SERVIÇOS</t>
  </si>
  <si>
    <t>BDI (%) - BETUMES</t>
  </si>
  <si>
    <t>1 - Solicitar o valor do ISS do município</t>
  </si>
  <si>
    <t>2- Solicitar a "Base de Cálculo" (% de mão de Obra)</t>
  </si>
  <si>
    <t>ENSAIOS TECNOLÓGICOS</t>
  </si>
  <si>
    <t>=ISS x base de cálculo</t>
  </si>
  <si>
    <r>
      <t>Digite  "</t>
    </r>
    <r>
      <rPr>
        <b/>
        <sz val="10"/>
        <rFont val="MS Sans Serif"/>
      </rPr>
      <t>X</t>
    </r>
    <r>
      <rPr>
        <sz val="10"/>
        <rFont val="MS Sans Serif"/>
      </rPr>
      <t>" para obter Valor Total sem BDI</t>
    </r>
  </si>
  <si>
    <t>8.1</t>
  </si>
  <si>
    <t>SINAPI</t>
  </si>
  <si>
    <t>Origem</t>
  </si>
  <si>
    <t>Projeto:</t>
  </si>
  <si>
    <t>Edital no Município</t>
  </si>
  <si>
    <t>Procedimento prévio</t>
  </si>
  <si>
    <t>Início previsto da Obra</t>
  </si>
  <si>
    <t>Data</t>
  </si>
  <si>
    <t>Dias</t>
  </si>
  <si>
    <t>Quantidade:</t>
  </si>
  <si>
    <t>CRONOGRAMA FÍSICO FINANCEIRO</t>
  </si>
  <si>
    <t>GRUPO</t>
  </si>
  <si>
    <t>SERVIÇOS</t>
  </si>
  <si>
    <t>PARCELAS (%)</t>
  </si>
  <si>
    <t>% S/</t>
  </si>
  <si>
    <t>Controle</t>
  </si>
  <si>
    <t>ITEM</t>
  </si>
  <si>
    <t>ITEM (R$)</t>
  </si>
  <si>
    <t>Data Início</t>
  </si>
  <si>
    <t>Data Fim</t>
  </si>
  <si>
    <t>TOTAIS</t>
  </si>
  <si>
    <t>PARCELAS</t>
  </si>
  <si>
    <t>Nº DE</t>
  </si>
  <si>
    <t>MESES</t>
  </si>
  <si>
    <t>1T</t>
  </si>
  <si>
    <t>R$</t>
  </si>
  <si>
    <t>1C</t>
  </si>
  <si>
    <t>CONTRAPARTIDA</t>
  </si>
  <si>
    <t>2T</t>
  </si>
  <si>
    <t>2C</t>
  </si>
  <si>
    <t>3T</t>
  </si>
  <si>
    <t>3C</t>
  </si>
  <si>
    <t>4T</t>
  </si>
  <si>
    <t>4C</t>
  </si>
  <si>
    <t>5T</t>
  </si>
  <si>
    <t>5C</t>
  </si>
  <si>
    <t>6T</t>
  </si>
  <si>
    <t>6C</t>
  </si>
  <si>
    <t>7T</t>
  </si>
  <si>
    <t>7C</t>
  </si>
  <si>
    <t>8T</t>
  </si>
  <si>
    <t>8C</t>
  </si>
  <si>
    <t>9T</t>
  </si>
  <si>
    <t>9C</t>
  </si>
  <si>
    <t>11T</t>
  </si>
  <si>
    <t>11C</t>
  </si>
  <si>
    <t>T</t>
  </si>
  <si>
    <t>C</t>
  </si>
  <si>
    <t>FATURAMENTO MENSAL PREVISTO</t>
  </si>
  <si>
    <t>MENSAL PARCIAL PREVISTO EM %</t>
  </si>
  <si>
    <t>MENSAL ACUMULADO PREVISTO EM %</t>
  </si>
  <si>
    <t>Assinatura:</t>
  </si>
  <si>
    <t>___________________________</t>
  </si>
  <si>
    <t>__________________</t>
  </si>
  <si>
    <t>Convênio</t>
  </si>
  <si>
    <t>nº</t>
  </si>
  <si>
    <t>COMPOSIÇÃO DOS RECURSOS (TESOURO E CONTRAPARTIDA)</t>
  </si>
  <si>
    <t>TESOURO</t>
  </si>
  <si>
    <t>Paranacidade
( R$ )</t>
  </si>
  <si>
    <t>ENSAIOS TECNOLÓGICOS
(Os custos com mobilização e desmobilização de equipe e equipamentos para a extração de amostras para os ensaios tecnológicos, exceto da capa asfáltica, serão de responsabilidade da empresa executora da obra)</t>
  </si>
  <si>
    <t>ADMINISTRAÇÃO CENTRAL</t>
  </si>
  <si>
    <t>RISCOS</t>
  </si>
  <si>
    <t>SEGUROS E GRANTIAS</t>
  </si>
  <si>
    <t>DESPESAS FINANCEIRAS</t>
  </si>
  <si>
    <t>DIGITE</t>
  </si>
  <si>
    <t>3- Fórmula de cálculo do ISS</t>
  </si>
  <si>
    <t>Local da Obra:</t>
  </si>
  <si>
    <t>BDI - ACÓRDÃO Nº 2622/2013 – TCU
PAVIMENTAÇÃO</t>
  </si>
  <si>
    <t>ISS =</t>
  </si>
  <si>
    <t>PIS =</t>
  </si>
  <si>
    <t>COFINS =</t>
  </si>
  <si>
    <t>CPMF =</t>
  </si>
  <si>
    <t>TOTAL =</t>
  </si>
  <si>
    <t>TIPO DE SERVIÇO</t>
  </si>
  <si>
    <t>OBRAS</t>
  </si>
  <si>
    <t>MATERIAIS</t>
  </si>
  <si>
    <t>BDI (OBRA OU MATERIAIS/EQUIP.)</t>
  </si>
  <si>
    <t>BDI=(((((1+(C8+C9+C10)/100)*(1+C11/100)*(1+C12/100))/(1-C6/100))-1)*100)</t>
  </si>
  <si>
    <t>BDI (OBRA)</t>
  </si>
  <si>
    <t>BDI (MATERIAIS E EQUIPAMENTOS)</t>
  </si>
  <si>
    <t>VALORES DO BDI POR TIPO DE OBRA</t>
  </si>
  <si>
    <t>TIPOS DE OBRA</t>
  </si>
  <si>
    <t>1º Quartil</t>
  </si>
  <si>
    <t>Médio</t>
  </si>
  <si>
    <t>3º Quartil</t>
  </si>
  <si>
    <t>CONSTRUÇÃO DE EDIFÍCIOS</t>
  </si>
  <si>
    <t>CONSTRUÇÃO DE RODOVIAS E FERROVIAS</t>
  </si>
  <si>
    <t>CONSTRUÇÃO DE REDES DE ABASTECIMENTO DE ÁGUA, COLETA DE ESGOTO E CONSTRUÇÕES CORRELATAS</t>
  </si>
  <si>
    <t>CONSTRUÇÃO E MANUTENÇÃO DE ESTAÇÕES E REDES DE DISTRIBUIÇÃO DE ENERGIA ELÉTRICA</t>
  </si>
  <si>
    <t>OBRAS PORTUÁRIAS, MARÍTIMAS E FLUVIAIS</t>
  </si>
  <si>
    <t>BDI PARA ITENS DE MERO FORNECIMENTO DE
MATERIAIS E EQUIPAMENTOS</t>
  </si>
  <si>
    <t>RISCO</t>
  </si>
  <si>
    <t>SEGURO + GARANTIA</t>
  </si>
  <si>
    <t>DESPESA FINANCEIRA</t>
  </si>
  <si>
    <t>BDI PARA ITENS DE MERO FORNECIMENTO DE MATERIAIS E EQUIPAMENTOS</t>
  </si>
  <si>
    <t>PARCELA DO BDI</t>
  </si>
  <si>
    <t>PERCENTUAL DE ADMINISTRAÇÃO LOCAL INSERIDO NO CUSTO DIRETO*</t>
  </si>
  <si>
    <t>*Para verificação da adequabilidade das planilhas orçamentárias das obras públicas utilizar como referência do impacto esperado para os itens associados a administração local no valor total do orçamento, os seguintes valores percentuais abtidos no estudo de que tratam estes autos.</t>
  </si>
  <si>
    <t>4- Valor do ISS calculado</t>
  </si>
  <si>
    <t>Reaterro e apiloamento mecânico</t>
  </si>
  <si>
    <t xml:space="preserve">  </t>
  </si>
  <si>
    <t>.</t>
  </si>
  <si>
    <t>M2</t>
  </si>
  <si>
    <t>M3</t>
  </si>
  <si>
    <t>Pplaca da Obra (para construção Civil) em chapa galvazizda *n. 22*, adesivada, (3,00m x 1,50m)</t>
  </si>
  <si>
    <t>unid.</t>
  </si>
  <si>
    <t>400300</t>
  </si>
  <si>
    <t>Destocamento árvores diam. &gt; 30cm</t>
  </si>
  <si>
    <t>Imprimação com  EAI - exclusive EAI</t>
  </si>
  <si>
    <t>taxa EAI</t>
  </si>
  <si>
    <t>Fornecimento de emulsão asfáltica EAI - imprimação</t>
  </si>
  <si>
    <t>Pó de pedra para o rejunte para pavimentação com blocos sextavados - e=3 cm</t>
  </si>
  <si>
    <t>Meio fio de concreto tipo 3 (executado c/ extrusora) "in loco" (0,15x0,30)m - 0,045m3/m - rebaixado</t>
  </si>
  <si>
    <t>CONTENÇÃO LATERAL</t>
  </si>
  <si>
    <t>Contenção lateral com solo local</t>
  </si>
  <si>
    <t>Enleivamento da contenção lateral - GRAMA EM PLACAS</t>
  </si>
  <si>
    <t>Ensaio de Massa Específica - In Situ - Método Frasco de Areia (Grau de Compactação) - Sub-Base (1 a cada 100m)</t>
  </si>
  <si>
    <t>Ensaio de Massa Específica - In Situ - Método Frasco de Areia (Grau de Compactação) - Base (1 a cada 100m)</t>
  </si>
  <si>
    <t>Escarificação e remoção revestimento primário (bota fora) - largura 8,50m</t>
  </si>
  <si>
    <t>Suporte de madeira 3"x3" p/ placa de obra - h=3,00m</t>
  </si>
  <si>
    <t>DEFENSA METÁLICA</t>
  </si>
  <si>
    <t>Defensa metálica c/ espaçador e calço nível de contenção H1AW3 15°</t>
  </si>
  <si>
    <t>Fornecimento e instalação de terminal absorvedor de energia p/ velocidade de 80 km/h de acordo com ABNT NBR-15486-2016</t>
  </si>
  <si>
    <t>ud</t>
  </si>
  <si>
    <t>Concreto Fck = 25 MPa, preparo em betoneira e lanç.</t>
  </si>
  <si>
    <t>Aço CA-50 (10.0 MM) Fornecimento dobr. Colocação</t>
  </si>
  <si>
    <t>kg</t>
  </si>
  <si>
    <t>Aço CA-60 ( 5.0 MM) fornec. dobr. colocação</t>
  </si>
  <si>
    <t>Aço CA-50 (8.0 MM) Fornecimento dobr. Colocação</t>
  </si>
  <si>
    <t>Placa sinalização c/ película refletiva</t>
  </si>
  <si>
    <t>Suporte metálico galv. fogo d=2,5" c/tampa e aletas anti-giro, h=3,00m</t>
  </si>
  <si>
    <t>600000</t>
  </si>
  <si>
    <t>Escavação Manual de vala 1a. Cat.</t>
  </si>
  <si>
    <t xml:space="preserve">DER </t>
  </si>
  <si>
    <t>ITAGUAJÉ</t>
  </si>
  <si>
    <t xml:space="preserve">PAVIMENTAÇÃO DE ESTRADA  RURAL </t>
  </si>
  <si>
    <t>ESTRADA RURAL DA SALETE</t>
  </si>
  <si>
    <t>DER MARÇO/2025</t>
  </si>
  <si>
    <t>PAVIMENTAÇÃO COM BLOCO SEXTAVADO</t>
  </si>
  <si>
    <t>SEAB</t>
  </si>
  <si>
    <t>Resp. Técnico: VALDEREI PIRES FITZ</t>
  </si>
  <si>
    <t>Prefeito: RENATO FELIX DE SOUZA</t>
  </si>
  <si>
    <t>Escavação de bueiros em 1a. cat.</t>
  </si>
  <si>
    <t xml:space="preserve">DRENAGEM (BUEIRRO) </t>
  </si>
  <si>
    <t>Corpo de BSTC 1,00 m sem berço</t>
  </si>
  <si>
    <t>TOTAL DO PAVIMENTO (1-2-3-4-5-6)</t>
  </si>
  <si>
    <t>Município:  ITAGUAJÉ</t>
  </si>
  <si>
    <t>PREFEITURA MUNICIPAL DE ITAGUAJÉ</t>
  </si>
  <si>
    <t>Escavação e carga mat. jazida 1a. cat. (Elevação do leito da estrada em 0,50 m)</t>
  </si>
  <si>
    <t>CONTEÇÃO LATERAL</t>
  </si>
  <si>
    <t>DRENAGEM (BUEIRRO)</t>
  </si>
  <si>
    <t>OK</t>
  </si>
  <si>
    <t>VIGA DE TRAVAMENTO</t>
  </si>
  <si>
    <t>KG</t>
  </si>
  <si>
    <t>Aço CA-50 fornecimento dobr. Colocação (8.0mm)</t>
  </si>
  <si>
    <t>Formas de madeira comum</t>
  </si>
  <si>
    <t>TON</t>
  </si>
  <si>
    <t>TOTAL DE ENSAIOS TECNOLÓGICOS (11)</t>
  </si>
  <si>
    <t>DRENAGEM, DEFENSA METÁLICA E SINALIZAÇÃO(7-8-9-10)</t>
  </si>
  <si>
    <t>CONTENÇAO LATERAL</t>
  </si>
  <si>
    <t>VIGA DA TRAVAMENTO</t>
  </si>
  <si>
    <t>Transporte Caminhão Basculante  local - dmt até local da obra) - X1=5km/X2=5km - ((0,74*X1) + ( 0,89*X2 + 1,86)) - 1,200ton/m3</t>
  </si>
  <si>
    <t>Solo cimento mist. pista (4%) 100% PN - e=12 cm</t>
  </si>
  <si>
    <t>Solo cimento mist. pista (6%) 100% PN - e=12 cm</t>
  </si>
  <si>
    <t>Transporte comercial - caminhão carroceria - dmt (Maringá-PR até local da obra) -  X1=30km/X2=87km - ((0,70*X1) + ( 0,84*X2)) - 1,75ton/m3</t>
  </si>
  <si>
    <t>Transporte comercial - caminhão basculante - dmt (Narandiba-SP) -  X1= 30km/X2=45km - ((0,74*X1) +( 0,89*X2)) - Pó de pedra - 1,5ton/m3 (para o assentamento do bloco sextavado) = 5 cm</t>
  </si>
  <si>
    <t>Transporte comercial - caminhão basculante - dmt (Narandiba-SP) -  X1= 30km/X2=45km - ((0,74*X1) +( 0,89*X2)) - Pó de pedra - 1,5ton/m3 (para o rejunte da pavimentação do sextavado)</t>
  </si>
  <si>
    <t>Transporte local - massa concreto usinado - caminhão basculante -  dmt (Colorado-PR) -  X1= 30km/X2=7km  - ((0,68*X1) +( 0,81*2+1,70)) - concreto usinado - 2,4ton/m3 (para a execução do meio fio)</t>
  </si>
  <si>
    <t>Pavimento c/ bloco intertravado concreto (Paver-cor natural) e=8cm, incl. colchão pó de pedra - e=5 cm</t>
  </si>
  <si>
    <t>Transporte Material asfáltico a frio - dmt (Apucarana-PR) X1=154Km/X2=7km- (0,75*X1) +36,70 - 0,0012ton/m2</t>
  </si>
  <si>
    <t>Transporte comercial - caminhão carroceria - dmt (Colorado-PR) -  X1= 30km/X2=7km - ((0,70*X1) + (0,84*X2)) - Cimento 6%  - 0,080ton/m3</t>
  </si>
  <si>
    <t>Transporte comercial - caminhão carroceria - dmt (Colorado-PR) -  X1= 30km/X2=7km - ((0,70*X1) + (0,84*X2)) - Cimento 4%  - 0,072ton/m3</t>
  </si>
  <si>
    <t>Transporte comercial - caminhão basculante - dmt X1= 15 km/X2=7km - ((0,74*X1) +( 0,89*X2)) - SOLO 1,779ton/m3</t>
  </si>
  <si>
    <t>Transporte comercial - caminhão basculante - dmt X1= 15 km/X2=7- ((0,89*X1) +( 1,07*X2)) - SOLO 1,800/ton/m3</t>
  </si>
  <si>
    <t>CAIXA DE RETENCÃO</t>
  </si>
  <si>
    <t>Escavação de mat. 1a/sem transporte  (terraço lateral)</t>
  </si>
  <si>
    <t xml:space="preserve">COMPOSIÇÃO </t>
  </si>
  <si>
    <t>Escavação e carga mat. jazida 1a. cat. (Quebra de baranco lateral)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</si>
</sst>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43" formatCode="_-* #,##0.00_-;\-* #,##0.00_-;_-* &quot;-&quot;??_-;_-@_-"/>
    <numFmt numFmtId="164" formatCode="_(* #,##0.00_);_(* \(#,##0.00\);_(* &quot;-&quot;??_);_(@_)"/>
    <numFmt numFmtId="165" formatCode="&quot;R$&quot;#,##0.00_);\(&quot;R$&quot;#,##0.00\)"/>
    <numFmt numFmtId="166" formatCode="0.0000"/>
    <numFmt numFmtId="167" formatCode="#,##0.00\ &quot;/m2&quot;_);[Red]\(#,##0.00\ &quot;/m2&quot;\)"/>
    <numFmt numFmtId="168" formatCode="0.0%"/>
    <numFmt numFmtId="169" formatCode="d/m/yy;@"/>
    <numFmt numFmtId="170" formatCode="#,##0.00\ &quot;m2&quot;"/>
    <numFmt numFmtId="171" formatCode="#,##0_ ;[Red]\-#,##0\ "/>
    <numFmt numFmtId="172" formatCode="#,##0.00_ ;[Red]\-#,##0.00\ "/>
  </numFmts>
  <fonts count="45" x14ac:knownFonts="1">
    <font>
      <sz val="8"/>
      <name val="Arial"/>
    </font>
    <font>
      <sz val="11"/>
      <color theme="1"/>
      <name val="Calibri"/>
      <family val="2"/>
      <scheme val="minor"/>
    </font>
    <font>
      <b/>
      <sz val="8"/>
      <name val="Arial"/>
      <family val="2"/>
    </font>
    <font>
      <sz val="8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2"/>
      <color indexed="81"/>
      <name val="Tahoma"/>
      <family val="2"/>
    </font>
    <font>
      <sz val="9"/>
      <color indexed="81"/>
      <name val="Tahoma"/>
      <family val="2"/>
    </font>
    <font>
      <b/>
      <sz val="10"/>
      <color indexed="8"/>
      <name val="Arial"/>
      <family val="2"/>
    </font>
    <font>
      <sz val="10"/>
      <color theme="0"/>
      <name val="Arial"/>
      <family val="2"/>
    </font>
    <font>
      <sz val="10"/>
      <color indexed="9"/>
      <name val="Arial"/>
      <family val="2"/>
    </font>
    <font>
      <b/>
      <sz val="10"/>
      <color indexed="10"/>
      <name val="Arial"/>
      <family val="2"/>
    </font>
    <font>
      <sz val="10"/>
      <color indexed="8"/>
      <name val="Arial"/>
      <family val="2"/>
    </font>
    <font>
      <b/>
      <sz val="10"/>
      <color indexed="12"/>
      <name val="Arial"/>
      <family val="2"/>
    </font>
    <font>
      <sz val="10"/>
      <color theme="1"/>
      <name val="Arial"/>
      <family val="2"/>
    </font>
    <font>
      <b/>
      <sz val="10"/>
      <color theme="0"/>
      <name val="Arial"/>
      <family val="2"/>
    </font>
    <font>
      <b/>
      <sz val="16"/>
      <color theme="1"/>
      <name val="Arial"/>
      <family val="2"/>
    </font>
    <font>
      <sz val="8"/>
      <color indexed="81"/>
      <name val="Segoe UI"/>
      <family val="2"/>
    </font>
    <font>
      <b/>
      <sz val="8"/>
      <color indexed="81"/>
      <name val="Segoe UI"/>
      <family val="2"/>
    </font>
    <font>
      <sz val="10"/>
      <name val="MS Sans Serif"/>
    </font>
    <font>
      <b/>
      <sz val="16"/>
      <name val="Arial"/>
      <family val="2"/>
    </font>
    <font>
      <sz val="8"/>
      <name val="MS Sans Serif"/>
    </font>
    <font>
      <sz val="10"/>
      <name val="Arial"/>
      <family val="2"/>
    </font>
    <font>
      <b/>
      <sz val="14"/>
      <name val="Arial"/>
      <family val="2"/>
    </font>
    <font>
      <sz val="14"/>
      <name val="Arial"/>
      <family val="2"/>
    </font>
    <font>
      <sz val="14"/>
      <color theme="3" tint="0.39997558519241921"/>
      <name val="Arial"/>
      <family val="2"/>
    </font>
    <font>
      <b/>
      <sz val="10"/>
      <name val="MS Sans Serif"/>
    </font>
    <font>
      <b/>
      <sz val="8"/>
      <name val="MS Sans Serif"/>
    </font>
    <font>
      <sz val="10"/>
      <name val="Algerian"/>
      <family val="5"/>
    </font>
    <font>
      <b/>
      <sz val="20"/>
      <name val="Arial"/>
      <family val="2"/>
    </font>
    <font>
      <b/>
      <sz val="10"/>
      <name val="Times New Roman"/>
      <family val="1"/>
    </font>
    <font>
      <sz val="10"/>
      <name val="Times New Roman"/>
      <family val="1"/>
    </font>
    <font>
      <sz val="8"/>
      <name val="Times New Roman"/>
      <family val="1"/>
    </font>
    <font>
      <sz val="8"/>
      <color indexed="9"/>
      <name val="Times New Roman"/>
      <family val="1"/>
    </font>
    <font>
      <sz val="8"/>
      <color indexed="12"/>
      <name val="Arial"/>
      <family val="2"/>
    </font>
    <font>
      <b/>
      <sz val="8"/>
      <color indexed="12"/>
      <name val="Arial"/>
      <family val="2"/>
    </font>
    <font>
      <b/>
      <sz val="11"/>
      <name val="Calibri"/>
      <family val="2"/>
    </font>
    <font>
      <sz val="11"/>
      <name val="Calibri"/>
      <family val="2"/>
    </font>
    <font>
      <b/>
      <sz val="14"/>
      <color rgb="FF0000FF"/>
      <name val="Arial"/>
      <family val="2"/>
    </font>
    <font>
      <sz val="14"/>
      <color rgb="FF0000FF"/>
      <name val="Arial"/>
      <family val="2"/>
    </font>
    <font>
      <b/>
      <sz val="10"/>
      <color rgb="FFFF0000"/>
      <name val="MS Sans Serif"/>
    </font>
    <font>
      <b/>
      <sz val="12"/>
      <color rgb="FFFF0000"/>
      <name val="Arial"/>
      <family val="2"/>
    </font>
    <font>
      <b/>
      <sz val="14"/>
      <color rgb="FFFF0000"/>
      <name val="Arial"/>
      <family val="2"/>
    </font>
    <font>
      <sz val="11"/>
      <color theme="3" tint="0.39997558519241921"/>
      <name val="Arial"/>
      <family val="2"/>
    </font>
    <font>
      <sz val="8"/>
      <color indexed="9"/>
      <name val="Arial"/>
      <family val="2"/>
    </font>
  </fonts>
  <fills count="1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indexed="26"/>
        <bgColor indexed="64"/>
      </patternFill>
    </fill>
  </fills>
  <borders count="136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dashed">
        <color indexed="64"/>
      </right>
      <top style="medium">
        <color indexed="64"/>
      </top>
      <bottom style="medium">
        <color indexed="64"/>
      </bottom>
      <diagonal/>
    </border>
    <border>
      <left style="dashed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dotted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>
      <left style="dotted">
        <color indexed="64"/>
      </left>
      <right/>
      <top/>
      <bottom style="medium">
        <color indexed="64"/>
      </bottom>
      <diagonal/>
    </border>
    <border>
      <left/>
      <right style="dotted">
        <color indexed="64"/>
      </right>
      <top style="medium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medium">
        <color indexed="64"/>
      </bottom>
      <diagonal/>
    </border>
    <border>
      <left/>
      <right style="dotted">
        <color indexed="64"/>
      </right>
      <top style="medium">
        <color indexed="64"/>
      </top>
      <bottom/>
      <diagonal/>
    </border>
    <border>
      <left/>
      <right style="dotted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ashed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dashDotDot">
        <color indexed="64"/>
      </right>
      <top style="medium">
        <color indexed="64"/>
      </top>
      <bottom style="thin">
        <color indexed="64"/>
      </bottom>
      <diagonal/>
    </border>
    <border>
      <left style="dashDotDot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/>
      <diagonal/>
    </border>
    <border>
      <left/>
      <right style="dashDotDot">
        <color indexed="64"/>
      </right>
      <top style="medium">
        <color indexed="64"/>
      </top>
      <bottom/>
      <diagonal/>
    </border>
    <border>
      <left/>
      <right style="dashDotDot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17">
    <xf numFmtId="0" fontId="0" fillId="0" borderId="0"/>
    <xf numFmtId="0" fontId="4" fillId="0" borderId="0"/>
    <xf numFmtId="164" fontId="3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0" fontId="19" fillId="0" borderId="0"/>
    <xf numFmtId="0" fontId="22" fillId="0" borderId="0"/>
    <xf numFmtId="43" fontId="22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1" fillId="0" borderId="0"/>
  </cellStyleXfs>
  <cellXfs count="493">
    <xf numFmtId="0" fontId="0" fillId="0" borderId="0" xfId="0"/>
    <xf numFmtId="0" fontId="4" fillId="0" borderId="0" xfId="0" applyFont="1"/>
    <xf numFmtId="165" fontId="5" fillId="0" borderId="28" xfId="1" applyNumberFormat="1" applyFont="1" applyBorder="1" applyAlignment="1">
      <alignment horizontal="center" vertical="center" wrapText="1"/>
    </xf>
    <xf numFmtId="4" fontId="5" fillId="0" borderId="37" xfId="1" applyNumberFormat="1" applyFont="1" applyBorder="1" applyAlignment="1">
      <alignment vertical="center"/>
    </xf>
    <xf numFmtId="0" fontId="5" fillId="0" borderId="26" xfId="1" applyFont="1" applyBorder="1" applyAlignment="1">
      <alignment horizontal="left" vertical="center"/>
    </xf>
    <xf numFmtId="0" fontId="19" fillId="0" borderId="0" xfId="5"/>
    <xf numFmtId="4" fontId="4" fillId="5" borderId="29" xfId="0" applyNumberFormat="1" applyFont="1" applyFill="1" applyBorder="1" applyAlignment="1" applyProtection="1">
      <alignment vertical="center"/>
      <protection locked="0"/>
    </xf>
    <xf numFmtId="0" fontId="4" fillId="0" borderId="0" xfId="12" applyProtection="1">
      <protection locked="0"/>
    </xf>
    <xf numFmtId="0" fontId="30" fillId="0" borderId="75" xfId="12" applyFont="1" applyBorder="1" applyAlignment="1">
      <alignment horizontal="center"/>
    </xf>
    <xf numFmtId="1" fontId="30" fillId="0" borderId="76" xfId="12" applyNumberFormat="1" applyFont="1" applyBorder="1" applyAlignment="1">
      <alignment horizontal="center"/>
    </xf>
    <xf numFmtId="0" fontId="31" fillId="0" borderId="77" xfId="12" applyFont="1" applyBorder="1"/>
    <xf numFmtId="0" fontId="30" fillId="0" borderId="77" xfId="12" applyFont="1" applyBorder="1" applyAlignment="1">
      <alignment textRotation="180"/>
    </xf>
    <xf numFmtId="169" fontId="31" fillId="0" borderId="78" xfId="12" applyNumberFormat="1" applyFont="1" applyBorder="1" applyAlignment="1">
      <alignment horizontal="center"/>
    </xf>
    <xf numFmtId="1" fontId="32" fillId="0" borderId="79" xfId="12" applyNumberFormat="1" applyFont="1" applyBorder="1" applyAlignment="1">
      <alignment horizontal="center"/>
    </xf>
    <xf numFmtId="49" fontId="32" fillId="0" borderId="80" xfId="12" applyNumberFormat="1" applyFont="1" applyBorder="1" applyAlignment="1">
      <alignment horizontal="center"/>
    </xf>
    <xf numFmtId="49" fontId="32" fillId="0" borderId="43" xfId="12" applyNumberFormat="1" applyFont="1" applyBorder="1" applyAlignment="1">
      <alignment horizontal="left"/>
    </xf>
    <xf numFmtId="0" fontId="33" fillId="0" borderId="6" xfId="12" applyFont="1" applyBorder="1"/>
    <xf numFmtId="0" fontId="32" fillId="0" borderId="43" xfId="12" applyFont="1" applyBorder="1" applyAlignment="1">
      <alignment horizontal="center"/>
    </xf>
    <xf numFmtId="0" fontId="32" fillId="0" borderId="29" xfId="12" applyFont="1" applyBorder="1" applyAlignment="1">
      <alignment horizontal="center"/>
    </xf>
    <xf numFmtId="1" fontId="32" fillId="0" borderId="6" xfId="12" applyNumberFormat="1" applyFont="1" applyBorder="1" applyAlignment="1">
      <alignment horizontal="center"/>
    </xf>
    <xf numFmtId="49" fontId="32" fillId="0" borderId="43" xfId="12" applyNumberFormat="1" applyFont="1" applyBorder="1" applyAlignment="1">
      <alignment horizontal="center"/>
    </xf>
    <xf numFmtId="0" fontId="32" fillId="0" borderId="6" xfId="12" applyFont="1" applyBorder="1" applyAlignment="1">
      <alignment horizontal="center"/>
    </xf>
    <xf numFmtId="0" fontId="32" fillId="0" borderId="41" xfId="12" applyFont="1" applyBorder="1" applyAlignment="1">
      <alignment horizontal="center"/>
    </xf>
    <xf numFmtId="0" fontId="30" fillId="0" borderId="81" xfId="12" applyFont="1" applyBorder="1" applyAlignment="1">
      <alignment horizontal="center"/>
    </xf>
    <xf numFmtId="1" fontId="30" fillId="0" borderId="82" xfId="12" applyNumberFormat="1" applyFont="1" applyBorder="1" applyAlignment="1">
      <alignment horizontal="center"/>
    </xf>
    <xf numFmtId="0" fontId="31" fillId="0" borderId="83" xfId="12" applyFont="1" applyBorder="1"/>
    <xf numFmtId="0" fontId="30" fillId="0" borderId="83" xfId="12" applyFont="1" applyBorder="1" applyAlignment="1">
      <alignment textRotation="180"/>
    </xf>
    <xf numFmtId="1" fontId="32" fillId="0" borderId="84" xfId="12" applyNumberFormat="1" applyFont="1" applyBorder="1" applyAlignment="1">
      <alignment horizontal="center"/>
    </xf>
    <xf numFmtId="1" fontId="32" fillId="0" borderId="35" xfId="12" applyNumberFormat="1" applyFont="1" applyBorder="1" applyAlignment="1">
      <alignment horizontal="center"/>
    </xf>
    <xf numFmtId="0" fontId="4" fillId="0" borderId="0" xfId="12"/>
    <xf numFmtId="0" fontId="20" fillId="3" borderId="20" xfId="12" applyFont="1" applyFill="1" applyBorder="1" applyAlignment="1">
      <alignment horizontal="center" wrapText="1"/>
    </xf>
    <xf numFmtId="0" fontId="20" fillId="3" borderId="19" xfId="12" applyFont="1" applyFill="1" applyBorder="1" applyAlignment="1">
      <alignment horizontal="centerContinuous"/>
    </xf>
    <xf numFmtId="0" fontId="29" fillId="3" borderId="10" xfId="12" applyFont="1" applyFill="1" applyBorder="1" applyAlignment="1">
      <alignment vertical="center"/>
    </xf>
    <xf numFmtId="0" fontId="5" fillId="3" borderId="85" xfId="12" applyFont="1" applyFill="1" applyBorder="1" applyAlignment="1">
      <alignment horizontal="left"/>
    </xf>
    <xf numFmtId="2" fontId="5" fillId="12" borderId="86" xfId="12" applyNumberFormat="1" applyFont="1" applyFill="1" applyBorder="1" applyAlignment="1" applyProtection="1">
      <alignment horizontal="left"/>
      <protection locked="0"/>
    </xf>
    <xf numFmtId="0" fontId="5" fillId="12" borderId="57" xfId="12" applyFont="1" applyFill="1" applyBorder="1" applyAlignment="1" applyProtection="1">
      <alignment horizontal="left"/>
      <protection locked="0"/>
    </xf>
    <xf numFmtId="0" fontId="5" fillId="0" borderId="87" xfId="12" applyFont="1" applyBorder="1" applyAlignment="1">
      <alignment horizontal="left"/>
    </xf>
    <xf numFmtId="1" fontId="5" fillId="12" borderId="41" xfId="12" applyNumberFormat="1" applyFont="1" applyFill="1" applyBorder="1" applyAlignment="1" applyProtection="1">
      <alignment horizontal="center"/>
      <protection locked="0"/>
    </xf>
    <xf numFmtId="0" fontId="2" fillId="0" borderId="87" xfId="12" applyFont="1" applyBorder="1" applyAlignment="1">
      <alignment horizontal="centerContinuous"/>
    </xf>
    <xf numFmtId="49" fontId="2" fillId="0" borderId="41" xfId="12" applyNumberFormat="1" applyFont="1" applyBorder="1" applyAlignment="1">
      <alignment horizontal="centerContinuous"/>
    </xf>
    <xf numFmtId="49" fontId="2" fillId="0" borderId="88" xfId="12" applyNumberFormat="1" applyFont="1" applyBorder="1" applyAlignment="1">
      <alignment horizontal="centerContinuous"/>
    </xf>
    <xf numFmtId="0" fontId="2" fillId="3" borderId="57" xfId="12" applyFont="1" applyFill="1" applyBorder="1" applyAlignment="1">
      <alignment horizontal="centerContinuous"/>
    </xf>
    <xf numFmtId="4" fontId="2" fillId="12" borderId="89" xfId="12" applyNumberFormat="1" applyFont="1" applyFill="1" applyBorder="1" applyAlignment="1" applyProtection="1">
      <alignment horizontal="center"/>
      <protection locked="0"/>
    </xf>
    <xf numFmtId="10" fontId="2" fillId="0" borderId="90" xfId="15" applyNumberFormat="1" applyFont="1" applyFill="1" applyBorder="1" applyAlignment="1" applyProtection="1">
      <alignment horizontal="center"/>
    </xf>
    <xf numFmtId="0" fontId="5" fillId="3" borderId="91" xfId="12" applyFont="1" applyFill="1" applyBorder="1" applyAlignment="1">
      <alignment horizontal="left"/>
    </xf>
    <xf numFmtId="49" fontId="5" fillId="12" borderId="92" xfId="12" applyNumberFormat="1" applyFont="1" applyFill="1" applyBorder="1" applyProtection="1">
      <protection locked="0"/>
    </xf>
    <xf numFmtId="0" fontId="5" fillId="12" borderId="11" xfId="12" applyFont="1" applyFill="1" applyBorder="1" applyProtection="1">
      <protection locked="0"/>
    </xf>
    <xf numFmtId="0" fontId="5" fillId="12" borderId="11" xfId="12" applyFont="1" applyFill="1" applyBorder="1" applyAlignment="1" applyProtection="1">
      <alignment horizontal="left"/>
      <protection locked="0"/>
    </xf>
    <xf numFmtId="0" fontId="5" fillId="0" borderId="93" xfId="12" applyFont="1" applyBorder="1" applyAlignment="1">
      <alignment horizontal="left"/>
    </xf>
    <xf numFmtId="1" fontId="5" fillId="12" borderId="74" xfId="12" applyNumberFormat="1" applyFont="1" applyFill="1" applyBorder="1" applyAlignment="1" applyProtection="1">
      <alignment horizontal="center"/>
      <protection locked="0"/>
    </xf>
    <xf numFmtId="0" fontId="2" fillId="0" borderId="93" xfId="12" applyFont="1" applyBorder="1" applyAlignment="1">
      <alignment horizontal="center"/>
    </xf>
    <xf numFmtId="14" fontId="2" fillId="0" borderId="74" xfId="12" applyNumberFormat="1" applyFont="1" applyBorder="1" applyAlignment="1" applyProtection="1">
      <alignment horizontal="center"/>
      <protection locked="0"/>
    </xf>
    <xf numFmtId="1" fontId="2" fillId="12" borderId="74" xfId="12" applyNumberFormat="1" applyFont="1" applyFill="1" applyBorder="1" applyAlignment="1" applyProtection="1">
      <alignment horizontal="center"/>
      <protection locked="0"/>
    </xf>
    <xf numFmtId="14" fontId="2" fillId="0" borderId="94" xfId="12" applyNumberFormat="1" applyFont="1" applyBorder="1" applyAlignment="1">
      <alignment horizontal="center"/>
    </xf>
    <xf numFmtId="0" fontId="2" fillId="3" borderId="11" xfId="12" applyFont="1" applyFill="1" applyBorder="1" applyAlignment="1">
      <alignment horizontal="centerContinuous"/>
    </xf>
    <xf numFmtId="4" fontId="2" fillId="12" borderId="95" xfId="12" applyNumberFormat="1" applyFont="1" applyFill="1" applyBorder="1" applyAlignment="1" applyProtection="1">
      <alignment horizontal="center"/>
      <protection locked="0"/>
    </xf>
    <xf numFmtId="10" fontId="2" fillId="0" borderId="96" xfId="15" applyNumberFormat="1" applyFont="1" applyFill="1" applyBorder="1" applyAlignment="1" applyProtection="1">
      <alignment horizontal="center"/>
    </xf>
    <xf numFmtId="0" fontId="5" fillId="3" borderId="97" xfId="12" applyFont="1" applyFill="1" applyBorder="1" applyAlignment="1">
      <alignment horizontal="left"/>
    </xf>
    <xf numFmtId="170" fontId="5" fillId="11" borderId="98" xfId="12" applyNumberFormat="1" applyFont="1" applyFill="1" applyBorder="1" applyAlignment="1">
      <alignment horizontal="left" indent="1"/>
    </xf>
    <xf numFmtId="0" fontId="24" fillId="3" borderId="99" xfId="12" applyFont="1" applyFill="1" applyBorder="1" applyAlignment="1">
      <alignment horizontal="center"/>
    </xf>
    <xf numFmtId="0" fontId="23" fillId="3" borderId="71" xfId="12" applyFont="1" applyFill="1" applyBorder="1" applyAlignment="1">
      <alignment horizontal="centerContinuous"/>
    </xf>
    <xf numFmtId="0" fontId="24" fillId="3" borderId="10" xfId="12" applyFont="1" applyFill="1" applyBorder="1" applyAlignment="1">
      <alignment horizontal="centerContinuous"/>
    </xf>
    <xf numFmtId="0" fontId="2" fillId="3" borderId="19" xfId="12" applyFont="1" applyFill="1" applyBorder="1" applyAlignment="1">
      <alignment horizontal="centerContinuous"/>
    </xf>
    <xf numFmtId="40" fontId="34" fillId="3" borderId="100" xfId="12" applyNumberFormat="1" applyFont="1" applyFill="1" applyBorder="1"/>
    <xf numFmtId="10" fontId="3" fillId="0" borderId="101" xfId="15" applyNumberFormat="1" applyFont="1" applyFill="1" applyBorder="1" applyProtection="1"/>
    <xf numFmtId="0" fontId="5" fillId="2" borderId="27" xfId="12" applyFont="1" applyFill="1" applyBorder="1" applyAlignment="1" applyProtection="1">
      <alignment horizontal="center"/>
      <protection locked="0"/>
    </xf>
    <xf numFmtId="1" fontId="5" fillId="13" borderId="78" xfId="12" applyNumberFormat="1" applyFont="1" applyFill="1" applyBorder="1" applyAlignment="1" applyProtection="1">
      <alignment horizontal="center"/>
      <protection locked="0"/>
    </xf>
    <xf numFmtId="0" fontId="3" fillId="0" borderId="0" xfId="12" applyFont="1"/>
    <xf numFmtId="0" fontId="3" fillId="3" borderId="113" xfId="12" applyFont="1" applyFill="1" applyBorder="1"/>
    <xf numFmtId="40" fontId="3" fillId="3" borderId="113" xfId="12" applyNumberFormat="1" applyFont="1" applyFill="1" applyBorder="1"/>
    <xf numFmtId="0" fontId="3" fillId="3" borderId="114" xfId="12" applyFont="1" applyFill="1" applyBorder="1"/>
    <xf numFmtId="0" fontId="5" fillId="3" borderId="116" xfId="12" applyFont="1" applyFill="1" applyBorder="1" applyAlignment="1">
      <alignment horizontal="centerContinuous"/>
    </xf>
    <xf numFmtId="0" fontId="3" fillId="3" borderId="116" xfId="12" applyFont="1" applyFill="1" applyBorder="1"/>
    <xf numFmtId="40" fontId="34" fillId="3" borderId="117" xfId="12" applyNumberFormat="1" applyFont="1" applyFill="1" applyBorder="1"/>
    <xf numFmtId="0" fontId="34" fillId="3" borderId="118" xfId="12" applyFont="1" applyFill="1" applyBorder="1"/>
    <xf numFmtId="0" fontId="23" fillId="3" borderId="68" xfId="12" applyFont="1" applyFill="1" applyBorder="1" applyAlignment="1">
      <alignment horizontal="centerContinuous"/>
    </xf>
    <xf numFmtId="0" fontId="24" fillId="3" borderId="63" xfId="12" applyFont="1" applyFill="1" applyBorder="1" applyAlignment="1">
      <alignment horizontal="centerContinuous"/>
    </xf>
    <xf numFmtId="0" fontId="3" fillId="3" borderId="63" xfId="12" applyFont="1" applyFill="1" applyBorder="1" applyAlignment="1">
      <alignment horizontal="centerContinuous"/>
    </xf>
    <xf numFmtId="0" fontId="3" fillId="3" borderId="47" xfId="12" applyFont="1" applyFill="1" applyBorder="1" applyAlignment="1">
      <alignment horizontal="centerContinuous"/>
    </xf>
    <xf numFmtId="0" fontId="3" fillId="3" borderId="105" xfId="12" applyFont="1" applyFill="1" applyBorder="1" applyAlignment="1">
      <alignment horizontal="centerContinuous"/>
    </xf>
    <xf numFmtId="0" fontId="3" fillId="3" borderId="103" xfId="12" applyFont="1" applyFill="1" applyBorder="1" applyAlignment="1">
      <alignment horizontal="center"/>
    </xf>
    <xf numFmtId="0" fontId="3" fillId="3" borderId="104" xfId="12" applyFont="1" applyFill="1" applyBorder="1" applyAlignment="1">
      <alignment horizontal="center"/>
    </xf>
    <xf numFmtId="0" fontId="3" fillId="3" borderId="120" xfId="12" applyFont="1" applyFill="1" applyBorder="1" applyAlignment="1">
      <alignment horizontal="center"/>
    </xf>
    <xf numFmtId="0" fontId="3" fillId="3" borderId="111" xfId="12" applyFont="1" applyFill="1" applyBorder="1" applyAlignment="1">
      <alignment horizontal="center"/>
    </xf>
    <xf numFmtId="0" fontId="3" fillId="3" borderId="44" xfId="12" applyFont="1" applyFill="1" applyBorder="1" applyAlignment="1">
      <alignment horizontal="center"/>
    </xf>
    <xf numFmtId="0" fontId="3" fillId="3" borderId="30" xfId="12" applyFont="1" applyFill="1" applyBorder="1" applyAlignment="1">
      <alignment horizontal="center"/>
    </xf>
    <xf numFmtId="49" fontId="3" fillId="3" borderId="39" xfId="12" applyNumberFormat="1" applyFont="1" applyFill="1" applyBorder="1"/>
    <xf numFmtId="0" fontId="3" fillId="3" borderId="41" xfId="12" applyFont="1" applyFill="1" applyBorder="1"/>
    <xf numFmtId="0" fontId="3" fillId="3" borderId="6" xfId="12" applyFont="1" applyFill="1" applyBorder="1"/>
    <xf numFmtId="40" fontId="3" fillId="3" borderId="6" xfId="12" applyNumberFormat="1" applyFont="1" applyFill="1" applyBorder="1"/>
    <xf numFmtId="171" fontId="3" fillId="3" borderId="63" xfId="12" applyNumberFormat="1" applyFont="1" applyFill="1" applyBorder="1" applyAlignment="1">
      <alignment horizontal="center"/>
    </xf>
    <xf numFmtId="40" fontId="3" fillId="3" borderId="89" xfId="12" applyNumberFormat="1" applyFont="1" applyFill="1" applyBorder="1"/>
    <xf numFmtId="10" fontId="3" fillId="3" borderId="32" xfId="15" applyNumberFormat="1" applyFont="1" applyFill="1" applyBorder="1" applyProtection="1"/>
    <xf numFmtId="0" fontId="3" fillId="3" borderId="29" xfId="12" applyFont="1" applyFill="1" applyBorder="1"/>
    <xf numFmtId="171" fontId="3" fillId="3" borderId="57" xfId="12" applyNumberFormat="1" applyFont="1" applyFill="1" applyBorder="1" applyAlignment="1">
      <alignment horizontal="center"/>
    </xf>
    <xf numFmtId="1" fontId="3" fillId="3" borderId="39" xfId="12" applyNumberFormat="1" applyFont="1" applyFill="1" applyBorder="1"/>
    <xf numFmtId="1" fontId="3" fillId="3" borderId="29" xfId="12" applyNumberFormat="1" applyFont="1" applyFill="1" applyBorder="1"/>
    <xf numFmtId="0" fontId="3" fillId="3" borderId="61" xfId="12" applyFont="1" applyFill="1" applyBorder="1" applyAlignment="1">
      <alignment horizontal="center"/>
    </xf>
    <xf numFmtId="0" fontId="3" fillId="3" borderId="57" xfId="12" applyFont="1" applyFill="1" applyBorder="1"/>
    <xf numFmtId="40" fontId="3" fillId="3" borderId="57" xfId="12" applyNumberFormat="1" applyFont="1" applyFill="1" applyBorder="1"/>
    <xf numFmtId="9" fontId="3" fillId="3" borderId="49" xfId="15" applyFont="1" applyFill="1" applyBorder="1" applyProtection="1"/>
    <xf numFmtId="40" fontId="3" fillId="3" borderId="29" xfId="12" applyNumberFormat="1" applyFont="1" applyFill="1" applyBorder="1"/>
    <xf numFmtId="40" fontId="3" fillId="3" borderId="121" xfId="12" applyNumberFormat="1" applyFont="1" applyFill="1" applyBorder="1"/>
    <xf numFmtId="40" fontId="3" fillId="3" borderId="111" xfId="12" applyNumberFormat="1" applyFont="1" applyFill="1" applyBorder="1"/>
    <xf numFmtId="10" fontId="3" fillId="3" borderId="44" xfId="15" applyNumberFormat="1" applyFont="1" applyFill="1" applyBorder="1" applyProtection="1"/>
    <xf numFmtId="0" fontId="3" fillId="3" borderId="1" xfId="12" applyFont="1" applyFill="1" applyBorder="1"/>
    <xf numFmtId="40" fontId="3" fillId="3" borderId="63" xfId="12" applyNumberFormat="1" applyFont="1" applyFill="1" applyBorder="1"/>
    <xf numFmtId="0" fontId="3" fillId="3" borderId="61" xfId="12" applyFont="1" applyFill="1" applyBorder="1"/>
    <xf numFmtId="40" fontId="3" fillId="3" borderId="9" xfId="12" applyNumberFormat="1" applyFont="1" applyFill="1" applyBorder="1"/>
    <xf numFmtId="9" fontId="3" fillId="3" borderId="50" xfId="15" applyFont="1" applyFill="1" applyBorder="1" applyProtection="1"/>
    <xf numFmtId="0" fontId="5" fillId="3" borderId="75" xfId="12" applyFont="1" applyFill="1" applyBorder="1" applyAlignment="1">
      <alignment horizontal="centerContinuous"/>
    </xf>
    <xf numFmtId="40" fontId="34" fillId="3" borderId="122" xfId="12" applyNumberFormat="1" applyFont="1" applyFill="1" applyBorder="1"/>
    <xf numFmtId="40" fontId="34" fillId="3" borderId="0" xfId="12" applyNumberFormat="1" applyFont="1" applyFill="1"/>
    <xf numFmtId="40" fontId="34" fillId="3" borderId="123" xfId="12" applyNumberFormat="1" applyFont="1" applyFill="1" applyBorder="1"/>
    <xf numFmtId="10" fontId="34" fillId="3" borderId="124" xfId="15" applyNumberFormat="1" applyFont="1" applyFill="1" applyBorder="1" applyProtection="1"/>
    <xf numFmtId="0" fontId="5" fillId="3" borderId="125" xfId="12" applyFont="1" applyFill="1" applyBorder="1" applyAlignment="1">
      <alignment horizontal="centerContinuous"/>
    </xf>
    <xf numFmtId="10" fontId="34" fillId="3" borderId="126" xfId="15" applyNumberFormat="1" applyFont="1" applyFill="1" applyBorder="1" applyProtection="1"/>
    <xf numFmtId="10" fontId="34" fillId="3" borderId="127" xfId="15" applyNumberFormat="1" applyFont="1" applyFill="1" applyBorder="1" applyProtection="1"/>
    <xf numFmtId="10" fontId="34" fillId="3" borderId="128" xfId="15" applyNumberFormat="1" applyFont="1" applyFill="1" applyBorder="1" applyProtection="1"/>
    <xf numFmtId="0" fontId="5" fillId="3" borderId="84" xfId="12" applyFont="1" applyFill="1" applyBorder="1" applyAlignment="1">
      <alignment horizontal="centerContinuous"/>
    </xf>
    <xf numFmtId="10" fontId="34" fillId="3" borderId="119" xfId="15" applyNumberFormat="1" applyFont="1" applyFill="1" applyBorder="1" applyProtection="1"/>
    <xf numFmtId="10" fontId="34" fillId="3" borderId="0" xfId="15" applyNumberFormat="1" applyFont="1" applyFill="1" applyBorder="1" applyProtection="1"/>
    <xf numFmtId="40" fontId="35" fillId="12" borderId="129" xfId="12" applyNumberFormat="1" applyFont="1" applyFill="1" applyBorder="1" applyAlignment="1">
      <alignment horizontal="center"/>
    </xf>
    <xf numFmtId="10" fontId="35" fillId="12" borderId="130" xfId="15" applyNumberFormat="1" applyFont="1" applyFill="1" applyBorder="1" applyAlignment="1" applyProtection="1">
      <alignment horizontal="center"/>
    </xf>
    <xf numFmtId="0" fontId="5" fillId="12" borderId="12" xfId="12" applyFont="1" applyFill="1" applyBorder="1" applyAlignment="1" applyProtection="1">
      <alignment horizontal="left" vertical="top"/>
      <protection locked="0"/>
    </xf>
    <xf numFmtId="0" fontId="5" fillId="12" borderId="10" xfId="12" applyFont="1" applyFill="1" applyBorder="1" applyProtection="1">
      <protection locked="0"/>
    </xf>
    <xf numFmtId="0" fontId="5" fillId="12" borderId="131" xfId="12" applyFont="1" applyFill="1" applyBorder="1" applyProtection="1">
      <protection locked="0"/>
    </xf>
    <xf numFmtId="0" fontId="5" fillId="12" borderId="10" xfId="12" applyFont="1" applyFill="1" applyBorder="1" applyAlignment="1" applyProtection="1">
      <alignment horizontal="left" vertical="top"/>
      <protection locked="0"/>
    </xf>
    <xf numFmtId="0" fontId="5" fillId="12" borderId="10" xfId="12" applyFont="1" applyFill="1" applyBorder="1" applyAlignment="1" applyProtection="1">
      <alignment horizontal="centerContinuous" vertical="center"/>
      <protection locked="0"/>
    </xf>
    <xf numFmtId="0" fontId="5" fillId="12" borderId="13" xfId="12" applyFont="1" applyFill="1" applyBorder="1" applyAlignment="1" applyProtection="1">
      <alignment horizontal="centerContinuous" vertical="center"/>
      <protection locked="0"/>
    </xf>
    <xf numFmtId="0" fontId="5" fillId="3" borderId="12" xfId="12" applyFont="1" applyFill="1" applyBorder="1" applyAlignment="1">
      <alignment horizontal="left" vertical="top"/>
    </xf>
    <xf numFmtId="0" fontId="5" fillId="3" borderId="10" xfId="12" applyFont="1" applyFill="1" applyBorder="1"/>
    <xf numFmtId="0" fontId="5" fillId="0" borderId="131" xfId="12" applyFont="1" applyBorder="1"/>
    <xf numFmtId="0" fontId="5" fillId="3" borderId="10" xfId="12" applyFont="1" applyFill="1" applyBorder="1" applyAlignment="1">
      <alignment horizontal="left"/>
    </xf>
    <xf numFmtId="0" fontId="5" fillId="3" borderId="10" xfId="12" applyFont="1" applyFill="1" applyBorder="1" applyAlignment="1">
      <alignment horizontal="centerContinuous" vertical="center"/>
    </xf>
    <xf numFmtId="14" fontId="5" fillId="12" borderId="11" xfId="12" applyNumberFormat="1" applyFont="1" applyFill="1" applyBorder="1" applyAlignment="1" applyProtection="1">
      <alignment horizontal="center" vertical="center"/>
      <protection locked="0"/>
    </xf>
    <xf numFmtId="1" fontId="2" fillId="12" borderId="74" xfId="12" applyNumberFormat="1" applyFont="1" applyFill="1" applyBorder="1" applyAlignment="1">
      <alignment horizontal="center"/>
    </xf>
    <xf numFmtId="0" fontId="4" fillId="0" borderId="26" xfId="1" applyBorder="1" applyAlignment="1">
      <alignment vertical="center"/>
    </xf>
    <xf numFmtId="0" fontId="5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2" fontId="5" fillId="0" borderId="3" xfId="1" applyNumberFormat="1" applyFont="1" applyBorder="1" applyAlignment="1">
      <alignment horizontal="centerContinuous" vertical="center"/>
    </xf>
    <xf numFmtId="0" fontId="4" fillId="0" borderId="26" xfId="1" applyBorder="1" applyAlignment="1">
      <alignment horizontal="centerContinuous" vertical="center"/>
    </xf>
    <xf numFmtId="0" fontId="5" fillId="0" borderId="26" xfId="1" applyFont="1" applyBorder="1" applyAlignment="1">
      <alignment horizontal="centerContinuous" vertical="center"/>
    </xf>
    <xf numFmtId="0" fontId="5" fillId="0" borderId="26" xfId="0" applyFont="1" applyBorder="1" applyAlignment="1">
      <alignment horizontal="centerContinuous" vertical="center"/>
    </xf>
    <xf numFmtId="0" fontId="5" fillId="0" borderId="37" xfId="0" applyFont="1" applyBorder="1" applyAlignment="1">
      <alignment horizontal="centerContinuous" vertical="center"/>
    </xf>
    <xf numFmtId="2" fontId="5" fillId="0" borderId="2" xfId="0" applyNumberFormat="1" applyFont="1" applyBorder="1" applyAlignment="1">
      <alignment horizontal="center" vertical="center"/>
    </xf>
    <xf numFmtId="2" fontId="5" fillId="0" borderId="5" xfId="0" applyNumberFormat="1" applyFont="1" applyBorder="1" applyAlignment="1">
      <alignment horizontal="center" vertical="center"/>
    </xf>
    <xf numFmtId="165" fontId="5" fillId="0" borderId="5" xfId="1" applyNumberFormat="1" applyFont="1" applyBorder="1" applyAlignment="1">
      <alignment horizontal="center" vertical="center" wrapText="1"/>
    </xf>
    <xf numFmtId="165" fontId="5" fillId="0" borderId="28" xfId="1" applyNumberFormat="1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 textRotation="90" wrapText="1"/>
    </xf>
    <xf numFmtId="4" fontId="4" fillId="0" borderId="6" xfId="1" applyNumberFormat="1" applyBorder="1" applyAlignment="1">
      <alignment vertical="center"/>
    </xf>
    <xf numFmtId="4" fontId="4" fillId="0" borderId="4" xfId="1" applyNumberFormat="1" applyBorder="1" applyAlignment="1">
      <alignment vertical="center"/>
    </xf>
    <xf numFmtId="0" fontId="4" fillId="0" borderId="26" xfId="0" applyFont="1" applyBorder="1" applyAlignment="1">
      <alignment horizontal="left" vertical="center"/>
    </xf>
    <xf numFmtId="2" fontId="4" fillId="0" borderId="26" xfId="1" applyNumberFormat="1" applyBorder="1" applyAlignment="1">
      <alignment horizontal="center" vertical="center"/>
    </xf>
    <xf numFmtId="166" fontId="4" fillId="0" borderId="26" xfId="1" applyNumberFormat="1" applyBorder="1" applyAlignment="1">
      <alignment horizontal="center" vertical="center"/>
    </xf>
    <xf numFmtId="0" fontId="5" fillId="0" borderId="26" xfId="0" applyFont="1" applyBorder="1" applyAlignment="1">
      <alignment vertical="center"/>
    </xf>
    <xf numFmtId="0" fontId="5" fillId="0" borderId="37" xfId="0" applyFont="1" applyBorder="1" applyAlignment="1">
      <alignment vertical="center"/>
    </xf>
    <xf numFmtId="4" fontId="5" fillId="0" borderId="27" xfId="1" applyNumberFormat="1" applyFont="1" applyBorder="1" applyAlignment="1">
      <alignment vertical="center"/>
    </xf>
    <xf numFmtId="0" fontId="5" fillId="0" borderId="3" xfId="1" applyFont="1" applyBorder="1" applyAlignment="1">
      <alignment horizontal="left" vertical="center"/>
    </xf>
    <xf numFmtId="4" fontId="5" fillId="0" borderId="17" xfId="1" applyNumberFormat="1" applyFont="1" applyBorder="1" applyAlignment="1">
      <alignment vertical="center"/>
    </xf>
    <xf numFmtId="0" fontId="5" fillId="0" borderId="34" xfId="0" applyFont="1" applyBorder="1" applyAlignment="1">
      <alignment vertical="center"/>
    </xf>
    <xf numFmtId="167" fontId="5" fillId="0" borderId="28" xfId="0" applyNumberFormat="1" applyFont="1" applyBorder="1" applyAlignment="1">
      <alignment horizontal="right" vertical="center"/>
    </xf>
    <xf numFmtId="0" fontId="4" fillId="0" borderId="6" xfId="0" applyFont="1" applyBorder="1" applyAlignment="1">
      <alignment horizontal="center" vertical="center"/>
    </xf>
    <xf numFmtId="39" fontId="10" fillId="10" borderId="12" xfId="2" applyNumberFormat="1" applyFont="1" applyFill="1" applyBorder="1" applyAlignment="1" applyProtection="1">
      <alignment horizontal="centerContinuous" vertical="center"/>
    </xf>
    <xf numFmtId="39" fontId="10" fillId="10" borderId="10" xfId="2" applyNumberFormat="1" applyFont="1" applyFill="1" applyBorder="1" applyAlignment="1" applyProtection="1">
      <alignment horizontal="centerContinuous" vertical="center"/>
    </xf>
    <xf numFmtId="39" fontId="10" fillId="10" borderId="59" xfId="2" applyNumberFormat="1" applyFont="1" applyFill="1" applyBorder="1" applyAlignment="1" applyProtection="1">
      <alignment horizontal="centerContinuous" vertical="center"/>
    </xf>
    <xf numFmtId="0" fontId="4" fillId="8" borderId="10" xfId="1" applyFill="1" applyBorder="1" applyAlignment="1">
      <alignment horizontal="center" vertical="center"/>
    </xf>
    <xf numFmtId="0" fontId="4" fillId="8" borderId="10" xfId="1" applyFill="1" applyBorder="1" applyAlignment="1">
      <alignment vertical="center"/>
    </xf>
    <xf numFmtId="0" fontId="4" fillId="8" borderId="13" xfId="1" applyFill="1" applyBorder="1" applyAlignment="1">
      <alignment vertical="center"/>
    </xf>
    <xf numFmtId="0" fontId="4" fillId="7" borderId="12" xfId="1" applyFill="1" applyBorder="1" applyAlignment="1">
      <alignment horizontal="center" vertical="center"/>
    </xf>
    <xf numFmtId="0" fontId="4" fillId="7" borderId="10" xfId="1" applyFill="1" applyBorder="1" applyAlignment="1">
      <alignment vertical="center"/>
    </xf>
    <xf numFmtId="164" fontId="4" fillId="7" borderId="10" xfId="2" applyFont="1" applyFill="1" applyBorder="1" applyAlignment="1" applyProtection="1">
      <alignment horizontal="center" vertical="center"/>
    </xf>
    <xf numFmtId="39" fontId="14" fillId="10" borderId="59" xfId="2" applyNumberFormat="1" applyFont="1" applyFill="1" applyBorder="1" applyAlignment="1" applyProtection="1">
      <alignment horizontal="centerContinuous" vertical="center"/>
    </xf>
    <xf numFmtId="0" fontId="5" fillId="7" borderId="10" xfId="1" applyFont="1" applyFill="1" applyBorder="1" applyAlignment="1">
      <alignment vertical="center"/>
    </xf>
    <xf numFmtId="0" fontId="4" fillId="7" borderId="10" xfId="1" applyFill="1" applyBorder="1" applyAlignment="1">
      <alignment horizontal="center" vertical="center"/>
    </xf>
    <xf numFmtId="0" fontId="4" fillId="7" borderId="13" xfId="1" applyFill="1" applyBorder="1" applyAlignment="1">
      <alignment vertical="center"/>
    </xf>
    <xf numFmtId="0" fontId="5" fillId="0" borderId="0" xfId="0" applyFont="1" applyAlignment="1">
      <alignment horizontal="left" vertical="center"/>
    </xf>
    <xf numFmtId="49" fontId="5" fillId="0" borderId="14" xfId="1" applyNumberFormat="1" applyFont="1" applyBorder="1" applyAlignment="1">
      <alignment vertical="center"/>
    </xf>
    <xf numFmtId="0" fontId="4" fillId="0" borderId="60" xfId="0" applyFont="1" applyBorder="1" applyAlignment="1">
      <alignment vertical="center"/>
    </xf>
    <xf numFmtId="0" fontId="4" fillId="7" borderId="14" xfId="0" applyFont="1" applyFill="1" applyBorder="1" applyAlignment="1">
      <alignment vertical="center"/>
    </xf>
    <xf numFmtId="164" fontId="4" fillId="7" borderId="0" xfId="2" applyFont="1" applyFill="1" applyBorder="1" applyAlignment="1" applyProtection="1">
      <alignment horizontal="center" vertical="center"/>
    </xf>
    <xf numFmtId="0" fontId="4" fillId="7" borderId="15" xfId="1" applyFill="1" applyBorder="1" applyAlignment="1">
      <alignment horizontal="left" vertical="center"/>
    </xf>
    <xf numFmtId="49" fontId="14" fillId="9" borderId="14" xfId="0" applyNumberFormat="1" applyFont="1" applyFill="1" applyBorder="1" applyAlignment="1">
      <alignment horizontal="center" vertical="center"/>
    </xf>
    <xf numFmtId="4" fontId="14" fillId="9" borderId="60" xfId="1" applyNumberFormat="1" applyFont="1" applyFill="1" applyBorder="1" applyAlignment="1">
      <alignment horizontal="center" vertical="center"/>
    </xf>
    <xf numFmtId="0" fontId="14" fillId="9" borderId="15" xfId="1" applyFont="1" applyFill="1" applyBorder="1" applyAlignment="1" applyProtection="1">
      <alignment horizontal="centerContinuous" vertical="center"/>
      <protection locked="0"/>
    </xf>
    <xf numFmtId="0" fontId="4" fillId="7" borderId="14" xfId="1" applyFill="1" applyBorder="1" applyAlignment="1">
      <alignment horizontal="center" vertical="center"/>
    </xf>
    <xf numFmtId="0" fontId="4" fillId="7" borderId="15" xfId="1" applyFill="1" applyBorder="1" applyAlignment="1">
      <alignment vertical="center"/>
    </xf>
    <xf numFmtId="49" fontId="10" fillId="0" borderId="14" xfId="0" applyNumberFormat="1" applyFont="1" applyBorder="1" applyAlignment="1">
      <alignment vertical="center"/>
    </xf>
    <xf numFmtId="0" fontId="5" fillId="0" borderId="60" xfId="1" applyFont="1" applyBorder="1" applyAlignment="1">
      <alignment horizontal="right" vertical="center"/>
    </xf>
    <xf numFmtId="0" fontId="5" fillId="8" borderId="15" xfId="1" applyFont="1" applyFill="1" applyBorder="1" applyAlignment="1" applyProtection="1">
      <alignment vertical="center"/>
      <protection locked="0"/>
    </xf>
    <xf numFmtId="0" fontId="5" fillId="8" borderId="15" xfId="1" applyFont="1" applyFill="1" applyBorder="1" applyAlignment="1">
      <alignment vertical="center"/>
    </xf>
    <xf numFmtId="49" fontId="4" fillId="0" borderId="14" xfId="0" applyNumberFormat="1" applyFont="1" applyBorder="1" applyAlignment="1">
      <alignment horizontal="center" vertical="center"/>
    </xf>
    <xf numFmtId="10" fontId="5" fillId="0" borderId="27" xfId="4" applyNumberFormat="1" applyFont="1" applyFill="1" applyBorder="1" applyAlignment="1" applyProtection="1">
      <alignment horizontal="right" vertical="center"/>
      <protection locked="0"/>
    </xf>
    <xf numFmtId="10" fontId="5" fillId="2" borderId="27" xfId="4" applyNumberFormat="1" applyFont="1" applyFill="1" applyBorder="1" applyAlignment="1" applyProtection="1">
      <alignment horizontal="right" vertical="center"/>
      <protection locked="0"/>
    </xf>
    <xf numFmtId="49" fontId="10" fillId="0" borderId="16" xfId="0" applyNumberFormat="1" applyFont="1" applyBorder="1" applyAlignment="1">
      <alignment vertical="center"/>
    </xf>
    <xf numFmtId="49" fontId="10" fillId="0" borderId="11" xfId="0" applyNumberFormat="1" applyFont="1" applyBorder="1" applyAlignment="1">
      <alignment vertical="center"/>
    </xf>
    <xf numFmtId="0" fontId="5" fillId="0" borderId="52" xfId="1" applyFont="1" applyBorder="1" applyAlignment="1">
      <alignment horizontal="right" vertical="center"/>
    </xf>
    <xf numFmtId="0" fontId="5" fillId="8" borderId="11" xfId="1" applyFont="1" applyFill="1" applyBorder="1" applyAlignment="1">
      <alignment horizontal="right" vertical="center"/>
    </xf>
    <xf numFmtId="168" fontId="5" fillId="8" borderId="27" xfId="1" applyNumberFormat="1" applyFont="1" applyFill="1" applyBorder="1" applyAlignment="1" applyProtection="1">
      <alignment horizontal="right" vertical="center"/>
      <protection locked="0"/>
    </xf>
    <xf numFmtId="0" fontId="5" fillId="8" borderId="17" xfId="1" applyFont="1" applyFill="1" applyBorder="1" applyAlignment="1" applyProtection="1">
      <alignment vertical="center"/>
      <protection locked="0"/>
    </xf>
    <xf numFmtId="0" fontId="4" fillId="7" borderId="16" xfId="1" applyFill="1" applyBorder="1" applyAlignment="1">
      <alignment horizontal="center" vertical="center"/>
    </xf>
    <xf numFmtId="0" fontId="4" fillId="7" borderId="11" xfId="1" applyFill="1" applyBorder="1" applyAlignment="1">
      <alignment vertical="center"/>
    </xf>
    <xf numFmtId="164" fontId="4" fillId="7" borderId="11" xfId="2" applyFont="1" applyFill="1" applyBorder="1" applyAlignment="1" applyProtection="1">
      <alignment horizontal="center" vertical="center"/>
    </xf>
    <xf numFmtId="0" fontId="5" fillId="7" borderId="11" xfId="1" applyFont="1" applyFill="1" applyBorder="1" applyAlignment="1">
      <alignment vertical="center"/>
    </xf>
    <xf numFmtId="0" fontId="4" fillId="7" borderId="11" xfId="1" applyFill="1" applyBorder="1" applyAlignment="1">
      <alignment horizontal="center" vertical="center"/>
    </xf>
    <xf numFmtId="0" fontId="4" fillId="7" borderId="17" xfId="1" applyFill="1" applyBorder="1" applyAlignment="1">
      <alignment vertical="center"/>
    </xf>
    <xf numFmtId="49" fontId="5" fillId="5" borderId="53" xfId="0" applyNumberFormat="1" applyFont="1" applyFill="1" applyBorder="1" applyAlignment="1" applyProtection="1">
      <alignment horizontal="left" vertical="center"/>
      <protection locked="0"/>
    </xf>
    <xf numFmtId="49" fontId="5" fillId="5" borderId="55" xfId="0" applyNumberFormat="1" applyFont="1" applyFill="1" applyBorder="1" applyAlignment="1" applyProtection="1">
      <alignment horizontal="center" vertical="center"/>
      <protection locked="0"/>
    </xf>
    <xf numFmtId="49" fontId="5" fillId="5" borderId="56" xfId="0" applyNumberFormat="1" applyFont="1" applyFill="1" applyBorder="1" applyAlignment="1" applyProtection="1">
      <alignment horizontal="center" vertical="center"/>
      <protection locked="0"/>
    </xf>
    <xf numFmtId="49" fontId="5" fillId="5" borderId="21" xfId="0" applyNumberFormat="1" applyFont="1" applyFill="1" applyBorder="1" applyAlignment="1" applyProtection="1">
      <alignment horizontal="center" vertical="center"/>
      <protection locked="0"/>
    </xf>
    <xf numFmtId="0" fontId="5" fillId="5" borderId="20" xfId="0" applyFont="1" applyFill="1" applyBorder="1" applyAlignment="1" applyProtection="1">
      <alignment horizontal="left" vertical="center"/>
      <protection locked="0"/>
    </xf>
    <xf numFmtId="0" fontId="5" fillId="5" borderId="19" xfId="0" applyFont="1" applyFill="1" applyBorder="1" applyAlignment="1" applyProtection="1">
      <alignment horizontal="left" vertical="center"/>
      <protection locked="0"/>
    </xf>
    <xf numFmtId="0" fontId="5" fillId="5" borderId="21" xfId="0" applyFont="1" applyFill="1" applyBorder="1" applyAlignment="1" applyProtection="1">
      <alignment horizontal="left" vertical="center"/>
      <protection locked="0"/>
    </xf>
    <xf numFmtId="49" fontId="5" fillId="0" borderId="61" xfId="0" applyNumberFormat="1" applyFont="1" applyBorder="1" applyAlignment="1">
      <alignment horizontal="left" vertical="center"/>
    </xf>
    <xf numFmtId="0" fontId="5" fillId="0" borderId="65" xfId="0" applyFont="1" applyBorder="1" applyAlignment="1" applyProtection="1">
      <alignment horizontal="left" vertical="center"/>
      <protection locked="0"/>
    </xf>
    <xf numFmtId="49" fontId="5" fillId="5" borderId="66" xfId="0" applyNumberFormat="1" applyFont="1" applyFill="1" applyBorder="1" applyAlignment="1" applyProtection="1">
      <alignment horizontal="left" vertical="center"/>
      <protection locked="0"/>
    </xf>
    <xf numFmtId="49" fontId="5" fillId="5" borderId="65" xfId="0" applyNumberFormat="1" applyFont="1" applyFill="1" applyBorder="1" applyAlignment="1" applyProtection="1">
      <alignment horizontal="center" vertical="center"/>
      <protection locked="0"/>
    </xf>
    <xf numFmtId="49" fontId="5" fillId="5" borderId="67" xfId="0" applyNumberFormat="1" applyFont="1" applyFill="1" applyBorder="1" applyAlignment="1" applyProtection="1">
      <alignment horizontal="center" vertical="center"/>
      <protection locked="0"/>
    </xf>
    <xf numFmtId="49" fontId="5" fillId="5" borderId="49" xfId="0" applyNumberFormat="1" applyFont="1" applyFill="1" applyBorder="1" applyAlignment="1" applyProtection="1">
      <alignment horizontal="center" vertical="center"/>
      <protection locked="0"/>
    </xf>
    <xf numFmtId="0" fontId="5" fillId="5" borderId="61" xfId="0" applyFont="1" applyFill="1" applyBorder="1" applyAlignment="1" applyProtection="1">
      <alignment horizontal="left" vertical="center"/>
      <protection locked="0"/>
    </xf>
    <xf numFmtId="0" fontId="5" fillId="5" borderId="57" xfId="0" applyFont="1" applyFill="1" applyBorder="1" applyAlignment="1" applyProtection="1">
      <alignment horizontal="left" vertical="center"/>
      <protection locked="0"/>
    </xf>
    <xf numFmtId="0" fontId="5" fillId="5" borderId="49" xfId="0" applyFont="1" applyFill="1" applyBorder="1" applyAlignment="1" applyProtection="1">
      <alignment horizontal="left" vertical="center"/>
      <protection locked="0"/>
    </xf>
    <xf numFmtId="49" fontId="5" fillId="0" borderId="16" xfId="0" applyNumberFormat="1" applyFont="1" applyBorder="1" applyAlignment="1">
      <alignment horizontal="left" vertical="center"/>
    </xf>
    <xf numFmtId="0" fontId="5" fillId="0" borderId="52" xfId="0" applyFont="1" applyBorder="1" applyAlignment="1" applyProtection="1">
      <alignment horizontal="left" vertical="center"/>
      <protection locked="0"/>
    </xf>
    <xf numFmtId="49" fontId="5" fillId="5" borderId="54" xfId="0" applyNumberFormat="1" applyFont="1" applyFill="1" applyBorder="1" applyAlignment="1" applyProtection="1">
      <alignment horizontal="left" vertical="center"/>
      <protection locked="0"/>
    </xf>
    <xf numFmtId="49" fontId="5" fillId="5" borderId="11" xfId="0" applyNumberFormat="1" applyFont="1" applyFill="1" applyBorder="1" applyAlignment="1" applyProtection="1">
      <alignment horizontal="center" vertical="center"/>
      <protection locked="0"/>
    </xf>
    <xf numFmtId="49" fontId="5" fillId="5" borderId="64" xfId="0" applyNumberFormat="1" applyFont="1" applyFill="1" applyBorder="1" applyAlignment="1" applyProtection="1">
      <alignment horizontal="center" vertical="center"/>
      <protection locked="0"/>
    </xf>
    <xf numFmtId="49" fontId="5" fillId="5" borderId="17" xfId="0" applyNumberFormat="1" applyFont="1" applyFill="1" applyBorder="1" applyAlignment="1" applyProtection="1">
      <alignment horizontal="center" vertical="center"/>
      <protection locked="0"/>
    </xf>
    <xf numFmtId="0" fontId="5" fillId="5" borderId="16" xfId="0" applyFont="1" applyFill="1" applyBorder="1" applyAlignment="1" applyProtection="1">
      <alignment horizontal="left" vertical="center"/>
      <protection locked="0"/>
    </xf>
    <xf numFmtId="0" fontId="5" fillId="5" borderId="11" xfId="0" applyFont="1" applyFill="1" applyBorder="1" applyAlignment="1" applyProtection="1">
      <alignment horizontal="left" vertical="center"/>
      <protection locked="0"/>
    </xf>
    <xf numFmtId="0" fontId="5" fillId="5" borderId="17" xfId="0" applyFont="1" applyFill="1" applyBorder="1" applyAlignment="1" applyProtection="1">
      <alignment horizontal="left" vertical="center"/>
      <protection locked="0"/>
    </xf>
    <xf numFmtId="49" fontId="5" fillId="0" borderId="12" xfId="0" applyNumberFormat="1" applyFont="1" applyBorder="1" applyAlignment="1">
      <alignment horizontal="center" vertical="center" wrapText="1"/>
    </xf>
    <xf numFmtId="49" fontId="5" fillId="0" borderId="18" xfId="0" applyNumberFormat="1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Continuous" vertical="center" wrapText="1"/>
    </xf>
    <xf numFmtId="0" fontId="5" fillId="0" borderId="2" xfId="1" applyFont="1" applyBorder="1" applyAlignment="1">
      <alignment horizontal="center" vertical="center"/>
    </xf>
    <xf numFmtId="0" fontId="5" fillId="0" borderId="28" xfId="1" applyFont="1" applyBorder="1" applyAlignment="1">
      <alignment horizontal="center" vertical="center"/>
    </xf>
    <xf numFmtId="0" fontId="5" fillId="0" borderId="45" xfId="1" applyFont="1" applyBorder="1" applyAlignment="1">
      <alignment horizontal="center" vertical="center"/>
    </xf>
    <xf numFmtId="0" fontId="8" fillId="0" borderId="57" xfId="0" applyFont="1" applyBorder="1" applyAlignment="1">
      <alignment horizontal="left" vertical="center"/>
    </xf>
    <xf numFmtId="0" fontId="8" fillId="0" borderId="41" xfId="0" applyFont="1" applyBorder="1" applyAlignment="1">
      <alignment horizontal="centerContinuous" vertical="center"/>
    </xf>
    <xf numFmtId="0" fontId="4" fillId="0" borderId="16" xfId="0" quotePrefix="1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4" fillId="0" borderId="17" xfId="1" applyBorder="1" applyAlignment="1">
      <alignment vertical="center"/>
    </xf>
    <xf numFmtId="4" fontId="12" fillId="0" borderId="3" xfId="0" applyNumberFormat="1" applyFont="1" applyBorder="1" applyAlignment="1">
      <alignment vertical="center"/>
    </xf>
    <xf numFmtId="4" fontId="13" fillId="0" borderId="37" xfId="0" applyNumberFormat="1" applyFont="1" applyBorder="1" applyAlignment="1">
      <alignment vertical="center"/>
    </xf>
    <xf numFmtId="4" fontId="5" fillId="0" borderId="3" xfId="1" applyNumberFormat="1" applyFont="1" applyBorder="1" applyAlignment="1">
      <alignment vertical="center"/>
    </xf>
    <xf numFmtId="4" fontId="5" fillId="0" borderId="26" xfId="1" applyNumberFormat="1" applyFont="1" applyBorder="1" applyAlignment="1">
      <alignment vertical="center"/>
    </xf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2" fontId="4" fillId="0" borderId="32" xfId="1" applyNumberFormat="1" applyBorder="1" applyAlignment="1">
      <alignment horizontal="center" vertical="center"/>
    </xf>
    <xf numFmtId="0" fontId="4" fillId="0" borderId="49" xfId="1" applyBorder="1" applyAlignment="1">
      <alignment vertical="center" wrapText="1"/>
    </xf>
    <xf numFmtId="4" fontId="5" fillId="3" borderId="0" xfId="0" applyNumberFormat="1" applyFont="1" applyFill="1" applyAlignment="1">
      <alignment horizontal="right" vertical="center"/>
    </xf>
    <xf numFmtId="0" fontId="12" fillId="4" borderId="27" xfId="0" applyFont="1" applyFill="1" applyBorder="1" applyAlignment="1">
      <alignment horizontal="center" vertical="center"/>
    </xf>
    <xf numFmtId="49" fontId="5" fillId="0" borderId="36" xfId="0" applyNumberFormat="1" applyFont="1" applyBorder="1" applyAlignment="1">
      <alignment horizontal="center" vertical="center"/>
    </xf>
    <xf numFmtId="0" fontId="8" fillId="0" borderId="37" xfId="0" applyFont="1" applyBorder="1" applyAlignment="1">
      <alignment vertical="center" wrapText="1"/>
    </xf>
    <xf numFmtId="0" fontId="15" fillId="6" borderId="0" xfId="0" applyFont="1" applyFill="1" applyAlignment="1">
      <alignment vertical="center"/>
    </xf>
    <xf numFmtId="0" fontId="5" fillId="0" borderId="37" xfId="1" applyFont="1" applyBorder="1" applyAlignment="1">
      <alignment horizontal="left" vertical="center"/>
    </xf>
    <xf numFmtId="4" fontId="5" fillId="5" borderId="58" xfId="0" applyNumberFormat="1" applyFont="1" applyFill="1" applyBorder="1" applyAlignment="1" applyProtection="1">
      <alignment vertical="center"/>
      <protection locked="0"/>
    </xf>
    <xf numFmtId="0" fontId="4" fillId="0" borderId="0" xfId="0" applyFont="1" applyAlignment="1">
      <alignment horizontal="left" vertical="center"/>
    </xf>
    <xf numFmtId="164" fontId="4" fillId="0" borderId="0" xfId="2" applyFont="1" applyFill="1" applyAlignment="1">
      <alignment vertical="center"/>
    </xf>
    <xf numFmtId="43" fontId="4" fillId="0" borderId="0" xfId="0" quotePrefix="1" applyNumberFormat="1" applyFont="1" applyAlignment="1">
      <alignment vertical="center"/>
    </xf>
    <xf numFmtId="0" fontId="36" fillId="0" borderId="0" xfId="3" applyFont="1" applyAlignment="1">
      <alignment vertical="center"/>
    </xf>
    <xf numFmtId="0" fontId="19" fillId="0" borderId="0" xfId="5" applyProtection="1">
      <protection locked="0"/>
    </xf>
    <xf numFmtId="0" fontId="5" fillId="0" borderId="3" xfId="0" applyFont="1" applyBorder="1" applyAlignment="1">
      <alignment horizontal="centerContinuous" vertical="center" wrapText="1"/>
    </xf>
    <xf numFmtId="0" fontId="5" fillId="0" borderId="55" xfId="0" applyFont="1" applyBorder="1" applyAlignment="1" applyProtection="1">
      <alignment horizontal="left" vertical="center"/>
      <protection locked="0"/>
    </xf>
    <xf numFmtId="49" fontId="5" fillId="0" borderId="20" xfId="0" applyNumberFormat="1" applyFont="1" applyBorder="1" applyAlignment="1">
      <alignment horizontal="left" vertical="center"/>
    </xf>
    <xf numFmtId="2" fontId="4" fillId="0" borderId="3" xfId="1" applyNumberFormat="1" applyBorder="1" applyAlignment="1">
      <alignment horizontal="center" vertical="center"/>
    </xf>
    <xf numFmtId="0" fontId="19" fillId="0" borderId="0" xfId="5" applyAlignment="1">
      <alignment vertical="center"/>
    </xf>
    <xf numFmtId="0" fontId="19" fillId="0" borderId="0" xfId="5" applyAlignment="1" applyProtection="1">
      <alignment vertical="center"/>
      <protection locked="0"/>
    </xf>
    <xf numFmtId="2" fontId="24" fillId="0" borderId="61" xfId="5" applyNumberFormat="1" applyFont="1" applyBorder="1" applyAlignment="1">
      <alignment horizontal="right" vertical="center"/>
    </xf>
    <xf numFmtId="2" fontId="24" fillId="0" borderId="49" xfId="5" applyNumberFormat="1" applyFont="1" applyBorder="1" applyAlignment="1">
      <alignment horizontal="center" vertical="center"/>
    </xf>
    <xf numFmtId="0" fontId="26" fillId="0" borderId="0" xfId="5" applyFont="1" applyAlignment="1">
      <alignment vertical="center"/>
    </xf>
    <xf numFmtId="2" fontId="24" fillId="0" borderId="134" xfId="5" applyNumberFormat="1" applyFont="1" applyBorder="1" applyAlignment="1">
      <alignment horizontal="right" vertical="center"/>
    </xf>
    <xf numFmtId="2" fontId="24" fillId="0" borderId="50" xfId="5" applyNumberFormat="1" applyFont="1" applyBorder="1" applyAlignment="1">
      <alignment horizontal="center" vertical="center"/>
    </xf>
    <xf numFmtId="0" fontId="23" fillId="0" borderId="3" xfId="5" applyFont="1" applyBorder="1" applyAlignment="1">
      <alignment horizontal="right" vertical="center"/>
    </xf>
    <xf numFmtId="2" fontId="23" fillId="0" borderId="37" xfId="5" applyNumberFormat="1" applyFont="1" applyBorder="1" applyAlignment="1">
      <alignment horizontal="center" vertical="center"/>
    </xf>
    <xf numFmtId="2" fontId="19" fillId="0" borderId="0" xfId="5" applyNumberFormat="1" applyAlignment="1" applyProtection="1">
      <alignment vertical="center"/>
      <protection locked="0"/>
    </xf>
    <xf numFmtId="0" fontId="23" fillId="0" borderId="68" xfId="5" applyFont="1" applyBorder="1" applyAlignment="1">
      <alignment vertical="center"/>
    </xf>
    <xf numFmtId="2" fontId="24" fillId="0" borderId="70" xfId="5" applyNumberFormat="1" applyFont="1" applyBorder="1" applyAlignment="1">
      <alignment horizontal="center" vertical="center"/>
    </xf>
    <xf numFmtId="2" fontId="24" fillId="0" borderId="47" xfId="5" applyNumberFormat="1" applyFont="1" applyBorder="1" applyAlignment="1">
      <alignment horizontal="center" vertical="center"/>
    </xf>
    <xf numFmtId="0" fontId="19" fillId="0" borderId="0" xfId="5" quotePrefix="1" applyAlignment="1" applyProtection="1">
      <alignment vertical="center"/>
      <protection locked="0"/>
    </xf>
    <xf numFmtId="2" fontId="24" fillId="7" borderId="35" xfId="5" applyNumberFormat="1" applyFont="1" applyFill="1" applyBorder="1" applyAlignment="1" applyProtection="1">
      <alignment horizontal="center" vertical="center"/>
      <protection locked="0"/>
    </xf>
    <xf numFmtId="2" fontId="24" fillId="7" borderId="47" xfId="5" applyNumberFormat="1" applyFont="1" applyFill="1" applyBorder="1" applyAlignment="1" applyProtection="1">
      <alignment horizontal="center" vertical="center"/>
      <protection locked="0"/>
    </xf>
    <xf numFmtId="164" fontId="19" fillId="0" borderId="0" xfId="2" applyFont="1" applyFill="1" applyAlignment="1" applyProtection="1">
      <alignment vertical="center"/>
    </xf>
    <xf numFmtId="0" fontId="23" fillId="0" borderId="61" xfId="5" applyFont="1" applyBorder="1" applyAlignment="1">
      <alignment vertical="center"/>
    </xf>
    <xf numFmtId="2" fontId="24" fillId="7" borderId="30" xfId="5" applyNumberFormat="1" applyFont="1" applyFill="1" applyBorder="1" applyAlignment="1" applyProtection="1">
      <alignment horizontal="center" vertical="center"/>
      <protection locked="0"/>
    </xf>
    <xf numFmtId="2" fontId="24" fillId="7" borderId="49" xfId="5" applyNumberFormat="1" applyFont="1" applyFill="1" applyBorder="1" applyAlignment="1" applyProtection="1">
      <alignment horizontal="center" vertical="center"/>
      <protection locked="0"/>
    </xf>
    <xf numFmtId="0" fontId="23" fillId="0" borderId="51" xfId="5" applyFont="1" applyBorder="1" applyAlignment="1">
      <alignment vertical="center"/>
    </xf>
    <xf numFmtId="2" fontId="24" fillId="7" borderId="25" xfId="5" applyNumberFormat="1" applyFont="1" applyFill="1" applyBorder="1" applyAlignment="1" applyProtection="1">
      <alignment horizontal="center" vertical="center"/>
      <protection locked="0"/>
    </xf>
    <xf numFmtId="2" fontId="24" fillId="7" borderId="69" xfId="5" applyNumberFormat="1" applyFont="1" applyFill="1" applyBorder="1" applyAlignment="1" applyProtection="1">
      <alignment horizontal="center" vertical="center"/>
      <protection locked="0"/>
    </xf>
    <xf numFmtId="0" fontId="23" fillId="0" borderId="27" xfId="5" applyFont="1" applyBorder="1" applyAlignment="1">
      <alignment vertical="center"/>
    </xf>
    <xf numFmtId="2" fontId="23" fillId="0" borderId="36" xfId="5" applyNumberFormat="1" applyFont="1" applyBorder="1" applyAlignment="1">
      <alignment horizontal="center" vertical="center"/>
    </xf>
    <xf numFmtId="0" fontId="37" fillId="0" borderId="0" xfId="3" quotePrefix="1" applyFont="1" applyAlignment="1">
      <alignment vertical="center"/>
    </xf>
    <xf numFmtId="0" fontId="38" fillId="0" borderId="2" xfId="5" applyFont="1" applyBorder="1" applyAlignment="1">
      <alignment vertical="center"/>
    </xf>
    <xf numFmtId="10" fontId="38" fillId="0" borderId="3" xfId="5" applyNumberFormat="1" applyFont="1" applyBorder="1" applyAlignment="1">
      <alignment horizontal="centerContinuous" vertical="center"/>
    </xf>
    <xf numFmtId="9" fontId="38" fillId="0" borderId="37" xfId="5" applyNumberFormat="1" applyFont="1" applyBorder="1" applyAlignment="1">
      <alignment horizontal="centerContinuous" vertical="center"/>
    </xf>
    <xf numFmtId="0" fontId="28" fillId="0" borderId="27" xfId="5" applyFont="1" applyBorder="1" applyAlignment="1">
      <alignment horizontal="center" vertical="center"/>
    </xf>
    <xf numFmtId="168" fontId="19" fillId="0" borderId="0" xfId="5" applyNumberFormat="1" applyAlignment="1">
      <alignment vertical="center"/>
    </xf>
    <xf numFmtId="0" fontId="39" fillId="0" borderId="0" xfId="5" applyFont="1" applyAlignment="1">
      <alignment vertical="center"/>
    </xf>
    <xf numFmtId="0" fontId="40" fillId="0" borderId="0" xfId="5" applyFont="1" applyAlignment="1" applyProtection="1">
      <alignment vertical="center"/>
      <protection locked="0"/>
    </xf>
    <xf numFmtId="0" fontId="40" fillId="0" borderId="0" xfId="5" applyFont="1" applyProtection="1">
      <protection locked="0"/>
    </xf>
    <xf numFmtId="0" fontId="24" fillId="0" borderId="0" xfId="5" applyFont="1" applyAlignment="1">
      <alignment vertical="center"/>
    </xf>
    <xf numFmtId="0" fontId="3" fillId="0" borderId="0" xfId="5" applyFont="1" applyAlignment="1">
      <alignment vertical="center"/>
    </xf>
    <xf numFmtId="0" fontId="5" fillId="0" borderId="0" xfId="5" applyFont="1" applyAlignment="1">
      <alignment vertical="center"/>
    </xf>
    <xf numFmtId="0" fontId="41" fillId="0" borderId="0" xfId="5" applyFont="1" applyAlignment="1">
      <alignment horizontal="center" vertical="center"/>
    </xf>
    <xf numFmtId="0" fontId="2" fillId="0" borderId="0" xfId="5" applyFont="1" applyAlignment="1">
      <alignment vertical="center"/>
    </xf>
    <xf numFmtId="164" fontId="42" fillId="7" borderId="27" xfId="2" applyFont="1" applyFill="1" applyBorder="1" applyAlignment="1" applyProtection="1">
      <alignment horizontal="right" vertical="center"/>
      <protection locked="0"/>
    </xf>
    <xf numFmtId="2" fontId="25" fillId="0" borderId="0" xfId="5" applyNumberFormat="1" applyFont="1" applyAlignment="1">
      <alignment horizontal="left" vertical="center"/>
    </xf>
    <xf numFmtId="2" fontId="25" fillId="0" borderId="6" xfId="5" applyNumberFormat="1" applyFont="1" applyBorder="1" applyAlignment="1">
      <alignment horizontal="right" vertical="center"/>
    </xf>
    <xf numFmtId="0" fontId="27" fillId="0" borderId="0" xfId="5" applyFont="1" applyAlignment="1">
      <alignment vertical="center"/>
    </xf>
    <xf numFmtId="0" fontId="21" fillId="0" borderId="0" xfId="5" applyFont="1" applyAlignment="1">
      <alignment vertical="center"/>
    </xf>
    <xf numFmtId="0" fontId="5" fillId="0" borderId="27" xfId="5" applyFont="1" applyBorder="1" applyAlignment="1">
      <alignment horizontal="center" vertical="center"/>
    </xf>
    <xf numFmtId="0" fontId="5" fillId="0" borderId="36" xfId="5" applyFont="1" applyBorder="1" applyAlignment="1">
      <alignment horizontal="center" vertical="center"/>
    </xf>
    <xf numFmtId="0" fontId="5" fillId="0" borderId="5" xfId="5" applyFont="1" applyBorder="1" applyAlignment="1">
      <alignment horizontal="center" vertical="center"/>
    </xf>
    <xf numFmtId="0" fontId="5" fillId="0" borderId="28" xfId="5" applyFont="1" applyBorder="1" applyAlignment="1">
      <alignment horizontal="center" vertical="center"/>
    </xf>
    <xf numFmtId="0" fontId="4" fillId="0" borderId="31" xfId="5" applyFont="1" applyBorder="1" applyAlignment="1">
      <alignment vertical="center" wrapText="1"/>
    </xf>
    <xf numFmtId="10" fontId="4" fillId="0" borderId="43" xfId="5" applyNumberFormat="1" applyFont="1" applyBorder="1" applyAlignment="1">
      <alignment horizontal="center" vertical="center"/>
    </xf>
    <xf numFmtId="10" fontId="4" fillId="0" borderId="29" xfId="5" applyNumberFormat="1" applyFont="1" applyBorder="1" applyAlignment="1">
      <alignment horizontal="center" vertical="center"/>
    </xf>
    <xf numFmtId="10" fontId="4" fillId="0" borderId="44" xfId="5" applyNumberFormat="1" applyFont="1" applyBorder="1" applyAlignment="1">
      <alignment horizontal="center" vertical="center"/>
    </xf>
    <xf numFmtId="0" fontId="4" fillId="0" borderId="42" xfId="5" applyFont="1" applyBorder="1" applyAlignment="1">
      <alignment vertical="center" wrapText="1"/>
    </xf>
    <xf numFmtId="10" fontId="4" fillId="0" borderId="41" xfId="5" applyNumberFormat="1" applyFont="1" applyBorder="1" applyAlignment="1">
      <alignment horizontal="center" vertical="center"/>
    </xf>
    <xf numFmtId="10" fontId="4" fillId="0" borderId="6" xfId="5" applyNumberFormat="1" applyFont="1" applyBorder="1" applyAlignment="1">
      <alignment horizontal="center" vertical="center"/>
    </xf>
    <xf numFmtId="10" fontId="4" fillId="0" borderId="32" xfId="5" applyNumberFormat="1" applyFont="1" applyBorder="1" applyAlignment="1">
      <alignment horizontal="center" vertical="center"/>
    </xf>
    <xf numFmtId="0" fontId="4" fillId="0" borderId="8" xfId="5" applyFont="1" applyBorder="1" applyAlignment="1">
      <alignment vertical="center" wrapText="1"/>
    </xf>
    <xf numFmtId="10" fontId="4" fillId="0" borderId="72" xfId="5" applyNumberFormat="1" applyFont="1" applyBorder="1" applyAlignment="1">
      <alignment horizontal="center" vertical="center"/>
    </xf>
    <xf numFmtId="10" fontId="4" fillId="0" borderId="23" xfId="5" applyNumberFormat="1" applyFont="1" applyBorder="1" applyAlignment="1">
      <alignment horizontal="center" vertical="center"/>
    </xf>
    <xf numFmtId="10" fontId="4" fillId="0" borderId="73" xfId="5" applyNumberFormat="1" applyFont="1" applyBorder="1" applyAlignment="1">
      <alignment horizontal="center" vertical="center"/>
    </xf>
    <xf numFmtId="0" fontId="21" fillId="0" borderId="0" xfId="5" applyFont="1" applyAlignment="1">
      <alignment vertical="center" wrapText="1"/>
    </xf>
    <xf numFmtId="10" fontId="4" fillId="0" borderId="74" xfId="5" applyNumberFormat="1" applyFont="1" applyBorder="1" applyAlignment="1">
      <alignment horizontal="center" vertical="center"/>
    </xf>
    <xf numFmtId="10" fontId="4" fillId="0" borderId="22" xfId="5" applyNumberFormat="1" applyFont="1" applyBorder="1" applyAlignment="1">
      <alignment horizontal="center" vertical="center"/>
    </xf>
    <xf numFmtId="10" fontId="4" fillId="0" borderId="46" xfId="5" applyNumberFormat="1" applyFont="1" applyBorder="1" applyAlignment="1">
      <alignment horizontal="center" vertical="center"/>
    </xf>
    <xf numFmtId="0" fontId="5" fillId="0" borderId="24" xfId="0" applyFont="1" applyBorder="1" applyAlignment="1">
      <alignment horizontal="center" vertical="center" wrapText="1"/>
    </xf>
    <xf numFmtId="0" fontId="5" fillId="0" borderId="74" xfId="5" applyFont="1" applyBorder="1" applyAlignment="1">
      <alignment horizontal="center" vertical="center"/>
    </xf>
    <xf numFmtId="0" fontId="5" fillId="0" borderId="22" xfId="5" applyFont="1" applyBorder="1" applyAlignment="1">
      <alignment horizontal="center" vertical="center"/>
    </xf>
    <xf numFmtId="0" fontId="5" fillId="0" borderId="46" xfId="5" applyFont="1" applyBorder="1" applyAlignment="1">
      <alignment horizontal="center" vertical="center"/>
    </xf>
    <xf numFmtId="10" fontId="21" fillId="0" borderId="0" xfId="5" applyNumberFormat="1" applyFont="1" applyAlignment="1">
      <alignment vertical="center"/>
    </xf>
    <xf numFmtId="10" fontId="19" fillId="0" borderId="0" xfId="5" applyNumberFormat="1" applyAlignment="1">
      <alignment vertical="center"/>
    </xf>
    <xf numFmtId="0" fontId="5" fillId="0" borderId="27" xfId="5" applyFont="1" applyBorder="1" applyAlignment="1">
      <alignment vertical="center" wrapText="1"/>
    </xf>
    <xf numFmtId="0" fontId="21" fillId="0" borderId="0" xfId="5" applyFont="1" applyAlignment="1" applyProtection="1">
      <alignment vertical="center"/>
      <protection locked="0"/>
    </xf>
    <xf numFmtId="164" fontId="5" fillId="0" borderId="0" xfId="2" applyFont="1" applyAlignment="1">
      <alignment vertical="center"/>
    </xf>
    <xf numFmtId="2" fontId="43" fillId="0" borderId="6" xfId="5" quotePrefix="1" applyNumberFormat="1" applyFont="1" applyBorder="1" applyAlignment="1">
      <alignment horizontal="right" vertical="center"/>
    </xf>
    <xf numFmtId="0" fontId="4" fillId="3" borderId="19" xfId="12" quotePrefix="1" applyFill="1" applyBorder="1" applyAlignment="1">
      <alignment horizontal="left" vertical="center" indent="3"/>
    </xf>
    <xf numFmtId="0" fontId="4" fillId="3" borderId="19" xfId="12" quotePrefix="1" applyFill="1" applyBorder="1" applyAlignment="1">
      <alignment horizontal="left"/>
    </xf>
    <xf numFmtId="0" fontId="4" fillId="3" borderId="10" xfId="12" applyFill="1" applyBorder="1"/>
    <xf numFmtId="0" fontId="4" fillId="3" borderId="19" xfId="12" applyFill="1" applyBorder="1"/>
    <xf numFmtId="0" fontId="4" fillId="3" borderId="13" xfId="12" applyFill="1" applyBorder="1"/>
    <xf numFmtId="0" fontId="4" fillId="3" borderId="38" xfId="12" applyFill="1" applyBorder="1" applyAlignment="1">
      <alignment horizontal="center"/>
    </xf>
    <xf numFmtId="0" fontId="4" fillId="3" borderId="102" xfId="12" applyFill="1" applyBorder="1" applyAlignment="1">
      <alignment horizontal="left"/>
    </xf>
    <xf numFmtId="0" fontId="4" fillId="3" borderId="9" xfId="12" applyFill="1" applyBorder="1" applyAlignment="1">
      <alignment horizontal="centerContinuous"/>
    </xf>
    <xf numFmtId="0" fontId="5" fillId="3" borderId="6" xfId="12" applyFont="1" applyFill="1" applyBorder="1" applyAlignment="1">
      <alignment horizontal="center"/>
    </xf>
    <xf numFmtId="0" fontId="4" fillId="3" borderId="7" xfId="12" applyFill="1" applyBorder="1" applyAlignment="1">
      <alignment horizontal="centerContinuous"/>
    </xf>
    <xf numFmtId="0" fontId="4" fillId="3" borderId="57" xfId="12" applyFill="1" applyBorder="1" applyAlignment="1">
      <alignment horizontal="centerContinuous"/>
    </xf>
    <xf numFmtId="0" fontId="4" fillId="3" borderId="41" xfId="12" applyFill="1" applyBorder="1" applyAlignment="1">
      <alignment horizontal="centerContinuous"/>
    </xf>
    <xf numFmtId="0" fontId="4" fillId="3" borderId="9" xfId="12" applyFill="1" applyBorder="1" applyAlignment="1">
      <alignment horizontal="center"/>
    </xf>
    <xf numFmtId="0" fontId="4" fillId="3" borderId="103" xfId="12" applyFill="1" applyBorder="1" applyAlignment="1">
      <alignment horizontal="center"/>
    </xf>
    <xf numFmtId="0" fontId="4" fillId="3" borderId="104" xfId="12" applyFill="1" applyBorder="1" applyAlignment="1">
      <alignment horizontal="center"/>
    </xf>
    <xf numFmtId="0" fontId="4" fillId="3" borderId="75" xfId="12" applyFill="1" applyBorder="1" applyAlignment="1">
      <alignment horizontal="center"/>
    </xf>
    <xf numFmtId="0" fontId="4" fillId="3" borderId="77" xfId="12" applyFill="1" applyBorder="1"/>
    <xf numFmtId="0" fontId="4" fillId="3" borderId="105" xfId="12" applyFill="1" applyBorder="1"/>
    <xf numFmtId="0" fontId="4" fillId="3" borderId="78" xfId="12" applyFill="1" applyBorder="1" applyAlignment="1">
      <alignment horizontal="center"/>
    </xf>
    <xf numFmtId="0" fontId="4" fillId="3" borderId="106" xfId="12" applyFill="1" applyBorder="1" applyAlignment="1">
      <alignment horizontal="center"/>
    </xf>
    <xf numFmtId="0" fontId="4" fillId="3" borderId="105" xfId="12" applyFill="1" applyBorder="1" applyAlignment="1">
      <alignment horizontal="center"/>
    </xf>
    <xf numFmtId="0" fontId="4" fillId="3" borderId="107" xfId="12" applyFill="1" applyBorder="1" applyAlignment="1">
      <alignment horizontal="center"/>
    </xf>
    <xf numFmtId="0" fontId="4" fillId="3" borderId="108" xfId="12" applyFill="1" applyBorder="1" applyAlignment="1">
      <alignment horizontal="center"/>
    </xf>
    <xf numFmtId="0" fontId="5" fillId="3" borderId="77" xfId="12" applyFont="1" applyFill="1" applyBorder="1" applyAlignment="1">
      <alignment textRotation="180"/>
    </xf>
    <xf numFmtId="169" fontId="4" fillId="3" borderId="78" xfId="12" applyNumberFormat="1" applyFill="1" applyBorder="1" applyAlignment="1">
      <alignment horizontal="center"/>
    </xf>
    <xf numFmtId="169" fontId="4" fillId="3" borderId="106" xfId="12" applyNumberFormat="1" applyFill="1" applyBorder="1" applyAlignment="1">
      <alignment horizontal="center"/>
    </xf>
    <xf numFmtId="169" fontId="4" fillId="3" borderId="105" xfId="12" applyNumberFormat="1" applyFill="1" applyBorder="1" applyAlignment="1">
      <alignment horizontal="center"/>
    </xf>
    <xf numFmtId="49" fontId="3" fillId="3" borderId="79" xfId="12" applyNumberFormat="1" applyFont="1" applyFill="1" applyBorder="1" applyAlignment="1">
      <alignment horizontal="center"/>
    </xf>
    <xf numFmtId="49" fontId="3" fillId="3" borderId="109" xfId="12" applyNumberFormat="1" applyFont="1" applyFill="1" applyBorder="1" applyAlignment="1">
      <alignment horizontal="left"/>
    </xf>
    <xf numFmtId="49" fontId="3" fillId="3" borderId="43" xfId="12" applyNumberFormat="1" applyFont="1" applyFill="1" applyBorder="1" applyAlignment="1">
      <alignment horizontal="left"/>
    </xf>
    <xf numFmtId="0" fontId="44" fillId="3" borderId="6" xfId="12" applyFont="1" applyFill="1" applyBorder="1"/>
    <xf numFmtId="0" fontId="3" fillId="3" borderId="43" xfId="12" applyFont="1" applyFill="1" applyBorder="1" applyAlignment="1">
      <alignment horizontal="center"/>
    </xf>
    <xf numFmtId="0" fontId="3" fillId="3" borderId="110" xfId="12" applyFont="1" applyFill="1" applyBorder="1" applyAlignment="1">
      <alignment horizontal="center"/>
    </xf>
    <xf numFmtId="0" fontId="3" fillId="3" borderId="63" xfId="12" applyFont="1" applyFill="1" applyBorder="1" applyAlignment="1">
      <alignment horizontal="center"/>
    </xf>
    <xf numFmtId="2" fontId="3" fillId="3" borderId="44" xfId="12" applyNumberFormat="1" applyFont="1" applyFill="1" applyBorder="1"/>
    <xf numFmtId="49" fontId="3" fillId="3" borderId="35" xfId="12" applyNumberFormat="1" applyFont="1" applyFill="1" applyBorder="1" applyAlignment="1">
      <alignment horizontal="center"/>
    </xf>
    <xf numFmtId="0" fontId="4" fillId="3" borderId="112" xfId="12" applyFill="1" applyBorder="1"/>
    <xf numFmtId="0" fontId="4" fillId="3" borderId="113" xfId="12" applyFill="1" applyBorder="1"/>
    <xf numFmtId="0" fontId="4" fillId="3" borderId="115" xfId="12" applyFill="1" applyBorder="1"/>
    <xf numFmtId="0" fontId="4" fillId="3" borderId="116" xfId="12" applyFill="1" applyBorder="1" applyAlignment="1">
      <alignment horizontal="centerContinuous"/>
    </xf>
    <xf numFmtId="0" fontId="4" fillId="3" borderId="79" xfId="12" applyFill="1" applyBorder="1" applyAlignment="1">
      <alignment horizontal="center"/>
    </xf>
    <xf numFmtId="0" fontId="4" fillId="3" borderId="119" xfId="12" applyFill="1" applyBorder="1" applyAlignment="1">
      <alignment horizontal="center"/>
    </xf>
    <xf numFmtId="0" fontId="4" fillId="3" borderId="120" xfId="12" applyFill="1" applyBorder="1" applyAlignment="1">
      <alignment horizontal="center"/>
    </xf>
    <xf numFmtId="0" fontId="4" fillId="3" borderId="63" xfId="12" applyFill="1" applyBorder="1" applyAlignment="1">
      <alignment horizontal="center"/>
    </xf>
    <xf numFmtId="40" fontId="4" fillId="0" borderId="0" xfId="12" applyNumberFormat="1" applyProtection="1">
      <protection locked="0"/>
    </xf>
    <xf numFmtId="0" fontId="4" fillId="3" borderId="122" xfId="12" applyFill="1" applyBorder="1" applyAlignment="1">
      <alignment horizontal="centerContinuous"/>
    </xf>
    <xf numFmtId="0" fontId="4" fillId="3" borderId="122" xfId="12" applyFill="1" applyBorder="1"/>
    <xf numFmtId="0" fontId="4" fillId="3" borderId="126" xfId="12" applyFill="1" applyBorder="1" applyAlignment="1">
      <alignment horizontal="centerContinuous"/>
    </xf>
    <xf numFmtId="0" fontId="4" fillId="3" borderId="126" xfId="12" applyFill="1" applyBorder="1"/>
    <xf numFmtId="0" fontId="4" fillId="3" borderId="119" xfId="12" applyFill="1" applyBorder="1" applyAlignment="1">
      <alignment horizontal="centerContinuous"/>
    </xf>
    <xf numFmtId="0" fontId="4" fillId="3" borderId="119" xfId="12" applyFill="1" applyBorder="1"/>
    <xf numFmtId="0" fontId="4" fillId="12" borderId="10" xfId="12" applyFill="1" applyBorder="1" applyProtection="1">
      <protection locked="0"/>
    </xf>
    <xf numFmtId="0" fontId="4" fillId="12" borderId="13" xfId="12" applyFill="1" applyBorder="1" applyProtection="1">
      <protection locked="0"/>
    </xf>
    <xf numFmtId="0" fontId="4" fillId="12" borderId="16" xfId="12" applyFill="1" applyBorder="1" applyAlignment="1" applyProtection="1">
      <alignment horizontal="centerContinuous" vertical="center" wrapText="1"/>
      <protection locked="0"/>
    </xf>
    <xf numFmtId="0" fontId="4" fillId="12" borderId="11" xfId="12" applyFill="1" applyBorder="1" applyProtection="1">
      <protection locked="0"/>
    </xf>
    <xf numFmtId="0" fontId="4" fillId="12" borderId="132" xfId="12" applyFill="1" applyBorder="1" applyProtection="1">
      <protection locked="0"/>
    </xf>
    <xf numFmtId="0" fontId="4" fillId="12" borderId="11" xfId="12" applyFill="1" applyBorder="1" applyAlignment="1" applyProtection="1">
      <alignment horizontal="centerContinuous" vertical="center" wrapText="1"/>
      <protection locked="0"/>
    </xf>
    <xf numFmtId="0" fontId="4" fillId="12" borderId="11" xfId="12" applyFill="1" applyBorder="1" applyAlignment="1" applyProtection="1">
      <alignment horizontal="left" vertical="center"/>
      <protection locked="0"/>
    </xf>
    <xf numFmtId="0" fontId="4" fillId="12" borderId="17" xfId="12" applyFill="1" applyBorder="1" applyAlignment="1" applyProtection="1">
      <alignment horizontal="centerContinuous" vertical="center"/>
      <protection locked="0"/>
    </xf>
    <xf numFmtId="0" fontId="4" fillId="3" borderId="16" xfId="12" applyFill="1" applyBorder="1" applyAlignment="1">
      <alignment horizontal="centerContinuous" vertical="center"/>
    </xf>
    <xf numFmtId="14" fontId="4" fillId="3" borderId="11" xfId="12" applyNumberFormat="1" applyFill="1" applyBorder="1" applyAlignment="1">
      <alignment horizontal="center" vertical="center"/>
    </xf>
    <xf numFmtId="0" fontId="4" fillId="3" borderId="11" xfId="12" applyFill="1" applyBorder="1" applyAlignment="1">
      <alignment horizontal="centerContinuous"/>
    </xf>
    <xf numFmtId="0" fontId="4" fillId="0" borderId="132" xfId="12" applyBorder="1"/>
    <xf numFmtId="0" fontId="4" fillId="3" borderId="11" xfId="12" applyFill="1" applyBorder="1" applyAlignment="1">
      <alignment horizontal="centerContinuous" vertical="center" wrapText="1"/>
    </xf>
    <xf numFmtId="0" fontId="4" fillId="3" borderId="11" xfId="12" applyFill="1" applyBorder="1" applyAlignment="1">
      <alignment vertical="center"/>
    </xf>
    <xf numFmtId="17" fontId="4" fillId="12" borderId="17" xfId="12" applyNumberFormat="1" applyFill="1" applyBorder="1" applyAlignment="1" applyProtection="1">
      <alignment horizontal="center" vertical="center"/>
      <protection locked="0"/>
    </xf>
    <xf numFmtId="49" fontId="5" fillId="0" borderId="16" xfId="0" applyNumberFormat="1" applyFont="1" applyBorder="1" applyAlignment="1">
      <alignment horizontal="center" vertical="center"/>
    </xf>
    <xf numFmtId="49" fontId="5" fillId="0" borderId="2" xfId="0" applyNumberFormat="1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2" fontId="5" fillId="0" borderId="2" xfId="1" applyNumberFormat="1" applyFont="1" applyBorder="1" applyAlignment="1">
      <alignment horizontal="center" vertical="center"/>
    </xf>
    <xf numFmtId="166" fontId="5" fillId="0" borderId="28" xfId="1" applyNumberFormat="1" applyFont="1" applyBorder="1" applyAlignment="1">
      <alignment horizontal="center" vertical="center"/>
    </xf>
    <xf numFmtId="2" fontId="5" fillId="0" borderId="36" xfId="1" applyNumberFormat="1" applyFont="1" applyBorder="1" applyAlignment="1">
      <alignment horizontal="center" vertical="center"/>
    </xf>
    <xf numFmtId="2" fontId="5" fillId="0" borderId="5" xfId="1" applyNumberFormat="1" applyFont="1" applyBorder="1" applyAlignment="1">
      <alignment horizontal="center" vertical="center"/>
    </xf>
    <xf numFmtId="2" fontId="5" fillId="0" borderId="40" xfId="1" applyNumberFormat="1" applyFont="1" applyBorder="1" applyAlignment="1">
      <alignment horizontal="center" vertical="center"/>
    </xf>
    <xf numFmtId="2" fontId="4" fillId="0" borderId="46" xfId="1" applyNumberFormat="1" applyBorder="1" applyAlignment="1">
      <alignment horizontal="center" vertical="center"/>
    </xf>
    <xf numFmtId="49" fontId="5" fillId="0" borderId="5" xfId="0" applyNumberFormat="1" applyFont="1" applyBorder="1" applyAlignment="1">
      <alignment horizontal="center" vertical="center"/>
    </xf>
    <xf numFmtId="0" fontId="8" fillId="0" borderId="17" xfId="0" applyFont="1" applyBorder="1" applyAlignment="1">
      <alignment vertical="center" wrapText="1"/>
    </xf>
    <xf numFmtId="0" fontId="12" fillId="0" borderId="27" xfId="0" applyFont="1" applyBorder="1" applyAlignment="1">
      <alignment horizontal="center" vertical="center"/>
    </xf>
    <xf numFmtId="49" fontId="16" fillId="0" borderId="3" xfId="0" applyNumberFormat="1" applyFont="1" applyBorder="1" applyAlignment="1">
      <alignment horizontal="centerContinuous" vertical="center"/>
    </xf>
    <xf numFmtId="49" fontId="10" fillId="0" borderId="26" xfId="0" applyNumberFormat="1" applyFont="1" applyBorder="1" applyAlignment="1">
      <alignment horizontal="centerContinuous" vertical="center"/>
    </xf>
    <xf numFmtId="0" fontId="4" fillId="0" borderId="26" xfId="0" applyFont="1" applyBorder="1" applyAlignment="1">
      <alignment horizontal="centerContinuous" vertical="center"/>
    </xf>
    <xf numFmtId="0" fontId="4" fillId="0" borderId="37" xfId="0" applyFont="1" applyBorder="1" applyAlignment="1">
      <alignment horizontal="centerContinuous" vertical="center"/>
    </xf>
    <xf numFmtId="49" fontId="5" fillId="0" borderId="0" xfId="1" applyNumberFormat="1" applyFont="1" applyAlignment="1">
      <alignment vertical="center"/>
    </xf>
    <xf numFmtId="0" fontId="4" fillId="8" borderId="0" xfId="0" applyFont="1" applyFill="1" applyAlignment="1">
      <alignment horizontal="center" vertical="center"/>
    </xf>
    <xf numFmtId="0" fontId="11" fillId="7" borderId="0" xfId="1" applyFont="1" applyFill="1" applyAlignment="1">
      <alignment vertical="center"/>
    </xf>
    <xf numFmtId="0" fontId="5" fillId="7" borderId="0" xfId="1" applyFont="1" applyFill="1" applyAlignment="1">
      <alignment horizontal="centerContinuous" vertical="center"/>
    </xf>
    <xf numFmtId="0" fontId="4" fillId="7" borderId="0" xfId="1" applyFill="1" applyAlignment="1">
      <alignment horizontal="centerContinuous" vertical="center"/>
    </xf>
    <xf numFmtId="0" fontId="4" fillId="7" borderId="0" xfId="1" applyFill="1" applyAlignment="1">
      <alignment horizontal="left" vertical="center"/>
    </xf>
    <xf numFmtId="49" fontId="14" fillId="9" borderId="0" xfId="0" applyNumberFormat="1" applyFont="1" applyFill="1" applyAlignment="1">
      <alignment horizontal="center" vertical="center"/>
    </xf>
    <xf numFmtId="0" fontId="14" fillId="9" borderId="0" xfId="1" applyFont="1" applyFill="1" applyAlignment="1">
      <alignment horizontal="center" vertical="center"/>
    </xf>
    <xf numFmtId="0" fontId="14" fillId="9" borderId="0" xfId="1" applyFont="1" applyFill="1" applyAlignment="1" applyProtection="1">
      <alignment horizontal="centerContinuous" vertical="center"/>
      <protection locked="0"/>
    </xf>
    <xf numFmtId="0" fontId="4" fillId="7" borderId="0" xfId="1" applyFill="1" applyAlignment="1">
      <alignment vertical="center"/>
    </xf>
    <xf numFmtId="0" fontId="5" fillId="7" borderId="0" xfId="1" applyFont="1" applyFill="1" applyAlignment="1">
      <alignment vertical="center"/>
    </xf>
    <xf numFmtId="0" fontId="4" fillId="7" borderId="0" xfId="1" applyFill="1" applyAlignment="1">
      <alignment horizontal="center" vertical="center"/>
    </xf>
    <xf numFmtId="49" fontId="10" fillId="0" borderId="0" xfId="0" applyNumberFormat="1" applyFont="1" applyAlignment="1">
      <alignment vertical="center"/>
    </xf>
    <xf numFmtId="0" fontId="5" fillId="8" borderId="0" xfId="1" applyFont="1" applyFill="1" applyAlignment="1">
      <alignment horizontal="right" vertical="center"/>
    </xf>
    <xf numFmtId="0" fontId="5" fillId="8" borderId="0" xfId="1" applyFont="1" applyFill="1" applyAlignment="1" applyProtection="1">
      <alignment vertical="center"/>
      <protection locked="0"/>
    </xf>
    <xf numFmtId="49" fontId="4" fillId="0" borderId="0" xfId="0" applyNumberFormat="1" applyFont="1" applyAlignment="1">
      <alignment horizontal="center" vertical="center"/>
    </xf>
    <xf numFmtId="0" fontId="4" fillId="0" borderId="26" xfId="0" applyFont="1" applyBorder="1" applyAlignment="1">
      <alignment vertical="center"/>
    </xf>
    <xf numFmtId="2" fontId="4" fillId="0" borderId="26" xfId="0" applyNumberFormat="1" applyFont="1" applyBorder="1" applyAlignment="1">
      <alignment vertical="center"/>
    </xf>
    <xf numFmtId="0" fontId="4" fillId="0" borderId="37" xfId="0" applyFont="1" applyBorder="1" applyAlignment="1">
      <alignment vertical="center"/>
    </xf>
    <xf numFmtId="164" fontId="2" fillId="2" borderId="0" xfId="2" applyFont="1" applyFill="1" applyAlignment="1">
      <alignment vertical="center"/>
    </xf>
    <xf numFmtId="0" fontId="3" fillId="0" borderId="0" xfId="0" applyFont="1" applyAlignment="1">
      <alignment vertical="center"/>
    </xf>
    <xf numFmtId="164" fontId="2" fillId="0" borderId="0" xfId="2" applyFont="1" applyFill="1" applyAlignment="1">
      <alignment vertical="center"/>
    </xf>
    <xf numFmtId="4" fontId="5" fillId="0" borderId="4" xfId="1" applyNumberFormat="1" applyFont="1" applyBorder="1" applyAlignment="1">
      <alignment vertical="center"/>
    </xf>
    <xf numFmtId="0" fontId="4" fillId="2" borderId="42" xfId="1" applyFill="1" applyBorder="1" applyAlignment="1">
      <alignment vertical="center"/>
    </xf>
    <xf numFmtId="0" fontId="4" fillId="2" borderId="48" xfId="1" applyFill="1" applyBorder="1" applyAlignment="1">
      <alignment vertical="center"/>
    </xf>
    <xf numFmtId="0" fontId="4" fillId="2" borderId="8" xfId="1" applyFill="1" applyBorder="1" applyAlignment="1">
      <alignment vertical="center"/>
    </xf>
    <xf numFmtId="0" fontId="4" fillId="2" borderId="135" xfId="1" applyFill="1" applyBorder="1" applyAlignment="1">
      <alignment vertical="center"/>
    </xf>
    <xf numFmtId="4" fontId="4" fillId="0" borderId="0" xfId="0" applyNumberFormat="1" applyFont="1" applyAlignment="1">
      <alignment vertical="center"/>
    </xf>
    <xf numFmtId="1" fontId="3" fillId="3" borderId="1" xfId="12" applyNumberFormat="1" applyFont="1" applyFill="1" applyBorder="1"/>
    <xf numFmtId="172" fontId="4" fillId="0" borderId="0" xfId="12" applyNumberFormat="1" applyProtection="1">
      <protection locked="0"/>
    </xf>
    <xf numFmtId="49" fontId="2" fillId="0" borderId="57" xfId="12" applyNumberFormat="1" applyFont="1" applyBorder="1" applyAlignment="1">
      <alignment horizontal="centerContinuous"/>
    </xf>
    <xf numFmtId="14" fontId="2" fillId="0" borderId="11" xfId="12" applyNumberFormat="1" applyFont="1" applyBorder="1" applyAlignment="1" applyProtection="1">
      <alignment horizontal="center"/>
      <protection locked="0"/>
    </xf>
    <xf numFmtId="0" fontId="4" fillId="12" borderId="11" xfId="12" applyFill="1" applyBorder="1" applyAlignment="1" applyProtection="1">
      <alignment horizontal="centerContinuous" vertical="center"/>
      <protection locked="0"/>
    </xf>
    <xf numFmtId="0" fontId="4" fillId="6" borderId="49" xfId="1" applyFill="1" applyBorder="1" applyAlignment="1">
      <alignment vertical="center" wrapText="1"/>
    </xf>
    <xf numFmtId="0" fontId="8" fillId="6" borderId="17" xfId="0" applyFont="1" applyFill="1" applyBorder="1" applyAlignment="1">
      <alignment vertical="center" wrapText="1"/>
    </xf>
    <xf numFmtId="40" fontId="34" fillId="0" borderId="122" xfId="12" applyNumberFormat="1" applyFont="1" applyBorder="1"/>
    <xf numFmtId="40" fontId="2" fillId="0" borderId="111" xfId="12" applyNumberFormat="1" applyFont="1" applyBorder="1" applyAlignment="1">
      <alignment horizontal="right"/>
    </xf>
    <xf numFmtId="40" fontId="3" fillId="0" borderId="89" xfId="12" applyNumberFormat="1" applyFont="1" applyBorder="1"/>
    <xf numFmtId="0" fontId="4" fillId="0" borderId="0" xfId="5" applyFont="1" applyAlignment="1">
      <alignment horizontal="justify" vertical="center" wrapText="1"/>
    </xf>
    <xf numFmtId="0" fontId="4" fillId="0" borderId="0" xfId="0" applyFont="1" applyAlignment="1">
      <alignment horizontal="justify" vertical="center" wrapText="1"/>
    </xf>
    <xf numFmtId="0" fontId="0" fillId="0" borderId="0" xfId="0" applyAlignment="1">
      <alignment horizontal="justify" vertical="center" wrapText="1"/>
    </xf>
    <xf numFmtId="0" fontId="5" fillId="0" borderId="3" xfId="5" applyFont="1" applyBorder="1" applyAlignment="1">
      <alignment horizontal="center" vertical="center" wrapText="1"/>
    </xf>
    <xf numFmtId="0" fontId="5" fillId="0" borderId="26" xfId="0" applyFont="1" applyBorder="1" applyAlignment="1">
      <alignment horizontal="center" vertical="center" wrapText="1"/>
    </xf>
    <xf numFmtId="0" fontId="5" fillId="0" borderId="37" xfId="0" applyFont="1" applyBorder="1" applyAlignment="1">
      <alignment horizontal="center" vertical="center" wrapText="1"/>
    </xf>
    <xf numFmtId="0" fontId="5" fillId="0" borderId="26" xfId="5" applyFont="1" applyBorder="1" applyAlignment="1">
      <alignment horizontal="center" vertical="center" wrapText="1"/>
    </xf>
    <xf numFmtId="0" fontId="5" fillId="0" borderId="37" xfId="5" applyFont="1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0" fillId="0" borderId="37" xfId="0" applyBorder="1" applyAlignment="1">
      <alignment horizontal="center" vertical="center" wrapText="1"/>
    </xf>
    <xf numFmtId="0" fontId="5" fillId="0" borderId="133" xfId="5" applyFont="1" applyBorder="1" applyAlignment="1">
      <alignment vertical="center" wrapText="1"/>
    </xf>
    <xf numFmtId="0" fontId="5" fillId="0" borderId="24" xfId="0" applyFont="1" applyBorder="1" applyAlignment="1">
      <alignment vertical="center" wrapText="1"/>
    </xf>
    <xf numFmtId="0" fontId="20" fillId="0" borderId="3" xfId="5" applyFont="1" applyBorder="1" applyAlignment="1">
      <alignment horizontal="center" vertical="center" wrapText="1"/>
    </xf>
    <xf numFmtId="0" fontId="23" fillId="0" borderId="133" xfId="5" applyFont="1" applyBorder="1" applyAlignment="1">
      <alignment horizontal="center" vertical="center" wrapText="1"/>
    </xf>
    <xf numFmtId="0" fontId="23" fillId="0" borderId="4" xfId="5" applyFont="1" applyBorder="1" applyAlignment="1">
      <alignment horizontal="center" vertical="center" wrapText="1"/>
    </xf>
    <xf numFmtId="0" fontId="0" fillId="0" borderId="24" xfId="0" applyBorder="1" applyAlignment="1">
      <alignment vertical="center" wrapText="1"/>
    </xf>
    <xf numFmtId="0" fontId="5" fillId="0" borderId="3" xfId="5" quotePrefix="1" applyFont="1" applyBorder="1" applyAlignment="1">
      <alignment horizontal="left" vertical="center"/>
    </xf>
    <xf numFmtId="0" fontId="5" fillId="0" borderId="26" xfId="5" applyFont="1" applyBorder="1" applyAlignment="1">
      <alignment horizontal="left" vertical="center"/>
    </xf>
    <xf numFmtId="0" fontId="3" fillId="0" borderId="37" xfId="3" applyBorder="1" applyAlignment="1">
      <alignment horizontal="left" vertical="center"/>
    </xf>
    <xf numFmtId="0" fontId="5" fillId="0" borderId="12" xfId="5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5" fillId="0" borderId="133" xfId="5" applyFont="1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0" fontId="5" fillId="4" borderId="13" xfId="1" applyFont="1" applyFill="1" applyBorder="1" applyAlignment="1">
      <alignment vertical="center" textRotation="90"/>
    </xf>
    <xf numFmtId="0" fontId="5" fillId="0" borderId="17" xfId="0" applyFont="1" applyBorder="1" applyAlignment="1">
      <alignment vertical="center"/>
    </xf>
    <xf numFmtId="2" fontId="5" fillId="0" borderId="16" xfId="0" applyNumberFormat="1" applyFont="1" applyBorder="1" applyAlignment="1">
      <alignment horizontal="center" vertical="center"/>
    </xf>
    <xf numFmtId="0" fontId="4" fillId="0" borderId="62" xfId="0" applyFont="1" applyBorder="1" applyAlignment="1">
      <alignment horizontal="center" vertical="center"/>
    </xf>
    <xf numFmtId="2" fontId="5" fillId="0" borderId="3" xfId="0" applyNumberFormat="1" applyFont="1" applyBorder="1" applyAlignment="1">
      <alignment horizontal="center" vertical="center"/>
    </xf>
    <xf numFmtId="0" fontId="4" fillId="0" borderId="33" xfId="0" applyFont="1" applyBorder="1" applyAlignment="1">
      <alignment horizontal="center" vertical="center"/>
    </xf>
    <xf numFmtId="0" fontId="11" fillId="8" borderId="3" xfId="1" applyFont="1" applyFill="1" applyBorder="1" applyAlignment="1">
      <alignment horizontal="left" vertical="center" wrapText="1"/>
    </xf>
    <xf numFmtId="0" fontId="0" fillId="0" borderId="37" xfId="0" applyBorder="1" applyAlignment="1">
      <alignment vertical="center" wrapText="1"/>
    </xf>
  </cellXfs>
  <cellStyles count="17">
    <cellStyle name="Normal" xfId="0" builtinId="0"/>
    <cellStyle name="Normal 2" xfId="3" xr:uid="{00000000-0005-0000-0000-000001000000}"/>
    <cellStyle name="Normal 3" xfId="6" xr:uid="{00000000-0005-0000-0000-000002000000}"/>
    <cellStyle name="Normal 3 2" xfId="5" xr:uid="{00000000-0005-0000-0000-000003000000}"/>
    <cellStyle name="Normal 3 3" xfId="12" xr:uid="{00000000-0005-0000-0000-000004000000}"/>
    <cellStyle name="Normal 3 4" xfId="9" xr:uid="{00000000-0005-0000-0000-000005000000}"/>
    <cellStyle name="Normal 4" xfId="16" xr:uid="{00000000-0005-0000-0000-000006000000}"/>
    <cellStyle name="Normal_ORÇAMENTO" xfId="1" xr:uid="{00000000-0005-0000-0000-000007000000}"/>
    <cellStyle name="Porcentagem 2" xfId="4" xr:uid="{00000000-0005-0000-0000-000009000000}"/>
    <cellStyle name="Porcentagem 3" xfId="15" xr:uid="{00000000-0005-0000-0000-00000A000000}"/>
    <cellStyle name="Vírgula" xfId="2" builtinId="3"/>
    <cellStyle name="Vírgula 2" xfId="7" xr:uid="{00000000-0005-0000-0000-00000C000000}"/>
    <cellStyle name="Vírgula 2 2" xfId="13" xr:uid="{00000000-0005-0000-0000-00000D000000}"/>
    <cellStyle name="Vírgula 2 3" xfId="10" xr:uid="{00000000-0005-0000-0000-00000E000000}"/>
    <cellStyle name="Vírgula 3" xfId="11" xr:uid="{00000000-0005-0000-0000-00000F000000}"/>
    <cellStyle name="Vírgula 4" xfId="8" xr:uid="{00000000-0005-0000-0000-000010000000}"/>
    <cellStyle name="Vírgula 5" xfId="14" xr:uid="{00000000-0005-0000-0000-00001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53340</xdr:colOff>
      <xdr:row>14</xdr:row>
      <xdr:rowOff>99060</xdr:rowOff>
    </xdr:from>
    <xdr:to>
      <xdr:col>4</xdr:col>
      <xdr:colOff>541020</xdr:colOff>
      <xdr:row>14</xdr:row>
      <xdr:rowOff>99060</xdr:rowOff>
    </xdr:to>
    <xdr:cxnSp macro="">
      <xdr:nvCxnSpPr>
        <xdr:cNvPr id="2" name="Conector de Seta Reta 1">
          <a:extLst>
            <a:ext uri="{FF2B5EF4-FFF2-40B4-BE49-F238E27FC236}">
              <a16:creationId xmlns:a16="http://schemas.microsoft.com/office/drawing/2014/main" id="{B40D4D78-E6D1-4CF4-AFC5-A5FC4F3E5AB8}"/>
            </a:ext>
          </a:extLst>
        </xdr:cNvPr>
        <xdr:cNvCxnSpPr/>
      </xdr:nvCxnSpPr>
      <xdr:spPr bwMode="auto">
        <a:xfrm flipH="1">
          <a:off x="6560820" y="3870960"/>
          <a:ext cx="487680" cy="0"/>
        </a:xfrm>
        <a:prstGeom prst="straightConnector1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triangle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4</xdr:col>
      <xdr:colOff>53340</xdr:colOff>
      <xdr:row>14</xdr:row>
      <xdr:rowOff>99060</xdr:rowOff>
    </xdr:from>
    <xdr:to>
      <xdr:col>4</xdr:col>
      <xdr:colOff>541020</xdr:colOff>
      <xdr:row>14</xdr:row>
      <xdr:rowOff>99060</xdr:rowOff>
    </xdr:to>
    <xdr:cxnSp macro="">
      <xdr:nvCxnSpPr>
        <xdr:cNvPr id="3" name="Conector de Seta Reta 2">
          <a:extLst>
            <a:ext uri="{FF2B5EF4-FFF2-40B4-BE49-F238E27FC236}">
              <a16:creationId xmlns:a16="http://schemas.microsoft.com/office/drawing/2014/main" id="{426D9AF2-E112-4C69-B4EA-CEC0C4D08DC0}"/>
            </a:ext>
          </a:extLst>
        </xdr:cNvPr>
        <xdr:cNvCxnSpPr/>
      </xdr:nvCxnSpPr>
      <xdr:spPr bwMode="auto">
        <a:xfrm flipH="1">
          <a:off x="6560820" y="3870960"/>
          <a:ext cx="487680" cy="0"/>
        </a:xfrm>
        <a:prstGeom prst="straightConnector1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triangle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ruy\_01%20Reequil&#237;brio%20-%20arquivos%20revisados\Realinamento%20SET%202017-INCC-mensal%20ANP-DNIT%202019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CC"/>
      <sheetName val="ANP após 2015"/>
      <sheetName val="percentuais por insumo"/>
      <sheetName val="TESTE"/>
      <sheetName val="proposta"/>
      <sheetName val="2017 SEM"/>
      <sheetName val="R1"/>
      <sheetName val="R2"/>
      <sheetName val="R3"/>
      <sheetName val="R4"/>
      <sheetName val="R5"/>
      <sheetName val="R6"/>
      <sheetName val="R7"/>
      <sheetName val="R8 saldo"/>
      <sheetName val="SOMA"/>
      <sheetName val="resumo"/>
      <sheetName val="Composição TCPOWeb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</sheetDataSet>
  </externalBook>
</externalLink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S131"/>
  <sheetViews>
    <sheetView showZeros="0" topLeftCell="D112" zoomScale="112" zoomScaleNormal="112" workbookViewId="0">
      <selection sqref="A1:C1"/>
    </sheetView>
  </sheetViews>
  <sheetFormatPr defaultColWidth="10.6640625" defaultRowHeight="12.75" x14ac:dyDescent="0.2"/>
  <cols>
    <col min="1" max="1" width="10.6640625" style="7" customWidth="1"/>
    <col min="2" max="2" width="13.1640625" style="7" customWidth="1"/>
    <col min="3" max="3" width="38" style="7" customWidth="1"/>
    <col min="4" max="4" width="3.83203125" style="7" customWidth="1"/>
    <col min="5" max="16" width="10" style="7" customWidth="1"/>
    <col min="17" max="17" width="10.6640625" style="7" customWidth="1"/>
    <col min="18" max="255" width="10.6640625" style="7"/>
    <col min="256" max="256" width="13.1640625" style="7" customWidth="1"/>
    <col min="257" max="257" width="79" style="7" customWidth="1"/>
    <col min="258" max="258" width="3.83203125" style="7" customWidth="1"/>
    <col min="259" max="271" width="12.5" style="7" customWidth="1"/>
    <col min="272" max="272" width="8.5" style="7" customWidth="1"/>
    <col min="273" max="511" width="10.6640625" style="7"/>
    <col min="512" max="512" width="13.1640625" style="7" customWidth="1"/>
    <col min="513" max="513" width="79" style="7" customWidth="1"/>
    <col min="514" max="514" width="3.83203125" style="7" customWidth="1"/>
    <col min="515" max="527" width="12.5" style="7" customWidth="1"/>
    <col min="528" max="528" width="8.5" style="7" customWidth="1"/>
    <col min="529" max="767" width="10.6640625" style="7"/>
    <col min="768" max="768" width="13.1640625" style="7" customWidth="1"/>
    <col min="769" max="769" width="79" style="7" customWidth="1"/>
    <col min="770" max="770" width="3.83203125" style="7" customWidth="1"/>
    <col min="771" max="783" width="12.5" style="7" customWidth="1"/>
    <col min="784" max="784" width="8.5" style="7" customWidth="1"/>
    <col min="785" max="1023" width="10.6640625" style="7"/>
    <col min="1024" max="1024" width="13.1640625" style="7" customWidth="1"/>
    <col min="1025" max="1025" width="79" style="7" customWidth="1"/>
    <col min="1026" max="1026" width="3.83203125" style="7" customWidth="1"/>
    <col min="1027" max="1039" width="12.5" style="7" customWidth="1"/>
    <col min="1040" max="1040" width="8.5" style="7" customWidth="1"/>
    <col min="1041" max="1279" width="10.6640625" style="7"/>
    <col min="1280" max="1280" width="13.1640625" style="7" customWidth="1"/>
    <col min="1281" max="1281" width="79" style="7" customWidth="1"/>
    <col min="1282" max="1282" width="3.83203125" style="7" customWidth="1"/>
    <col min="1283" max="1295" width="12.5" style="7" customWidth="1"/>
    <col min="1296" max="1296" width="8.5" style="7" customWidth="1"/>
    <col min="1297" max="1535" width="10.6640625" style="7"/>
    <col min="1536" max="1536" width="13.1640625" style="7" customWidth="1"/>
    <col min="1537" max="1537" width="79" style="7" customWidth="1"/>
    <col min="1538" max="1538" width="3.83203125" style="7" customWidth="1"/>
    <col min="1539" max="1551" width="12.5" style="7" customWidth="1"/>
    <col min="1552" max="1552" width="8.5" style="7" customWidth="1"/>
    <col min="1553" max="1791" width="10.6640625" style="7"/>
    <col min="1792" max="1792" width="13.1640625" style="7" customWidth="1"/>
    <col min="1793" max="1793" width="79" style="7" customWidth="1"/>
    <col min="1794" max="1794" width="3.83203125" style="7" customWidth="1"/>
    <col min="1795" max="1807" width="12.5" style="7" customWidth="1"/>
    <col min="1808" max="1808" width="8.5" style="7" customWidth="1"/>
    <col min="1809" max="2047" width="10.6640625" style="7"/>
    <col min="2048" max="2048" width="13.1640625" style="7" customWidth="1"/>
    <col min="2049" max="2049" width="79" style="7" customWidth="1"/>
    <col min="2050" max="2050" width="3.83203125" style="7" customWidth="1"/>
    <col min="2051" max="2063" width="12.5" style="7" customWidth="1"/>
    <col min="2064" max="2064" width="8.5" style="7" customWidth="1"/>
    <col min="2065" max="2303" width="10.6640625" style="7"/>
    <col min="2304" max="2304" width="13.1640625" style="7" customWidth="1"/>
    <col min="2305" max="2305" width="79" style="7" customWidth="1"/>
    <col min="2306" max="2306" width="3.83203125" style="7" customWidth="1"/>
    <col min="2307" max="2319" width="12.5" style="7" customWidth="1"/>
    <col min="2320" max="2320" width="8.5" style="7" customWidth="1"/>
    <col min="2321" max="2559" width="10.6640625" style="7"/>
    <col min="2560" max="2560" width="13.1640625" style="7" customWidth="1"/>
    <col min="2561" max="2561" width="79" style="7" customWidth="1"/>
    <col min="2562" max="2562" width="3.83203125" style="7" customWidth="1"/>
    <col min="2563" max="2575" width="12.5" style="7" customWidth="1"/>
    <col min="2576" max="2576" width="8.5" style="7" customWidth="1"/>
    <col min="2577" max="2815" width="10.6640625" style="7"/>
    <col min="2816" max="2816" width="13.1640625" style="7" customWidth="1"/>
    <col min="2817" max="2817" width="79" style="7" customWidth="1"/>
    <col min="2818" max="2818" width="3.83203125" style="7" customWidth="1"/>
    <col min="2819" max="2831" width="12.5" style="7" customWidth="1"/>
    <col min="2832" max="2832" width="8.5" style="7" customWidth="1"/>
    <col min="2833" max="3071" width="10.6640625" style="7"/>
    <col min="3072" max="3072" width="13.1640625" style="7" customWidth="1"/>
    <col min="3073" max="3073" width="79" style="7" customWidth="1"/>
    <col min="3074" max="3074" width="3.83203125" style="7" customWidth="1"/>
    <col min="3075" max="3087" width="12.5" style="7" customWidth="1"/>
    <col min="3088" max="3088" width="8.5" style="7" customWidth="1"/>
    <col min="3089" max="3327" width="10.6640625" style="7"/>
    <col min="3328" max="3328" width="13.1640625" style="7" customWidth="1"/>
    <col min="3329" max="3329" width="79" style="7" customWidth="1"/>
    <col min="3330" max="3330" width="3.83203125" style="7" customWidth="1"/>
    <col min="3331" max="3343" width="12.5" style="7" customWidth="1"/>
    <col min="3344" max="3344" width="8.5" style="7" customWidth="1"/>
    <col min="3345" max="3583" width="10.6640625" style="7"/>
    <col min="3584" max="3584" width="13.1640625" style="7" customWidth="1"/>
    <col min="3585" max="3585" width="79" style="7" customWidth="1"/>
    <col min="3586" max="3586" width="3.83203125" style="7" customWidth="1"/>
    <col min="3587" max="3599" width="12.5" style="7" customWidth="1"/>
    <col min="3600" max="3600" width="8.5" style="7" customWidth="1"/>
    <col min="3601" max="3839" width="10.6640625" style="7"/>
    <col min="3840" max="3840" width="13.1640625" style="7" customWidth="1"/>
    <col min="3841" max="3841" width="79" style="7" customWidth="1"/>
    <col min="3842" max="3842" width="3.83203125" style="7" customWidth="1"/>
    <col min="3843" max="3855" width="12.5" style="7" customWidth="1"/>
    <col min="3856" max="3856" width="8.5" style="7" customWidth="1"/>
    <col min="3857" max="4095" width="10.6640625" style="7"/>
    <col min="4096" max="4096" width="13.1640625" style="7" customWidth="1"/>
    <col min="4097" max="4097" width="79" style="7" customWidth="1"/>
    <col min="4098" max="4098" width="3.83203125" style="7" customWidth="1"/>
    <col min="4099" max="4111" width="12.5" style="7" customWidth="1"/>
    <col min="4112" max="4112" width="8.5" style="7" customWidth="1"/>
    <col min="4113" max="4351" width="10.6640625" style="7"/>
    <col min="4352" max="4352" width="13.1640625" style="7" customWidth="1"/>
    <col min="4353" max="4353" width="79" style="7" customWidth="1"/>
    <col min="4354" max="4354" width="3.83203125" style="7" customWidth="1"/>
    <col min="4355" max="4367" width="12.5" style="7" customWidth="1"/>
    <col min="4368" max="4368" width="8.5" style="7" customWidth="1"/>
    <col min="4369" max="4607" width="10.6640625" style="7"/>
    <col min="4608" max="4608" width="13.1640625" style="7" customWidth="1"/>
    <col min="4609" max="4609" width="79" style="7" customWidth="1"/>
    <col min="4610" max="4610" width="3.83203125" style="7" customWidth="1"/>
    <col min="4611" max="4623" width="12.5" style="7" customWidth="1"/>
    <col min="4624" max="4624" width="8.5" style="7" customWidth="1"/>
    <col min="4625" max="4863" width="10.6640625" style="7"/>
    <col min="4864" max="4864" width="13.1640625" style="7" customWidth="1"/>
    <col min="4865" max="4865" width="79" style="7" customWidth="1"/>
    <col min="4866" max="4866" width="3.83203125" style="7" customWidth="1"/>
    <col min="4867" max="4879" width="12.5" style="7" customWidth="1"/>
    <col min="4880" max="4880" width="8.5" style="7" customWidth="1"/>
    <col min="4881" max="5119" width="10.6640625" style="7"/>
    <col min="5120" max="5120" width="13.1640625" style="7" customWidth="1"/>
    <col min="5121" max="5121" width="79" style="7" customWidth="1"/>
    <col min="5122" max="5122" width="3.83203125" style="7" customWidth="1"/>
    <col min="5123" max="5135" width="12.5" style="7" customWidth="1"/>
    <col min="5136" max="5136" width="8.5" style="7" customWidth="1"/>
    <col min="5137" max="5375" width="10.6640625" style="7"/>
    <col min="5376" max="5376" width="13.1640625" style="7" customWidth="1"/>
    <col min="5377" max="5377" width="79" style="7" customWidth="1"/>
    <col min="5378" max="5378" width="3.83203125" style="7" customWidth="1"/>
    <col min="5379" max="5391" width="12.5" style="7" customWidth="1"/>
    <col min="5392" max="5392" width="8.5" style="7" customWidth="1"/>
    <col min="5393" max="5631" width="10.6640625" style="7"/>
    <col min="5632" max="5632" width="13.1640625" style="7" customWidth="1"/>
    <col min="5633" max="5633" width="79" style="7" customWidth="1"/>
    <col min="5634" max="5634" width="3.83203125" style="7" customWidth="1"/>
    <col min="5635" max="5647" width="12.5" style="7" customWidth="1"/>
    <col min="5648" max="5648" width="8.5" style="7" customWidth="1"/>
    <col min="5649" max="5887" width="10.6640625" style="7"/>
    <col min="5888" max="5888" width="13.1640625" style="7" customWidth="1"/>
    <col min="5889" max="5889" width="79" style="7" customWidth="1"/>
    <col min="5890" max="5890" width="3.83203125" style="7" customWidth="1"/>
    <col min="5891" max="5903" width="12.5" style="7" customWidth="1"/>
    <col min="5904" max="5904" width="8.5" style="7" customWidth="1"/>
    <col min="5905" max="6143" width="10.6640625" style="7"/>
    <col min="6144" max="6144" width="13.1640625" style="7" customWidth="1"/>
    <col min="6145" max="6145" width="79" style="7" customWidth="1"/>
    <col min="6146" max="6146" width="3.83203125" style="7" customWidth="1"/>
    <col min="6147" max="6159" width="12.5" style="7" customWidth="1"/>
    <col min="6160" max="6160" width="8.5" style="7" customWidth="1"/>
    <col min="6161" max="6399" width="10.6640625" style="7"/>
    <col min="6400" max="6400" width="13.1640625" style="7" customWidth="1"/>
    <col min="6401" max="6401" width="79" style="7" customWidth="1"/>
    <col min="6402" max="6402" width="3.83203125" style="7" customWidth="1"/>
    <col min="6403" max="6415" width="12.5" style="7" customWidth="1"/>
    <col min="6416" max="6416" width="8.5" style="7" customWidth="1"/>
    <col min="6417" max="6655" width="10.6640625" style="7"/>
    <col min="6656" max="6656" width="13.1640625" style="7" customWidth="1"/>
    <col min="6657" max="6657" width="79" style="7" customWidth="1"/>
    <col min="6658" max="6658" width="3.83203125" style="7" customWidth="1"/>
    <col min="6659" max="6671" width="12.5" style="7" customWidth="1"/>
    <col min="6672" max="6672" width="8.5" style="7" customWidth="1"/>
    <col min="6673" max="6911" width="10.6640625" style="7"/>
    <col min="6912" max="6912" width="13.1640625" style="7" customWidth="1"/>
    <col min="6913" max="6913" width="79" style="7" customWidth="1"/>
    <col min="6914" max="6914" width="3.83203125" style="7" customWidth="1"/>
    <col min="6915" max="6927" width="12.5" style="7" customWidth="1"/>
    <col min="6928" max="6928" width="8.5" style="7" customWidth="1"/>
    <col min="6929" max="7167" width="10.6640625" style="7"/>
    <col min="7168" max="7168" width="13.1640625" style="7" customWidth="1"/>
    <col min="7169" max="7169" width="79" style="7" customWidth="1"/>
    <col min="7170" max="7170" width="3.83203125" style="7" customWidth="1"/>
    <col min="7171" max="7183" width="12.5" style="7" customWidth="1"/>
    <col min="7184" max="7184" width="8.5" style="7" customWidth="1"/>
    <col min="7185" max="7423" width="10.6640625" style="7"/>
    <col min="7424" max="7424" width="13.1640625" style="7" customWidth="1"/>
    <col min="7425" max="7425" width="79" style="7" customWidth="1"/>
    <col min="7426" max="7426" width="3.83203125" style="7" customWidth="1"/>
    <col min="7427" max="7439" width="12.5" style="7" customWidth="1"/>
    <col min="7440" max="7440" width="8.5" style="7" customWidth="1"/>
    <col min="7441" max="7679" width="10.6640625" style="7"/>
    <col min="7680" max="7680" width="13.1640625" style="7" customWidth="1"/>
    <col min="7681" max="7681" width="79" style="7" customWidth="1"/>
    <col min="7682" max="7682" width="3.83203125" style="7" customWidth="1"/>
    <col min="7683" max="7695" width="12.5" style="7" customWidth="1"/>
    <col min="7696" max="7696" width="8.5" style="7" customWidth="1"/>
    <col min="7697" max="7935" width="10.6640625" style="7"/>
    <col min="7936" max="7936" width="13.1640625" style="7" customWidth="1"/>
    <col min="7937" max="7937" width="79" style="7" customWidth="1"/>
    <col min="7938" max="7938" width="3.83203125" style="7" customWidth="1"/>
    <col min="7939" max="7951" width="12.5" style="7" customWidth="1"/>
    <col min="7952" max="7952" width="8.5" style="7" customWidth="1"/>
    <col min="7953" max="8191" width="10.6640625" style="7"/>
    <col min="8192" max="8192" width="13.1640625" style="7" customWidth="1"/>
    <col min="8193" max="8193" width="79" style="7" customWidth="1"/>
    <col min="8194" max="8194" width="3.83203125" style="7" customWidth="1"/>
    <col min="8195" max="8207" width="12.5" style="7" customWidth="1"/>
    <col min="8208" max="8208" width="8.5" style="7" customWidth="1"/>
    <col min="8209" max="8447" width="10.6640625" style="7"/>
    <col min="8448" max="8448" width="13.1640625" style="7" customWidth="1"/>
    <col min="8449" max="8449" width="79" style="7" customWidth="1"/>
    <col min="8450" max="8450" width="3.83203125" style="7" customWidth="1"/>
    <col min="8451" max="8463" width="12.5" style="7" customWidth="1"/>
    <col min="8464" max="8464" width="8.5" style="7" customWidth="1"/>
    <col min="8465" max="8703" width="10.6640625" style="7"/>
    <col min="8704" max="8704" width="13.1640625" style="7" customWidth="1"/>
    <col min="8705" max="8705" width="79" style="7" customWidth="1"/>
    <col min="8706" max="8706" width="3.83203125" style="7" customWidth="1"/>
    <col min="8707" max="8719" width="12.5" style="7" customWidth="1"/>
    <col min="8720" max="8720" width="8.5" style="7" customWidth="1"/>
    <col min="8721" max="8959" width="10.6640625" style="7"/>
    <col min="8960" max="8960" width="13.1640625" style="7" customWidth="1"/>
    <col min="8961" max="8961" width="79" style="7" customWidth="1"/>
    <col min="8962" max="8962" width="3.83203125" style="7" customWidth="1"/>
    <col min="8963" max="8975" width="12.5" style="7" customWidth="1"/>
    <col min="8976" max="8976" width="8.5" style="7" customWidth="1"/>
    <col min="8977" max="9215" width="10.6640625" style="7"/>
    <col min="9216" max="9216" width="13.1640625" style="7" customWidth="1"/>
    <col min="9217" max="9217" width="79" style="7" customWidth="1"/>
    <col min="9218" max="9218" width="3.83203125" style="7" customWidth="1"/>
    <col min="9219" max="9231" width="12.5" style="7" customWidth="1"/>
    <col min="9232" max="9232" width="8.5" style="7" customWidth="1"/>
    <col min="9233" max="9471" width="10.6640625" style="7"/>
    <col min="9472" max="9472" width="13.1640625" style="7" customWidth="1"/>
    <col min="9473" max="9473" width="79" style="7" customWidth="1"/>
    <col min="9474" max="9474" width="3.83203125" style="7" customWidth="1"/>
    <col min="9475" max="9487" width="12.5" style="7" customWidth="1"/>
    <col min="9488" max="9488" width="8.5" style="7" customWidth="1"/>
    <col min="9489" max="9727" width="10.6640625" style="7"/>
    <col min="9728" max="9728" width="13.1640625" style="7" customWidth="1"/>
    <col min="9729" max="9729" width="79" style="7" customWidth="1"/>
    <col min="9730" max="9730" width="3.83203125" style="7" customWidth="1"/>
    <col min="9731" max="9743" width="12.5" style="7" customWidth="1"/>
    <col min="9744" max="9744" width="8.5" style="7" customWidth="1"/>
    <col min="9745" max="9983" width="10.6640625" style="7"/>
    <col min="9984" max="9984" width="13.1640625" style="7" customWidth="1"/>
    <col min="9985" max="9985" width="79" style="7" customWidth="1"/>
    <col min="9986" max="9986" width="3.83203125" style="7" customWidth="1"/>
    <col min="9987" max="9999" width="12.5" style="7" customWidth="1"/>
    <col min="10000" max="10000" width="8.5" style="7" customWidth="1"/>
    <col min="10001" max="10239" width="10.6640625" style="7"/>
    <col min="10240" max="10240" width="13.1640625" style="7" customWidth="1"/>
    <col min="10241" max="10241" width="79" style="7" customWidth="1"/>
    <col min="10242" max="10242" width="3.83203125" style="7" customWidth="1"/>
    <col min="10243" max="10255" width="12.5" style="7" customWidth="1"/>
    <col min="10256" max="10256" width="8.5" style="7" customWidth="1"/>
    <col min="10257" max="10495" width="10.6640625" style="7"/>
    <col min="10496" max="10496" width="13.1640625" style="7" customWidth="1"/>
    <col min="10497" max="10497" width="79" style="7" customWidth="1"/>
    <col min="10498" max="10498" width="3.83203125" style="7" customWidth="1"/>
    <col min="10499" max="10511" width="12.5" style="7" customWidth="1"/>
    <col min="10512" max="10512" width="8.5" style="7" customWidth="1"/>
    <col min="10513" max="10751" width="10.6640625" style="7"/>
    <col min="10752" max="10752" width="13.1640625" style="7" customWidth="1"/>
    <col min="10753" max="10753" width="79" style="7" customWidth="1"/>
    <col min="10754" max="10754" width="3.83203125" style="7" customWidth="1"/>
    <col min="10755" max="10767" width="12.5" style="7" customWidth="1"/>
    <col min="10768" max="10768" width="8.5" style="7" customWidth="1"/>
    <col min="10769" max="11007" width="10.6640625" style="7"/>
    <col min="11008" max="11008" width="13.1640625" style="7" customWidth="1"/>
    <col min="11009" max="11009" width="79" style="7" customWidth="1"/>
    <col min="11010" max="11010" width="3.83203125" style="7" customWidth="1"/>
    <col min="11011" max="11023" width="12.5" style="7" customWidth="1"/>
    <col min="11024" max="11024" width="8.5" style="7" customWidth="1"/>
    <col min="11025" max="11263" width="10.6640625" style="7"/>
    <col min="11264" max="11264" width="13.1640625" style="7" customWidth="1"/>
    <col min="11265" max="11265" width="79" style="7" customWidth="1"/>
    <col min="11266" max="11266" width="3.83203125" style="7" customWidth="1"/>
    <col min="11267" max="11279" width="12.5" style="7" customWidth="1"/>
    <col min="11280" max="11280" width="8.5" style="7" customWidth="1"/>
    <col min="11281" max="11519" width="10.6640625" style="7"/>
    <col min="11520" max="11520" width="13.1640625" style="7" customWidth="1"/>
    <col min="11521" max="11521" width="79" style="7" customWidth="1"/>
    <col min="11522" max="11522" width="3.83203125" style="7" customWidth="1"/>
    <col min="11523" max="11535" width="12.5" style="7" customWidth="1"/>
    <col min="11536" max="11536" width="8.5" style="7" customWidth="1"/>
    <col min="11537" max="11775" width="10.6640625" style="7"/>
    <col min="11776" max="11776" width="13.1640625" style="7" customWidth="1"/>
    <col min="11777" max="11777" width="79" style="7" customWidth="1"/>
    <col min="11778" max="11778" width="3.83203125" style="7" customWidth="1"/>
    <col min="11779" max="11791" width="12.5" style="7" customWidth="1"/>
    <col min="11792" max="11792" width="8.5" style="7" customWidth="1"/>
    <col min="11793" max="12031" width="10.6640625" style="7"/>
    <col min="12032" max="12032" width="13.1640625" style="7" customWidth="1"/>
    <col min="12033" max="12033" width="79" style="7" customWidth="1"/>
    <col min="12034" max="12034" width="3.83203125" style="7" customWidth="1"/>
    <col min="12035" max="12047" width="12.5" style="7" customWidth="1"/>
    <col min="12048" max="12048" width="8.5" style="7" customWidth="1"/>
    <col min="12049" max="12287" width="10.6640625" style="7"/>
    <col min="12288" max="12288" width="13.1640625" style="7" customWidth="1"/>
    <col min="12289" max="12289" width="79" style="7" customWidth="1"/>
    <col min="12290" max="12290" width="3.83203125" style="7" customWidth="1"/>
    <col min="12291" max="12303" width="12.5" style="7" customWidth="1"/>
    <col min="12304" max="12304" width="8.5" style="7" customWidth="1"/>
    <col min="12305" max="12543" width="10.6640625" style="7"/>
    <col min="12544" max="12544" width="13.1640625" style="7" customWidth="1"/>
    <col min="12545" max="12545" width="79" style="7" customWidth="1"/>
    <col min="12546" max="12546" width="3.83203125" style="7" customWidth="1"/>
    <col min="12547" max="12559" width="12.5" style="7" customWidth="1"/>
    <col min="12560" max="12560" width="8.5" style="7" customWidth="1"/>
    <col min="12561" max="12799" width="10.6640625" style="7"/>
    <col min="12800" max="12800" width="13.1640625" style="7" customWidth="1"/>
    <col min="12801" max="12801" width="79" style="7" customWidth="1"/>
    <col min="12802" max="12802" width="3.83203125" style="7" customWidth="1"/>
    <col min="12803" max="12815" width="12.5" style="7" customWidth="1"/>
    <col min="12816" max="12816" width="8.5" style="7" customWidth="1"/>
    <col min="12817" max="13055" width="10.6640625" style="7"/>
    <col min="13056" max="13056" width="13.1640625" style="7" customWidth="1"/>
    <col min="13057" max="13057" width="79" style="7" customWidth="1"/>
    <col min="13058" max="13058" width="3.83203125" style="7" customWidth="1"/>
    <col min="13059" max="13071" width="12.5" style="7" customWidth="1"/>
    <col min="13072" max="13072" width="8.5" style="7" customWidth="1"/>
    <col min="13073" max="13311" width="10.6640625" style="7"/>
    <col min="13312" max="13312" width="13.1640625" style="7" customWidth="1"/>
    <col min="13313" max="13313" width="79" style="7" customWidth="1"/>
    <col min="13314" max="13314" width="3.83203125" style="7" customWidth="1"/>
    <col min="13315" max="13327" width="12.5" style="7" customWidth="1"/>
    <col min="13328" max="13328" width="8.5" style="7" customWidth="1"/>
    <col min="13329" max="13567" width="10.6640625" style="7"/>
    <col min="13568" max="13568" width="13.1640625" style="7" customWidth="1"/>
    <col min="13569" max="13569" width="79" style="7" customWidth="1"/>
    <col min="13570" max="13570" width="3.83203125" style="7" customWidth="1"/>
    <col min="13571" max="13583" width="12.5" style="7" customWidth="1"/>
    <col min="13584" max="13584" width="8.5" style="7" customWidth="1"/>
    <col min="13585" max="13823" width="10.6640625" style="7"/>
    <col min="13824" max="13824" width="13.1640625" style="7" customWidth="1"/>
    <col min="13825" max="13825" width="79" style="7" customWidth="1"/>
    <col min="13826" max="13826" width="3.83203125" style="7" customWidth="1"/>
    <col min="13827" max="13839" width="12.5" style="7" customWidth="1"/>
    <col min="13840" max="13840" width="8.5" style="7" customWidth="1"/>
    <col min="13841" max="14079" width="10.6640625" style="7"/>
    <col min="14080" max="14080" width="13.1640625" style="7" customWidth="1"/>
    <col min="14081" max="14081" width="79" style="7" customWidth="1"/>
    <col min="14082" max="14082" width="3.83203125" style="7" customWidth="1"/>
    <col min="14083" max="14095" width="12.5" style="7" customWidth="1"/>
    <col min="14096" max="14096" width="8.5" style="7" customWidth="1"/>
    <col min="14097" max="14335" width="10.6640625" style="7"/>
    <col min="14336" max="14336" width="13.1640625" style="7" customWidth="1"/>
    <col min="14337" max="14337" width="79" style="7" customWidth="1"/>
    <col min="14338" max="14338" width="3.83203125" style="7" customWidth="1"/>
    <col min="14339" max="14351" width="12.5" style="7" customWidth="1"/>
    <col min="14352" max="14352" width="8.5" style="7" customWidth="1"/>
    <col min="14353" max="14591" width="10.6640625" style="7"/>
    <col min="14592" max="14592" width="13.1640625" style="7" customWidth="1"/>
    <col min="14593" max="14593" width="79" style="7" customWidth="1"/>
    <col min="14594" max="14594" width="3.83203125" style="7" customWidth="1"/>
    <col min="14595" max="14607" width="12.5" style="7" customWidth="1"/>
    <col min="14608" max="14608" width="8.5" style="7" customWidth="1"/>
    <col min="14609" max="14847" width="10.6640625" style="7"/>
    <col min="14848" max="14848" width="13.1640625" style="7" customWidth="1"/>
    <col min="14849" max="14849" width="79" style="7" customWidth="1"/>
    <col min="14850" max="14850" width="3.83203125" style="7" customWidth="1"/>
    <col min="14851" max="14863" width="12.5" style="7" customWidth="1"/>
    <col min="14864" max="14864" width="8.5" style="7" customWidth="1"/>
    <col min="14865" max="15103" width="10.6640625" style="7"/>
    <col min="15104" max="15104" width="13.1640625" style="7" customWidth="1"/>
    <col min="15105" max="15105" width="79" style="7" customWidth="1"/>
    <col min="15106" max="15106" width="3.83203125" style="7" customWidth="1"/>
    <col min="15107" max="15119" width="12.5" style="7" customWidth="1"/>
    <col min="15120" max="15120" width="8.5" style="7" customWidth="1"/>
    <col min="15121" max="15359" width="10.6640625" style="7"/>
    <col min="15360" max="15360" width="13.1640625" style="7" customWidth="1"/>
    <col min="15361" max="15361" width="79" style="7" customWidth="1"/>
    <col min="15362" max="15362" width="3.83203125" style="7" customWidth="1"/>
    <col min="15363" max="15375" width="12.5" style="7" customWidth="1"/>
    <col min="15376" max="15376" width="8.5" style="7" customWidth="1"/>
    <col min="15377" max="15615" width="10.6640625" style="7"/>
    <col min="15616" max="15616" width="13.1640625" style="7" customWidth="1"/>
    <col min="15617" max="15617" width="79" style="7" customWidth="1"/>
    <col min="15618" max="15618" width="3.83203125" style="7" customWidth="1"/>
    <col min="15619" max="15631" width="12.5" style="7" customWidth="1"/>
    <col min="15632" max="15632" width="8.5" style="7" customWidth="1"/>
    <col min="15633" max="15871" width="10.6640625" style="7"/>
    <col min="15872" max="15872" width="13.1640625" style="7" customWidth="1"/>
    <col min="15873" max="15873" width="79" style="7" customWidth="1"/>
    <col min="15874" max="15874" width="3.83203125" style="7" customWidth="1"/>
    <col min="15875" max="15887" width="12.5" style="7" customWidth="1"/>
    <col min="15888" max="15888" width="8.5" style="7" customWidth="1"/>
    <col min="15889" max="16127" width="10.6640625" style="7"/>
    <col min="16128" max="16128" width="13.1640625" style="7" customWidth="1"/>
    <col min="16129" max="16129" width="79" style="7" customWidth="1"/>
    <col min="16130" max="16130" width="3.83203125" style="7" customWidth="1"/>
    <col min="16131" max="16143" width="12.5" style="7" customWidth="1"/>
    <col min="16144" max="16144" width="8.5" style="7" customWidth="1"/>
    <col min="16145" max="16384" width="10.6640625" style="7"/>
  </cols>
  <sheetData>
    <row r="1" spans="1:19" ht="13.5" thickBot="1" x14ac:dyDescent="0.25">
      <c r="A1" s="8" t="s">
        <v>22</v>
      </c>
      <c r="B1" s="9">
        <v>3</v>
      </c>
      <c r="C1" s="10"/>
      <c r="D1" s="11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</row>
    <row r="2" spans="1:19" ht="13.5" thickTop="1" x14ac:dyDescent="0.2">
      <c r="A2" s="13" t="str">
        <f>CONCATENATE($B$1,"|",B2)</f>
        <v>3|1</v>
      </c>
      <c r="B2" s="14">
        <v>1</v>
      </c>
      <c r="C2" s="15" t="s">
        <v>58</v>
      </c>
      <c r="D2" s="16">
        <v>1</v>
      </c>
      <c r="E2" s="17">
        <v>50</v>
      </c>
      <c r="F2" s="17">
        <v>50</v>
      </c>
      <c r="G2" s="17"/>
      <c r="H2" s="17"/>
      <c r="I2" s="17"/>
      <c r="J2" s="18"/>
      <c r="K2" s="18"/>
      <c r="L2" s="18"/>
      <c r="M2" s="18"/>
      <c r="N2" s="18"/>
      <c r="O2" s="18"/>
      <c r="P2" s="18"/>
      <c r="S2" s="7">
        <f>SUM(E2:P2)</f>
        <v>100</v>
      </c>
    </row>
    <row r="3" spans="1:19" x14ac:dyDescent="0.2">
      <c r="A3" s="19" t="str">
        <f t="shared" ref="A3:A12" si="0">CONCATENATE($B$1,"|",B3)</f>
        <v>3|2</v>
      </c>
      <c r="B3" s="20" t="s">
        <v>38</v>
      </c>
      <c r="C3" s="15" t="s">
        <v>54</v>
      </c>
      <c r="D3" s="16">
        <v>2</v>
      </c>
      <c r="E3" s="17">
        <v>50</v>
      </c>
      <c r="F3" s="17">
        <v>50</v>
      </c>
      <c r="G3" s="17"/>
      <c r="H3" s="17"/>
      <c r="I3" s="17"/>
      <c r="J3" s="21"/>
      <c r="K3" s="21"/>
      <c r="L3" s="21"/>
      <c r="M3" s="21"/>
      <c r="N3" s="21"/>
      <c r="O3" s="21"/>
      <c r="P3" s="21"/>
      <c r="S3" s="7">
        <f t="shared" ref="S3:S12" si="1">SUM(E3:P3)</f>
        <v>100</v>
      </c>
    </row>
    <row r="4" spans="1:19" x14ac:dyDescent="0.2">
      <c r="A4" s="19" t="str">
        <f t="shared" si="0"/>
        <v>3|3</v>
      </c>
      <c r="B4" s="20" t="s">
        <v>41</v>
      </c>
      <c r="C4" s="15" t="s">
        <v>59</v>
      </c>
      <c r="D4" s="16">
        <v>3</v>
      </c>
      <c r="E4" s="22">
        <v>25</v>
      </c>
      <c r="F4" s="22">
        <v>60</v>
      </c>
      <c r="G4" s="22">
        <v>15</v>
      </c>
      <c r="H4" s="22"/>
      <c r="I4" s="22"/>
      <c r="J4" s="21"/>
      <c r="K4" s="21"/>
      <c r="L4" s="21"/>
      <c r="M4" s="21"/>
      <c r="N4" s="21"/>
      <c r="O4" s="21"/>
      <c r="P4" s="21"/>
      <c r="S4" s="7">
        <f t="shared" si="1"/>
        <v>100</v>
      </c>
    </row>
    <row r="5" spans="1:19" x14ac:dyDescent="0.2">
      <c r="A5" s="19" t="str">
        <f t="shared" si="0"/>
        <v>3|4</v>
      </c>
      <c r="B5" s="20" t="s">
        <v>42</v>
      </c>
      <c r="C5" s="15" t="s">
        <v>55</v>
      </c>
      <c r="D5" s="16">
        <v>4</v>
      </c>
      <c r="E5" s="22"/>
      <c r="F5" s="22">
        <v>50</v>
      </c>
      <c r="G5" s="22">
        <v>50</v>
      </c>
      <c r="H5" s="22"/>
      <c r="I5" s="22"/>
      <c r="J5" s="21"/>
      <c r="K5" s="21"/>
      <c r="L5" s="21"/>
      <c r="M5" s="21"/>
      <c r="N5" s="21"/>
      <c r="O5" s="21"/>
      <c r="P5" s="21"/>
      <c r="S5" s="7">
        <f t="shared" si="1"/>
        <v>100</v>
      </c>
    </row>
    <row r="6" spans="1:19" x14ac:dyDescent="0.2">
      <c r="A6" s="19" t="str">
        <f t="shared" si="0"/>
        <v>3|5</v>
      </c>
      <c r="B6" s="20" t="s">
        <v>37</v>
      </c>
      <c r="C6" s="15" t="s">
        <v>56</v>
      </c>
      <c r="D6" s="16">
        <v>5</v>
      </c>
      <c r="E6" s="22">
        <v>20</v>
      </c>
      <c r="F6" s="22">
        <v>50</v>
      </c>
      <c r="G6" s="22">
        <v>30</v>
      </c>
      <c r="H6" s="22"/>
      <c r="I6" s="22"/>
      <c r="J6" s="21"/>
      <c r="K6" s="21"/>
      <c r="L6" s="21"/>
      <c r="M6" s="21"/>
      <c r="N6" s="21"/>
      <c r="O6" s="21"/>
      <c r="P6" s="21"/>
      <c r="S6" s="7">
        <f t="shared" si="1"/>
        <v>100</v>
      </c>
    </row>
    <row r="7" spans="1:19" x14ac:dyDescent="0.2">
      <c r="A7" s="19" t="str">
        <f t="shared" si="0"/>
        <v>3|6</v>
      </c>
      <c r="B7" s="20" t="s">
        <v>43</v>
      </c>
      <c r="C7" s="15" t="s">
        <v>60</v>
      </c>
      <c r="D7" s="16">
        <v>3</v>
      </c>
      <c r="E7" s="22"/>
      <c r="F7" s="22">
        <v>50</v>
      </c>
      <c r="G7" s="22">
        <v>50</v>
      </c>
      <c r="H7" s="22"/>
      <c r="I7" s="22"/>
      <c r="J7" s="21"/>
      <c r="K7" s="21"/>
      <c r="L7" s="21"/>
      <c r="M7" s="21"/>
      <c r="N7" s="21"/>
      <c r="O7" s="21"/>
      <c r="P7" s="21"/>
      <c r="S7" s="7">
        <f t="shared" si="1"/>
        <v>100</v>
      </c>
    </row>
    <row r="8" spans="1:19" x14ac:dyDescent="0.2">
      <c r="A8" s="19" t="str">
        <f t="shared" si="0"/>
        <v>3|7</v>
      </c>
      <c r="B8" s="20" t="s">
        <v>50</v>
      </c>
      <c r="C8" s="15" t="s">
        <v>61</v>
      </c>
      <c r="D8" s="16">
        <v>5</v>
      </c>
      <c r="E8" s="22"/>
      <c r="F8" s="22">
        <v>20</v>
      </c>
      <c r="G8" s="22">
        <v>80</v>
      </c>
      <c r="H8" s="22"/>
      <c r="I8" s="22"/>
      <c r="J8" s="21"/>
      <c r="K8" s="21"/>
      <c r="L8" s="21"/>
      <c r="M8" s="21"/>
      <c r="N8" s="21"/>
      <c r="O8" s="21"/>
      <c r="P8" s="21"/>
      <c r="S8" s="7">
        <f t="shared" si="1"/>
        <v>100</v>
      </c>
    </row>
    <row r="9" spans="1:19" x14ac:dyDescent="0.2">
      <c r="A9" s="19" t="str">
        <f t="shared" si="0"/>
        <v>3|8</v>
      </c>
      <c r="B9" s="20" t="s">
        <v>44</v>
      </c>
      <c r="C9" s="15" t="s">
        <v>62</v>
      </c>
      <c r="D9" s="16">
        <v>6</v>
      </c>
      <c r="E9" s="22"/>
      <c r="F9" s="22">
        <v>50</v>
      </c>
      <c r="G9" s="22">
        <v>50</v>
      </c>
      <c r="H9" s="22"/>
      <c r="I9" s="22"/>
      <c r="J9" s="21"/>
      <c r="K9" s="21"/>
      <c r="L9" s="21"/>
      <c r="M9" s="21"/>
      <c r="N9" s="21"/>
      <c r="O9" s="21"/>
      <c r="P9" s="21"/>
      <c r="S9" s="7">
        <f t="shared" si="1"/>
        <v>100</v>
      </c>
    </row>
    <row r="10" spans="1:19" x14ac:dyDescent="0.2">
      <c r="A10" s="19" t="str">
        <f t="shared" si="0"/>
        <v>3|9</v>
      </c>
      <c r="B10" s="20" t="s">
        <v>63</v>
      </c>
      <c r="C10" s="15" t="s">
        <v>64</v>
      </c>
      <c r="D10" s="16">
        <v>6</v>
      </c>
      <c r="E10" s="22">
        <v>30</v>
      </c>
      <c r="F10" s="22">
        <v>40</v>
      </c>
      <c r="G10" s="22">
        <v>30</v>
      </c>
      <c r="H10" s="22"/>
      <c r="I10" s="22"/>
      <c r="J10" s="21"/>
      <c r="K10" s="21"/>
      <c r="L10" s="21"/>
      <c r="M10" s="21"/>
      <c r="N10" s="21"/>
      <c r="O10" s="21"/>
      <c r="P10" s="21"/>
      <c r="S10" s="7">
        <f t="shared" si="1"/>
        <v>100</v>
      </c>
    </row>
    <row r="11" spans="1:19" x14ac:dyDescent="0.2">
      <c r="A11" s="19" t="str">
        <f t="shared" si="0"/>
        <v>3|10</v>
      </c>
      <c r="B11" s="20" t="s">
        <v>65</v>
      </c>
      <c r="C11" s="15" t="s">
        <v>57</v>
      </c>
      <c r="D11" s="16"/>
      <c r="E11" s="22">
        <v>60</v>
      </c>
      <c r="F11" s="22">
        <v>40</v>
      </c>
      <c r="G11" s="22"/>
      <c r="H11" s="22"/>
      <c r="I11" s="22"/>
      <c r="J11" s="21"/>
      <c r="K11" s="21"/>
      <c r="L11" s="21"/>
      <c r="M11" s="21"/>
      <c r="N11" s="21"/>
      <c r="O11" s="21"/>
      <c r="P11" s="21"/>
      <c r="S11" s="7">
        <f t="shared" si="1"/>
        <v>100</v>
      </c>
    </row>
    <row r="12" spans="1:19" x14ac:dyDescent="0.2">
      <c r="A12" s="19" t="str">
        <f t="shared" si="0"/>
        <v>3|11</v>
      </c>
      <c r="B12" s="20" t="s">
        <v>71</v>
      </c>
      <c r="C12" s="15" t="s">
        <v>79</v>
      </c>
      <c r="D12" s="16"/>
      <c r="E12" s="22">
        <v>15</v>
      </c>
      <c r="F12" s="22">
        <v>60</v>
      </c>
      <c r="G12" s="22">
        <v>25</v>
      </c>
      <c r="H12" s="22"/>
      <c r="I12" s="22"/>
      <c r="J12" s="21"/>
      <c r="K12" s="21"/>
      <c r="L12" s="21"/>
      <c r="M12" s="21"/>
      <c r="N12" s="21"/>
      <c r="O12" s="21"/>
      <c r="P12" s="21"/>
      <c r="S12" s="7">
        <f t="shared" si="1"/>
        <v>100</v>
      </c>
    </row>
    <row r="13" spans="1:19" ht="5.45" customHeight="1" x14ac:dyDescent="0.2"/>
    <row r="14" spans="1:19" ht="13.5" thickBot="1" x14ac:dyDescent="0.25">
      <c r="A14" s="23" t="s">
        <v>22</v>
      </c>
      <c r="B14" s="24">
        <v>4</v>
      </c>
      <c r="C14" s="25"/>
      <c r="D14" s="26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</row>
    <row r="15" spans="1:19" ht="13.5" thickTop="1" x14ac:dyDescent="0.2">
      <c r="A15" s="27" t="str">
        <f>CONCATENATE($B$14,"|",B15)</f>
        <v>4|1</v>
      </c>
      <c r="B15" s="14">
        <v>1</v>
      </c>
      <c r="C15" s="15" t="s">
        <v>58</v>
      </c>
      <c r="D15" s="16">
        <v>1</v>
      </c>
      <c r="E15" s="17">
        <v>45</v>
      </c>
      <c r="F15" s="17">
        <v>45</v>
      </c>
      <c r="G15" s="17">
        <v>10</v>
      </c>
      <c r="H15" s="17"/>
      <c r="I15" s="17"/>
      <c r="J15" s="18"/>
      <c r="K15" s="18"/>
      <c r="L15" s="18"/>
      <c r="M15" s="18"/>
      <c r="N15" s="18"/>
      <c r="O15" s="18"/>
      <c r="P15" s="18"/>
      <c r="S15" s="7">
        <f>SUM(E15:P15)</f>
        <v>100</v>
      </c>
    </row>
    <row r="16" spans="1:19" x14ac:dyDescent="0.2">
      <c r="A16" s="19" t="str">
        <f t="shared" ref="A16:A25" si="2">CONCATENATE($B$14,"|",B16)</f>
        <v>4|2</v>
      </c>
      <c r="B16" s="20" t="s">
        <v>38</v>
      </c>
      <c r="C16" s="15" t="s">
        <v>54</v>
      </c>
      <c r="D16" s="16">
        <v>2</v>
      </c>
      <c r="E16" s="17">
        <v>40</v>
      </c>
      <c r="F16" s="17">
        <v>40</v>
      </c>
      <c r="G16" s="17">
        <v>20</v>
      </c>
      <c r="H16" s="17"/>
      <c r="I16" s="17"/>
      <c r="J16" s="21"/>
      <c r="K16" s="21"/>
      <c r="L16" s="21"/>
      <c r="M16" s="21"/>
      <c r="N16" s="21"/>
      <c r="O16" s="21"/>
      <c r="P16" s="21"/>
      <c r="S16" s="7">
        <f t="shared" ref="S16:S25" si="3">SUM(E16:P16)</f>
        <v>100</v>
      </c>
    </row>
    <row r="17" spans="1:19" x14ac:dyDescent="0.2">
      <c r="A17" s="19" t="str">
        <f t="shared" si="2"/>
        <v>4|3</v>
      </c>
      <c r="B17" s="20" t="s">
        <v>41</v>
      </c>
      <c r="C17" s="15" t="s">
        <v>59</v>
      </c>
      <c r="D17" s="16">
        <v>3</v>
      </c>
      <c r="E17" s="22">
        <v>20</v>
      </c>
      <c r="F17" s="22">
        <v>35</v>
      </c>
      <c r="G17" s="22">
        <v>35</v>
      </c>
      <c r="H17" s="22">
        <v>10</v>
      </c>
      <c r="I17" s="22"/>
      <c r="J17" s="21"/>
      <c r="K17" s="21"/>
      <c r="L17" s="21"/>
      <c r="M17" s="21"/>
      <c r="N17" s="21"/>
      <c r="O17" s="21"/>
      <c r="P17" s="21"/>
      <c r="S17" s="7">
        <f t="shared" si="3"/>
        <v>100</v>
      </c>
    </row>
    <row r="18" spans="1:19" x14ac:dyDescent="0.2">
      <c r="A18" s="19" t="str">
        <f t="shared" si="2"/>
        <v>4|4</v>
      </c>
      <c r="B18" s="20" t="s">
        <v>42</v>
      </c>
      <c r="C18" s="15" t="s">
        <v>55</v>
      </c>
      <c r="D18" s="16">
        <v>4</v>
      </c>
      <c r="E18" s="22"/>
      <c r="F18" s="22">
        <v>35</v>
      </c>
      <c r="G18" s="22">
        <v>35</v>
      </c>
      <c r="H18" s="22">
        <v>30</v>
      </c>
      <c r="I18" s="22"/>
      <c r="J18" s="21"/>
      <c r="K18" s="21"/>
      <c r="L18" s="21"/>
      <c r="M18" s="21"/>
      <c r="N18" s="21"/>
      <c r="O18" s="21"/>
      <c r="P18" s="21"/>
      <c r="S18" s="7">
        <f t="shared" si="3"/>
        <v>100</v>
      </c>
    </row>
    <row r="19" spans="1:19" x14ac:dyDescent="0.2">
      <c r="A19" s="19" t="str">
        <f t="shared" si="2"/>
        <v>4|5</v>
      </c>
      <c r="B19" s="20" t="s">
        <v>37</v>
      </c>
      <c r="C19" s="15" t="s">
        <v>56</v>
      </c>
      <c r="D19" s="16">
        <v>5</v>
      </c>
      <c r="E19" s="22">
        <v>10</v>
      </c>
      <c r="F19" s="22">
        <v>35</v>
      </c>
      <c r="G19" s="22">
        <v>35</v>
      </c>
      <c r="H19" s="22">
        <v>20</v>
      </c>
      <c r="I19" s="22"/>
      <c r="J19" s="21"/>
      <c r="K19" s="21"/>
      <c r="L19" s="21"/>
      <c r="M19" s="21"/>
      <c r="N19" s="21"/>
      <c r="O19" s="21"/>
      <c r="P19" s="21"/>
      <c r="S19" s="7">
        <f t="shared" si="3"/>
        <v>100</v>
      </c>
    </row>
    <row r="20" spans="1:19" x14ac:dyDescent="0.2">
      <c r="A20" s="19" t="str">
        <f t="shared" si="2"/>
        <v>4|6</v>
      </c>
      <c r="B20" s="20" t="s">
        <v>43</v>
      </c>
      <c r="C20" s="15" t="s">
        <v>60</v>
      </c>
      <c r="D20" s="16">
        <v>3</v>
      </c>
      <c r="E20" s="22"/>
      <c r="F20" s="22">
        <v>35</v>
      </c>
      <c r="G20" s="22">
        <v>35</v>
      </c>
      <c r="H20" s="22">
        <v>30</v>
      </c>
      <c r="I20" s="22"/>
      <c r="J20" s="21"/>
      <c r="K20" s="21"/>
      <c r="L20" s="21"/>
      <c r="M20" s="21"/>
      <c r="N20" s="21"/>
      <c r="O20" s="21"/>
      <c r="P20" s="21"/>
      <c r="S20" s="7">
        <f t="shared" si="3"/>
        <v>100</v>
      </c>
    </row>
    <row r="21" spans="1:19" x14ac:dyDescent="0.2">
      <c r="A21" s="19" t="str">
        <f t="shared" si="2"/>
        <v>4|7</v>
      </c>
      <c r="B21" s="20" t="s">
        <v>50</v>
      </c>
      <c r="C21" s="15" t="s">
        <v>61</v>
      </c>
      <c r="D21" s="16">
        <v>5</v>
      </c>
      <c r="E21" s="22"/>
      <c r="F21" s="22">
        <v>15</v>
      </c>
      <c r="G21" s="22">
        <v>60</v>
      </c>
      <c r="H21" s="22">
        <v>25</v>
      </c>
      <c r="I21" s="22"/>
      <c r="J21" s="21"/>
      <c r="K21" s="21"/>
      <c r="L21" s="21"/>
      <c r="M21" s="21"/>
      <c r="N21" s="21"/>
      <c r="O21" s="21"/>
      <c r="P21" s="21"/>
      <c r="S21" s="7">
        <f t="shared" si="3"/>
        <v>100</v>
      </c>
    </row>
    <row r="22" spans="1:19" x14ac:dyDescent="0.2">
      <c r="A22" s="19" t="str">
        <f t="shared" si="2"/>
        <v>4|8</v>
      </c>
      <c r="B22" s="20" t="s">
        <v>44</v>
      </c>
      <c r="C22" s="15" t="s">
        <v>62</v>
      </c>
      <c r="D22" s="16">
        <v>6</v>
      </c>
      <c r="E22" s="22"/>
      <c r="F22" s="22">
        <v>30</v>
      </c>
      <c r="G22" s="22">
        <v>40</v>
      </c>
      <c r="H22" s="22">
        <v>30</v>
      </c>
      <c r="I22" s="22"/>
      <c r="J22" s="21"/>
      <c r="K22" s="21"/>
      <c r="L22" s="21"/>
      <c r="M22" s="21"/>
      <c r="N22" s="21"/>
      <c r="O22" s="21"/>
      <c r="P22" s="21"/>
      <c r="S22" s="7">
        <f t="shared" si="3"/>
        <v>100</v>
      </c>
    </row>
    <row r="23" spans="1:19" x14ac:dyDescent="0.2">
      <c r="A23" s="19" t="str">
        <f t="shared" si="2"/>
        <v>4|9</v>
      </c>
      <c r="B23" s="20" t="s">
        <v>63</v>
      </c>
      <c r="C23" s="15" t="s">
        <v>64</v>
      </c>
      <c r="D23" s="16">
        <v>6</v>
      </c>
      <c r="E23" s="22">
        <v>10</v>
      </c>
      <c r="F23" s="22">
        <v>35</v>
      </c>
      <c r="G23" s="22">
        <v>35</v>
      </c>
      <c r="H23" s="22">
        <v>20</v>
      </c>
      <c r="I23" s="22"/>
      <c r="J23" s="21"/>
      <c r="K23" s="21"/>
      <c r="L23" s="21"/>
      <c r="M23" s="21"/>
      <c r="N23" s="21"/>
      <c r="O23" s="21"/>
      <c r="P23" s="21"/>
      <c r="S23" s="7">
        <f t="shared" si="3"/>
        <v>100</v>
      </c>
    </row>
    <row r="24" spans="1:19" x14ac:dyDescent="0.2">
      <c r="A24" s="19" t="str">
        <f t="shared" si="2"/>
        <v>4|10</v>
      </c>
      <c r="B24" s="20" t="s">
        <v>65</v>
      </c>
      <c r="C24" s="15" t="s">
        <v>57</v>
      </c>
      <c r="D24" s="16"/>
      <c r="E24" s="22">
        <v>40</v>
      </c>
      <c r="F24" s="22">
        <v>40</v>
      </c>
      <c r="G24" s="22">
        <v>20</v>
      </c>
      <c r="H24" s="22"/>
      <c r="I24" s="22"/>
      <c r="J24" s="21"/>
      <c r="K24" s="21"/>
      <c r="L24" s="21"/>
      <c r="M24" s="21"/>
      <c r="N24" s="21"/>
      <c r="O24" s="21"/>
      <c r="P24" s="21"/>
      <c r="S24" s="7">
        <f t="shared" si="3"/>
        <v>100</v>
      </c>
    </row>
    <row r="25" spans="1:19" x14ac:dyDescent="0.2">
      <c r="A25" s="28" t="str">
        <f t="shared" si="2"/>
        <v>4|11</v>
      </c>
      <c r="B25" s="20" t="s">
        <v>71</v>
      </c>
      <c r="C25" s="15" t="s">
        <v>79</v>
      </c>
      <c r="D25" s="16"/>
      <c r="E25" s="22">
        <v>10</v>
      </c>
      <c r="F25" s="22">
        <v>35</v>
      </c>
      <c r="G25" s="22">
        <v>35</v>
      </c>
      <c r="H25" s="22">
        <v>20</v>
      </c>
      <c r="I25" s="22"/>
      <c r="J25" s="21"/>
      <c r="K25" s="21"/>
      <c r="L25" s="21"/>
      <c r="M25" s="21"/>
      <c r="N25" s="21"/>
      <c r="O25" s="21"/>
      <c r="P25" s="21"/>
      <c r="S25" s="7">
        <f t="shared" si="3"/>
        <v>100</v>
      </c>
    </row>
    <row r="26" spans="1:19" ht="5.45" customHeight="1" x14ac:dyDescent="0.2"/>
    <row r="27" spans="1:19" ht="13.5" thickBot="1" x14ac:dyDescent="0.25">
      <c r="A27" s="23" t="s">
        <v>22</v>
      </c>
      <c r="B27" s="24">
        <v>5</v>
      </c>
      <c r="C27" s="25"/>
      <c r="D27" s="26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</row>
    <row r="28" spans="1:19" ht="13.5" thickTop="1" x14ac:dyDescent="0.2">
      <c r="A28" s="27" t="str">
        <f>CONCATENATE($B$27,"|",B28)</f>
        <v>5|1</v>
      </c>
      <c r="B28" s="14">
        <v>1</v>
      </c>
      <c r="C28" s="15" t="s">
        <v>58</v>
      </c>
      <c r="D28" s="16">
        <v>1</v>
      </c>
      <c r="E28" s="17">
        <v>40</v>
      </c>
      <c r="F28" s="17">
        <v>30</v>
      </c>
      <c r="G28" s="17">
        <v>25</v>
      </c>
      <c r="H28" s="17">
        <v>5</v>
      </c>
      <c r="I28" s="17"/>
      <c r="J28" s="18"/>
      <c r="K28" s="18"/>
      <c r="L28" s="18"/>
      <c r="M28" s="18"/>
      <c r="N28" s="18"/>
      <c r="O28" s="18"/>
      <c r="P28" s="18"/>
      <c r="S28" s="7">
        <f>SUM(E28:P28)</f>
        <v>100</v>
      </c>
    </row>
    <row r="29" spans="1:19" x14ac:dyDescent="0.2">
      <c r="A29" s="19" t="str">
        <f t="shared" ref="A29:A38" si="4">CONCATENATE($B$27,"|",B29)</f>
        <v>5|2</v>
      </c>
      <c r="B29" s="20" t="s">
        <v>38</v>
      </c>
      <c r="C29" s="15" t="s">
        <v>54</v>
      </c>
      <c r="D29" s="16">
        <v>2</v>
      </c>
      <c r="E29" s="17">
        <v>30</v>
      </c>
      <c r="F29" s="17">
        <v>30</v>
      </c>
      <c r="G29" s="17">
        <v>30</v>
      </c>
      <c r="H29" s="17">
        <v>10</v>
      </c>
      <c r="I29" s="17"/>
      <c r="J29" s="21"/>
      <c r="K29" s="21"/>
      <c r="L29" s="21"/>
      <c r="M29" s="21"/>
      <c r="N29" s="21"/>
      <c r="O29" s="21"/>
      <c r="P29" s="21"/>
      <c r="S29" s="7">
        <f t="shared" ref="S29:S38" si="5">SUM(E29:P29)</f>
        <v>100</v>
      </c>
    </row>
    <row r="30" spans="1:19" x14ac:dyDescent="0.2">
      <c r="A30" s="19" t="str">
        <f t="shared" si="4"/>
        <v>5|3</v>
      </c>
      <c r="B30" s="20" t="s">
        <v>41</v>
      </c>
      <c r="C30" s="15" t="s">
        <v>59</v>
      </c>
      <c r="D30" s="16">
        <v>3</v>
      </c>
      <c r="E30" s="22">
        <v>10</v>
      </c>
      <c r="F30" s="22">
        <v>30</v>
      </c>
      <c r="G30" s="22">
        <v>30</v>
      </c>
      <c r="H30" s="22">
        <v>25</v>
      </c>
      <c r="I30" s="22">
        <v>5</v>
      </c>
      <c r="J30" s="21"/>
      <c r="K30" s="21"/>
      <c r="L30" s="21"/>
      <c r="M30" s="21"/>
      <c r="N30" s="21"/>
      <c r="O30" s="21"/>
      <c r="P30" s="21"/>
      <c r="S30" s="7">
        <f t="shared" si="5"/>
        <v>100</v>
      </c>
    </row>
    <row r="31" spans="1:19" x14ac:dyDescent="0.2">
      <c r="A31" s="19" t="str">
        <f t="shared" si="4"/>
        <v>5|4</v>
      </c>
      <c r="B31" s="20" t="s">
        <v>42</v>
      </c>
      <c r="C31" s="15" t="s">
        <v>55</v>
      </c>
      <c r="D31" s="16">
        <v>4</v>
      </c>
      <c r="E31" s="22"/>
      <c r="F31" s="22">
        <v>15</v>
      </c>
      <c r="G31" s="22">
        <v>30</v>
      </c>
      <c r="H31" s="22">
        <v>30</v>
      </c>
      <c r="I31" s="22">
        <v>25</v>
      </c>
      <c r="J31" s="21"/>
      <c r="K31" s="21"/>
      <c r="L31" s="21"/>
      <c r="M31" s="21"/>
      <c r="N31" s="21"/>
      <c r="O31" s="21"/>
      <c r="P31" s="21"/>
      <c r="S31" s="7">
        <f t="shared" si="5"/>
        <v>100</v>
      </c>
    </row>
    <row r="32" spans="1:19" x14ac:dyDescent="0.2">
      <c r="A32" s="19" t="str">
        <f t="shared" si="4"/>
        <v>5|5</v>
      </c>
      <c r="B32" s="20" t="s">
        <v>37</v>
      </c>
      <c r="C32" s="15" t="s">
        <v>56</v>
      </c>
      <c r="D32" s="16">
        <v>5</v>
      </c>
      <c r="E32" s="22"/>
      <c r="F32" s="22">
        <v>25</v>
      </c>
      <c r="G32" s="22">
        <v>35</v>
      </c>
      <c r="H32" s="22">
        <v>35</v>
      </c>
      <c r="I32" s="22">
        <v>5</v>
      </c>
      <c r="J32" s="21"/>
      <c r="K32" s="21"/>
      <c r="L32" s="21"/>
      <c r="M32" s="21"/>
      <c r="N32" s="21"/>
      <c r="O32" s="21"/>
      <c r="P32" s="21"/>
      <c r="S32" s="7">
        <f t="shared" si="5"/>
        <v>100</v>
      </c>
    </row>
    <row r="33" spans="1:19" x14ac:dyDescent="0.2">
      <c r="A33" s="19" t="str">
        <f t="shared" si="4"/>
        <v>5|6</v>
      </c>
      <c r="B33" s="20" t="s">
        <v>43</v>
      </c>
      <c r="C33" s="15" t="s">
        <v>60</v>
      </c>
      <c r="D33" s="16">
        <v>3</v>
      </c>
      <c r="E33" s="22"/>
      <c r="F33" s="22">
        <v>5</v>
      </c>
      <c r="G33" s="22">
        <v>40</v>
      </c>
      <c r="H33" s="22">
        <v>30</v>
      </c>
      <c r="I33" s="22">
        <v>25</v>
      </c>
      <c r="J33" s="21"/>
      <c r="K33" s="21"/>
      <c r="L33" s="21"/>
      <c r="M33" s="21"/>
      <c r="N33" s="21"/>
      <c r="O33" s="21"/>
      <c r="P33" s="21"/>
      <c r="S33" s="7">
        <f t="shared" si="5"/>
        <v>100</v>
      </c>
    </row>
    <row r="34" spans="1:19" x14ac:dyDescent="0.2">
      <c r="A34" s="19" t="str">
        <f t="shared" si="4"/>
        <v>5|7</v>
      </c>
      <c r="B34" s="20" t="s">
        <v>50</v>
      </c>
      <c r="C34" s="15" t="s">
        <v>61</v>
      </c>
      <c r="D34" s="16">
        <v>5</v>
      </c>
      <c r="E34" s="22"/>
      <c r="F34" s="22">
        <v>10</v>
      </c>
      <c r="G34" s="22">
        <v>35</v>
      </c>
      <c r="H34" s="22">
        <v>35</v>
      </c>
      <c r="I34" s="22">
        <v>20</v>
      </c>
      <c r="J34" s="21"/>
      <c r="K34" s="21"/>
      <c r="L34" s="21"/>
      <c r="M34" s="21"/>
      <c r="N34" s="21"/>
      <c r="O34" s="21"/>
      <c r="P34" s="21"/>
      <c r="S34" s="7">
        <f t="shared" si="5"/>
        <v>100</v>
      </c>
    </row>
    <row r="35" spans="1:19" x14ac:dyDescent="0.2">
      <c r="A35" s="19" t="str">
        <f t="shared" si="4"/>
        <v>5|8</v>
      </c>
      <c r="B35" s="20" t="s">
        <v>44</v>
      </c>
      <c r="C35" s="15" t="s">
        <v>62</v>
      </c>
      <c r="D35" s="16">
        <v>6</v>
      </c>
      <c r="E35" s="22"/>
      <c r="F35" s="22">
        <v>10</v>
      </c>
      <c r="G35" s="22">
        <v>35</v>
      </c>
      <c r="H35" s="22">
        <v>35</v>
      </c>
      <c r="I35" s="22">
        <v>20</v>
      </c>
      <c r="J35" s="21"/>
      <c r="K35" s="21"/>
      <c r="L35" s="21"/>
      <c r="M35" s="21"/>
      <c r="N35" s="21"/>
      <c r="O35" s="21"/>
      <c r="P35" s="21"/>
      <c r="S35" s="7">
        <f t="shared" si="5"/>
        <v>100</v>
      </c>
    </row>
    <row r="36" spans="1:19" x14ac:dyDescent="0.2">
      <c r="A36" s="19" t="str">
        <f t="shared" si="4"/>
        <v>5|9</v>
      </c>
      <c r="B36" s="20" t="s">
        <v>63</v>
      </c>
      <c r="C36" s="15" t="s">
        <v>64</v>
      </c>
      <c r="D36" s="16">
        <v>6</v>
      </c>
      <c r="E36" s="22">
        <v>5</v>
      </c>
      <c r="F36" s="22">
        <v>25</v>
      </c>
      <c r="G36" s="22">
        <v>25</v>
      </c>
      <c r="H36" s="22">
        <v>25</v>
      </c>
      <c r="I36" s="22">
        <v>20</v>
      </c>
      <c r="J36" s="21"/>
      <c r="K36" s="21"/>
      <c r="L36" s="21"/>
      <c r="M36" s="21"/>
      <c r="N36" s="21"/>
      <c r="O36" s="21"/>
      <c r="P36" s="21"/>
      <c r="S36" s="7">
        <f t="shared" si="5"/>
        <v>100</v>
      </c>
    </row>
    <row r="37" spans="1:19" x14ac:dyDescent="0.2">
      <c r="A37" s="19" t="str">
        <f t="shared" si="4"/>
        <v>5|10</v>
      </c>
      <c r="B37" s="20" t="s">
        <v>65</v>
      </c>
      <c r="C37" s="15" t="s">
        <v>57</v>
      </c>
      <c r="D37" s="16"/>
      <c r="E37" s="22">
        <v>25</v>
      </c>
      <c r="F37" s="22">
        <v>30</v>
      </c>
      <c r="G37" s="22">
        <v>30</v>
      </c>
      <c r="H37" s="22">
        <v>15</v>
      </c>
      <c r="I37" s="22"/>
      <c r="J37" s="21"/>
      <c r="K37" s="21"/>
      <c r="L37" s="21"/>
      <c r="M37" s="21"/>
      <c r="N37" s="21"/>
      <c r="O37" s="21"/>
      <c r="P37" s="21"/>
      <c r="S37" s="7">
        <f t="shared" si="5"/>
        <v>100</v>
      </c>
    </row>
    <row r="38" spans="1:19" x14ac:dyDescent="0.2">
      <c r="A38" s="19" t="str">
        <f t="shared" si="4"/>
        <v>5|11</v>
      </c>
      <c r="B38" s="20" t="s">
        <v>71</v>
      </c>
      <c r="C38" s="15" t="s">
        <v>79</v>
      </c>
      <c r="D38" s="16"/>
      <c r="E38" s="22">
        <v>7</v>
      </c>
      <c r="F38" s="22">
        <v>21</v>
      </c>
      <c r="G38" s="22">
        <v>27</v>
      </c>
      <c r="H38" s="22">
        <v>28</v>
      </c>
      <c r="I38" s="22">
        <v>17</v>
      </c>
      <c r="J38" s="21"/>
      <c r="K38" s="21"/>
      <c r="L38" s="21"/>
      <c r="M38" s="21"/>
      <c r="N38" s="21"/>
      <c r="O38" s="21"/>
      <c r="P38" s="21"/>
      <c r="S38" s="7">
        <f t="shared" si="5"/>
        <v>100</v>
      </c>
    </row>
    <row r="39" spans="1:19" ht="5.45" customHeight="1" x14ac:dyDescent="0.2"/>
    <row r="40" spans="1:19" ht="13.5" thickBot="1" x14ac:dyDescent="0.25">
      <c r="A40" s="23" t="s">
        <v>22</v>
      </c>
      <c r="B40" s="24">
        <v>6</v>
      </c>
      <c r="C40" s="25"/>
      <c r="D40" s="26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</row>
    <row r="41" spans="1:19" ht="13.5" thickTop="1" x14ac:dyDescent="0.2">
      <c r="A41" s="27" t="str">
        <f>CONCATENATE($B$40,"|",B41)</f>
        <v>6|1</v>
      </c>
      <c r="B41" s="14">
        <v>1</v>
      </c>
      <c r="C41" s="15" t="s">
        <v>58</v>
      </c>
      <c r="D41" s="16">
        <v>1</v>
      </c>
      <c r="E41" s="17">
        <v>20</v>
      </c>
      <c r="F41" s="17">
        <v>30</v>
      </c>
      <c r="G41" s="17">
        <v>30</v>
      </c>
      <c r="H41" s="17">
        <v>20</v>
      </c>
      <c r="I41" s="17"/>
      <c r="J41" s="18"/>
      <c r="K41" s="18"/>
      <c r="L41" s="18"/>
      <c r="M41" s="18"/>
      <c r="N41" s="18"/>
      <c r="O41" s="18"/>
      <c r="P41" s="18"/>
      <c r="S41" s="7">
        <f>SUM(E41:P41)</f>
        <v>100</v>
      </c>
    </row>
    <row r="42" spans="1:19" x14ac:dyDescent="0.2">
      <c r="A42" s="19" t="str">
        <f>CONCATENATE($B$40,"|",B42)</f>
        <v>6|2</v>
      </c>
      <c r="B42" s="20" t="s">
        <v>38</v>
      </c>
      <c r="C42" s="15" t="s">
        <v>54</v>
      </c>
      <c r="D42" s="16">
        <v>2</v>
      </c>
      <c r="E42" s="17">
        <v>15</v>
      </c>
      <c r="F42" s="17">
        <v>25</v>
      </c>
      <c r="G42" s="17">
        <v>30</v>
      </c>
      <c r="H42" s="17">
        <v>25</v>
      </c>
      <c r="I42" s="17">
        <v>5</v>
      </c>
      <c r="J42" s="21"/>
      <c r="K42" s="21"/>
      <c r="L42" s="21"/>
      <c r="M42" s="21"/>
      <c r="N42" s="21"/>
      <c r="O42" s="21"/>
      <c r="P42" s="21"/>
      <c r="S42" s="7">
        <f t="shared" ref="S42:S51" si="6">SUM(E42:P42)</f>
        <v>100</v>
      </c>
    </row>
    <row r="43" spans="1:19" x14ac:dyDescent="0.2">
      <c r="A43" s="19" t="str">
        <f t="shared" ref="A43:A51" si="7">CONCATENATE($B$40,"|",B43)</f>
        <v>6|3</v>
      </c>
      <c r="B43" s="20" t="s">
        <v>41</v>
      </c>
      <c r="C43" s="15" t="s">
        <v>59</v>
      </c>
      <c r="D43" s="16">
        <v>3</v>
      </c>
      <c r="E43" s="22">
        <v>5</v>
      </c>
      <c r="F43" s="22">
        <v>20</v>
      </c>
      <c r="G43" s="22">
        <v>30</v>
      </c>
      <c r="H43" s="22">
        <v>25</v>
      </c>
      <c r="I43" s="22">
        <v>20</v>
      </c>
      <c r="J43" s="21"/>
      <c r="K43" s="21"/>
      <c r="L43" s="21"/>
      <c r="M43" s="21"/>
      <c r="N43" s="21"/>
      <c r="O43" s="21"/>
      <c r="P43" s="21"/>
      <c r="S43" s="7">
        <f t="shared" si="6"/>
        <v>100</v>
      </c>
    </row>
    <row r="44" spans="1:19" x14ac:dyDescent="0.2">
      <c r="A44" s="19" t="str">
        <f t="shared" si="7"/>
        <v>6|4</v>
      </c>
      <c r="B44" s="20" t="s">
        <v>42</v>
      </c>
      <c r="C44" s="15" t="s">
        <v>55</v>
      </c>
      <c r="D44" s="16">
        <v>4</v>
      </c>
      <c r="E44" s="22"/>
      <c r="F44" s="22">
        <v>5</v>
      </c>
      <c r="G44" s="22">
        <v>20</v>
      </c>
      <c r="H44" s="22">
        <v>30</v>
      </c>
      <c r="I44" s="22">
        <v>25</v>
      </c>
      <c r="J44" s="21">
        <v>20</v>
      </c>
      <c r="K44" s="21"/>
      <c r="L44" s="21"/>
      <c r="M44" s="21"/>
      <c r="N44" s="21"/>
      <c r="O44" s="21"/>
      <c r="P44" s="21"/>
      <c r="S44" s="7">
        <f t="shared" si="6"/>
        <v>100</v>
      </c>
    </row>
    <row r="45" spans="1:19" x14ac:dyDescent="0.2">
      <c r="A45" s="19" t="str">
        <f t="shared" si="7"/>
        <v>6|5</v>
      </c>
      <c r="B45" s="20" t="s">
        <v>37</v>
      </c>
      <c r="C45" s="15" t="s">
        <v>56</v>
      </c>
      <c r="D45" s="16">
        <v>5</v>
      </c>
      <c r="E45" s="22"/>
      <c r="F45" s="22">
        <v>15</v>
      </c>
      <c r="G45" s="22">
        <v>30</v>
      </c>
      <c r="H45" s="22">
        <v>30</v>
      </c>
      <c r="I45" s="22">
        <v>25</v>
      </c>
      <c r="J45" s="21"/>
      <c r="K45" s="21"/>
      <c r="L45" s="21"/>
      <c r="M45" s="21"/>
      <c r="N45" s="21"/>
      <c r="O45" s="21"/>
      <c r="P45" s="21"/>
      <c r="S45" s="7">
        <f t="shared" si="6"/>
        <v>100</v>
      </c>
    </row>
    <row r="46" spans="1:19" x14ac:dyDescent="0.2">
      <c r="A46" s="19" t="str">
        <f t="shared" si="7"/>
        <v>6|6</v>
      </c>
      <c r="B46" s="20" t="s">
        <v>43</v>
      </c>
      <c r="C46" s="15" t="s">
        <v>60</v>
      </c>
      <c r="D46" s="16">
        <v>3</v>
      </c>
      <c r="E46" s="22"/>
      <c r="F46" s="22">
        <v>5</v>
      </c>
      <c r="G46" s="22">
        <v>10</v>
      </c>
      <c r="H46" s="22">
        <v>30</v>
      </c>
      <c r="I46" s="22">
        <v>30</v>
      </c>
      <c r="J46" s="21">
        <v>25</v>
      </c>
      <c r="K46" s="21"/>
      <c r="L46" s="21"/>
      <c r="M46" s="21"/>
      <c r="N46" s="21"/>
      <c r="O46" s="21"/>
      <c r="P46" s="21"/>
      <c r="S46" s="7">
        <f t="shared" si="6"/>
        <v>100</v>
      </c>
    </row>
    <row r="47" spans="1:19" x14ac:dyDescent="0.2">
      <c r="A47" s="19" t="str">
        <f t="shared" si="7"/>
        <v>6|7</v>
      </c>
      <c r="B47" s="20" t="s">
        <v>50</v>
      </c>
      <c r="C47" s="15" t="s">
        <v>61</v>
      </c>
      <c r="D47" s="16">
        <v>5</v>
      </c>
      <c r="E47" s="22"/>
      <c r="F47" s="22"/>
      <c r="G47" s="22">
        <v>20</v>
      </c>
      <c r="H47" s="22">
        <v>20</v>
      </c>
      <c r="I47" s="22">
        <v>30</v>
      </c>
      <c r="J47" s="21">
        <v>30</v>
      </c>
      <c r="K47" s="21"/>
      <c r="L47" s="21"/>
      <c r="M47" s="21"/>
      <c r="N47" s="21"/>
      <c r="O47" s="21"/>
      <c r="P47" s="21"/>
      <c r="S47" s="7">
        <f t="shared" si="6"/>
        <v>100</v>
      </c>
    </row>
    <row r="48" spans="1:19" x14ac:dyDescent="0.2">
      <c r="A48" s="19" t="str">
        <f t="shared" si="7"/>
        <v>6|8</v>
      </c>
      <c r="B48" s="20" t="s">
        <v>44</v>
      </c>
      <c r="C48" s="15" t="s">
        <v>62</v>
      </c>
      <c r="D48" s="16">
        <v>6</v>
      </c>
      <c r="E48" s="22"/>
      <c r="F48" s="22"/>
      <c r="G48" s="22">
        <v>20</v>
      </c>
      <c r="H48" s="22">
        <v>30</v>
      </c>
      <c r="I48" s="22">
        <v>30</v>
      </c>
      <c r="J48" s="21">
        <v>20</v>
      </c>
      <c r="K48" s="21"/>
      <c r="L48" s="21"/>
      <c r="M48" s="21"/>
      <c r="N48" s="21"/>
      <c r="O48" s="21"/>
      <c r="P48" s="21"/>
      <c r="S48" s="7">
        <f t="shared" si="6"/>
        <v>100</v>
      </c>
    </row>
    <row r="49" spans="1:19" x14ac:dyDescent="0.2">
      <c r="A49" s="19" t="str">
        <f t="shared" si="7"/>
        <v>6|9</v>
      </c>
      <c r="B49" s="20" t="s">
        <v>63</v>
      </c>
      <c r="C49" s="15" t="s">
        <v>64</v>
      </c>
      <c r="D49" s="16">
        <v>6</v>
      </c>
      <c r="E49" s="22">
        <v>5</v>
      </c>
      <c r="F49" s="22">
        <v>15</v>
      </c>
      <c r="G49" s="22">
        <v>25</v>
      </c>
      <c r="H49" s="22">
        <v>25</v>
      </c>
      <c r="I49" s="22">
        <v>20</v>
      </c>
      <c r="J49" s="21">
        <v>10</v>
      </c>
      <c r="K49" s="21"/>
      <c r="L49" s="21"/>
      <c r="M49" s="21"/>
      <c r="N49" s="21"/>
      <c r="O49" s="21"/>
      <c r="P49" s="21"/>
      <c r="S49" s="7">
        <f t="shared" si="6"/>
        <v>100</v>
      </c>
    </row>
    <row r="50" spans="1:19" x14ac:dyDescent="0.2">
      <c r="A50" s="19" t="str">
        <f t="shared" si="7"/>
        <v>6|10</v>
      </c>
      <c r="B50" s="20" t="s">
        <v>65</v>
      </c>
      <c r="C50" s="15" t="s">
        <v>57</v>
      </c>
      <c r="D50" s="16"/>
      <c r="E50" s="22">
        <v>20</v>
      </c>
      <c r="F50" s="22">
        <v>30</v>
      </c>
      <c r="G50" s="22">
        <v>30</v>
      </c>
      <c r="H50" s="22">
        <v>15</v>
      </c>
      <c r="I50" s="22">
        <v>5</v>
      </c>
      <c r="J50" s="21"/>
      <c r="K50" s="21"/>
      <c r="L50" s="21"/>
      <c r="M50" s="21"/>
      <c r="N50" s="21"/>
      <c r="O50" s="21"/>
      <c r="P50" s="21"/>
      <c r="S50" s="7">
        <f t="shared" si="6"/>
        <v>100</v>
      </c>
    </row>
    <row r="51" spans="1:19" x14ac:dyDescent="0.2">
      <c r="A51" s="19" t="str">
        <f t="shared" si="7"/>
        <v>6|11</v>
      </c>
      <c r="B51" s="20" t="s">
        <v>71</v>
      </c>
      <c r="C51" s="15" t="s">
        <v>79</v>
      </c>
      <c r="D51" s="16"/>
      <c r="E51" s="22">
        <v>3</v>
      </c>
      <c r="F51" s="22">
        <v>12</v>
      </c>
      <c r="G51" s="22">
        <v>25</v>
      </c>
      <c r="H51" s="22">
        <v>28</v>
      </c>
      <c r="I51" s="22">
        <v>21</v>
      </c>
      <c r="J51" s="21">
        <v>11</v>
      </c>
      <c r="K51" s="21"/>
      <c r="L51" s="21"/>
      <c r="M51" s="21"/>
      <c r="N51" s="21"/>
      <c r="O51" s="21"/>
      <c r="P51" s="21"/>
      <c r="S51" s="7">
        <f t="shared" si="6"/>
        <v>100</v>
      </c>
    </row>
    <row r="52" spans="1:19" ht="5.45" customHeight="1" x14ac:dyDescent="0.2"/>
    <row r="53" spans="1:19" ht="13.5" thickBot="1" x14ac:dyDescent="0.25">
      <c r="A53" s="23" t="s">
        <v>22</v>
      </c>
      <c r="B53" s="24">
        <v>7</v>
      </c>
      <c r="C53" s="25"/>
      <c r="D53" s="26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</row>
    <row r="54" spans="1:19" ht="13.5" thickTop="1" x14ac:dyDescent="0.2">
      <c r="A54" s="27" t="str">
        <f>CONCATENATE($B$53,"|",B54)</f>
        <v>7|1</v>
      </c>
      <c r="B54" s="14">
        <v>1</v>
      </c>
      <c r="C54" s="15" t="s">
        <v>58</v>
      </c>
      <c r="D54" s="16">
        <v>1</v>
      </c>
      <c r="E54" s="17">
        <v>15</v>
      </c>
      <c r="F54" s="17">
        <v>30</v>
      </c>
      <c r="G54" s="17">
        <v>30</v>
      </c>
      <c r="H54" s="17">
        <v>20</v>
      </c>
      <c r="I54" s="17">
        <v>5</v>
      </c>
      <c r="J54" s="18"/>
      <c r="K54" s="18"/>
      <c r="L54" s="18"/>
      <c r="M54" s="18"/>
      <c r="N54" s="18"/>
      <c r="O54" s="18"/>
      <c r="P54" s="18"/>
      <c r="S54" s="7">
        <f>SUM(E54:P54)</f>
        <v>100</v>
      </c>
    </row>
    <row r="55" spans="1:19" x14ac:dyDescent="0.2">
      <c r="A55" s="19" t="str">
        <f>CONCATENATE($B$53,"|",B55)</f>
        <v>7|2</v>
      </c>
      <c r="B55" s="20" t="s">
        <v>38</v>
      </c>
      <c r="C55" s="15" t="s">
        <v>54</v>
      </c>
      <c r="D55" s="16">
        <v>2</v>
      </c>
      <c r="E55" s="17">
        <v>15</v>
      </c>
      <c r="F55" s="17">
        <v>20</v>
      </c>
      <c r="G55" s="17">
        <v>25</v>
      </c>
      <c r="H55" s="17">
        <v>25</v>
      </c>
      <c r="I55" s="17">
        <v>15</v>
      </c>
      <c r="J55" s="21"/>
      <c r="K55" s="21"/>
      <c r="L55" s="21"/>
      <c r="M55" s="21"/>
      <c r="N55" s="21"/>
      <c r="O55" s="21"/>
      <c r="P55" s="21"/>
      <c r="S55" s="7">
        <f t="shared" ref="S55:S64" si="8">SUM(E55:P55)</f>
        <v>100</v>
      </c>
    </row>
    <row r="56" spans="1:19" x14ac:dyDescent="0.2">
      <c r="A56" s="19" t="str">
        <f t="shared" ref="A56:A64" si="9">CONCATENATE($B$53,"|",B56)</f>
        <v>7|3</v>
      </c>
      <c r="B56" s="20" t="s">
        <v>41</v>
      </c>
      <c r="C56" s="15" t="s">
        <v>59</v>
      </c>
      <c r="D56" s="16">
        <v>3</v>
      </c>
      <c r="E56" s="22">
        <v>5</v>
      </c>
      <c r="F56" s="22">
        <v>15</v>
      </c>
      <c r="G56" s="22">
        <v>20</v>
      </c>
      <c r="H56" s="22">
        <v>25</v>
      </c>
      <c r="I56" s="22">
        <v>20</v>
      </c>
      <c r="J56" s="21">
        <v>15</v>
      </c>
      <c r="K56" s="21"/>
      <c r="L56" s="21"/>
      <c r="M56" s="21"/>
      <c r="N56" s="21"/>
      <c r="O56" s="21"/>
      <c r="P56" s="21"/>
      <c r="S56" s="7">
        <f t="shared" si="8"/>
        <v>100</v>
      </c>
    </row>
    <row r="57" spans="1:19" x14ac:dyDescent="0.2">
      <c r="A57" s="19" t="str">
        <f t="shared" si="9"/>
        <v>7|4</v>
      </c>
      <c r="B57" s="20" t="s">
        <v>42</v>
      </c>
      <c r="C57" s="15" t="s">
        <v>55</v>
      </c>
      <c r="D57" s="16">
        <v>4</v>
      </c>
      <c r="E57" s="22"/>
      <c r="F57" s="22"/>
      <c r="G57" s="22">
        <v>15</v>
      </c>
      <c r="H57" s="22">
        <v>25</v>
      </c>
      <c r="I57" s="22">
        <v>25</v>
      </c>
      <c r="J57" s="21">
        <v>25</v>
      </c>
      <c r="K57" s="21">
        <v>10</v>
      </c>
      <c r="L57" s="21"/>
      <c r="M57" s="21"/>
      <c r="N57" s="21"/>
      <c r="O57" s="21"/>
      <c r="P57" s="21"/>
      <c r="S57" s="7">
        <f t="shared" si="8"/>
        <v>100</v>
      </c>
    </row>
    <row r="58" spans="1:19" x14ac:dyDescent="0.2">
      <c r="A58" s="19" t="str">
        <f t="shared" si="9"/>
        <v>7|5</v>
      </c>
      <c r="B58" s="20" t="s">
        <v>37</v>
      </c>
      <c r="C58" s="15" t="s">
        <v>56</v>
      </c>
      <c r="D58" s="16">
        <v>5</v>
      </c>
      <c r="E58" s="22"/>
      <c r="F58" s="22">
        <v>10</v>
      </c>
      <c r="G58" s="22">
        <v>15</v>
      </c>
      <c r="H58" s="22">
        <v>30</v>
      </c>
      <c r="I58" s="22">
        <v>30</v>
      </c>
      <c r="J58" s="21">
        <v>15</v>
      </c>
      <c r="K58" s="21"/>
      <c r="L58" s="21"/>
      <c r="M58" s="21"/>
      <c r="N58" s="21"/>
      <c r="O58" s="21"/>
      <c r="P58" s="21"/>
      <c r="S58" s="7">
        <f t="shared" si="8"/>
        <v>100</v>
      </c>
    </row>
    <row r="59" spans="1:19" x14ac:dyDescent="0.2">
      <c r="A59" s="19" t="str">
        <f t="shared" si="9"/>
        <v>7|6</v>
      </c>
      <c r="B59" s="20" t="s">
        <v>43</v>
      </c>
      <c r="C59" s="15" t="s">
        <v>60</v>
      </c>
      <c r="D59" s="16">
        <v>3</v>
      </c>
      <c r="E59" s="22"/>
      <c r="F59" s="22">
        <v>5</v>
      </c>
      <c r="G59" s="22">
        <v>10</v>
      </c>
      <c r="H59" s="22">
        <v>25</v>
      </c>
      <c r="I59" s="22">
        <v>25</v>
      </c>
      <c r="J59" s="21">
        <v>20</v>
      </c>
      <c r="K59" s="21">
        <v>15</v>
      </c>
      <c r="L59" s="21"/>
      <c r="M59" s="21"/>
      <c r="N59" s="21"/>
      <c r="O59" s="21"/>
      <c r="P59" s="21"/>
      <c r="S59" s="7">
        <f t="shared" si="8"/>
        <v>100</v>
      </c>
    </row>
    <row r="60" spans="1:19" x14ac:dyDescent="0.2">
      <c r="A60" s="19" t="str">
        <f t="shared" si="9"/>
        <v>7|7</v>
      </c>
      <c r="B60" s="20" t="s">
        <v>50</v>
      </c>
      <c r="C60" s="15" t="s">
        <v>61</v>
      </c>
      <c r="D60" s="16">
        <v>5</v>
      </c>
      <c r="E60" s="22"/>
      <c r="F60" s="22"/>
      <c r="G60" s="22">
        <v>15</v>
      </c>
      <c r="H60" s="22">
        <v>15</v>
      </c>
      <c r="I60" s="22">
        <v>25</v>
      </c>
      <c r="J60" s="22">
        <v>25</v>
      </c>
      <c r="K60" s="21">
        <v>20</v>
      </c>
      <c r="L60" s="21"/>
      <c r="M60" s="21"/>
      <c r="N60" s="21"/>
      <c r="O60" s="21"/>
      <c r="P60" s="21"/>
      <c r="S60" s="7">
        <f t="shared" si="8"/>
        <v>100</v>
      </c>
    </row>
    <row r="61" spans="1:19" x14ac:dyDescent="0.2">
      <c r="A61" s="19" t="str">
        <f t="shared" si="9"/>
        <v>7|8</v>
      </c>
      <c r="B61" s="20" t="s">
        <v>44</v>
      </c>
      <c r="C61" s="15" t="s">
        <v>62</v>
      </c>
      <c r="D61" s="16">
        <v>6</v>
      </c>
      <c r="E61" s="22"/>
      <c r="F61" s="22"/>
      <c r="G61" s="22">
        <v>10</v>
      </c>
      <c r="H61" s="22">
        <v>20</v>
      </c>
      <c r="I61" s="22">
        <v>20</v>
      </c>
      <c r="J61" s="21">
        <v>30</v>
      </c>
      <c r="K61" s="21">
        <v>20</v>
      </c>
      <c r="L61" s="21"/>
      <c r="M61" s="21"/>
      <c r="N61" s="21"/>
      <c r="O61" s="21"/>
      <c r="P61" s="21"/>
      <c r="S61" s="7">
        <f t="shared" si="8"/>
        <v>100</v>
      </c>
    </row>
    <row r="62" spans="1:19" x14ac:dyDescent="0.2">
      <c r="A62" s="19" t="str">
        <f t="shared" si="9"/>
        <v>7|9</v>
      </c>
      <c r="B62" s="20" t="s">
        <v>63</v>
      </c>
      <c r="C62" s="15" t="s">
        <v>64</v>
      </c>
      <c r="D62" s="16">
        <v>6</v>
      </c>
      <c r="E62" s="22">
        <v>5</v>
      </c>
      <c r="F62" s="22">
        <v>10</v>
      </c>
      <c r="G62" s="22">
        <v>20</v>
      </c>
      <c r="H62" s="22">
        <v>20</v>
      </c>
      <c r="I62" s="22">
        <v>20</v>
      </c>
      <c r="J62" s="21">
        <v>15</v>
      </c>
      <c r="K62" s="21">
        <v>10</v>
      </c>
      <c r="L62" s="21"/>
      <c r="M62" s="21"/>
      <c r="N62" s="21"/>
      <c r="O62" s="21"/>
      <c r="P62" s="21"/>
      <c r="S62" s="7">
        <f t="shared" si="8"/>
        <v>100</v>
      </c>
    </row>
    <row r="63" spans="1:19" x14ac:dyDescent="0.2">
      <c r="A63" s="19" t="str">
        <f t="shared" si="9"/>
        <v>7|10</v>
      </c>
      <c r="B63" s="20" t="s">
        <v>65</v>
      </c>
      <c r="C63" s="15" t="s">
        <v>57</v>
      </c>
      <c r="D63" s="16"/>
      <c r="E63" s="22">
        <v>15</v>
      </c>
      <c r="F63" s="22">
        <v>25</v>
      </c>
      <c r="G63" s="22">
        <v>25</v>
      </c>
      <c r="H63" s="22">
        <v>20</v>
      </c>
      <c r="I63" s="22">
        <v>10</v>
      </c>
      <c r="J63" s="21">
        <v>5</v>
      </c>
      <c r="K63" s="21"/>
      <c r="L63" s="21"/>
      <c r="M63" s="21"/>
      <c r="N63" s="21"/>
      <c r="O63" s="21"/>
      <c r="P63" s="21"/>
      <c r="S63" s="7">
        <f t="shared" si="8"/>
        <v>100</v>
      </c>
    </row>
    <row r="64" spans="1:19" x14ac:dyDescent="0.2">
      <c r="A64" s="19" t="str">
        <f t="shared" si="9"/>
        <v>7|11</v>
      </c>
      <c r="B64" s="20" t="s">
        <v>71</v>
      </c>
      <c r="C64" s="15" t="s">
        <v>79</v>
      </c>
      <c r="D64" s="16"/>
      <c r="E64" s="22">
        <v>2</v>
      </c>
      <c r="F64" s="22">
        <v>8</v>
      </c>
      <c r="G64" s="22">
        <v>18</v>
      </c>
      <c r="H64" s="22">
        <v>20</v>
      </c>
      <c r="I64" s="22">
        <v>20</v>
      </c>
      <c r="J64" s="21">
        <v>20</v>
      </c>
      <c r="K64" s="21">
        <v>12</v>
      </c>
      <c r="L64" s="21"/>
      <c r="M64" s="21"/>
      <c r="N64" s="21"/>
      <c r="O64" s="21"/>
      <c r="P64" s="21"/>
      <c r="S64" s="7">
        <f t="shared" si="8"/>
        <v>100</v>
      </c>
    </row>
    <row r="65" spans="1:19" ht="5.45" customHeight="1" x14ac:dyDescent="0.2"/>
    <row r="66" spans="1:19" ht="13.5" thickBot="1" x14ac:dyDescent="0.25">
      <c r="A66" s="23" t="s">
        <v>22</v>
      </c>
      <c r="B66" s="24">
        <v>8</v>
      </c>
      <c r="C66" s="25"/>
      <c r="D66" s="26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</row>
    <row r="67" spans="1:19" ht="13.5" thickTop="1" x14ac:dyDescent="0.2">
      <c r="A67" s="27" t="str">
        <f>CONCATENATE($B$66,"|",B67)</f>
        <v>8|1</v>
      </c>
      <c r="B67" s="14">
        <v>1</v>
      </c>
      <c r="C67" s="15" t="s">
        <v>58</v>
      </c>
      <c r="D67" s="16">
        <v>1</v>
      </c>
      <c r="E67" s="17">
        <v>15</v>
      </c>
      <c r="F67" s="17">
        <v>20</v>
      </c>
      <c r="G67" s="17">
        <v>25</v>
      </c>
      <c r="H67" s="17">
        <v>25</v>
      </c>
      <c r="I67" s="17">
        <v>10</v>
      </c>
      <c r="J67" s="18">
        <v>5</v>
      </c>
      <c r="K67" s="18"/>
      <c r="L67" s="18"/>
      <c r="M67" s="18"/>
      <c r="N67" s="18"/>
      <c r="O67" s="18"/>
      <c r="P67" s="18"/>
      <c r="S67" s="7">
        <f>SUM(E67:P67)</f>
        <v>100</v>
      </c>
    </row>
    <row r="68" spans="1:19" x14ac:dyDescent="0.2">
      <c r="A68" s="19" t="str">
        <f>CONCATENATE($B$66,"|",B68)</f>
        <v>8|2</v>
      </c>
      <c r="B68" s="20" t="s">
        <v>38</v>
      </c>
      <c r="C68" s="15" t="s">
        <v>54</v>
      </c>
      <c r="D68" s="16">
        <v>2</v>
      </c>
      <c r="E68" s="17">
        <v>15</v>
      </c>
      <c r="F68" s="17">
        <v>20</v>
      </c>
      <c r="G68" s="17">
        <v>25</v>
      </c>
      <c r="H68" s="17">
        <v>25</v>
      </c>
      <c r="I68" s="17">
        <v>10</v>
      </c>
      <c r="J68" s="21">
        <v>5</v>
      </c>
      <c r="K68" s="21"/>
      <c r="L68" s="21"/>
      <c r="M68" s="21"/>
      <c r="N68" s="21"/>
      <c r="O68" s="21"/>
      <c r="P68" s="21"/>
      <c r="S68" s="7">
        <f t="shared" ref="S68:S77" si="10">SUM(E68:P68)</f>
        <v>100</v>
      </c>
    </row>
    <row r="69" spans="1:19" x14ac:dyDescent="0.2">
      <c r="A69" s="19" t="str">
        <f t="shared" ref="A69:A77" si="11">CONCATENATE($B$66,"|",B69)</f>
        <v>8|3</v>
      </c>
      <c r="B69" s="20" t="s">
        <v>41</v>
      </c>
      <c r="C69" s="15" t="s">
        <v>59</v>
      </c>
      <c r="D69" s="16">
        <v>3</v>
      </c>
      <c r="E69" s="22">
        <v>5</v>
      </c>
      <c r="F69" s="22">
        <v>10</v>
      </c>
      <c r="G69" s="22">
        <v>15</v>
      </c>
      <c r="H69" s="22">
        <v>20</v>
      </c>
      <c r="I69" s="22">
        <v>20</v>
      </c>
      <c r="J69" s="21">
        <v>20</v>
      </c>
      <c r="K69" s="21">
        <v>10</v>
      </c>
      <c r="L69" s="21"/>
      <c r="M69" s="21"/>
      <c r="N69" s="21"/>
      <c r="O69" s="21"/>
      <c r="P69" s="21"/>
      <c r="S69" s="7">
        <f t="shared" si="10"/>
        <v>100</v>
      </c>
    </row>
    <row r="70" spans="1:19" x14ac:dyDescent="0.2">
      <c r="A70" s="19" t="str">
        <f t="shared" si="11"/>
        <v>8|4</v>
      </c>
      <c r="B70" s="20" t="s">
        <v>42</v>
      </c>
      <c r="C70" s="15" t="s">
        <v>55</v>
      </c>
      <c r="D70" s="16">
        <v>4</v>
      </c>
      <c r="E70" s="22"/>
      <c r="F70" s="22"/>
      <c r="G70" s="22">
        <v>10</v>
      </c>
      <c r="H70" s="22">
        <v>25</v>
      </c>
      <c r="I70" s="22">
        <v>25</v>
      </c>
      <c r="J70" s="21">
        <v>20</v>
      </c>
      <c r="K70" s="21">
        <v>10</v>
      </c>
      <c r="L70" s="21">
        <v>10</v>
      </c>
      <c r="M70" s="21"/>
      <c r="N70" s="21"/>
      <c r="O70" s="21"/>
      <c r="P70" s="21"/>
      <c r="S70" s="7">
        <f t="shared" si="10"/>
        <v>100</v>
      </c>
    </row>
    <row r="71" spans="1:19" x14ac:dyDescent="0.2">
      <c r="A71" s="19" t="str">
        <f t="shared" si="11"/>
        <v>8|5</v>
      </c>
      <c r="B71" s="20" t="s">
        <v>37</v>
      </c>
      <c r="C71" s="15" t="s">
        <v>56</v>
      </c>
      <c r="D71" s="16">
        <v>5</v>
      </c>
      <c r="E71" s="22"/>
      <c r="F71" s="22">
        <v>5</v>
      </c>
      <c r="G71" s="22">
        <v>15</v>
      </c>
      <c r="H71" s="22">
        <v>25</v>
      </c>
      <c r="I71" s="22">
        <v>25</v>
      </c>
      <c r="J71" s="21">
        <v>15</v>
      </c>
      <c r="K71" s="21">
        <v>15</v>
      </c>
      <c r="L71" s="21"/>
      <c r="M71" s="21"/>
      <c r="N71" s="21"/>
      <c r="O71" s="21"/>
      <c r="P71" s="21"/>
      <c r="S71" s="7">
        <f t="shared" si="10"/>
        <v>100</v>
      </c>
    </row>
    <row r="72" spans="1:19" x14ac:dyDescent="0.2">
      <c r="A72" s="19" t="str">
        <f t="shared" si="11"/>
        <v>8|6</v>
      </c>
      <c r="B72" s="20" t="s">
        <v>43</v>
      </c>
      <c r="C72" s="15" t="s">
        <v>60</v>
      </c>
      <c r="D72" s="16">
        <v>3</v>
      </c>
      <c r="E72" s="22"/>
      <c r="F72" s="22"/>
      <c r="G72" s="22">
        <v>5</v>
      </c>
      <c r="H72" s="22">
        <v>20</v>
      </c>
      <c r="I72" s="22">
        <v>20</v>
      </c>
      <c r="J72" s="21">
        <v>25</v>
      </c>
      <c r="K72" s="21">
        <v>20</v>
      </c>
      <c r="L72" s="21">
        <v>10</v>
      </c>
      <c r="M72" s="21"/>
      <c r="N72" s="21"/>
      <c r="O72" s="21"/>
      <c r="P72" s="21"/>
      <c r="S72" s="7">
        <f t="shared" si="10"/>
        <v>100</v>
      </c>
    </row>
    <row r="73" spans="1:19" x14ac:dyDescent="0.2">
      <c r="A73" s="19" t="str">
        <f t="shared" si="11"/>
        <v>8|7</v>
      </c>
      <c r="B73" s="20" t="s">
        <v>50</v>
      </c>
      <c r="C73" s="15" t="s">
        <v>61</v>
      </c>
      <c r="D73" s="16">
        <v>5</v>
      </c>
      <c r="E73" s="22"/>
      <c r="F73" s="22"/>
      <c r="G73" s="22">
        <v>5</v>
      </c>
      <c r="H73" s="22">
        <v>15</v>
      </c>
      <c r="I73" s="22">
        <v>20</v>
      </c>
      <c r="J73" s="22">
        <v>25</v>
      </c>
      <c r="K73" s="22">
        <v>25</v>
      </c>
      <c r="L73" s="22">
        <v>10</v>
      </c>
      <c r="M73" s="21"/>
      <c r="N73" s="21"/>
      <c r="O73" s="21"/>
      <c r="P73" s="21"/>
      <c r="S73" s="7">
        <f t="shared" si="10"/>
        <v>100</v>
      </c>
    </row>
    <row r="74" spans="1:19" x14ac:dyDescent="0.2">
      <c r="A74" s="19" t="str">
        <f t="shared" si="11"/>
        <v>8|8</v>
      </c>
      <c r="B74" s="20" t="s">
        <v>44</v>
      </c>
      <c r="C74" s="15" t="s">
        <v>62</v>
      </c>
      <c r="D74" s="16">
        <v>6</v>
      </c>
      <c r="E74" s="22"/>
      <c r="F74" s="22"/>
      <c r="G74" s="22"/>
      <c r="H74" s="22">
        <v>20</v>
      </c>
      <c r="I74" s="22">
        <v>20</v>
      </c>
      <c r="J74" s="21">
        <v>30</v>
      </c>
      <c r="K74" s="21">
        <v>20</v>
      </c>
      <c r="L74" s="21">
        <v>10</v>
      </c>
      <c r="M74" s="21"/>
      <c r="N74" s="21"/>
      <c r="O74" s="21"/>
      <c r="P74" s="21"/>
      <c r="S74" s="7">
        <f t="shared" si="10"/>
        <v>100</v>
      </c>
    </row>
    <row r="75" spans="1:19" x14ac:dyDescent="0.2">
      <c r="A75" s="19" t="str">
        <f t="shared" si="11"/>
        <v>8|9</v>
      </c>
      <c r="B75" s="20" t="s">
        <v>63</v>
      </c>
      <c r="C75" s="15" t="s">
        <v>64</v>
      </c>
      <c r="D75" s="16">
        <v>6</v>
      </c>
      <c r="E75" s="22">
        <v>5</v>
      </c>
      <c r="F75" s="22">
        <v>5</v>
      </c>
      <c r="G75" s="22">
        <v>10</v>
      </c>
      <c r="H75" s="22">
        <v>15</v>
      </c>
      <c r="I75" s="22">
        <v>20</v>
      </c>
      <c r="J75" s="21">
        <v>20</v>
      </c>
      <c r="K75" s="21">
        <v>15</v>
      </c>
      <c r="L75" s="21">
        <v>10</v>
      </c>
      <c r="M75" s="21"/>
      <c r="N75" s="21"/>
      <c r="O75" s="21"/>
      <c r="P75" s="21"/>
      <c r="S75" s="7">
        <f t="shared" si="10"/>
        <v>100</v>
      </c>
    </row>
    <row r="76" spans="1:19" x14ac:dyDescent="0.2">
      <c r="A76" s="19" t="str">
        <f t="shared" si="11"/>
        <v>8|10</v>
      </c>
      <c r="B76" s="20" t="s">
        <v>65</v>
      </c>
      <c r="C76" s="15" t="s">
        <v>57</v>
      </c>
      <c r="D76" s="16"/>
      <c r="E76" s="22">
        <v>15</v>
      </c>
      <c r="F76" s="22">
        <v>20</v>
      </c>
      <c r="G76" s="22">
        <v>20</v>
      </c>
      <c r="H76" s="22">
        <v>20</v>
      </c>
      <c r="I76" s="22">
        <v>15</v>
      </c>
      <c r="J76" s="21">
        <v>10</v>
      </c>
      <c r="K76" s="21"/>
      <c r="L76" s="21"/>
      <c r="M76" s="21"/>
      <c r="N76" s="21"/>
      <c r="O76" s="21"/>
      <c r="P76" s="21"/>
      <c r="S76" s="7">
        <f t="shared" si="10"/>
        <v>100</v>
      </c>
    </row>
    <row r="77" spans="1:19" x14ac:dyDescent="0.2">
      <c r="A77" s="19" t="str">
        <f t="shared" si="11"/>
        <v>8|11</v>
      </c>
      <c r="B77" s="20" t="s">
        <v>71</v>
      </c>
      <c r="C77" s="15" t="s">
        <v>79</v>
      </c>
      <c r="D77" s="16"/>
      <c r="E77" s="22">
        <v>2</v>
      </c>
      <c r="F77" s="22">
        <v>2</v>
      </c>
      <c r="G77" s="22">
        <v>13</v>
      </c>
      <c r="H77" s="22">
        <v>15</v>
      </c>
      <c r="I77" s="22">
        <v>15</v>
      </c>
      <c r="J77" s="21">
        <v>22</v>
      </c>
      <c r="K77" s="21">
        <v>23</v>
      </c>
      <c r="L77" s="21">
        <v>8</v>
      </c>
      <c r="M77" s="21"/>
      <c r="N77" s="21"/>
      <c r="O77" s="21"/>
      <c r="P77" s="21"/>
      <c r="S77" s="7">
        <f t="shared" si="10"/>
        <v>100</v>
      </c>
    </row>
    <row r="78" spans="1:19" ht="5.45" customHeight="1" x14ac:dyDescent="0.2"/>
    <row r="79" spans="1:19" ht="13.5" thickBot="1" x14ac:dyDescent="0.25">
      <c r="A79" s="23" t="s">
        <v>22</v>
      </c>
      <c r="B79" s="24">
        <v>9</v>
      </c>
      <c r="C79" s="25"/>
      <c r="D79" s="26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</row>
    <row r="80" spans="1:19" ht="13.5" thickTop="1" x14ac:dyDescent="0.2">
      <c r="A80" s="27" t="str">
        <f>CONCATENATE($B$79,"|",B80)</f>
        <v>9|1</v>
      </c>
      <c r="B80" s="14">
        <v>1</v>
      </c>
      <c r="C80" s="15" t="s">
        <v>58</v>
      </c>
      <c r="D80" s="16">
        <v>1</v>
      </c>
      <c r="E80" s="17">
        <v>15</v>
      </c>
      <c r="F80" s="17">
        <v>15</v>
      </c>
      <c r="G80" s="17">
        <v>20</v>
      </c>
      <c r="H80" s="17">
        <v>20</v>
      </c>
      <c r="I80" s="17">
        <v>20</v>
      </c>
      <c r="J80" s="18">
        <v>10</v>
      </c>
      <c r="K80" s="18"/>
      <c r="L80" s="18"/>
      <c r="M80" s="18"/>
      <c r="N80" s="18"/>
      <c r="O80" s="18"/>
      <c r="P80" s="18"/>
      <c r="S80" s="7">
        <f>SUM(E80:P80)</f>
        <v>100</v>
      </c>
    </row>
    <row r="81" spans="1:19" x14ac:dyDescent="0.2">
      <c r="A81" s="19" t="str">
        <f>CONCATENATE($B$79,"|",B81)</f>
        <v>9|2</v>
      </c>
      <c r="B81" s="20" t="s">
        <v>38</v>
      </c>
      <c r="C81" s="15" t="s">
        <v>54</v>
      </c>
      <c r="D81" s="16">
        <v>2</v>
      </c>
      <c r="E81" s="17">
        <v>10</v>
      </c>
      <c r="F81" s="17">
        <v>15</v>
      </c>
      <c r="G81" s="17">
        <v>20</v>
      </c>
      <c r="H81" s="17">
        <v>20</v>
      </c>
      <c r="I81" s="17">
        <v>15</v>
      </c>
      <c r="J81" s="21">
        <v>15</v>
      </c>
      <c r="K81" s="21">
        <v>5</v>
      </c>
      <c r="L81" s="21"/>
      <c r="M81" s="21"/>
      <c r="N81" s="21"/>
      <c r="O81" s="21"/>
      <c r="P81" s="21"/>
      <c r="S81" s="7">
        <f t="shared" ref="S81:S90" si="12">SUM(E81:P81)</f>
        <v>100</v>
      </c>
    </row>
    <row r="82" spans="1:19" x14ac:dyDescent="0.2">
      <c r="A82" s="19" t="str">
        <f t="shared" ref="A82:A90" si="13">CONCATENATE($B$79,"|",B82)</f>
        <v>9|3</v>
      </c>
      <c r="B82" s="20" t="s">
        <v>41</v>
      </c>
      <c r="C82" s="15" t="s">
        <v>59</v>
      </c>
      <c r="D82" s="16">
        <v>3</v>
      </c>
      <c r="E82" s="22">
        <v>5</v>
      </c>
      <c r="F82" s="22">
        <v>10</v>
      </c>
      <c r="G82" s="22">
        <v>15</v>
      </c>
      <c r="H82" s="22">
        <v>20</v>
      </c>
      <c r="I82" s="22">
        <v>20</v>
      </c>
      <c r="J82" s="21">
        <v>10</v>
      </c>
      <c r="K82" s="21">
        <v>10</v>
      </c>
      <c r="L82" s="21">
        <v>10</v>
      </c>
      <c r="M82" s="21"/>
      <c r="N82" s="21"/>
      <c r="O82" s="21"/>
      <c r="P82" s="21"/>
      <c r="S82" s="7">
        <f t="shared" si="12"/>
        <v>100</v>
      </c>
    </row>
    <row r="83" spans="1:19" x14ac:dyDescent="0.2">
      <c r="A83" s="19" t="str">
        <f t="shared" si="13"/>
        <v>9|4</v>
      </c>
      <c r="B83" s="20" t="s">
        <v>42</v>
      </c>
      <c r="C83" s="15" t="s">
        <v>55</v>
      </c>
      <c r="D83" s="16">
        <v>4</v>
      </c>
      <c r="E83" s="22"/>
      <c r="F83" s="22"/>
      <c r="G83" s="22">
        <v>5</v>
      </c>
      <c r="H83" s="22">
        <v>15</v>
      </c>
      <c r="I83" s="22">
        <v>20</v>
      </c>
      <c r="J83" s="21">
        <v>20</v>
      </c>
      <c r="K83" s="21">
        <v>20</v>
      </c>
      <c r="L83" s="21">
        <v>15</v>
      </c>
      <c r="M83" s="21">
        <v>5</v>
      </c>
      <c r="N83" s="21"/>
      <c r="O83" s="21"/>
      <c r="P83" s="21"/>
      <c r="S83" s="7">
        <f t="shared" si="12"/>
        <v>100</v>
      </c>
    </row>
    <row r="84" spans="1:19" x14ac:dyDescent="0.2">
      <c r="A84" s="19" t="str">
        <f t="shared" si="13"/>
        <v>9|5</v>
      </c>
      <c r="B84" s="20" t="s">
        <v>37</v>
      </c>
      <c r="C84" s="15" t="s">
        <v>56</v>
      </c>
      <c r="D84" s="16">
        <v>5</v>
      </c>
      <c r="E84" s="22"/>
      <c r="F84" s="22">
        <v>5</v>
      </c>
      <c r="G84" s="22">
        <v>10</v>
      </c>
      <c r="H84" s="22">
        <v>15</v>
      </c>
      <c r="I84" s="22">
        <v>20</v>
      </c>
      <c r="J84" s="21">
        <v>20</v>
      </c>
      <c r="K84" s="21">
        <v>20</v>
      </c>
      <c r="L84" s="21">
        <v>10</v>
      </c>
      <c r="M84" s="21"/>
      <c r="N84" s="21"/>
      <c r="O84" s="21"/>
      <c r="P84" s="21"/>
      <c r="S84" s="7">
        <f t="shared" si="12"/>
        <v>100</v>
      </c>
    </row>
    <row r="85" spans="1:19" x14ac:dyDescent="0.2">
      <c r="A85" s="19" t="str">
        <f t="shared" si="13"/>
        <v>9|6</v>
      </c>
      <c r="B85" s="20" t="s">
        <v>43</v>
      </c>
      <c r="C85" s="15" t="s">
        <v>60</v>
      </c>
      <c r="D85" s="16">
        <v>3</v>
      </c>
      <c r="E85" s="22"/>
      <c r="F85" s="22"/>
      <c r="G85" s="22">
        <v>5</v>
      </c>
      <c r="H85" s="22">
        <v>10</v>
      </c>
      <c r="I85" s="22">
        <v>20</v>
      </c>
      <c r="J85" s="21">
        <v>20</v>
      </c>
      <c r="K85" s="21">
        <v>20</v>
      </c>
      <c r="L85" s="21">
        <v>15</v>
      </c>
      <c r="M85" s="21">
        <v>10</v>
      </c>
      <c r="N85" s="21"/>
      <c r="O85" s="21"/>
      <c r="P85" s="21"/>
      <c r="S85" s="7">
        <f t="shared" si="12"/>
        <v>100</v>
      </c>
    </row>
    <row r="86" spans="1:19" x14ac:dyDescent="0.2">
      <c r="A86" s="19" t="str">
        <f t="shared" si="13"/>
        <v>9|7</v>
      </c>
      <c r="B86" s="20" t="s">
        <v>50</v>
      </c>
      <c r="C86" s="15" t="s">
        <v>61</v>
      </c>
      <c r="D86" s="16">
        <v>5</v>
      </c>
      <c r="E86" s="22"/>
      <c r="F86" s="22"/>
      <c r="G86" s="22"/>
      <c r="H86" s="22">
        <v>15</v>
      </c>
      <c r="I86" s="22">
        <v>15</v>
      </c>
      <c r="J86" s="21">
        <v>15</v>
      </c>
      <c r="K86" s="21">
        <v>20</v>
      </c>
      <c r="L86" s="21">
        <v>20</v>
      </c>
      <c r="M86" s="21">
        <v>15</v>
      </c>
      <c r="N86" s="21"/>
      <c r="O86" s="21"/>
      <c r="P86" s="21"/>
      <c r="S86" s="7">
        <f t="shared" si="12"/>
        <v>100</v>
      </c>
    </row>
    <row r="87" spans="1:19" x14ac:dyDescent="0.2">
      <c r="A87" s="19" t="str">
        <f t="shared" si="13"/>
        <v>9|8</v>
      </c>
      <c r="B87" s="20" t="s">
        <v>44</v>
      </c>
      <c r="C87" s="15" t="s">
        <v>62</v>
      </c>
      <c r="D87" s="16">
        <v>6</v>
      </c>
      <c r="E87" s="22"/>
      <c r="F87" s="22"/>
      <c r="G87" s="22"/>
      <c r="H87" s="22">
        <v>10</v>
      </c>
      <c r="I87" s="22">
        <v>20</v>
      </c>
      <c r="J87" s="21">
        <v>30</v>
      </c>
      <c r="K87" s="21">
        <v>20</v>
      </c>
      <c r="L87" s="21">
        <v>10</v>
      </c>
      <c r="M87" s="21">
        <v>10</v>
      </c>
      <c r="N87" s="21"/>
      <c r="O87" s="21"/>
      <c r="P87" s="21"/>
      <c r="S87" s="7">
        <f t="shared" si="12"/>
        <v>100</v>
      </c>
    </row>
    <row r="88" spans="1:19" x14ac:dyDescent="0.2">
      <c r="A88" s="19" t="str">
        <f t="shared" si="13"/>
        <v>9|9</v>
      </c>
      <c r="B88" s="20" t="s">
        <v>63</v>
      </c>
      <c r="C88" s="15" t="s">
        <v>64</v>
      </c>
      <c r="D88" s="16">
        <v>6</v>
      </c>
      <c r="E88" s="22">
        <v>5</v>
      </c>
      <c r="F88" s="22">
        <v>5</v>
      </c>
      <c r="G88" s="22">
        <v>10</v>
      </c>
      <c r="H88" s="22">
        <v>15</v>
      </c>
      <c r="I88" s="22">
        <v>20</v>
      </c>
      <c r="J88" s="21">
        <v>15</v>
      </c>
      <c r="K88" s="21">
        <v>15</v>
      </c>
      <c r="L88" s="21">
        <v>15</v>
      </c>
      <c r="M88" s="21"/>
      <c r="N88" s="21"/>
      <c r="O88" s="21"/>
      <c r="P88" s="21"/>
      <c r="S88" s="7">
        <f t="shared" si="12"/>
        <v>100</v>
      </c>
    </row>
    <row r="89" spans="1:19" x14ac:dyDescent="0.2">
      <c r="A89" s="19" t="str">
        <f t="shared" si="13"/>
        <v>9|10</v>
      </c>
      <c r="B89" s="20" t="s">
        <v>65</v>
      </c>
      <c r="C89" s="15" t="s">
        <v>57</v>
      </c>
      <c r="D89" s="16"/>
      <c r="E89" s="22">
        <v>10</v>
      </c>
      <c r="F89" s="22">
        <v>15</v>
      </c>
      <c r="G89" s="22">
        <v>20</v>
      </c>
      <c r="H89" s="22">
        <v>20</v>
      </c>
      <c r="I89" s="22">
        <v>20</v>
      </c>
      <c r="J89" s="21">
        <v>10</v>
      </c>
      <c r="K89" s="21">
        <v>5</v>
      </c>
      <c r="L89" s="21"/>
      <c r="M89" s="21"/>
      <c r="N89" s="21"/>
      <c r="O89" s="21"/>
      <c r="P89" s="21"/>
      <c r="S89" s="7">
        <f t="shared" si="12"/>
        <v>100</v>
      </c>
    </row>
    <row r="90" spans="1:19" x14ac:dyDescent="0.2">
      <c r="A90" s="19" t="str">
        <f t="shared" si="13"/>
        <v>9|11</v>
      </c>
      <c r="B90" s="20" t="s">
        <v>71</v>
      </c>
      <c r="C90" s="15" t="s">
        <v>79</v>
      </c>
      <c r="D90" s="16"/>
      <c r="E90" s="22">
        <v>3</v>
      </c>
      <c r="F90" s="22">
        <v>5</v>
      </c>
      <c r="G90" s="22">
        <v>11</v>
      </c>
      <c r="H90" s="22">
        <v>15</v>
      </c>
      <c r="I90" s="22">
        <v>20</v>
      </c>
      <c r="J90" s="21">
        <v>16</v>
      </c>
      <c r="K90" s="21">
        <v>14</v>
      </c>
      <c r="L90" s="21">
        <v>10</v>
      </c>
      <c r="M90" s="21">
        <v>6</v>
      </c>
      <c r="N90" s="21"/>
      <c r="O90" s="21"/>
      <c r="P90" s="21"/>
      <c r="S90" s="7">
        <f t="shared" si="12"/>
        <v>100</v>
      </c>
    </row>
    <row r="91" spans="1:19" ht="5.45" customHeight="1" x14ac:dyDescent="0.2"/>
    <row r="92" spans="1:19" ht="13.5" thickBot="1" x14ac:dyDescent="0.25">
      <c r="A92" s="23" t="s">
        <v>22</v>
      </c>
      <c r="B92" s="24">
        <v>10</v>
      </c>
      <c r="C92" s="25"/>
      <c r="D92" s="26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</row>
    <row r="93" spans="1:19" ht="13.5" thickTop="1" x14ac:dyDescent="0.2">
      <c r="A93" s="27" t="str">
        <f>CONCATENATE($B$92,"|",B93)</f>
        <v>10|1</v>
      </c>
      <c r="B93" s="14">
        <v>1</v>
      </c>
      <c r="C93" s="15" t="s">
        <v>58</v>
      </c>
      <c r="D93" s="16">
        <v>1</v>
      </c>
      <c r="E93" s="17">
        <v>20</v>
      </c>
      <c r="F93" s="17">
        <v>20</v>
      </c>
      <c r="G93" s="17">
        <v>20</v>
      </c>
      <c r="H93" s="17">
        <v>10</v>
      </c>
      <c r="I93" s="17">
        <v>10</v>
      </c>
      <c r="J93" s="18">
        <v>10</v>
      </c>
      <c r="K93" s="18">
        <v>10</v>
      </c>
      <c r="L93" s="18"/>
      <c r="M93" s="18"/>
      <c r="N93" s="18"/>
      <c r="O93" s="18"/>
      <c r="P93" s="18"/>
      <c r="S93" s="7">
        <f>SUM(E93:P93)</f>
        <v>100</v>
      </c>
    </row>
    <row r="94" spans="1:19" x14ac:dyDescent="0.2">
      <c r="A94" s="19" t="str">
        <f>CONCATENATE($B$92,"|",B94)</f>
        <v>10|2</v>
      </c>
      <c r="B94" s="20" t="s">
        <v>38</v>
      </c>
      <c r="C94" s="15" t="s">
        <v>54</v>
      </c>
      <c r="D94" s="16">
        <v>2</v>
      </c>
      <c r="E94" s="17">
        <v>5</v>
      </c>
      <c r="F94" s="17">
        <v>10</v>
      </c>
      <c r="G94" s="17">
        <v>15</v>
      </c>
      <c r="H94" s="17">
        <v>20</v>
      </c>
      <c r="I94" s="17">
        <v>20</v>
      </c>
      <c r="J94" s="21">
        <v>15</v>
      </c>
      <c r="K94" s="21">
        <v>10</v>
      </c>
      <c r="L94" s="21">
        <v>5</v>
      </c>
      <c r="M94" s="21"/>
      <c r="N94" s="21"/>
      <c r="O94" s="21"/>
      <c r="P94" s="21"/>
      <c r="S94" s="7">
        <f t="shared" ref="S94:S103" si="14">SUM(E94:P94)</f>
        <v>100</v>
      </c>
    </row>
    <row r="95" spans="1:19" x14ac:dyDescent="0.2">
      <c r="A95" s="19" t="str">
        <f t="shared" ref="A95:A103" si="15">CONCATENATE($B$92,"|",B95)</f>
        <v>10|3</v>
      </c>
      <c r="B95" s="20" t="s">
        <v>41</v>
      </c>
      <c r="C95" s="15" t="s">
        <v>59</v>
      </c>
      <c r="D95" s="16">
        <v>3</v>
      </c>
      <c r="E95" s="22"/>
      <c r="F95" s="22">
        <v>5</v>
      </c>
      <c r="G95" s="22">
        <v>10</v>
      </c>
      <c r="H95" s="22">
        <v>15</v>
      </c>
      <c r="I95" s="22">
        <v>15</v>
      </c>
      <c r="J95" s="21">
        <v>15</v>
      </c>
      <c r="K95" s="21">
        <v>15</v>
      </c>
      <c r="L95" s="21">
        <v>15</v>
      </c>
      <c r="M95" s="21">
        <v>10</v>
      </c>
      <c r="N95" s="21"/>
      <c r="O95" s="21"/>
      <c r="P95" s="21"/>
      <c r="S95" s="7">
        <f t="shared" si="14"/>
        <v>100</v>
      </c>
    </row>
    <row r="96" spans="1:19" x14ac:dyDescent="0.2">
      <c r="A96" s="19" t="str">
        <f t="shared" si="15"/>
        <v>10|4</v>
      </c>
      <c r="B96" s="20" t="s">
        <v>42</v>
      </c>
      <c r="C96" s="15" t="s">
        <v>55</v>
      </c>
      <c r="D96" s="16">
        <v>4</v>
      </c>
      <c r="E96" s="22"/>
      <c r="F96" s="22"/>
      <c r="G96" s="22">
        <v>5</v>
      </c>
      <c r="H96" s="22">
        <v>5</v>
      </c>
      <c r="I96" s="22">
        <v>15</v>
      </c>
      <c r="J96" s="21">
        <v>20</v>
      </c>
      <c r="K96" s="21">
        <v>20</v>
      </c>
      <c r="L96" s="21">
        <v>15</v>
      </c>
      <c r="M96" s="21">
        <v>10</v>
      </c>
      <c r="N96" s="21">
        <v>10</v>
      </c>
      <c r="O96" s="21"/>
      <c r="P96" s="21"/>
      <c r="S96" s="7">
        <f t="shared" si="14"/>
        <v>100</v>
      </c>
    </row>
    <row r="97" spans="1:19" x14ac:dyDescent="0.2">
      <c r="A97" s="19" t="str">
        <f t="shared" si="15"/>
        <v>10|5</v>
      </c>
      <c r="B97" s="20" t="s">
        <v>37</v>
      </c>
      <c r="C97" s="15" t="s">
        <v>56</v>
      </c>
      <c r="D97" s="16">
        <v>5</v>
      </c>
      <c r="E97" s="22"/>
      <c r="F97" s="22"/>
      <c r="G97" s="22">
        <v>10</v>
      </c>
      <c r="H97" s="22">
        <v>10</v>
      </c>
      <c r="I97" s="22">
        <v>10</v>
      </c>
      <c r="J97" s="21">
        <v>20</v>
      </c>
      <c r="K97" s="21">
        <v>20</v>
      </c>
      <c r="L97" s="21">
        <v>20</v>
      </c>
      <c r="M97" s="21">
        <v>10</v>
      </c>
      <c r="N97" s="21"/>
      <c r="O97" s="21"/>
      <c r="P97" s="21"/>
      <c r="S97" s="7">
        <f t="shared" si="14"/>
        <v>100</v>
      </c>
    </row>
    <row r="98" spans="1:19" x14ac:dyDescent="0.2">
      <c r="A98" s="19" t="str">
        <f t="shared" si="15"/>
        <v>10|6</v>
      </c>
      <c r="B98" s="20" t="s">
        <v>43</v>
      </c>
      <c r="C98" s="15" t="s">
        <v>60</v>
      </c>
      <c r="D98" s="16">
        <v>3</v>
      </c>
      <c r="E98" s="22"/>
      <c r="F98" s="22"/>
      <c r="G98" s="22"/>
      <c r="H98" s="22">
        <v>5</v>
      </c>
      <c r="I98" s="22">
        <v>10</v>
      </c>
      <c r="J98" s="22">
        <v>15</v>
      </c>
      <c r="K98" s="21">
        <v>20</v>
      </c>
      <c r="L98" s="21">
        <v>20</v>
      </c>
      <c r="M98" s="21">
        <v>15</v>
      </c>
      <c r="N98" s="21">
        <v>15</v>
      </c>
      <c r="O98" s="21"/>
      <c r="P98" s="21"/>
      <c r="S98" s="7">
        <f t="shared" si="14"/>
        <v>100</v>
      </c>
    </row>
    <row r="99" spans="1:19" x14ac:dyDescent="0.2">
      <c r="A99" s="19" t="str">
        <f t="shared" si="15"/>
        <v>10|7</v>
      </c>
      <c r="B99" s="20" t="s">
        <v>50</v>
      </c>
      <c r="C99" s="15" t="s">
        <v>61</v>
      </c>
      <c r="D99" s="16">
        <v>5</v>
      </c>
      <c r="E99" s="22"/>
      <c r="F99" s="22"/>
      <c r="G99" s="22"/>
      <c r="H99" s="22">
        <v>15</v>
      </c>
      <c r="I99" s="22">
        <v>15</v>
      </c>
      <c r="J99" s="21">
        <v>15</v>
      </c>
      <c r="K99" s="21">
        <v>20</v>
      </c>
      <c r="L99" s="21">
        <v>15</v>
      </c>
      <c r="M99" s="21">
        <v>10</v>
      </c>
      <c r="N99" s="21">
        <v>10</v>
      </c>
      <c r="O99" s="21"/>
      <c r="P99" s="21"/>
      <c r="S99" s="7">
        <f t="shared" si="14"/>
        <v>100</v>
      </c>
    </row>
    <row r="100" spans="1:19" x14ac:dyDescent="0.2">
      <c r="A100" s="19" t="str">
        <f t="shared" si="15"/>
        <v>10|8</v>
      </c>
      <c r="B100" s="20" t="s">
        <v>44</v>
      </c>
      <c r="C100" s="15" t="s">
        <v>62</v>
      </c>
      <c r="D100" s="16">
        <v>6</v>
      </c>
      <c r="E100" s="22"/>
      <c r="F100" s="22"/>
      <c r="G100" s="22"/>
      <c r="H100" s="22">
        <v>10</v>
      </c>
      <c r="I100" s="22">
        <v>20</v>
      </c>
      <c r="J100" s="21">
        <v>20</v>
      </c>
      <c r="K100" s="21">
        <v>20</v>
      </c>
      <c r="L100" s="21">
        <v>10</v>
      </c>
      <c r="M100" s="21">
        <v>10</v>
      </c>
      <c r="N100" s="21">
        <v>10</v>
      </c>
      <c r="O100" s="21"/>
      <c r="P100" s="21"/>
      <c r="S100" s="7">
        <f t="shared" si="14"/>
        <v>100</v>
      </c>
    </row>
    <row r="101" spans="1:19" x14ac:dyDescent="0.2">
      <c r="A101" s="19" t="str">
        <f t="shared" si="15"/>
        <v>10|9</v>
      </c>
      <c r="B101" s="20" t="s">
        <v>63</v>
      </c>
      <c r="C101" s="15" t="s">
        <v>64</v>
      </c>
      <c r="D101" s="16">
        <v>6</v>
      </c>
      <c r="E101" s="22">
        <v>5</v>
      </c>
      <c r="F101" s="22">
        <v>5</v>
      </c>
      <c r="G101" s="22">
        <v>10</v>
      </c>
      <c r="H101" s="22">
        <v>10</v>
      </c>
      <c r="I101" s="22">
        <v>10</v>
      </c>
      <c r="J101" s="21">
        <v>15</v>
      </c>
      <c r="K101" s="21">
        <v>15</v>
      </c>
      <c r="L101" s="21">
        <v>10</v>
      </c>
      <c r="M101" s="21">
        <v>10</v>
      </c>
      <c r="N101" s="21">
        <v>10</v>
      </c>
      <c r="O101" s="21"/>
      <c r="P101" s="21"/>
      <c r="S101" s="7">
        <f t="shared" si="14"/>
        <v>100</v>
      </c>
    </row>
    <row r="102" spans="1:19" x14ac:dyDescent="0.2">
      <c r="A102" s="19" t="str">
        <f t="shared" si="15"/>
        <v>10|10</v>
      </c>
      <c r="B102" s="20" t="s">
        <v>65</v>
      </c>
      <c r="C102" s="15" t="s">
        <v>57</v>
      </c>
      <c r="D102" s="16"/>
      <c r="E102" s="22">
        <v>10</v>
      </c>
      <c r="F102" s="22">
        <v>15</v>
      </c>
      <c r="G102" s="22">
        <v>15</v>
      </c>
      <c r="H102" s="22">
        <v>15</v>
      </c>
      <c r="I102" s="22">
        <v>15</v>
      </c>
      <c r="J102" s="21">
        <v>15</v>
      </c>
      <c r="K102" s="21">
        <v>10</v>
      </c>
      <c r="L102" s="21">
        <v>5</v>
      </c>
      <c r="M102" s="21"/>
      <c r="N102" s="21"/>
      <c r="O102" s="21"/>
      <c r="P102" s="21"/>
      <c r="S102" s="7">
        <f t="shared" si="14"/>
        <v>100</v>
      </c>
    </row>
    <row r="103" spans="1:19" x14ac:dyDescent="0.2">
      <c r="A103" s="19" t="str">
        <f t="shared" si="15"/>
        <v>10|11</v>
      </c>
      <c r="B103" s="20" t="s">
        <v>71</v>
      </c>
      <c r="C103" s="15" t="s">
        <v>79</v>
      </c>
      <c r="D103" s="16"/>
      <c r="E103" s="22">
        <v>2</v>
      </c>
      <c r="F103" s="22">
        <v>2</v>
      </c>
      <c r="G103" s="22">
        <v>14</v>
      </c>
      <c r="H103" s="22">
        <v>14</v>
      </c>
      <c r="I103" s="22">
        <v>15</v>
      </c>
      <c r="J103" s="21">
        <v>15</v>
      </c>
      <c r="K103" s="21">
        <v>15</v>
      </c>
      <c r="L103" s="21">
        <v>15</v>
      </c>
      <c r="M103" s="21">
        <v>5</v>
      </c>
      <c r="N103" s="21">
        <v>3</v>
      </c>
      <c r="O103" s="21"/>
      <c r="P103" s="21"/>
      <c r="S103" s="7">
        <f t="shared" si="14"/>
        <v>100</v>
      </c>
    </row>
    <row r="104" spans="1:19" ht="5.45" customHeight="1" x14ac:dyDescent="0.2"/>
    <row r="105" spans="1:19" ht="13.5" thickBot="1" x14ac:dyDescent="0.25">
      <c r="A105" s="23" t="s">
        <v>22</v>
      </c>
      <c r="B105" s="24">
        <v>11</v>
      </c>
      <c r="C105" s="25"/>
      <c r="D105" s="26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</row>
    <row r="106" spans="1:19" ht="13.5" thickTop="1" x14ac:dyDescent="0.2">
      <c r="A106" s="27" t="str">
        <f>CONCATENATE($B$105,"|",B106)</f>
        <v>11|1</v>
      </c>
      <c r="B106" s="14">
        <v>1</v>
      </c>
      <c r="C106" s="15" t="s">
        <v>58</v>
      </c>
      <c r="D106" s="16">
        <v>1</v>
      </c>
      <c r="E106" s="17">
        <v>10</v>
      </c>
      <c r="F106" s="17">
        <v>20</v>
      </c>
      <c r="G106" s="17">
        <v>20</v>
      </c>
      <c r="H106" s="17">
        <v>20</v>
      </c>
      <c r="I106" s="17">
        <v>10</v>
      </c>
      <c r="J106" s="18">
        <v>10</v>
      </c>
      <c r="K106" s="18">
        <v>10</v>
      </c>
      <c r="L106" s="18"/>
      <c r="M106" s="18"/>
      <c r="N106" s="18"/>
      <c r="O106" s="18"/>
      <c r="P106" s="18"/>
      <c r="S106" s="7">
        <f>SUM(E106:P106)</f>
        <v>100</v>
      </c>
    </row>
    <row r="107" spans="1:19" x14ac:dyDescent="0.2">
      <c r="A107" s="19" t="str">
        <f>CONCATENATE($B$105,"|",B107)</f>
        <v>11|2</v>
      </c>
      <c r="B107" s="20" t="s">
        <v>38</v>
      </c>
      <c r="C107" s="15" t="s">
        <v>54</v>
      </c>
      <c r="D107" s="16">
        <v>2</v>
      </c>
      <c r="E107" s="17">
        <v>5</v>
      </c>
      <c r="F107" s="17">
        <v>10</v>
      </c>
      <c r="G107" s="17">
        <v>10</v>
      </c>
      <c r="H107" s="17">
        <v>15</v>
      </c>
      <c r="I107" s="17">
        <v>15</v>
      </c>
      <c r="J107" s="21">
        <v>15</v>
      </c>
      <c r="K107" s="21">
        <v>15</v>
      </c>
      <c r="L107" s="21">
        <v>10</v>
      </c>
      <c r="M107" s="21">
        <v>5</v>
      </c>
      <c r="N107" s="21"/>
      <c r="O107" s="21"/>
      <c r="P107" s="21"/>
      <c r="S107" s="7">
        <f t="shared" ref="S107:S116" si="16">SUM(E107:P107)</f>
        <v>100</v>
      </c>
    </row>
    <row r="108" spans="1:19" x14ac:dyDescent="0.2">
      <c r="A108" s="19" t="str">
        <f t="shared" ref="A108:A116" si="17">CONCATENATE($B$105,"|",B108)</f>
        <v>11|3</v>
      </c>
      <c r="B108" s="20" t="s">
        <v>41</v>
      </c>
      <c r="C108" s="15" t="s">
        <v>59</v>
      </c>
      <c r="D108" s="16">
        <v>3</v>
      </c>
      <c r="E108" s="22"/>
      <c r="F108" s="22">
        <v>5</v>
      </c>
      <c r="G108" s="22">
        <v>10</v>
      </c>
      <c r="H108" s="22">
        <v>10</v>
      </c>
      <c r="I108" s="22">
        <v>15</v>
      </c>
      <c r="J108" s="21">
        <v>15</v>
      </c>
      <c r="K108" s="21">
        <v>15</v>
      </c>
      <c r="L108" s="21">
        <v>10</v>
      </c>
      <c r="M108" s="21">
        <v>10</v>
      </c>
      <c r="N108" s="21">
        <v>10</v>
      </c>
      <c r="O108" s="21"/>
      <c r="P108" s="21"/>
      <c r="S108" s="7">
        <f t="shared" si="16"/>
        <v>100</v>
      </c>
    </row>
    <row r="109" spans="1:19" x14ac:dyDescent="0.2">
      <c r="A109" s="19" t="str">
        <f t="shared" si="17"/>
        <v>11|4</v>
      </c>
      <c r="B109" s="20" t="s">
        <v>42</v>
      </c>
      <c r="C109" s="15" t="s">
        <v>55</v>
      </c>
      <c r="D109" s="16">
        <v>4</v>
      </c>
      <c r="E109" s="22"/>
      <c r="F109" s="22"/>
      <c r="G109" s="22">
        <v>5</v>
      </c>
      <c r="H109" s="22">
        <v>10</v>
      </c>
      <c r="I109" s="22">
        <v>10</v>
      </c>
      <c r="J109" s="21">
        <v>15</v>
      </c>
      <c r="K109" s="21">
        <v>15</v>
      </c>
      <c r="L109" s="21">
        <v>15</v>
      </c>
      <c r="M109" s="21">
        <v>10</v>
      </c>
      <c r="N109" s="21">
        <v>10</v>
      </c>
      <c r="O109" s="21">
        <v>10</v>
      </c>
      <c r="P109" s="21"/>
      <c r="S109" s="7">
        <f t="shared" si="16"/>
        <v>100</v>
      </c>
    </row>
    <row r="110" spans="1:19" x14ac:dyDescent="0.2">
      <c r="A110" s="19" t="str">
        <f t="shared" si="17"/>
        <v>11|5</v>
      </c>
      <c r="B110" s="20" t="s">
        <v>37</v>
      </c>
      <c r="C110" s="15" t="s">
        <v>56</v>
      </c>
      <c r="D110" s="16">
        <v>5</v>
      </c>
      <c r="E110" s="22"/>
      <c r="F110" s="22"/>
      <c r="G110" s="22">
        <v>10</v>
      </c>
      <c r="H110" s="22">
        <v>10</v>
      </c>
      <c r="I110" s="22">
        <v>10</v>
      </c>
      <c r="J110" s="21">
        <v>15</v>
      </c>
      <c r="K110" s="21">
        <v>15</v>
      </c>
      <c r="L110" s="21">
        <v>15</v>
      </c>
      <c r="M110" s="21">
        <v>15</v>
      </c>
      <c r="N110" s="21">
        <v>10</v>
      </c>
      <c r="O110" s="21"/>
      <c r="P110" s="21"/>
      <c r="S110" s="7">
        <f t="shared" si="16"/>
        <v>100</v>
      </c>
    </row>
    <row r="111" spans="1:19" x14ac:dyDescent="0.2">
      <c r="A111" s="19" t="str">
        <f t="shared" si="17"/>
        <v>11|6</v>
      </c>
      <c r="B111" s="20" t="s">
        <v>43</v>
      </c>
      <c r="C111" s="15" t="s">
        <v>60</v>
      </c>
      <c r="D111" s="16">
        <v>3</v>
      </c>
      <c r="E111" s="22"/>
      <c r="F111" s="22"/>
      <c r="G111" s="22"/>
      <c r="H111" s="22">
        <v>5</v>
      </c>
      <c r="I111" s="22">
        <v>10</v>
      </c>
      <c r="J111" s="22">
        <v>15</v>
      </c>
      <c r="K111" s="21">
        <v>15</v>
      </c>
      <c r="L111" s="21">
        <v>15</v>
      </c>
      <c r="M111" s="21">
        <v>15</v>
      </c>
      <c r="N111" s="21">
        <v>15</v>
      </c>
      <c r="O111" s="21">
        <v>10</v>
      </c>
      <c r="P111" s="21"/>
      <c r="S111" s="7">
        <f t="shared" si="16"/>
        <v>100</v>
      </c>
    </row>
    <row r="112" spans="1:19" x14ac:dyDescent="0.2">
      <c r="A112" s="19" t="str">
        <f t="shared" si="17"/>
        <v>11|7</v>
      </c>
      <c r="B112" s="20" t="s">
        <v>50</v>
      </c>
      <c r="C112" s="15" t="s">
        <v>61</v>
      </c>
      <c r="D112" s="16">
        <v>5</v>
      </c>
      <c r="E112" s="22"/>
      <c r="F112" s="22"/>
      <c r="G112" s="22"/>
      <c r="H112" s="22">
        <v>10</v>
      </c>
      <c r="I112" s="22">
        <v>10</v>
      </c>
      <c r="J112" s="21">
        <v>15</v>
      </c>
      <c r="K112" s="21">
        <v>20</v>
      </c>
      <c r="L112" s="21">
        <v>15</v>
      </c>
      <c r="M112" s="21">
        <v>10</v>
      </c>
      <c r="N112" s="21">
        <v>10</v>
      </c>
      <c r="O112" s="21">
        <v>10</v>
      </c>
      <c r="P112" s="21"/>
      <c r="S112" s="7">
        <f t="shared" si="16"/>
        <v>100</v>
      </c>
    </row>
    <row r="113" spans="1:19" x14ac:dyDescent="0.2">
      <c r="A113" s="19" t="str">
        <f t="shared" si="17"/>
        <v>11|8</v>
      </c>
      <c r="B113" s="20" t="s">
        <v>44</v>
      </c>
      <c r="C113" s="15" t="s">
        <v>62</v>
      </c>
      <c r="D113" s="16">
        <v>6</v>
      </c>
      <c r="E113" s="22"/>
      <c r="F113" s="22"/>
      <c r="G113" s="22"/>
      <c r="H113" s="22">
        <v>10</v>
      </c>
      <c r="I113" s="22">
        <v>10</v>
      </c>
      <c r="J113" s="21">
        <v>20</v>
      </c>
      <c r="K113" s="21">
        <v>20</v>
      </c>
      <c r="L113" s="21">
        <v>10</v>
      </c>
      <c r="M113" s="21">
        <v>10</v>
      </c>
      <c r="N113" s="21">
        <v>10</v>
      </c>
      <c r="O113" s="21">
        <v>10</v>
      </c>
      <c r="P113" s="21"/>
      <c r="S113" s="7">
        <f t="shared" si="16"/>
        <v>100</v>
      </c>
    </row>
    <row r="114" spans="1:19" x14ac:dyDescent="0.2">
      <c r="A114" s="19" t="str">
        <f t="shared" si="17"/>
        <v>11|9</v>
      </c>
      <c r="B114" s="20" t="s">
        <v>63</v>
      </c>
      <c r="C114" s="15" t="s">
        <v>64</v>
      </c>
      <c r="D114" s="16">
        <v>6</v>
      </c>
      <c r="E114" s="22">
        <v>5</v>
      </c>
      <c r="F114" s="22">
        <v>5</v>
      </c>
      <c r="G114" s="22">
        <v>10</v>
      </c>
      <c r="H114" s="22">
        <v>10</v>
      </c>
      <c r="I114" s="22">
        <v>10</v>
      </c>
      <c r="J114" s="21">
        <v>10</v>
      </c>
      <c r="K114" s="21">
        <v>10</v>
      </c>
      <c r="L114" s="21">
        <v>10</v>
      </c>
      <c r="M114" s="21">
        <v>10</v>
      </c>
      <c r="N114" s="21">
        <v>10</v>
      </c>
      <c r="O114" s="21">
        <v>10</v>
      </c>
      <c r="P114" s="21"/>
      <c r="S114" s="7">
        <f t="shared" si="16"/>
        <v>100</v>
      </c>
    </row>
    <row r="115" spans="1:19" x14ac:dyDescent="0.2">
      <c r="A115" s="19" t="str">
        <f t="shared" si="17"/>
        <v>11|10</v>
      </c>
      <c r="B115" s="20" t="s">
        <v>65</v>
      </c>
      <c r="C115" s="15" t="s">
        <v>57</v>
      </c>
      <c r="D115" s="16"/>
      <c r="E115" s="22">
        <v>10</v>
      </c>
      <c r="F115" s="22">
        <v>10</v>
      </c>
      <c r="G115" s="22">
        <v>15</v>
      </c>
      <c r="H115" s="22">
        <v>15</v>
      </c>
      <c r="I115" s="22">
        <v>15</v>
      </c>
      <c r="J115" s="21">
        <v>10</v>
      </c>
      <c r="K115" s="21">
        <v>10</v>
      </c>
      <c r="L115" s="21">
        <v>10</v>
      </c>
      <c r="M115" s="21">
        <v>5</v>
      </c>
      <c r="N115" s="21"/>
      <c r="O115" s="21"/>
      <c r="P115" s="21"/>
      <c r="S115" s="7">
        <f t="shared" si="16"/>
        <v>100</v>
      </c>
    </row>
    <row r="116" spans="1:19" x14ac:dyDescent="0.2">
      <c r="A116" s="19" t="str">
        <f t="shared" si="17"/>
        <v>11|11</v>
      </c>
      <c r="B116" s="20" t="s">
        <v>71</v>
      </c>
      <c r="C116" s="15" t="s">
        <v>79</v>
      </c>
      <c r="D116" s="16"/>
      <c r="E116" s="22">
        <v>1</v>
      </c>
      <c r="F116" s="22">
        <v>1</v>
      </c>
      <c r="G116" s="22">
        <v>10</v>
      </c>
      <c r="H116" s="22">
        <v>15</v>
      </c>
      <c r="I116" s="22">
        <v>15</v>
      </c>
      <c r="J116" s="21">
        <v>15</v>
      </c>
      <c r="K116" s="21">
        <v>15</v>
      </c>
      <c r="L116" s="21">
        <v>15</v>
      </c>
      <c r="M116" s="21">
        <v>5</v>
      </c>
      <c r="N116" s="21">
        <v>3</v>
      </c>
      <c r="O116" s="21">
        <v>5</v>
      </c>
      <c r="P116" s="21"/>
      <c r="S116" s="7">
        <f t="shared" si="16"/>
        <v>100</v>
      </c>
    </row>
    <row r="117" spans="1:19" ht="5.45" customHeight="1" x14ac:dyDescent="0.2"/>
    <row r="118" spans="1:19" ht="13.5" thickBot="1" x14ac:dyDescent="0.25">
      <c r="A118" s="23" t="s">
        <v>22</v>
      </c>
      <c r="B118" s="24">
        <v>12</v>
      </c>
      <c r="C118" s="25"/>
      <c r="D118" s="26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</row>
    <row r="119" spans="1:19" ht="13.5" thickTop="1" x14ac:dyDescent="0.2">
      <c r="A119" s="27" t="str">
        <f>CONCATENATE($B$118,"|",B119)</f>
        <v>12|1</v>
      </c>
      <c r="B119" s="14">
        <v>1</v>
      </c>
      <c r="C119" s="15" t="s">
        <v>58</v>
      </c>
      <c r="D119" s="16">
        <v>1</v>
      </c>
      <c r="E119" s="17">
        <v>10</v>
      </c>
      <c r="F119" s="17">
        <v>20</v>
      </c>
      <c r="G119" s="17">
        <v>20</v>
      </c>
      <c r="H119" s="17">
        <v>20</v>
      </c>
      <c r="I119" s="17">
        <v>10</v>
      </c>
      <c r="J119" s="18">
        <v>10</v>
      </c>
      <c r="K119" s="18">
        <v>10</v>
      </c>
      <c r="L119" s="18"/>
      <c r="M119" s="18"/>
      <c r="N119" s="18"/>
      <c r="O119" s="18"/>
      <c r="P119" s="18"/>
      <c r="S119" s="7">
        <f>SUM(E119:P119)</f>
        <v>100</v>
      </c>
    </row>
    <row r="120" spans="1:19" x14ac:dyDescent="0.2">
      <c r="A120" s="19" t="str">
        <f>CONCATENATE($B$118,"|",B120)</f>
        <v>12|2</v>
      </c>
      <c r="B120" s="20" t="s">
        <v>38</v>
      </c>
      <c r="C120" s="15" t="s">
        <v>54</v>
      </c>
      <c r="D120" s="16">
        <v>2</v>
      </c>
      <c r="E120" s="17">
        <v>5</v>
      </c>
      <c r="F120" s="17">
        <v>10</v>
      </c>
      <c r="G120" s="17">
        <v>10</v>
      </c>
      <c r="H120" s="17">
        <v>15</v>
      </c>
      <c r="I120" s="17">
        <v>15</v>
      </c>
      <c r="J120" s="21">
        <v>15</v>
      </c>
      <c r="K120" s="21">
        <v>10</v>
      </c>
      <c r="L120" s="21">
        <v>10</v>
      </c>
      <c r="M120" s="21">
        <v>10</v>
      </c>
      <c r="N120" s="21"/>
      <c r="O120" s="21"/>
      <c r="P120" s="21"/>
      <c r="S120" s="7">
        <f t="shared" ref="S120:S129" si="18">SUM(E120:P120)</f>
        <v>100</v>
      </c>
    </row>
    <row r="121" spans="1:19" x14ac:dyDescent="0.2">
      <c r="A121" s="19" t="str">
        <f t="shared" ref="A121:A129" si="19">CONCATENATE($B$118,"|",B121)</f>
        <v>12|3</v>
      </c>
      <c r="B121" s="20" t="s">
        <v>41</v>
      </c>
      <c r="C121" s="15" t="s">
        <v>59</v>
      </c>
      <c r="D121" s="16">
        <v>3</v>
      </c>
      <c r="E121" s="22"/>
      <c r="F121" s="22">
        <v>5</v>
      </c>
      <c r="G121" s="22">
        <v>10</v>
      </c>
      <c r="H121" s="22">
        <v>10</v>
      </c>
      <c r="I121" s="22">
        <v>10</v>
      </c>
      <c r="J121" s="21">
        <v>15</v>
      </c>
      <c r="K121" s="21">
        <v>15</v>
      </c>
      <c r="L121" s="21">
        <v>10</v>
      </c>
      <c r="M121" s="21">
        <v>10</v>
      </c>
      <c r="N121" s="21">
        <v>10</v>
      </c>
      <c r="O121" s="21">
        <v>5</v>
      </c>
      <c r="P121" s="21"/>
      <c r="S121" s="7">
        <f t="shared" si="18"/>
        <v>100</v>
      </c>
    </row>
    <row r="122" spans="1:19" x14ac:dyDescent="0.2">
      <c r="A122" s="19" t="str">
        <f t="shared" si="19"/>
        <v>12|4</v>
      </c>
      <c r="B122" s="20" t="s">
        <v>42</v>
      </c>
      <c r="C122" s="15" t="s">
        <v>55</v>
      </c>
      <c r="D122" s="16">
        <v>4</v>
      </c>
      <c r="E122" s="22"/>
      <c r="F122" s="22"/>
      <c r="G122" s="22">
        <v>5</v>
      </c>
      <c r="H122" s="22">
        <v>10</v>
      </c>
      <c r="I122" s="22">
        <v>10</v>
      </c>
      <c r="J122" s="21">
        <v>10</v>
      </c>
      <c r="K122" s="21">
        <v>10</v>
      </c>
      <c r="L122" s="21">
        <v>15</v>
      </c>
      <c r="M122" s="21">
        <v>10</v>
      </c>
      <c r="N122" s="21">
        <v>15</v>
      </c>
      <c r="O122" s="21">
        <v>10</v>
      </c>
      <c r="P122" s="21">
        <v>5</v>
      </c>
      <c r="S122" s="7">
        <f t="shared" si="18"/>
        <v>100</v>
      </c>
    </row>
    <row r="123" spans="1:19" x14ac:dyDescent="0.2">
      <c r="A123" s="19" t="str">
        <f t="shared" si="19"/>
        <v>12|5</v>
      </c>
      <c r="B123" s="20" t="s">
        <v>37</v>
      </c>
      <c r="C123" s="15" t="s">
        <v>56</v>
      </c>
      <c r="D123" s="16">
        <v>5</v>
      </c>
      <c r="E123" s="22"/>
      <c r="F123" s="22"/>
      <c r="G123" s="22">
        <v>10</v>
      </c>
      <c r="H123" s="22">
        <v>10</v>
      </c>
      <c r="I123" s="22">
        <v>10</v>
      </c>
      <c r="J123" s="21">
        <v>10</v>
      </c>
      <c r="K123" s="21">
        <v>10</v>
      </c>
      <c r="L123" s="21">
        <v>15</v>
      </c>
      <c r="M123" s="21">
        <v>15</v>
      </c>
      <c r="N123" s="21">
        <v>10</v>
      </c>
      <c r="O123" s="21">
        <v>10</v>
      </c>
      <c r="P123" s="21"/>
      <c r="S123" s="7">
        <f t="shared" si="18"/>
        <v>100</v>
      </c>
    </row>
    <row r="124" spans="1:19" x14ac:dyDescent="0.2">
      <c r="A124" s="19" t="str">
        <f t="shared" si="19"/>
        <v>12|6</v>
      </c>
      <c r="B124" s="20" t="s">
        <v>43</v>
      </c>
      <c r="C124" s="15" t="s">
        <v>60</v>
      </c>
      <c r="D124" s="16">
        <v>3</v>
      </c>
      <c r="E124" s="22"/>
      <c r="F124" s="22"/>
      <c r="G124" s="22"/>
      <c r="H124" s="22">
        <v>5</v>
      </c>
      <c r="I124" s="22">
        <v>10</v>
      </c>
      <c r="J124" s="22">
        <v>10</v>
      </c>
      <c r="K124" s="21">
        <v>10</v>
      </c>
      <c r="L124" s="21">
        <v>15</v>
      </c>
      <c r="M124" s="21">
        <v>15</v>
      </c>
      <c r="N124" s="21">
        <v>15</v>
      </c>
      <c r="O124" s="21">
        <v>10</v>
      </c>
      <c r="P124" s="21">
        <v>10</v>
      </c>
      <c r="S124" s="7">
        <f t="shared" si="18"/>
        <v>100</v>
      </c>
    </row>
    <row r="125" spans="1:19" x14ac:dyDescent="0.2">
      <c r="A125" s="19" t="str">
        <f t="shared" si="19"/>
        <v>12|7</v>
      </c>
      <c r="B125" s="20" t="s">
        <v>50</v>
      </c>
      <c r="C125" s="15" t="s">
        <v>61</v>
      </c>
      <c r="D125" s="16">
        <v>5</v>
      </c>
      <c r="E125" s="22"/>
      <c r="F125" s="22"/>
      <c r="G125" s="22"/>
      <c r="H125" s="22">
        <v>5</v>
      </c>
      <c r="I125" s="22">
        <v>10</v>
      </c>
      <c r="J125" s="21">
        <v>10</v>
      </c>
      <c r="K125" s="21">
        <v>15</v>
      </c>
      <c r="L125" s="21">
        <v>15</v>
      </c>
      <c r="M125" s="21">
        <v>15</v>
      </c>
      <c r="N125" s="21">
        <v>10</v>
      </c>
      <c r="O125" s="21">
        <v>10</v>
      </c>
      <c r="P125" s="21">
        <v>10</v>
      </c>
      <c r="S125" s="7">
        <f t="shared" si="18"/>
        <v>100</v>
      </c>
    </row>
    <row r="126" spans="1:19" x14ac:dyDescent="0.2">
      <c r="A126" s="19" t="str">
        <f t="shared" si="19"/>
        <v>12|8</v>
      </c>
      <c r="B126" s="20" t="s">
        <v>44</v>
      </c>
      <c r="C126" s="15" t="s">
        <v>62</v>
      </c>
      <c r="D126" s="16">
        <v>6</v>
      </c>
      <c r="E126" s="22"/>
      <c r="F126" s="22"/>
      <c r="G126" s="22"/>
      <c r="H126" s="22">
        <v>10</v>
      </c>
      <c r="I126" s="22">
        <v>10</v>
      </c>
      <c r="J126" s="21">
        <v>10</v>
      </c>
      <c r="K126" s="21">
        <v>20</v>
      </c>
      <c r="L126" s="21">
        <v>10</v>
      </c>
      <c r="M126" s="21">
        <v>10</v>
      </c>
      <c r="N126" s="21">
        <v>10</v>
      </c>
      <c r="O126" s="21">
        <v>10</v>
      </c>
      <c r="P126" s="21">
        <v>10</v>
      </c>
      <c r="S126" s="7">
        <f t="shared" si="18"/>
        <v>100</v>
      </c>
    </row>
    <row r="127" spans="1:19" x14ac:dyDescent="0.2">
      <c r="A127" s="19" t="str">
        <f t="shared" si="19"/>
        <v>12|9</v>
      </c>
      <c r="B127" s="20" t="s">
        <v>63</v>
      </c>
      <c r="C127" s="15" t="s">
        <v>64</v>
      </c>
      <c r="D127" s="16">
        <v>6</v>
      </c>
      <c r="E127" s="22">
        <v>5</v>
      </c>
      <c r="F127" s="22">
        <v>5</v>
      </c>
      <c r="G127" s="22">
        <v>5</v>
      </c>
      <c r="H127" s="22">
        <v>5</v>
      </c>
      <c r="I127" s="22">
        <v>10</v>
      </c>
      <c r="J127" s="21">
        <v>10</v>
      </c>
      <c r="K127" s="21">
        <v>10</v>
      </c>
      <c r="L127" s="21">
        <v>10</v>
      </c>
      <c r="M127" s="21">
        <v>10</v>
      </c>
      <c r="N127" s="21">
        <v>10</v>
      </c>
      <c r="O127" s="21">
        <v>10</v>
      </c>
      <c r="P127" s="21">
        <v>10</v>
      </c>
      <c r="S127" s="7">
        <f t="shared" si="18"/>
        <v>100</v>
      </c>
    </row>
    <row r="128" spans="1:19" x14ac:dyDescent="0.2">
      <c r="A128" s="19" t="str">
        <f t="shared" si="19"/>
        <v>12|10</v>
      </c>
      <c r="B128" s="20" t="s">
        <v>65</v>
      </c>
      <c r="C128" s="15" t="s">
        <v>57</v>
      </c>
      <c r="D128" s="16"/>
      <c r="E128" s="22">
        <v>10</v>
      </c>
      <c r="F128" s="22">
        <v>15</v>
      </c>
      <c r="G128" s="22">
        <v>10</v>
      </c>
      <c r="H128" s="22">
        <v>10</v>
      </c>
      <c r="I128" s="22">
        <v>10</v>
      </c>
      <c r="J128" s="21">
        <v>10</v>
      </c>
      <c r="K128" s="21">
        <v>10</v>
      </c>
      <c r="L128" s="21">
        <v>10</v>
      </c>
      <c r="M128" s="21">
        <v>10</v>
      </c>
      <c r="N128" s="21">
        <v>5</v>
      </c>
      <c r="O128" s="21"/>
      <c r="P128" s="21"/>
      <c r="S128" s="7">
        <f t="shared" si="18"/>
        <v>100</v>
      </c>
    </row>
    <row r="129" spans="1:19" x14ac:dyDescent="0.2">
      <c r="A129" s="19" t="str">
        <f t="shared" si="19"/>
        <v>12|11</v>
      </c>
      <c r="B129" s="20" t="s">
        <v>71</v>
      </c>
      <c r="C129" s="15" t="s">
        <v>79</v>
      </c>
      <c r="D129" s="16"/>
      <c r="E129" s="22">
        <v>1</v>
      </c>
      <c r="F129" s="22">
        <v>1</v>
      </c>
      <c r="G129" s="22">
        <v>10</v>
      </c>
      <c r="H129" s="22">
        <v>10</v>
      </c>
      <c r="I129" s="22">
        <v>15</v>
      </c>
      <c r="J129" s="21">
        <v>15</v>
      </c>
      <c r="K129" s="21">
        <v>15</v>
      </c>
      <c r="L129" s="21">
        <v>15</v>
      </c>
      <c r="M129" s="21">
        <v>5</v>
      </c>
      <c r="N129" s="21">
        <v>3</v>
      </c>
      <c r="O129" s="21">
        <v>5</v>
      </c>
      <c r="P129" s="21">
        <v>5</v>
      </c>
      <c r="S129" s="7">
        <f t="shared" si="18"/>
        <v>100</v>
      </c>
    </row>
    <row r="131" spans="1:19" x14ac:dyDescent="0.2">
      <c r="S131" s="7">
        <f>SUM(S2:S129)</f>
        <v>11000</v>
      </c>
    </row>
  </sheetData>
  <sheetProtection sheet="1" objects="1" scenarios="1"/>
  <printOptions horizontalCentered="1" verticalCentered="1"/>
  <pageMargins left="0.78740157480314965" right="0.78740157480314965" top="0.98425196850393704" bottom="0.59055118110236227" header="0.51181102362204722" footer="0.51181102362204722"/>
  <pageSetup paperSize="8" scale="94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S131"/>
  <sheetViews>
    <sheetView showZeros="0" topLeftCell="D112" zoomScale="112" zoomScaleNormal="112" workbookViewId="0">
      <selection sqref="A1:C1"/>
    </sheetView>
  </sheetViews>
  <sheetFormatPr defaultColWidth="10.6640625" defaultRowHeight="12.75" x14ac:dyDescent="0.2"/>
  <cols>
    <col min="1" max="1" width="10.6640625" style="7" customWidth="1"/>
    <col min="2" max="2" width="13.1640625" style="7" customWidth="1"/>
    <col min="3" max="3" width="38" style="7" customWidth="1"/>
    <col min="4" max="4" width="3.83203125" style="7" customWidth="1"/>
    <col min="5" max="16" width="10" style="7" customWidth="1"/>
    <col min="17" max="17" width="10.6640625" style="7" customWidth="1"/>
    <col min="18" max="255" width="10.6640625" style="7"/>
    <col min="256" max="256" width="13.1640625" style="7" customWidth="1"/>
    <col min="257" max="257" width="79" style="7" customWidth="1"/>
    <col min="258" max="258" width="3.83203125" style="7" customWidth="1"/>
    <col min="259" max="271" width="12.5" style="7" customWidth="1"/>
    <col min="272" max="272" width="8.5" style="7" customWidth="1"/>
    <col min="273" max="511" width="10.6640625" style="7"/>
    <col min="512" max="512" width="13.1640625" style="7" customWidth="1"/>
    <col min="513" max="513" width="79" style="7" customWidth="1"/>
    <col min="514" max="514" width="3.83203125" style="7" customWidth="1"/>
    <col min="515" max="527" width="12.5" style="7" customWidth="1"/>
    <col min="528" max="528" width="8.5" style="7" customWidth="1"/>
    <col min="529" max="767" width="10.6640625" style="7"/>
    <col min="768" max="768" width="13.1640625" style="7" customWidth="1"/>
    <col min="769" max="769" width="79" style="7" customWidth="1"/>
    <col min="770" max="770" width="3.83203125" style="7" customWidth="1"/>
    <col min="771" max="783" width="12.5" style="7" customWidth="1"/>
    <col min="784" max="784" width="8.5" style="7" customWidth="1"/>
    <col min="785" max="1023" width="10.6640625" style="7"/>
    <col min="1024" max="1024" width="13.1640625" style="7" customWidth="1"/>
    <col min="1025" max="1025" width="79" style="7" customWidth="1"/>
    <col min="1026" max="1026" width="3.83203125" style="7" customWidth="1"/>
    <col min="1027" max="1039" width="12.5" style="7" customWidth="1"/>
    <col min="1040" max="1040" width="8.5" style="7" customWidth="1"/>
    <col min="1041" max="1279" width="10.6640625" style="7"/>
    <col min="1280" max="1280" width="13.1640625" style="7" customWidth="1"/>
    <col min="1281" max="1281" width="79" style="7" customWidth="1"/>
    <col min="1282" max="1282" width="3.83203125" style="7" customWidth="1"/>
    <col min="1283" max="1295" width="12.5" style="7" customWidth="1"/>
    <col min="1296" max="1296" width="8.5" style="7" customWidth="1"/>
    <col min="1297" max="1535" width="10.6640625" style="7"/>
    <col min="1536" max="1536" width="13.1640625" style="7" customWidth="1"/>
    <col min="1537" max="1537" width="79" style="7" customWidth="1"/>
    <col min="1538" max="1538" width="3.83203125" style="7" customWidth="1"/>
    <col min="1539" max="1551" width="12.5" style="7" customWidth="1"/>
    <col min="1552" max="1552" width="8.5" style="7" customWidth="1"/>
    <col min="1553" max="1791" width="10.6640625" style="7"/>
    <col min="1792" max="1792" width="13.1640625" style="7" customWidth="1"/>
    <col min="1793" max="1793" width="79" style="7" customWidth="1"/>
    <col min="1794" max="1794" width="3.83203125" style="7" customWidth="1"/>
    <col min="1795" max="1807" width="12.5" style="7" customWidth="1"/>
    <col min="1808" max="1808" width="8.5" style="7" customWidth="1"/>
    <col min="1809" max="2047" width="10.6640625" style="7"/>
    <col min="2048" max="2048" width="13.1640625" style="7" customWidth="1"/>
    <col min="2049" max="2049" width="79" style="7" customWidth="1"/>
    <col min="2050" max="2050" width="3.83203125" style="7" customWidth="1"/>
    <col min="2051" max="2063" width="12.5" style="7" customWidth="1"/>
    <col min="2064" max="2064" width="8.5" style="7" customWidth="1"/>
    <col min="2065" max="2303" width="10.6640625" style="7"/>
    <col min="2304" max="2304" width="13.1640625" style="7" customWidth="1"/>
    <col min="2305" max="2305" width="79" style="7" customWidth="1"/>
    <col min="2306" max="2306" width="3.83203125" style="7" customWidth="1"/>
    <col min="2307" max="2319" width="12.5" style="7" customWidth="1"/>
    <col min="2320" max="2320" width="8.5" style="7" customWidth="1"/>
    <col min="2321" max="2559" width="10.6640625" style="7"/>
    <col min="2560" max="2560" width="13.1640625" style="7" customWidth="1"/>
    <col min="2561" max="2561" width="79" style="7" customWidth="1"/>
    <col min="2562" max="2562" width="3.83203125" style="7" customWidth="1"/>
    <col min="2563" max="2575" width="12.5" style="7" customWidth="1"/>
    <col min="2576" max="2576" width="8.5" style="7" customWidth="1"/>
    <col min="2577" max="2815" width="10.6640625" style="7"/>
    <col min="2816" max="2816" width="13.1640625" style="7" customWidth="1"/>
    <col min="2817" max="2817" width="79" style="7" customWidth="1"/>
    <col min="2818" max="2818" width="3.83203125" style="7" customWidth="1"/>
    <col min="2819" max="2831" width="12.5" style="7" customWidth="1"/>
    <col min="2832" max="2832" width="8.5" style="7" customWidth="1"/>
    <col min="2833" max="3071" width="10.6640625" style="7"/>
    <col min="3072" max="3072" width="13.1640625" style="7" customWidth="1"/>
    <col min="3073" max="3073" width="79" style="7" customWidth="1"/>
    <col min="3074" max="3074" width="3.83203125" style="7" customWidth="1"/>
    <col min="3075" max="3087" width="12.5" style="7" customWidth="1"/>
    <col min="3088" max="3088" width="8.5" style="7" customWidth="1"/>
    <col min="3089" max="3327" width="10.6640625" style="7"/>
    <col min="3328" max="3328" width="13.1640625" style="7" customWidth="1"/>
    <col min="3329" max="3329" width="79" style="7" customWidth="1"/>
    <col min="3330" max="3330" width="3.83203125" style="7" customWidth="1"/>
    <col min="3331" max="3343" width="12.5" style="7" customWidth="1"/>
    <col min="3344" max="3344" width="8.5" style="7" customWidth="1"/>
    <col min="3345" max="3583" width="10.6640625" style="7"/>
    <col min="3584" max="3584" width="13.1640625" style="7" customWidth="1"/>
    <col min="3585" max="3585" width="79" style="7" customWidth="1"/>
    <col min="3586" max="3586" width="3.83203125" style="7" customWidth="1"/>
    <col min="3587" max="3599" width="12.5" style="7" customWidth="1"/>
    <col min="3600" max="3600" width="8.5" style="7" customWidth="1"/>
    <col min="3601" max="3839" width="10.6640625" style="7"/>
    <col min="3840" max="3840" width="13.1640625" style="7" customWidth="1"/>
    <col min="3841" max="3841" width="79" style="7" customWidth="1"/>
    <col min="3842" max="3842" width="3.83203125" style="7" customWidth="1"/>
    <col min="3843" max="3855" width="12.5" style="7" customWidth="1"/>
    <col min="3856" max="3856" width="8.5" style="7" customWidth="1"/>
    <col min="3857" max="4095" width="10.6640625" style="7"/>
    <col min="4096" max="4096" width="13.1640625" style="7" customWidth="1"/>
    <col min="4097" max="4097" width="79" style="7" customWidth="1"/>
    <col min="4098" max="4098" width="3.83203125" style="7" customWidth="1"/>
    <col min="4099" max="4111" width="12.5" style="7" customWidth="1"/>
    <col min="4112" max="4112" width="8.5" style="7" customWidth="1"/>
    <col min="4113" max="4351" width="10.6640625" style="7"/>
    <col min="4352" max="4352" width="13.1640625" style="7" customWidth="1"/>
    <col min="4353" max="4353" width="79" style="7" customWidth="1"/>
    <col min="4354" max="4354" width="3.83203125" style="7" customWidth="1"/>
    <col min="4355" max="4367" width="12.5" style="7" customWidth="1"/>
    <col min="4368" max="4368" width="8.5" style="7" customWidth="1"/>
    <col min="4369" max="4607" width="10.6640625" style="7"/>
    <col min="4608" max="4608" width="13.1640625" style="7" customWidth="1"/>
    <col min="4609" max="4609" width="79" style="7" customWidth="1"/>
    <col min="4610" max="4610" width="3.83203125" style="7" customWidth="1"/>
    <col min="4611" max="4623" width="12.5" style="7" customWidth="1"/>
    <col min="4624" max="4624" width="8.5" style="7" customWidth="1"/>
    <col min="4625" max="4863" width="10.6640625" style="7"/>
    <col min="4864" max="4864" width="13.1640625" style="7" customWidth="1"/>
    <col min="4865" max="4865" width="79" style="7" customWidth="1"/>
    <col min="4866" max="4866" width="3.83203125" style="7" customWidth="1"/>
    <col min="4867" max="4879" width="12.5" style="7" customWidth="1"/>
    <col min="4880" max="4880" width="8.5" style="7" customWidth="1"/>
    <col min="4881" max="5119" width="10.6640625" style="7"/>
    <col min="5120" max="5120" width="13.1640625" style="7" customWidth="1"/>
    <col min="5121" max="5121" width="79" style="7" customWidth="1"/>
    <col min="5122" max="5122" width="3.83203125" style="7" customWidth="1"/>
    <col min="5123" max="5135" width="12.5" style="7" customWidth="1"/>
    <col min="5136" max="5136" width="8.5" style="7" customWidth="1"/>
    <col min="5137" max="5375" width="10.6640625" style="7"/>
    <col min="5376" max="5376" width="13.1640625" style="7" customWidth="1"/>
    <col min="5377" max="5377" width="79" style="7" customWidth="1"/>
    <col min="5378" max="5378" width="3.83203125" style="7" customWidth="1"/>
    <col min="5379" max="5391" width="12.5" style="7" customWidth="1"/>
    <col min="5392" max="5392" width="8.5" style="7" customWidth="1"/>
    <col min="5393" max="5631" width="10.6640625" style="7"/>
    <col min="5632" max="5632" width="13.1640625" style="7" customWidth="1"/>
    <col min="5633" max="5633" width="79" style="7" customWidth="1"/>
    <col min="5634" max="5634" width="3.83203125" style="7" customWidth="1"/>
    <col min="5635" max="5647" width="12.5" style="7" customWidth="1"/>
    <col min="5648" max="5648" width="8.5" style="7" customWidth="1"/>
    <col min="5649" max="5887" width="10.6640625" style="7"/>
    <col min="5888" max="5888" width="13.1640625" style="7" customWidth="1"/>
    <col min="5889" max="5889" width="79" style="7" customWidth="1"/>
    <col min="5890" max="5890" width="3.83203125" style="7" customWidth="1"/>
    <col min="5891" max="5903" width="12.5" style="7" customWidth="1"/>
    <col min="5904" max="5904" width="8.5" style="7" customWidth="1"/>
    <col min="5905" max="6143" width="10.6640625" style="7"/>
    <col min="6144" max="6144" width="13.1640625" style="7" customWidth="1"/>
    <col min="6145" max="6145" width="79" style="7" customWidth="1"/>
    <col min="6146" max="6146" width="3.83203125" style="7" customWidth="1"/>
    <col min="6147" max="6159" width="12.5" style="7" customWidth="1"/>
    <col min="6160" max="6160" width="8.5" style="7" customWidth="1"/>
    <col min="6161" max="6399" width="10.6640625" style="7"/>
    <col min="6400" max="6400" width="13.1640625" style="7" customWidth="1"/>
    <col min="6401" max="6401" width="79" style="7" customWidth="1"/>
    <col min="6402" max="6402" width="3.83203125" style="7" customWidth="1"/>
    <col min="6403" max="6415" width="12.5" style="7" customWidth="1"/>
    <col min="6416" max="6416" width="8.5" style="7" customWidth="1"/>
    <col min="6417" max="6655" width="10.6640625" style="7"/>
    <col min="6656" max="6656" width="13.1640625" style="7" customWidth="1"/>
    <col min="6657" max="6657" width="79" style="7" customWidth="1"/>
    <col min="6658" max="6658" width="3.83203125" style="7" customWidth="1"/>
    <col min="6659" max="6671" width="12.5" style="7" customWidth="1"/>
    <col min="6672" max="6672" width="8.5" style="7" customWidth="1"/>
    <col min="6673" max="6911" width="10.6640625" style="7"/>
    <col min="6912" max="6912" width="13.1640625" style="7" customWidth="1"/>
    <col min="6913" max="6913" width="79" style="7" customWidth="1"/>
    <col min="6914" max="6914" width="3.83203125" style="7" customWidth="1"/>
    <col min="6915" max="6927" width="12.5" style="7" customWidth="1"/>
    <col min="6928" max="6928" width="8.5" style="7" customWidth="1"/>
    <col min="6929" max="7167" width="10.6640625" style="7"/>
    <col min="7168" max="7168" width="13.1640625" style="7" customWidth="1"/>
    <col min="7169" max="7169" width="79" style="7" customWidth="1"/>
    <col min="7170" max="7170" width="3.83203125" style="7" customWidth="1"/>
    <col min="7171" max="7183" width="12.5" style="7" customWidth="1"/>
    <col min="7184" max="7184" width="8.5" style="7" customWidth="1"/>
    <col min="7185" max="7423" width="10.6640625" style="7"/>
    <col min="7424" max="7424" width="13.1640625" style="7" customWidth="1"/>
    <col min="7425" max="7425" width="79" style="7" customWidth="1"/>
    <col min="7426" max="7426" width="3.83203125" style="7" customWidth="1"/>
    <col min="7427" max="7439" width="12.5" style="7" customWidth="1"/>
    <col min="7440" max="7440" width="8.5" style="7" customWidth="1"/>
    <col min="7441" max="7679" width="10.6640625" style="7"/>
    <col min="7680" max="7680" width="13.1640625" style="7" customWidth="1"/>
    <col min="7681" max="7681" width="79" style="7" customWidth="1"/>
    <col min="7682" max="7682" width="3.83203125" style="7" customWidth="1"/>
    <col min="7683" max="7695" width="12.5" style="7" customWidth="1"/>
    <col min="7696" max="7696" width="8.5" style="7" customWidth="1"/>
    <col min="7697" max="7935" width="10.6640625" style="7"/>
    <col min="7936" max="7936" width="13.1640625" style="7" customWidth="1"/>
    <col min="7937" max="7937" width="79" style="7" customWidth="1"/>
    <col min="7938" max="7938" width="3.83203125" style="7" customWidth="1"/>
    <col min="7939" max="7951" width="12.5" style="7" customWidth="1"/>
    <col min="7952" max="7952" width="8.5" style="7" customWidth="1"/>
    <col min="7953" max="8191" width="10.6640625" style="7"/>
    <col min="8192" max="8192" width="13.1640625" style="7" customWidth="1"/>
    <col min="8193" max="8193" width="79" style="7" customWidth="1"/>
    <col min="8194" max="8194" width="3.83203125" style="7" customWidth="1"/>
    <col min="8195" max="8207" width="12.5" style="7" customWidth="1"/>
    <col min="8208" max="8208" width="8.5" style="7" customWidth="1"/>
    <col min="8209" max="8447" width="10.6640625" style="7"/>
    <col min="8448" max="8448" width="13.1640625" style="7" customWidth="1"/>
    <col min="8449" max="8449" width="79" style="7" customWidth="1"/>
    <col min="8450" max="8450" width="3.83203125" style="7" customWidth="1"/>
    <col min="8451" max="8463" width="12.5" style="7" customWidth="1"/>
    <col min="8464" max="8464" width="8.5" style="7" customWidth="1"/>
    <col min="8465" max="8703" width="10.6640625" style="7"/>
    <col min="8704" max="8704" width="13.1640625" style="7" customWidth="1"/>
    <col min="8705" max="8705" width="79" style="7" customWidth="1"/>
    <col min="8706" max="8706" width="3.83203125" style="7" customWidth="1"/>
    <col min="8707" max="8719" width="12.5" style="7" customWidth="1"/>
    <col min="8720" max="8720" width="8.5" style="7" customWidth="1"/>
    <col min="8721" max="8959" width="10.6640625" style="7"/>
    <col min="8960" max="8960" width="13.1640625" style="7" customWidth="1"/>
    <col min="8961" max="8961" width="79" style="7" customWidth="1"/>
    <col min="8962" max="8962" width="3.83203125" style="7" customWidth="1"/>
    <col min="8963" max="8975" width="12.5" style="7" customWidth="1"/>
    <col min="8976" max="8976" width="8.5" style="7" customWidth="1"/>
    <col min="8977" max="9215" width="10.6640625" style="7"/>
    <col min="9216" max="9216" width="13.1640625" style="7" customWidth="1"/>
    <col min="9217" max="9217" width="79" style="7" customWidth="1"/>
    <col min="9218" max="9218" width="3.83203125" style="7" customWidth="1"/>
    <col min="9219" max="9231" width="12.5" style="7" customWidth="1"/>
    <col min="9232" max="9232" width="8.5" style="7" customWidth="1"/>
    <col min="9233" max="9471" width="10.6640625" style="7"/>
    <col min="9472" max="9472" width="13.1640625" style="7" customWidth="1"/>
    <col min="9473" max="9473" width="79" style="7" customWidth="1"/>
    <col min="9474" max="9474" width="3.83203125" style="7" customWidth="1"/>
    <col min="9475" max="9487" width="12.5" style="7" customWidth="1"/>
    <col min="9488" max="9488" width="8.5" style="7" customWidth="1"/>
    <col min="9489" max="9727" width="10.6640625" style="7"/>
    <col min="9728" max="9728" width="13.1640625" style="7" customWidth="1"/>
    <col min="9729" max="9729" width="79" style="7" customWidth="1"/>
    <col min="9730" max="9730" width="3.83203125" style="7" customWidth="1"/>
    <col min="9731" max="9743" width="12.5" style="7" customWidth="1"/>
    <col min="9744" max="9744" width="8.5" style="7" customWidth="1"/>
    <col min="9745" max="9983" width="10.6640625" style="7"/>
    <col min="9984" max="9984" width="13.1640625" style="7" customWidth="1"/>
    <col min="9985" max="9985" width="79" style="7" customWidth="1"/>
    <col min="9986" max="9986" width="3.83203125" style="7" customWidth="1"/>
    <col min="9987" max="9999" width="12.5" style="7" customWidth="1"/>
    <col min="10000" max="10000" width="8.5" style="7" customWidth="1"/>
    <col min="10001" max="10239" width="10.6640625" style="7"/>
    <col min="10240" max="10240" width="13.1640625" style="7" customWidth="1"/>
    <col min="10241" max="10241" width="79" style="7" customWidth="1"/>
    <col min="10242" max="10242" width="3.83203125" style="7" customWidth="1"/>
    <col min="10243" max="10255" width="12.5" style="7" customWidth="1"/>
    <col min="10256" max="10256" width="8.5" style="7" customWidth="1"/>
    <col min="10257" max="10495" width="10.6640625" style="7"/>
    <col min="10496" max="10496" width="13.1640625" style="7" customWidth="1"/>
    <col min="10497" max="10497" width="79" style="7" customWidth="1"/>
    <col min="10498" max="10498" width="3.83203125" style="7" customWidth="1"/>
    <col min="10499" max="10511" width="12.5" style="7" customWidth="1"/>
    <col min="10512" max="10512" width="8.5" style="7" customWidth="1"/>
    <col min="10513" max="10751" width="10.6640625" style="7"/>
    <col min="10752" max="10752" width="13.1640625" style="7" customWidth="1"/>
    <col min="10753" max="10753" width="79" style="7" customWidth="1"/>
    <col min="10754" max="10754" width="3.83203125" style="7" customWidth="1"/>
    <col min="10755" max="10767" width="12.5" style="7" customWidth="1"/>
    <col min="10768" max="10768" width="8.5" style="7" customWidth="1"/>
    <col min="10769" max="11007" width="10.6640625" style="7"/>
    <col min="11008" max="11008" width="13.1640625" style="7" customWidth="1"/>
    <col min="11009" max="11009" width="79" style="7" customWidth="1"/>
    <col min="11010" max="11010" width="3.83203125" style="7" customWidth="1"/>
    <col min="11011" max="11023" width="12.5" style="7" customWidth="1"/>
    <col min="11024" max="11024" width="8.5" style="7" customWidth="1"/>
    <col min="11025" max="11263" width="10.6640625" style="7"/>
    <col min="11264" max="11264" width="13.1640625" style="7" customWidth="1"/>
    <col min="11265" max="11265" width="79" style="7" customWidth="1"/>
    <col min="11266" max="11266" width="3.83203125" style="7" customWidth="1"/>
    <col min="11267" max="11279" width="12.5" style="7" customWidth="1"/>
    <col min="11280" max="11280" width="8.5" style="7" customWidth="1"/>
    <col min="11281" max="11519" width="10.6640625" style="7"/>
    <col min="11520" max="11520" width="13.1640625" style="7" customWidth="1"/>
    <col min="11521" max="11521" width="79" style="7" customWidth="1"/>
    <col min="11522" max="11522" width="3.83203125" style="7" customWidth="1"/>
    <col min="11523" max="11535" width="12.5" style="7" customWidth="1"/>
    <col min="11536" max="11536" width="8.5" style="7" customWidth="1"/>
    <col min="11537" max="11775" width="10.6640625" style="7"/>
    <col min="11776" max="11776" width="13.1640625" style="7" customWidth="1"/>
    <col min="11777" max="11777" width="79" style="7" customWidth="1"/>
    <col min="11778" max="11778" width="3.83203125" style="7" customWidth="1"/>
    <col min="11779" max="11791" width="12.5" style="7" customWidth="1"/>
    <col min="11792" max="11792" width="8.5" style="7" customWidth="1"/>
    <col min="11793" max="12031" width="10.6640625" style="7"/>
    <col min="12032" max="12032" width="13.1640625" style="7" customWidth="1"/>
    <col min="12033" max="12033" width="79" style="7" customWidth="1"/>
    <col min="12034" max="12034" width="3.83203125" style="7" customWidth="1"/>
    <col min="12035" max="12047" width="12.5" style="7" customWidth="1"/>
    <col min="12048" max="12048" width="8.5" style="7" customWidth="1"/>
    <col min="12049" max="12287" width="10.6640625" style="7"/>
    <col min="12288" max="12288" width="13.1640625" style="7" customWidth="1"/>
    <col min="12289" max="12289" width="79" style="7" customWidth="1"/>
    <col min="12290" max="12290" width="3.83203125" style="7" customWidth="1"/>
    <col min="12291" max="12303" width="12.5" style="7" customWidth="1"/>
    <col min="12304" max="12304" width="8.5" style="7" customWidth="1"/>
    <col min="12305" max="12543" width="10.6640625" style="7"/>
    <col min="12544" max="12544" width="13.1640625" style="7" customWidth="1"/>
    <col min="12545" max="12545" width="79" style="7" customWidth="1"/>
    <col min="12546" max="12546" width="3.83203125" style="7" customWidth="1"/>
    <col min="12547" max="12559" width="12.5" style="7" customWidth="1"/>
    <col min="12560" max="12560" width="8.5" style="7" customWidth="1"/>
    <col min="12561" max="12799" width="10.6640625" style="7"/>
    <col min="12800" max="12800" width="13.1640625" style="7" customWidth="1"/>
    <col min="12801" max="12801" width="79" style="7" customWidth="1"/>
    <col min="12802" max="12802" width="3.83203125" style="7" customWidth="1"/>
    <col min="12803" max="12815" width="12.5" style="7" customWidth="1"/>
    <col min="12816" max="12816" width="8.5" style="7" customWidth="1"/>
    <col min="12817" max="13055" width="10.6640625" style="7"/>
    <col min="13056" max="13056" width="13.1640625" style="7" customWidth="1"/>
    <col min="13057" max="13057" width="79" style="7" customWidth="1"/>
    <col min="13058" max="13058" width="3.83203125" style="7" customWidth="1"/>
    <col min="13059" max="13071" width="12.5" style="7" customWidth="1"/>
    <col min="13072" max="13072" width="8.5" style="7" customWidth="1"/>
    <col min="13073" max="13311" width="10.6640625" style="7"/>
    <col min="13312" max="13312" width="13.1640625" style="7" customWidth="1"/>
    <col min="13313" max="13313" width="79" style="7" customWidth="1"/>
    <col min="13314" max="13314" width="3.83203125" style="7" customWidth="1"/>
    <col min="13315" max="13327" width="12.5" style="7" customWidth="1"/>
    <col min="13328" max="13328" width="8.5" style="7" customWidth="1"/>
    <col min="13329" max="13567" width="10.6640625" style="7"/>
    <col min="13568" max="13568" width="13.1640625" style="7" customWidth="1"/>
    <col min="13569" max="13569" width="79" style="7" customWidth="1"/>
    <col min="13570" max="13570" width="3.83203125" style="7" customWidth="1"/>
    <col min="13571" max="13583" width="12.5" style="7" customWidth="1"/>
    <col min="13584" max="13584" width="8.5" style="7" customWidth="1"/>
    <col min="13585" max="13823" width="10.6640625" style="7"/>
    <col min="13824" max="13824" width="13.1640625" style="7" customWidth="1"/>
    <col min="13825" max="13825" width="79" style="7" customWidth="1"/>
    <col min="13826" max="13826" width="3.83203125" style="7" customWidth="1"/>
    <col min="13827" max="13839" width="12.5" style="7" customWidth="1"/>
    <col min="13840" max="13840" width="8.5" style="7" customWidth="1"/>
    <col min="13841" max="14079" width="10.6640625" style="7"/>
    <col min="14080" max="14080" width="13.1640625" style="7" customWidth="1"/>
    <col min="14081" max="14081" width="79" style="7" customWidth="1"/>
    <col min="14082" max="14082" width="3.83203125" style="7" customWidth="1"/>
    <col min="14083" max="14095" width="12.5" style="7" customWidth="1"/>
    <col min="14096" max="14096" width="8.5" style="7" customWidth="1"/>
    <col min="14097" max="14335" width="10.6640625" style="7"/>
    <col min="14336" max="14336" width="13.1640625" style="7" customWidth="1"/>
    <col min="14337" max="14337" width="79" style="7" customWidth="1"/>
    <col min="14338" max="14338" width="3.83203125" style="7" customWidth="1"/>
    <col min="14339" max="14351" width="12.5" style="7" customWidth="1"/>
    <col min="14352" max="14352" width="8.5" style="7" customWidth="1"/>
    <col min="14353" max="14591" width="10.6640625" style="7"/>
    <col min="14592" max="14592" width="13.1640625" style="7" customWidth="1"/>
    <col min="14593" max="14593" width="79" style="7" customWidth="1"/>
    <col min="14594" max="14594" width="3.83203125" style="7" customWidth="1"/>
    <col min="14595" max="14607" width="12.5" style="7" customWidth="1"/>
    <col min="14608" max="14608" width="8.5" style="7" customWidth="1"/>
    <col min="14609" max="14847" width="10.6640625" style="7"/>
    <col min="14848" max="14848" width="13.1640625" style="7" customWidth="1"/>
    <col min="14849" max="14849" width="79" style="7" customWidth="1"/>
    <col min="14850" max="14850" width="3.83203125" style="7" customWidth="1"/>
    <col min="14851" max="14863" width="12.5" style="7" customWidth="1"/>
    <col min="14864" max="14864" width="8.5" style="7" customWidth="1"/>
    <col min="14865" max="15103" width="10.6640625" style="7"/>
    <col min="15104" max="15104" width="13.1640625" style="7" customWidth="1"/>
    <col min="15105" max="15105" width="79" style="7" customWidth="1"/>
    <col min="15106" max="15106" width="3.83203125" style="7" customWidth="1"/>
    <col min="15107" max="15119" width="12.5" style="7" customWidth="1"/>
    <col min="15120" max="15120" width="8.5" style="7" customWidth="1"/>
    <col min="15121" max="15359" width="10.6640625" style="7"/>
    <col min="15360" max="15360" width="13.1640625" style="7" customWidth="1"/>
    <col min="15361" max="15361" width="79" style="7" customWidth="1"/>
    <col min="15362" max="15362" width="3.83203125" style="7" customWidth="1"/>
    <col min="15363" max="15375" width="12.5" style="7" customWidth="1"/>
    <col min="15376" max="15376" width="8.5" style="7" customWidth="1"/>
    <col min="15377" max="15615" width="10.6640625" style="7"/>
    <col min="15616" max="15616" width="13.1640625" style="7" customWidth="1"/>
    <col min="15617" max="15617" width="79" style="7" customWidth="1"/>
    <col min="15618" max="15618" width="3.83203125" style="7" customWidth="1"/>
    <col min="15619" max="15631" width="12.5" style="7" customWidth="1"/>
    <col min="15632" max="15632" width="8.5" style="7" customWidth="1"/>
    <col min="15633" max="15871" width="10.6640625" style="7"/>
    <col min="15872" max="15872" width="13.1640625" style="7" customWidth="1"/>
    <col min="15873" max="15873" width="79" style="7" customWidth="1"/>
    <col min="15874" max="15874" width="3.83203125" style="7" customWidth="1"/>
    <col min="15875" max="15887" width="12.5" style="7" customWidth="1"/>
    <col min="15888" max="15888" width="8.5" style="7" customWidth="1"/>
    <col min="15889" max="16127" width="10.6640625" style="7"/>
    <col min="16128" max="16128" width="13.1640625" style="7" customWidth="1"/>
    <col min="16129" max="16129" width="79" style="7" customWidth="1"/>
    <col min="16130" max="16130" width="3.83203125" style="7" customWidth="1"/>
    <col min="16131" max="16143" width="12.5" style="7" customWidth="1"/>
    <col min="16144" max="16144" width="8.5" style="7" customWidth="1"/>
    <col min="16145" max="16384" width="10.6640625" style="7"/>
  </cols>
  <sheetData>
    <row r="1" spans="1:19" ht="13.5" thickBot="1" x14ac:dyDescent="0.25">
      <c r="A1" s="8" t="s">
        <v>22</v>
      </c>
      <c r="B1" s="9">
        <v>3</v>
      </c>
      <c r="C1" s="10"/>
      <c r="D1" s="11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</row>
    <row r="2" spans="1:19" ht="13.5" thickTop="1" x14ac:dyDescent="0.2">
      <c r="A2" s="13" t="str">
        <f>CONCATENATE($B$1,"|",B2)</f>
        <v>3|1</v>
      </c>
      <c r="B2" s="14">
        <v>1</v>
      </c>
      <c r="C2" s="15" t="s">
        <v>58</v>
      </c>
      <c r="D2" s="16">
        <v>1</v>
      </c>
      <c r="E2" s="17">
        <v>50</v>
      </c>
      <c r="F2" s="17">
        <v>50</v>
      </c>
      <c r="G2" s="17"/>
      <c r="H2" s="17"/>
      <c r="I2" s="17"/>
      <c r="J2" s="18"/>
      <c r="K2" s="18"/>
      <c r="L2" s="18"/>
      <c r="M2" s="18"/>
      <c r="N2" s="18"/>
      <c r="O2" s="18"/>
      <c r="P2" s="18"/>
      <c r="S2" s="7">
        <f>SUM(E2:P2)</f>
        <v>100</v>
      </c>
    </row>
    <row r="3" spans="1:19" x14ac:dyDescent="0.2">
      <c r="A3" s="19" t="str">
        <f t="shared" ref="A3:A12" si="0">CONCATENATE($B$1,"|",B3)</f>
        <v>3|2</v>
      </c>
      <c r="B3" s="20" t="s">
        <v>38</v>
      </c>
      <c r="C3" s="15" t="s">
        <v>54</v>
      </c>
      <c r="D3" s="16">
        <v>2</v>
      </c>
      <c r="E3" s="17">
        <v>50</v>
      </c>
      <c r="F3" s="17">
        <v>50</v>
      </c>
      <c r="G3" s="17"/>
      <c r="H3" s="17"/>
      <c r="I3" s="17"/>
      <c r="J3" s="21"/>
      <c r="K3" s="21"/>
      <c r="L3" s="21"/>
      <c r="M3" s="21"/>
      <c r="N3" s="21"/>
      <c r="O3" s="21"/>
      <c r="P3" s="21"/>
      <c r="S3" s="7">
        <f t="shared" ref="S3:S12" si="1">SUM(E3:P3)</f>
        <v>100</v>
      </c>
    </row>
    <row r="4" spans="1:19" x14ac:dyDescent="0.2">
      <c r="A4" s="19" t="str">
        <f t="shared" si="0"/>
        <v>3|3</v>
      </c>
      <c r="B4" s="20" t="s">
        <v>41</v>
      </c>
      <c r="C4" s="15" t="s">
        <v>59</v>
      </c>
      <c r="D4" s="16">
        <v>3</v>
      </c>
      <c r="E4" s="22">
        <v>25</v>
      </c>
      <c r="F4" s="22">
        <v>60</v>
      </c>
      <c r="G4" s="22">
        <v>15</v>
      </c>
      <c r="H4" s="22"/>
      <c r="I4" s="22"/>
      <c r="J4" s="21"/>
      <c r="K4" s="21"/>
      <c r="L4" s="21"/>
      <c r="M4" s="21"/>
      <c r="N4" s="21"/>
      <c r="O4" s="21"/>
      <c r="P4" s="21"/>
      <c r="S4" s="7">
        <f t="shared" si="1"/>
        <v>100</v>
      </c>
    </row>
    <row r="5" spans="1:19" x14ac:dyDescent="0.2">
      <c r="A5" s="19" t="str">
        <f t="shared" si="0"/>
        <v>3|4</v>
      </c>
      <c r="B5" s="20" t="s">
        <v>42</v>
      </c>
      <c r="C5" s="15" t="s">
        <v>55</v>
      </c>
      <c r="D5" s="16">
        <v>4</v>
      </c>
      <c r="E5" s="22"/>
      <c r="F5" s="22">
        <v>50</v>
      </c>
      <c r="G5" s="22">
        <v>50</v>
      </c>
      <c r="H5" s="22"/>
      <c r="I5" s="22"/>
      <c r="J5" s="21"/>
      <c r="K5" s="21"/>
      <c r="L5" s="21"/>
      <c r="M5" s="21"/>
      <c r="N5" s="21"/>
      <c r="O5" s="21"/>
      <c r="P5" s="21"/>
      <c r="S5" s="7">
        <f t="shared" si="1"/>
        <v>100</v>
      </c>
    </row>
    <row r="6" spans="1:19" x14ac:dyDescent="0.2">
      <c r="A6" s="19" t="str">
        <f t="shared" si="0"/>
        <v>3|5</v>
      </c>
      <c r="B6" s="20" t="s">
        <v>37</v>
      </c>
      <c r="C6" s="15" t="s">
        <v>56</v>
      </c>
      <c r="D6" s="16">
        <v>5</v>
      </c>
      <c r="E6" s="22">
        <v>20</v>
      </c>
      <c r="F6" s="22">
        <v>50</v>
      </c>
      <c r="G6" s="22">
        <v>30</v>
      </c>
      <c r="H6" s="22"/>
      <c r="I6" s="22"/>
      <c r="J6" s="21"/>
      <c r="K6" s="21"/>
      <c r="L6" s="21"/>
      <c r="M6" s="21"/>
      <c r="N6" s="21"/>
      <c r="O6" s="21"/>
      <c r="P6" s="21"/>
      <c r="S6" s="7">
        <f t="shared" si="1"/>
        <v>100</v>
      </c>
    </row>
    <row r="7" spans="1:19" x14ac:dyDescent="0.2">
      <c r="A7" s="19" t="str">
        <f t="shared" si="0"/>
        <v>3|6</v>
      </c>
      <c r="B7" s="20" t="s">
        <v>43</v>
      </c>
      <c r="C7" s="15" t="s">
        <v>60</v>
      </c>
      <c r="D7" s="16">
        <v>3</v>
      </c>
      <c r="E7" s="22"/>
      <c r="F7" s="22">
        <v>50</v>
      </c>
      <c r="G7" s="22">
        <v>50</v>
      </c>
      <c r="H7" s="22"/>
      <c r="I7" s="22"/>
      <c r="J7" s="21"/>
      <c r="K7" s="21"/>
      <c r="L7" s="21"/>
      <c r="M7" s="21"/>
      <c r="N7" s="21"/>
      <c r="O7" s="21"/>
      <c r="P7" s="21"/>
      <c r="S7" s="7">
        <f t="shared" si="1"/>
        <v>100</v>
      </c>
    </row>
    <row r="8" spans="1:19" x14ac:dyDescent="0.2">
      <c r="A8" s="19" t="str">
        <f t="shared" si="0"/>
        <v>3|7</v>
      </c>
      <c r="B8" s="20" t="s">
        <v>50</v>
      </c>
      <c r="C8" s="15" t="s">
        <v>61</v>
      </c>
      <c r="D8" s="16">
        <v>5</v>
      </c>
      <c r="E8" s="22"/>
      <c r="F8" s="22">
        <v>20</v>
      </c>
      <c r="G8" s="22">
        <v>80</v>
      </c>
      <c r="H8" s="22"/>
      <c r="I8" s="22"/>
      <c r="J8" s="21"/>
      <c r="K8" s="21"/>
      <c r="L8" s="21"/>
      <c r="M8" s="21"/>
      <c r="N8" s="21"/>
      <c r="O8" s="21"/>
      <c r="P8" s="21"/>
      <c r="S8" s="7">
        <f t="shared" si="1"/>
        <v>100</v>
      </c>
    </row>
    <row r="9" spans="1:19" x14ac:dyDescent="0.2">
      <c r="A9" s="19" t="str">
        <f t="shared" si="0"/>
        <v>3|8</v>
      </c>
      <c r="B9" s="20" t="s">
        <v>44</v>
      </c>
      <c r="C9" s="15" t="s">
        <v>62</v>
      </c>
      <c r="D9" s="16">
        <v>6</v>
      </c>
      <c r="E9" s="22"/>
      <c r="F9" s="22">
        <v>50</v>
      </c>
      <c r="G9" s="22">
        <v>50</v>
      </c>
      <c r="H9" s="22"/>
      <c r="I9" s="22"/>
      <c r="J9" s="21"/>
      <c r="K9" s="21"/>
      <c r="L9" s="21"/>
      <c r="M9" s="21"/>
      <c r="N9" s="21"/>
      <c r="O9" s="21"/>
      <c r="P9" s="21"/>
      <c r="S9" s="7">
        <f t="shared" si="1"/>
        <v>100</v>
      </c>
    </row>
    <row r="10" spans="1:19" x14ac:dyDescent="0.2">
      <c r="A10" s="19" t="str">
        <f t="shared" si="0"/>
        <v>3|9</v>
      </c>
      <c r="B10" s="20" t="s">
        <v>63</v>
      </c>
      <c r="C10" s="15" t="s">
        <v>64</v>
      </c>
      <c r="D10" s="16">
        <v>6</v>
      </c>
      <c r="E10" s="22">
        <v>30</v>
      </c>
      <c r="F10" s="22">
        <v>40</v>
      </c>
      <c r="G10" s="22">
        <v>30</v>
      </c>
      <c r="H10" s="22"/>
      <c r="I10" s="22"/>
      <c r="J10" s="21"/>
      <c r="K10" s="21"/>
      <c r="L10" s="21"/>
      <c r="M10" s="21"/>
      <c r="N10" s="21"/>
      <c r="O10" s="21"/>
      <c r="P10" s="21"/>
      <c r="S10" s="7">
        <f t="shared" si="1"/>
        <v>100</v>
      </c>
    </row>
    <row r="11" spans="1:19" x14ac:dyDescent="0.2">
      <c r="A11" s="19" t="str">
        <f t="shared" si="0"/>
        <v>3|10</v>
      </c>
      <c r="B11" s="20" t="s">
        <v>65</v>
      </c>
      <c r="C11" s="15" t="s">
        <v>57</v>
      </c>
      <c r="D11" s="16"/>
      <c r="E11" s="22">
        <v>60</v>
      </c>
      <c r="F11" s="22">
        <v>40</v>
      </c>
      <c r="G11" s="22"/>
      <c r="H11" s="22"/>
      <c r="I11" s="22"/>
      <c r="J11" s="21"/>
      <c r="K11" s="21"/>
      <c r="L11" s="21"/>
      <c r="M11" s="21"/>
      <c r="N11" s="21"/>
      <c r="O11" s="21"/>
      <c r="P11" s="21"/>
      <c r="S11" s="7">
        <f t="shared" si="1"/>
        <v>100</v>
      </c>
    </row>
    <row r="12" spans="1:19" x14ac:dyDescent="0.2">
      <c r="A12" s="19" t="str">
        <f t="shared" si="0"/>
        <v>3|11</v>
      </c>
      <c r="B12" s="20" t="s">
        <v>71</v>
      </c>
      <c r="C12" s="15" t="s">
        <v>79</v>
      </c>
      <c r="D12" s="16"/>
      <c r="E12" s="22">
        <v>15</v>
      </c>
      <c r="F12" s="22">
        <v>60</v>
      </c>
      <c r="G12" s="22">
        <v>25</v>
      </c>
      <c r="H12" s="22"/>
      <c r="I12" s="22"/>
      <c r="J12" s="21"/>
      <c r="K12" s="21"/>
      <c r="L12" s="21"/>
      <c r="M12" s="21"/>
      <c r="N12" s="21"/>
      <c r="O12" s="21"/>
      <c r="P12" s="21"/>
      <c r="S12" s="7">
        <f t="shared" si="1"/>
        <v>100</v>
      </c>
    </row>
    <row r="13" spans="1:19" ht="5.45" customHeight="1" x14ac:dyDescent="0.2"/>
    <row r="14" spans="1:19" ht="13.5" thickBot="1" x14ac:dyDescent="0.25">
      <c r="A14" s="23" t="s">
        <v>22</v>
      </c>
      <c r="B14" s="24">
        <v>4</v>
      </c>
      <c r="C14" s="25"/>
      <c r="D14" s="26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</row>
    <row r="15" spans="1:19" ht="13.5" thickTop="1" x14ac:dyDescent="0.2">
      <c r="A15" s="27" t="str">
        <f>CONCATENATE($B$14,"|",B15)</f>
        <v>4|1</v>
      </c>
      <c r="B15" s="14">
        <v>1</v>
      </c>
      <c r="C15" s="15" t="s">
        <v>58</v>
      </c>
      <c r="D15" s="16">
        <v>1</v>
      </c>
      <c r="E15" s="17">
        <v>45</v>
      </c>
      <c r="F15" s="17">
        <v>45</v>
      </c>
      <c r="G15" s="17">
        <v>10</v>
      </c>
      <c r="H15" s="17"/>
      <c r="I15" s="17"/>
      <c r="J15" s="18"/>
      <c r="K15" s="18"/>
      <c r="L15" s="18"/>
      <c r="M15" s="18"/>
      <c r="N15" s="18"/>
      <c r="O15" s="18"/>
      <c r="P15" s="18"/>
      <c r="S15" s="7">
        <f>SUM(E15:P15)</f>
        <v>100</v>
      </c>
    </row>
    <row r="16" spans="1:19" x14ac:dyDescent="0.2">
      <c r="A16" s="19" t="str">
        <f t="shared" ref="A16:A25" si="2">CONCATENATE($B$14,"|",B16)</f>
        <v>4|2</v>
      </c>
      <c r="B16" s="20" t="s">
        <v>38</v>
      </c>
      <c r="C16" s="15" t="s">
        <v>54</v>
      </c>
      <c r="D16" s="16">
        <v>2</v>
      </c>
      <c r="E16" s="17">
        <v>40</v>
      </c>
      <c r="F16" s="17">
        <v>40</v>
      </c>
      <c r="G16" s="17">
        <v>20</v>
      </c>
      <c r="H16" s="17"/>
      <c r="I16" s="17"/>
      <c r="J16" s="21"/>
      <c r="K16" s="21"/>
      <c r="L16" s="21"/>
      <c r="M16" s="21"/>
      <c r="N16" s="21"/>
      <c r="O16" s="21"/>
      <c r="P16" s="21"/>
      <c r="S16" s="7">
        <f t="shared" ref="S16:S25" si="3">SUM(E16:P16)</f>
        <v>100</v>
      </c>
    </row>
    <row r="17" spans="1:19" x14ac:dyDescent="0.2">
      <c r="A17" s="19" t="str">
        <f t="shared" si="2"/>
        <v>4|3</v>
      </c>
      <c r="B17" s="20" t="s">
        <v>41</v>
      </c>
      <c r="C17" s="15" t="s">
        <v>59</v>
      </c>
      <c r="D17" s="16">
        <v>3</v>
      </c>
      <c r="E17" s="22">
        <v>20</v>
      </c>
      <c r="F17" s="22">
        <v>35</v>
      </c>
      <c r="G17" s="22">
        <v>35</v>
      </c>
      <c r="H17" s="22">
        <v>10</v>
      </c>
      <c r="I17" s="22"/>
      <c r="J17" s="21"/>
      <c r="K17" s="21"/>
      <c r="L17" s="21"/>
      <c r="M17" s="21"/>
      <c r="N17" s="21"/>
      <c r="O17" s="21"/>
      <c r="P17" s="21"/>
      <c r="S17" s="7">
        <f t="shared" si="3"/>
        <v>100</v>
      </c>
    </row>
    <row r="18" spans="1:19" x14ac:dyDescent="0.2">
      <c r="A18" s="19" t="str">
        <f t="shared" si="2"/>
        <v>4|4</v>
      </c>
      <c r="B18" s="20" t="s">
        <v>42</v>
      </c>
      <c r="C18" s="15" t="s">
        <v>55</v>
      </c>
      <c r="D18" s="16">
        <v>4</v>
      </c>
      <c r="E18" s="22"/>
      <c r="F18" s="22">
        <v>35</v>
      </c>
      <c r="G18" s="22">
        <v>35</v>
      </c>
      <c r="H18" s="22">
        <v>30</v>
      </c>
      <c r="I18" s="22"/>
      <c r="J18" s="21"/>
      <c r="K18" s="21"/>
      <c r="L18" s="21"/>
      <c r="M18" s="21"/>
      <c r="N18" s="21"/>
      <c r="O18" s="21"/>
      <c r="P18" s="21"/>
      <c r="S18" s="7">
        <f t="shared" si="3"/>
        <v>100</v>
      </c>
    </row>
    <row r="19" spans="1:19" x14ac:dyDescent="0.2">
      <c r="A19" s="19" t="str">
        <f t="shared" si="2"/>
        <v>4|5</v>
      </c>
      <c r="B19" s="20" t="s">
        <v>37</v>
      </c>
      <c r="C19" s="15" t="s">
        <v>56</v>
      </c>
      <c r="D19" s="16">
        <v>5</v>
      </c>
      <c r="E19" s="22">
        <v>10</v>
      </c>
      <c r="F19" s="22">
        <v>35</v>
      </c>
      <c r="G19" s="22">
        <v>35</v>
      </c>
      <c r="H19" s="22">
        <v>20</v>
      </c>
      <c r="I19" s="22"/>
      <c r="J19" s="21"/>
      <c r="K19" s="21"/>
      <c r="L19" s="21"/>
      <c r="M19" s="21"/>
      <c r="N19" s="21"/>
      <c r="O19" s="21"/>
      <c r="P19" s="21"/>
      <c r="S19" s="7">
        <f t="shared" si="3"/>
        <v>100</v>
      </c>
    </row>
    <row r="20" spans="1:19" x14ac:dyDescent="0.2">
      <c r="A20" s="19" t="str">
        <f t="shared" si="2"/>
        <v>4|6</v>
      </c>
      <c r="B20" s="20" t="s">
        <v>43</v>
      </c>
      <c r="C20" s="15" t="s">
        <v>60</v>
      </c>
      <c r="D20" s="16">
        <v>3</v>
      </c>
      <c r="E20" s="22"/>
      <c r="F20" s="22">
        <v>35</v>
      </c>
      <c r="G20" s="22">
        <v>35</v>
      </c>
      <c r="H20" s="22">
        <v>30</v>
      </c>
      <c r="I20" s="22"/>
      <c r="J20" s="21"/>
      <c r="K20" s="21"/>
      <c r="L20" s="21"/>
      <c r="M20" s="21"/>
      <c r="N20" s="21"/>
      <c r="O20" s="21"/>
      <c r="P20" s="21"/>
      <c r="S20" s="7">
        <f t="shared" si="3"/>
        <v>100</v>
      </c>
    </row>
    <row r="21" spans="1:19" x14ac:dyDescent="0.2">
      <c r="A21" s="19" t="str">
        <f t="shared" si="2"/>
        <v>4|7</v>
      </c>
      <c r="B21" s="20" t="s">
        <v>50</v>
      </c>
      <c r="C21" s="15" t="s">
        <v>61</v>
      </c>
      <c r="D21" s="16">
        <v>5</v>
      </c>
      <c r="E21" s="22"/>
      <c r="F21" s="22">
        <v>15</v>
      </c>
      <c r="G21" s="22">
        <v>60</v>
      </c>
      <c r="H21" s="22">
        <v>25</v>
      </c>
      <c r="I21" s="22"/>
      <c r="J21" s="21"/>
      <c r="K21" s="21"/>
      <c r="L21" s="21"/>
      <c r="M21" s="21"/>
      <c r="N21" s="21"/>
      <c r="O21" s="21"/>
      <c r="P21" s="21"/>
      <c r="S21" s="7">
        <f t="shared" si="3"/>
        <v>100</v>
      </c>
    </row>
    <row r="22" spans="1:19" x14ac:dyDescent="0.2">
      <c r="A22" s="19" t="str">
        <f t="shared" si="2"/>
        <v>4|8</v>
      </c>
      <c r="B22" s="20" t="s">
        <v>44</v>
      </c>
      <c r="C22" s="15" t="s">
        <v>62</v>
      </c>
      <c r="D22" s="16">
        <v>6</v>
      </c>
      <c r="E22" s="22"/>
      <c r="F22" s="22">
        <v>30</v>
      </c>
      <c r="G22" s="22">
        <v>40</v>
      </c>
      <c r="H22" s="22">
        <v>30</v>
      </c>
      <c r="I22" s="22"/>
      <c r="J22" s="21"/>
      <c r="K22" s="21"/>
      <c r="L22" s="21"/>
      <c r="M22" s="21"/>
      <c r="N22" s="21"/>
      <c r="O22" s="21"/>
      <c r="P22" s="21"/>
      <c r="S22" s="7">
        <f t="shared" si="3"/>
        <v>100</v>
      </c>
    </row>
    <row r="23" spans="1:19" x14ac:dyDescent="0.2">
      <c r="A23" s="19" t="str">
        <f t="shared" si="2"/>
        <v>4|9</v>
      </c>
      <c r="B23" s="20" t="s">
        <v>63</v>
      </c>
      <c r="C23" s="15" t="s">
        <v>64</v>
      </c>
      <c r="D23" s="16">
        <v>6</v>
      </c>
      <c r="E23" s="22">
        <v>10</v>
      </c>
      <c r="F23" s="22">
        <v>35</v>
      </c>
      <c r="G23" s="22">
        <v>35</v>
      </c>
      <c r="H23" s="22">
        <v>20</v>
      </c>
      <c r="I23" s="22"/>
      <c r="J23" s="21"/>
      <c r="K23" s="21"/>
      <c r="L23" s="21"/>
      <c r="M23" s="21"/>
      <c r="N23" s="21"/>
      <c r="O23" s="21"/>
      <c r="P23" s="21"/>
      <c r="S23" s="7">
        <f t="shared" si="3"/>
        <v>100</v>
      </c>
    </row>
    <row r="24" spans="1:19" x14ac:dyDescent="0.2">
      <c r="A24" s="19" t="str">
        <f t="shared" si="2"/>
        <v>4|10</v>
      </c>
      <c r="B24" s="20" t="s">
        <v>65</v>
      </c>
      <c r="C24" s="15" t="s">
        <v>57</v>
      </c>
      <c r="D24" s="16"/>
      <c r="E24" s="22">
        <v>40</v>
      </c>
      <c r="F24" s="22">
        <v>40</v>
      </c>
      <c r="G24" s="22">
        <v>20</v>
      </c>
      <c r="H24" s="22"/>
      <c r="I24" s="22"/>
      <c r="J24" s="21"/>
      <c r="K24" s="21"/>
      <c r="L24" s="21"/>
      <c r="M24" s="21"/>
      <c r="N24" s="21"/>
      <c r="O24" s="21"/>
      <c r="P24" s="21"/>
      <c r="S24" s="7">
        <f t="shared" si="3"/>
        <v>100</v>
      </c>
    </row>
    <row r="25" spans="1:19" x14ac:dyDescent="0.2">
      <c r="A25" s="28" t="str">
        <f t="shared" si="2"/>
        <v>4|11</v>
      </c>
      <c r="B25" s="20" t="s">
        <v>71</v>
      </c>
      <c r="C25" s="15" t="s">
        <v>79</v>
      </c>
      <c r="D25" s="16"/>
      <c r="E25" s="22">
        <v>10</v>
      </c>
      <c r="F25" s="22">
        <v>35</v>
      </c>
      <c r="G25" s="22">
        <v>35</v>
      </c>
      <c r="H25" s="22">
        <v>20</v>
      </c>
      <c r="I25" s="22"/>
      <c r="J25" s="21"/>
      <c r="K25" s="21"/>
      <c r="L25" s="21"/>
      <c r="M25" s="21"/>
      <c r="N25" s="21"/>
      <c r="O25" s="21"/>
      <c r="P25" s="21"/>
      <c r="S25" s="7">
        <f t="shared" si="3"/>
        <v>100</v>
      </c>
    </row>
    <row r="26" spans="1:19" ht="5.45" customHeight="1" x14ac:dyDescent="0.2"/>
    <row r="27" spans="1:19" ht="13.5" thickBot="1" x14ac:dyDescent="0.25">
      <c r="A27" s="23" t="s">
        <v>22</v>
      </c>
      <c r="B27" s="24">
        <v>5</v>
      </c>
      <c r="C27" s="25"/>
      <c r="D27" s="26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</row>
    <row r="28" spans="1:19" ht="13.5" thickTop="1" x14ac:dyDescent="0.2">
      <c r="A28" s="27" t="str">
        <f>CONCATENATE($B$27,"|",B28)</f>
        <v>5|1</v>
      </c>
      <c r="B28" s="14">
        <v>1</v>
      </c>
      <c r="C28" s="15" t="s">
        <v>58</v>
      </c>
      <c r="D28" s="16">
        <v>1</v>
      </c>
      <c r="E28" s="17">
        <v>40</v>
      </c>
      <c r="F28" s="17">
        <v>30</v>
      </c>
      <c r="G28" s="17">
        <v>25</v>
      </c>
      <c r="H28" s="17">
        <v>5</v>
      </c>
      <c r="I28" s="17"/>
      <c r="J28" s="18"/>
      <c r="K28" s="18"/>
      <c r="L28" s="18"/>
      <c r="M28" s="18"/>
      <c r="N28" s="18"/>
      <c r="O28" s="18"/>
      <c r="P28" s="18"/>
      <c r="S28" s="7">
        <f>SUM(E28:P28)</f>
        <v>100</v>
      </c>
    </row>
    <row r="29" spans="1:19" x14ac:dyDescent="0.2">
      <c r="A29" s="19" t="str">
        <f t="shared" ref="A29:A38" si="4">CONCATENATE($B$27,"|",B29)</f>
        <v>5|2</v>
      </c>
      <c r="B29" s="20" t="s">
        <v>38</v>
      </c>
      <c r="C29" s="15" t="s">
        <v>54</v>
      </c>
      <c r="D29" s="16">
        <v>2</v>
      </c>
      <c r="E29" s="17">
        <v>30</v>
      </c>
      <c r="F29" s="17">
        <v>30</v>
      </c>
      <c r="G29" s="17">
        <v>30</v>
      </c>
      <c r="H29" s="17">
        <v>10</v>
      </c>
      <c r="I29" s="17"/>
      <c r="J29" s="21"/>
      <c r="K29" s="21"/>
      <c r="L29" s="21"/>
      <c r="M29" s="21"/>
      <c r="N29" s="21"/>
      <c r="O29" s="21"/>
      <c r="P29" s="21"/>
      <c r="S29" s="7">
        <f t="shared" ref="S29:S38" si="5">SUM(E29:P29)</f>
        <v>100</v>
      </c>
    </row>
    <row r="30" spans="1:19" x14ac:dyDescent="0.2">
      <c r="A30" s="19" t="str">
        <f t="shared" si="4"/>
        <v>5|3</v>
      </c>
      <c r="B30" s="20" t="s">
        <v>41</v>
      </c>
      <c r="C30" s="15" t="s">
        <v>59</v>
      </c>
      <c r="D30" s="16">
        <v>3</v>
      </c>
      <c r="E30" s="22">
        <v>10</v>
      </c>
      <c r="F30" s="22">
        <v>30</v>
      </c>
      <c r="G30" s="22">
        <v>30</v>
      </c>
      <c r="H30" s="22">
        <v>25</v>
      </c>
      <c r="I30" s="22">
        <v>5</v>
      </c>
      <c r="J30" s="21"/>
      <c r="K30" s="21"/>
      <c r="L30" s="21"/>
      <c r="M30" s="21"/>
      <c r="N30" s="21"/>
      <c r="O30" s="21"/>
      <c r="P30" s="21"/>
      <c r="S30" s="7">
        <f t="shared" si="5"/>
        <v>100</v>
      </c>
    </row>
    <row r="31" spans="1:19" x14ac:dyDescent="0.2">
      <c r="A31" s="19" t="str">
        <f t="shared" si="4"/>
        <v>5|4</v>
      </c>
      <c r="B31" s="20" t="s">
        <v>42</v>
      </c>
      <c r="C31" s="15" t="s">
        <v>55</v>
      </c>
      <c r="D31" s="16">
        <v>4</v>
      </c>
      <c r="E31" s="22"/>
      <c r="F31" s="22">
        <v>15</v>
      </c>
      <c r="G31" s="22">
        <v>30</v>
      </c>
      <c r="H31" s="22">
        <v>30</v>
      </c>
      <c r="I31" s="22">
        <v>25</v>
      </c>
      <c r="J31" s="21"/>
      <c r="K31" s="21"/>
      <c r="L31" s="21"/>
      <c r="M31" s="21"/>
      <c r="N31" s="21"/>
      <c r="O31" s="21"/>
      <c r="P31" s="21"/>
      <c r="S31" s="7">
        <f t="shared" si="5"/>
        <v>100</v>
      </c>
    </row>
    <row r="32" spans="1:19" x14ac:dyDescent="0.2">
      <c r="A32" s="19" t="str">
        <f t="shared" si="4"/>
        <v>5|5</v>
      </c>
      <c r="B32" s="20" t="s">
        <v>37</v>
      </c>
      <c r="C32" s="15" t="s">
        <v>56</v>
      </c>
      <c r="D32" s="16">
        <v>5</v>
      </c>
      <c r="E32" s="22"/>
      <c r="F32" s="22">
        <v>25</v>
      </c>
      <c r="G32" s="22">
        <v>35</v>
      </c>
      <c r="H32" s="22">
        <v>35</v>
      </c>
      <c r="I32" s="22">
        <v>5</v>
      </c>
      <c r="J32" s="21"/>
      <c r="K32" s="21"/>
      <c r="L32" s="21"/>
      <c r="M32" s="21"/>
      <c r="N32" s="21"/>
      <c r="O32" s="21"/>
      <c r="P32" s="21"/>
      <c r="S32" s="7">
        <f t="shared" si="5"/>
        <v>100</v>
      </c>
    </row>
    <row r="33" spans="1:19" x14ac:dyDescent="0.2">
      <c r="A33" s="19" t="str">
        <f t="shared" si="4"/>
        <v>5|6</v>
      </c>
      <c r="B33" s="20" t="s">
        <v>43</v>
      </c>
      <c r="C33" s="15" t="s">
        <v>60</v>
      </c>
      <c r="D33" s="16">
        <v>3</v>
      </c>
      <c r="E33" s="22"/>
      <c r="F33" s="22">
        <v>5</v>
      </c>
      <c r="G33" s="22">
        <v>40</v>
      </c>
      <c r="H33" s="22">
        <v>30</v>
      </c>
      <c r="I33" s="22">
        <v>25</v>
      </c>
      <c r="J33" s="21"/>
      <c r="K33" s="21"/>
      <c r="L33" s="21"/>
      <c r="M33" s="21"/>
      <c r="N33" s="21"/>
      <c r="O33" s="21"/>
      <c r="P33" s="21"/>
      <c r="S33" s="7">
        <f t="shared" si="5"/>
        <v>100</v>
      </c>
    </row>
    <row r="34" spans="1:19" x14ac:dyDescent="0.2">
      <c r="A34" s="19" t="str">
        <f t="shared" si="4"/>
        <v>5|7</v>
      </c>
      <c r="B34" s="20" t="s">
        <v>50</v>
      </c>
      <c r="C34" s="15" t="s">
        <v>61</v>
      </c>
      <c r="D34" s="16">
        <v>5</v>
      </c>
      <c r="E34" s="22"/>
      <c r="F34" s="22">
        <v>10</v>
      </c>
      <c r="G34" s="22">
        <v>35</v>
      </c>
      <c r="H34" s="22">
        <v>35</v>
      </c>
      <c r="I34" s="22">
        <v>20</v>
      </c>
      <c r="J34" s="21"/>
      <c r="K34" s="21"/>
      <c r="L34" s="21"/>
      <c r="M34" s="21"/>
      <c r="N34" s="21"/>
      <c r="O34" s="21"/>
      <c r="P34" s="21"/>
      <c r="S34" s="7">
        <f t="shared" si="5"/>
        <v>100</v>
      </c>
    </row>
    <row r="35" spans="1:19" x14ac:dyDescent="0.2">
      <c r="A35" s="19" t="str">
        <f t="shared" si="4"/>
        <v>5|8</v>
      </c>
      <c r="B35" s="20" t="s">
        <v>44</v>
      </c>
      <c r="C35" s="15" t="s">
        <v>62</v>
      </c>
      <c r="D35" s="16">
        <v>6</v>
      </c>
      <c r="E35" s="22"/>
      <c r="F35" s="22">
        <v>10</v>
      </c>
      <c r="G35" s="22">
        <v>35</v>
      </c>
      <c r="H35" s="22">
        <v>35</v>
      </c>
      <c r="I35" s="22">
        <v>20</v>
      </c>
      <c r="J35" s="21"/>
      <c r="K35" s="21"/>
      <c r="L35" s="21"/>
      <c r="M35" s="21"/>
      <c r="N35" s="21"/>
      <c r="O35" s="21"/>
      <c r="P35" s="21"/>
      <c r="S35" s="7">
        <f t="shared" si="5"/>
        <v>100</v>
      </c>
    </row>
    <row r="36" spans="1:19" x14ac:dyDescent="0.2">
      <c r="A36" s="19" t="str">
        <f t="shared" si="4"/>
        <v>5|9</v>
      </c>
      <c r="B36" s="20" t="s">
        <v>63</v>
      </c>
      <c r="C36" s="15" t="s">
        <v>64</v>
      </c>
      <c r="D36" s="16">
        <v>6</v>
      </c>
      <c r="E36" s="22">
        <v>5</v>
      </c>
      <c r="F36" s="22">
        <v>25</v>
      </c>
      <c r="G36" s="22">
        <v>25</v>
      </c>
      <c r="H36" s="22">
        <v>25</v>
      </c>
      <c r="I36" s="22">
        <v>20</v>
      </c>
      <c r="J36" s="21"/>
      <c r="K36" s="21"/>
      <c r="L36" s="21"/>
      <c r="M36" s="21"/>
      <c r="N36" s="21"/>
      <c r="O36" s="21"/>
      <c r="P36" s="21"/>
      <c r="S36" s="7">
        <f t="shared" si="5"/>
        <v>100</v>
      </c>
    </row>
    <row r="37" spans="1:19" x14ac:dyDescent="0.2">
      <c r="A37" s="19" t="str">
        <f t="shared" si="4"/>
        <v>5|10</v>
      </c>
      <c r="B37" s="20" t="s">
        <v>65</v>
      </c>
      <c r="C37" s="15" t="s">
        <v>57</v>
      </c>
      <c r="D37" s="16"/>
      <c r="E37" s="22">
        <v>25</v>
      </c>
      <c r="F37" s="22">
        <v>30</v>
      </c>
      <c r="G37" s="22">
        <v>30</v>
      </c>
      <c r="H37" s="22">
        <v>15</v>
      </c>
      <c r="I37" s="22"/>
      <c r="J37" s="21"/>
      <c r="K37" s="21"/>
      <c r="L37" s="21"/>
      <c r="M37" s="21"/>
      <c r="N37" s="21"/>
      <c r="O37" s="21"/>
      <c r="P37" s="21"/>
      <c r="S37" s="7">
        <f t="shared" si="5"/>
        <v>100</v>
      </c>
    </row>
    <row r="38" spans="1:19" x14ac:dyDescent="0.2">
      <c r="A38" s="19" t="str">
        <f t="shared" si="4"/>
        <v>5|11</v>
      </c>
      <c r="B38" s="20" t="s">
        <v>71</v>
      </c>
      <c r="C38" s="15" t="s">
        <v>79</v>
      </c>
      <c r="D38" s="16"/>
      <c r="E38" s="22">
        <v>7</v>
      </c>
      <c r="F38" s="22">
        <v>21</v>
      </c>
      <c r="G38" s="22">
        <v>27</v>
      </c>
      <c r="H38" s="22">
        <v>28</v>
      </c>
      <c r="I38" s="22">
        <v>17</v>
      </c>
      <c r="J38" s="21"/>
      <c r="K38" s="21"/>
      <c r="L38" s="21"/>
      <c r="M38" s="21"/>
      <c r="N38" s="21"/>
      <c r="O38" s="21"/>
      <c r="P38" s="21"/>
      <c r="S38" s="7">
        <f t="shared" si="5"/>
        <v>100</v>
      </c>
    </row>
    <row r="39" spans="1:19" ht="5.45" customHeight="1" x14ac:dyDescent="0.2"/>
    <row r="40" spans="1:19" ht="13.5" thickBot="1" x14ac:dyDescent="0.25">
      <c r="A40" s="23" t="s">
        <v>22</v>
      </c>
      <c r="B40" s="24">
        <v>6</v>
      </c>
      <c r="C40" s="25"/>
      <c r="D40" s="26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</row>
    <row r="41" spans="1:19" ht="13.5" thickTop="1" x14ac:dyDescent="0.2">
      <c r="A41" s="27" t="str">
        <f>CONCATENATE($B$40,"|",B41)</f>
        <v>6|1</v>
      </c>
      <c r="B41" s="14">
        <v>1</v>
      </c>
      <c r="C41" s="15" t="s">
        <v>58</v>
      </c>
      <c r="D41" s="16">
        <v>1</v>
      </c>
      <c r="E41" s="17">
        <v>20</v>
      </c>
      <c r="F41" s="17">
        <v>30</v>
      </c>
      <c r="G41" s="17">
        <v>30</v>
      </c>
      <c r="H41" s="17">
        <v>20</v>
      </c>
      <c r="I41" s="17"/>
      <c r="J41" s="18"/>
      <c r="K41" s="18"/>
      <c r="L41" s="18"/>
      <c r="M41" s="18"/>
      <c r="N41" s="18"/>
      <c r="O41" s="18"/>
      <c r="P41" s="18"/>
      <c r="S41" s="7">
        <f>SUM(E41:P41)</f>
        <v>100</v>
      </c>
    </row>
    <row r="42" spans="1:19" x14ac:dyDescent="0.2">
      <c r="A42" s="19" t="str">
        <f>CONCATENATE($B$40,"|",B42)</f>
        <v>6|2</v>
      </c>
      <c r="B42" s="20" t="s">
        <v>38</v>
      </c>
      <c r="C42" s="15" t="s">
        <v>54</v>
      </c>
      <c r="D42" s="16">
        <v>2</v>
      </c>
      <c r="E42" s="17">
        <v>15</v>
      </c>
      <c r="F42" s="17">
        <v>25</v>
      </c>
      <c r="G42" s="17">
        <v>30</v>
      </c>
      <c r="H42" s="17">
        <v>25</v>
      </c>
      <c r="I42" s="17">
        <v>5</v>
      </c>
      <c r="J42" s="21"/>
      <c r="K42" s="21"/>
      <c r="L42" s="21"/>
      <c r="M42" s="21"/>
      <c r="N42" s="21"/>
      <c r="O42" s="21"/>
      <c r="P42" s="21"/>
      <c r="S42" s="7">
        <f t="shared" ref="S42:S51" si="6">SUM(E42:P42)</f>
        <v>100</v>
      </c>
    </row>
    <row r="43" spans="1:19" x14ac:dyDescent="0.2">
      <c r="A43" s="19" t="str">
        <f t="shared" ref="A43:A51" si="7">CONCATENATE($B$40,"|",B43)</f>
        <v>6|3</v>
      </c>
      <c r="B43" s="20" t="s">
        <v>41</v>
      </c>
      <c r="C43" s="15" t="s">
        <v>59</v>
      </c>
      <c r="D43" s="16">
        <v>3</v>
      </c>
      <c r="E43" s="22">
        <v>5</v>
      </c>
      <c r="F43" s="22">
        <v>20</v>
      </c>
      <c r="G43" s="22">
        <v>30</v>
      </c>
      <c r="H43" s="22">
        <v>25</v>
      </c>
      <c r="I43" s="22">
        <v>20</v>
      </c>
      <c r="J43" s="21"/>
      <c r="K43" s="21"/>
      <c r="L43" s="21"/>
      <c r="M43" s="21"/>
      <c r="N43" s="21"/>
      <c r="O43" s="21"/>
      <c r="P43" s="21"/>
      <c r="S43" s="7">
        <f t="shared" si="6"/>
        <v>100</v>
      </c>
    </row>
    <row r="44" spans="1:19" x14ac:dyDescent="0.2">
      <c r="A44" s="19" t="str">
        <f t="shared" si="7"/>
        <v>6|4</v>
      </c>
      <c r="B44" s="20" t="s">
        <v>42</v>
      </c>
      <c r="C44" s="15" t="s">
        <v>55</v>
      </c>
      <c r="D44" s="16">
        <v>4</v>
      </c>
      <c r="E44" s="22"/>
      <c r="F44" s="22">
        <v>5</v>
      </c>
      <c r="G44" s="22">
        <v>20</v>
      </c>
      <c r="H44" s="22">
        <v>30</v>
      </c>
      <c r="I44" s="22">
        <v>25</v>
      </c>
      <c r="J44" s="21">
        <v>20</v>
      </c>
      <c r="K44" s="21"/>
      <c r="L44" s="21"/>
      <c r="M44" s="21"/>
      <c r="N44" s="21"/>
      <c r="O44" s="21"/>
      <c r="P44" s="21"/>
      <c r="S44" s="7">
        <f t="shared" si="6"/>
        <v>100</v>
      </c>
    </row>
    <row r="45" spans="1:19" x14ac:dyDescent="0.2">
      <c r="A45" s="19" t="str">
        <f t="shared" si="7"/>
        <v>6|5</v>
      </c>
      <c r="B45" s="20" t="s">
        <v>37</v>
      </c>
      <c r="C45" s="15" t="s">
        <v>56</v>
      </c>
      <c r="D45" s="16">
        <v>5</v>
      </c>
      <c r="E45" s="22"/>
      <c r="F45" s="22">
        <v>15</v>
      </c>
      <c r="G45" s="22">
        <v>30</v>
      </c>
      <c r="H45" s="22">
        <v>30</v>
      </c>
      <c r="I45" s="22">
        <v>25</v>
      </c>
      <c r="J45" s="21"/>
      <c r="K45" s="21"/>
      <c r="L45" s="21"/>
      <c r="M45" s="21"/>
      <c r="N45" s="21"/>
      <c r="O45" s="21"/>
      <c r="P45" s="21"/>
      <c r="S45" s="7">
        <f t="shared" si="6"/>
        <v>100</v>
      </c>
    </row>
    <row r="46" spans="1:19" x14ac:dyDescent="0.2">
      <c r="A46" s="19" t="str">
        <f t="shared" si="7"/>
        <v>6|6</v>
      </c>
      <c r="B46" s="20" t="s">
        <v>43</v>
      </c>
      <c r="C46" s="15" t="s">
        <v>60</v>
      </c>
      <c r="D46" s="16">
        <v>3</v>
      </c>
      <c r="E46" s="22"/>
      <c r="F46" s="22">
        <v>5</v>
      </c>
      <c r="G46" s="22">
        <v>10</v>
      </c>
      <c r="H46" s="22">
        <v>30</v>
      </c>
      <c r="I46" s="22">
        <v>30</v>
      </c>
      <c r="J46" s="21">
        <v>25</v>
      </c>
      <c r="K46" s="21"/>
      <c r="L46" s="21"/>
      <c r="M46" s="21"/>
      <c r="N46" s="21"/>
      <c r="O46" s="21"/>
      <c r="P46" s="21"/>
      <c r="S46" s="7">
        <f t="shared" si="6"/>
        <v>100</v>
      </c>
    </row>
    <row r="47" spans="1:19" x14ac:dyDescent="0.2">
      <c r="A47" s="19" t="str">
        <f t="shared" si="7"/>
        <v>6|7</v>
      </c>
      <c r="B47" s="20" t="s">
        <v>50</v>
      </c>
      <c r="C47" s="15" t="s">
        <v>61</v>
      </c>
      <c r="D47" s="16">
        <v>5</v>
      </c>
      <c r="E47" s="22"/>
      <c r="F47" s="22"/>
      <c r="G47" s="22">
        <v>20</v>
      </c>
      <c r="H47" s="22">
        <v>20</v>
      </c>
      <c r="I47" s="22">
        <v>30</v>
      </c>
      <c r="J47" s="21">
        <v>30</v>
      </c>
      <c r="K47" s="21"/>
      <c r="L47" s="21"/>
      <c r="M47" s="21"/>
      <c r="N47" s="21"/>
      <c r="O47" s="21"/>
      <c r="P47" s="21"/>
      <c r="S47" s="7">
        <f t="shared" si="6"/>
        <v>100</v>
      </c>
    </row>
    <row r="48" spans="1:19" x14ac:dyDescent="0.2">
      <c r="A48" s="19" t="str">
        <f t="shared" si="7"/>
        <v>6|8</v>
      </c>
      <c r="B48" s="20" t="s">
        <v>44</v>
      </c>
      <c r="C48" s="15" t="s">
        <v>62</v>
      </c>
      <c r="D48" s="16">
        <v>6</v>
      </c>
      <c r="E48" s="22"/>
      <c r="F48" s="22"/>
      <c r="G48" s="22">
        <v>20</v>
      </c>
      <c r="H48" s="22">
        <v>30</v>
      </c>
      <c r="I48" s="22">
        <v>30</v>
      </c>
      <c r="J48" s="21">
        <v>20</v>
      </c>
      <c r="K48" s="21"/>
      <c r="L48" s="21"/>
      <c r="M48" s="21"/>
      <c r="N48" s="21"/>
      <c r="O48" s="21"/>
      <c r="P48" s="21"/>
      <c r="S48" s="7">
        <f t="shared" si="6"/>
        <v>100</v>
      </c>
    </row>
    <row r="49" spans="1:19" x14ac:dyDescent="0.2">
      <c r="A49" s="19" t="str">
        <f t="shared" si="7"/>
        <v>6|9</v>
      </c>
      <c r="B49" s="20" t="s">
        <v>63</v>
      </c>
      <c r="C49" s="15" t="s">
        <v>64</v>
      </c>
      <c r="D49" s="16">
        <v>6</v>
      </c>
      <c r="E49" s="22">
        <v>5</v>
      </c>
      <c r="F49" s="22">
        <v>15</v>
      </c>
      <c r="G49" s="22">
        <v>25</v>
      </c>
      <c r="H49" s="22">
        <v>25</v>
      </c>
      <c r="I49" s="22">
        <v>20</v>
      </c>
      <c r="J49" s="21">
        <v>10</v>
      </c>
      <c r="K49" s="21"/>
      <c r="L49" s="21"/>
      <c r="M49" s="21"/>
      <c r="N49" s="21"/>
      <c r="O49" s="21"/>
      <c r="P49" s="21"/>
      <c r="S49" s="7">
        <f t="shared" si="6"/>
        <v>100</v>
      </c>
    </row>
    <row r="50" spans="1:19" x14ac:dyDescent="0.2">
      <c r="A50" s="19" t="str">
        <f t="shared" si="7"/>
        <v>6|10</v>
      </c>
      <c r="B50" s="20" t="s">
        <v>65</v>
      </c>
      <c r="C50" s="15" t="s">
        <v>57</v>
      </c>
      <c r="D50" s="16"/>
      <c r="E50" s="22">
        <v>20</v>
      </c>
      <c r="F50" s="22">
        <v>30</v>
      </c>
      <c r="G50" s="22">
        <v>30</v>
      </c>
      <c r="H50" s="22">
        <v>15</v>
      </c>
      <c r="I50" s="22">
        <v>5</v>
      </c>
      <c r="J50" s="21"/>
      <c r="K50" s="21"/>
      <c r="L50" s="21"/>
      <c r="M50" s="21"/>
      <c r="N50" s="21"/>
      <c r="O50" s="21"/>
      <c r="P50" s="21"/>
      <c r="S50" s="7">
        <f t="shared" si="6"/>
        <v>100</v>
      </c>
    </row>
    <row r="51" spans="1:19" x14ac:dyDescent="0.2">
      <c r="A51" s="19" t="str">
        <f t="shared" si="7"/>
        <v>6|11</v>
      </c>
      <c r="B51" s="20" t="s">
        <v>71</v>
      </c>
      <c r="C51" s="15" t="s">
        <v>79</v>
      </c>
      <c r="D51" s="16"/>
      <c r="E51" s="22">
        <v>3</v>
      </c>
      <c r="F51" s="22">
        <v>12</v>
      </c>
      <c r="G51" s="22">
        <v>25</v>
      </c>
      <c r="H51" s="22">
        <v>28</v>
      </c>
      <c r="I51" s="22">
        <v>21</v>
      </c>
      <c r="J51" s="21">
        <v>11</v>
      </c>
      <c r="K51" s="21"/>
      <c r="L51" s="21"/>
      <c r="M51" s="21"/>
      <c r="N51" s="21"/>
      <c r="O51" s="21"/>
      <c r="P51" s="21"/>
      <c r="S51" s="7">
        <f t="shared" si="6"/>
        <v>100</v>
      </c>
    </row>
    <row r="52" spans="1:19" ht="5.45" customHeight="1" x14ac:dyDescent="0.2"/>
    <row r="53" spans="1:19" ht="13.5" thickBot="1" x14ac:dyDescent="0.25">
      <c r="A53" s="23" t="s">
        <v>22</v>
      </c>
      <c r="B53" s="24">
        <v>7</v>
      </c>
      <c r="C53" s="25"/>
      <c r="D53" s="26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</row>
    <row r="54" spans="1:19" ht="13.5" thickTop="1" x14ac:dyDescent="0.2">
      <c r="A54" s="27" t="str">
        <f>CONCATENATE($B$53,"|",B54)</f>
        <v>7|1</v>
      </c>
      <c r="B54" s="14">
        <v>1</v>
      </c>
      <c r="C54" s="15" t="s">
        <v>58</v>
      </c>
      <c r="D54" s="16">
        <v>1</v>
      </c>
      <c r="E54" s="17">
        <v>15</v>
      </c>
      <c r="F54" s="17">
        <v>30</v>
      </c>
      <c r="G54" s="17">
        <v>30</v>
      </c>
      <c r="H54" s="17">
        <v>20</v>
      </c>
      <c r="I54" s="17">
        <v>5</v>
      </c>
      <c r="J54" s="18"/>
      <c r="K54" s="18"/>
      <c r="L54" s="18"/>
      <c r="M54" s="18"/>
      <c r="N54" s="18"/>
      <c r="O54" s="18"/>
      <c r="P54" s="18"/>
      <c r="S54" s="7">
        <f>SUM(E54:P54)</f>
        <v>100</v>
      </c>
    </row>
    <row r="55" spans="1:19" x14ac:dyDescent="0.2">
      <c r="A55" s="19" t="str">
        <f>CONCATENATE($B$53,"|",B55)</f>
        <v>7|2</v>
      </c>
      <c r="B55" s="20" t="s">
        <v>38</v>
      </c>
      <c r="C55" s="15" t="s">
        <v>54</v>
      </c>
      <c r="D55" s="16">
        <v>2</v>
      </c>
      <c r="E55" s="17">
        <v>15</v>
      </c>
      <c r="F55" s="17">
        <v>20</v>
      </c>
      <c r="G55" s="17">
        <v>25</v>
      </c>
      <c r="H55" s="17">
        <v>25</v>
      </c>
      <c r="I55" s="17">
        <v>15</v>
      </c>
      <c r="J55" s="21"/>
      <c r="K55" s="21"/>
      <c r="L55" s="21"/>
      <c r="M55" s="21"/>
      <c r="N55" s="21"/>
      <c r="O55" s="21"/>
      <c r="P55" s="21"/>
      <c r="S55" s="7">
        <f t="shared" ref="S55:S64" si="8">SUM(E55:P55)</f>
        <v>100</v>
      </c>
    </row>
    <row r="56" spans="1:19" x14ac:dyDescent="0.2">
      <c r="A56" s="19" t="str">
        <f t="shared" ref="A56:A64" si="9">CONCATENATE($B$53,"|",B56)</f>
        <v>7|3</v>
      </c>
      <c r="B56" s="20" t="s">
        <v>41</v>
      </c>
      <c r="C56" s="15" t="s">
        <v>59</v>
      </c>
      <c r="D56" s="16">
        <v>3</v>
      </c>
      <c r="E56" s="22">
        <v>5</v>
      </c>
      <c r="F56" s="22">
        <v>15</v>
      </c>
      <c r="G56" s="22">
        <v>20</v>
      </c>
      <c r="H56" s="22">
        <v>25</v>
      </c>
      <c r="I56" s="22">
        <v>20</v>
      </c>
      <c r="J56" s="21">
        <v>15</v>
      </c>
      <c r="K56" s="21"/>
      <c r="L56" s="21"/>
      <c r="M56" s="21"/>
      <c r="N56" s="21"/>
      <c r="O56" s="21"/>
      <c r="P56" s="21"/>
      <c r="S56" s="7">
        <f t="shared" si="8"/>
        <v>100</v>
      </c>
    </row>
    <row r="57" spans="1:19" x14ac:dyDescent="0.2">
      <c r="A57" s="19" t="str">
        <f t="shared" si="9"/>
        <v>7|4</v>
      </c>
      <c r="B57" s="20" t="s">
        <v>42</v>
      </c>
      <c r="C57" s="15" t="s">
        <v>55</v>
      </c>
      <c r="D57" s="16">
        <v>4</v>
      </c>
      <c r="E57" s="22"/>
      <c r="F57" s="22"/>
      <c r="G57" s="22">
        <v>15</v>
      </c>
      <c r="H57" s="22">
        <v>25</v>
      </c>
      <c r="I57" s="22">
        <v>25</v>
      </c>
      <c r="J57" s="21">
        <v>25</v>
      </c>
      <c r="K57" s="21">
        <v>10</v>
      </c>
      <c r="L57" s="21"/>
      <c r="M57" s="21"/>
      <c r="N57" s="21"/>
      <c r="O57" s="21"/>
      <c r="P57" s="21"/>
      <c r="S57" s="7">
        <f t="shared" si="8"/>
        <v>100</v>
      </c>
    </row>
    <row r="58" spans="1:19" x14ac:dyDescent="0.2">
      <c r="A58" s="19" t="str">
        <f t="shared" si="9"/>
        <v>7|5</v>
      </c>
      <c r="B58" s="20" t="s">
        <v>37</v>
      </c>
      <c r="C58" s="15" t="s">
        <v>56</v>
      </c>
      <c r="D58" s="16">
        <v>5</v>
      </c>
      <c r="E58" s="22"/>
      <c r="F58" s="22">
        <v>10</v>
      </c>
      <c r="G58" s="22">
        <v>15</v>
      </c>
      <c r="H58" s="22">
        <v>30</v>
      </c>
      <c r="I58" s="22">
        <v>30</v>
      </c>
      <c r="J58" s="21">
        <v>15</v>
      </c>
      <c r="K58" s="21"/>
      <c r="L58" s="21"/>
      <c r="M58" s="21"/>
      <c r="N58" s="21"/>
      <c r="O58" s="21"/>
      <c r="P58" s="21"/>
      <c r="S58" s="7">
        <f t="shared" si="8"/>
        <v>100</v>
      </c>
    </row>
    <row r="59" spans="1:19" x14ac:dyDescent="0.2">
      <c r="A59" s="19" t="str">
        <f t="shared" si="9"/>
        <v>7|6</v>
      </c>
      <c r="B59" s="20" t="s">
        <v>43</v>
      </c>
      <c r="C59" s="15" t="s">
        <v>60</v>
      </c>
      <c r="D59" s="16">
        <v>3</v>
      </c>
      <c r="E59" s="22"/>
      <c r="F59" s="22">
        <v>5</v>
      </c>
      <c r="G59" s="22">
        <v>10</v>
      </c>
      <c r="H59" s="22">
        <v>25</v>
      </c>
      <c r="I59" s="22">
        <v>25</v>
      </c>
      <c r="J59" s="21">
        <v>20</v>
      </c>
      <c r="K59" s="21">
        <v>15</v>
      </c>
      <c r="L59" s="21"/>
      <c r="M59" s="21"/>
      <c r="N59" s="21"/>
      <c r="O59" s="21"/>
      <c r="P59" s="21"/>
      <c r="S59" s="7">
        <f t="shared" si="8"/>
        <v>100</v>
      </c>
    </row>
    <row r="60" spans="1:19" x14ac:dyDescent="0.2">
      <c r="A60" s="19" t="str">
        <f t="shared" si="9"/>
        <v>7|7</v>
      </c>
      <c r="B60" s="20" t="s">
        <v>50</v>
      </c>
      <c r="C60" s="15" t="s">
        <v>61</v>
      </c>
      <c r="D60" s="16">
        <v>5</v>
      </c>
      <c r="E60" s="22"/>
      <c r="F60" s="22"/>
      <c r="G60" s="22">
        <v>15</v>
      </c>
      <c r="H60" s="22">
        <v>15</v>
      </c>
      <c r="I60" s="22">
        <v>25</v>
      </c>
      <c r="J60" s="22">
        <v>25</v>
      </c>
      <c r="K60" s="21">
        <v>20</v>
      </c>
      <c r="L60" s="21"/>
      <c r="M60" s="21"/>
      <c r="N60" s="21"/>
      <c r="O60" s="21"/>
      <c r="P60" s="21"/>
      <c r="S60" s="7">
        <f t="shared" si="8"/>
        <v>100</v>
      </c>
    </row>
    <row r="61" spans="1:19" x14ac:dyDescent="0.2">
      <c r="A61" s="19" t="str">
        <f t="shared" si="9"/>
        <v>7|8</v>
      </c>
      <c r="B61" s="20" t="s">
        <v>44</v>
      </c>
      <c r="C61" s="15" t="s">
        <v>62</v>
      </c>
      <c r="D61" s="16">
        <v>6</v>
      </c>
      <c r="E61" s="22"/>
      <c r="F61" s="22"/>
      <c r="G61" s="22">
        <v>10</v>
      </c>
      <c r="H61" s="22">
        <v>20</v>
      </c>
      <c r="I61" s="22">
        <v>20</v>
      </c>
      <c r="J61" s="21">
        <v>30</v>
      </c>
      <c r="K61" s="21">
        <v>20</v>
      </c>
      <c r="L61" s="21"/>
      <c r="M61" s="21"/>
      <c r="N61" s="21"/>
      <c r="O61" s="21"/>
      <c r="P61" s="21"/>
      <c r="S61" s="7">
        <f t="shared" si="8"/>
        <v>100</v>
      </c>
    </row>
    <row r="62" spans="1:19" x14ac:dyDescent="0.2">
      <c r="A62" s="19" t="str">
        <f t="shared" si="9"/>
        <v>7|9</v>
      </c>
      <c r="B62" s="20" t="s">
        <v>63</v>
      </c>
      <c r="C62" s="15" t="s">
        <v>64</v>
      </c>
      <c r="D62" s="16">
        <v>6</v>
      </c>
      <c r="E62" s="22">
        <v>5</v>
      </c>
      <c r="F62" s="22">
        <v>10</v>
      </c>
      <c r="G62" s="22">
        <v>20</v>
      </c>
      <c r="H62" s="22">
        <v>20</v>
      </c>
      <c r="I62" s="22">
        <v>20</v>
      </c>
      <c r="J62" s="21">
        <v>15</v>
      </c>
      <c r="K62" s="21">
        <v>10</v>
      </c>
      <c r="L62" s="21"/>
      <c r="M62" s="21"/>
      <c r="N62" s="21"/>
      <c r="O62" s="21"/>
      <c r="P62" s="21"/>
      <c r="S62" s="7">
        <f t="shared" si="8"/>
        <v>100</v>
      </c>
    </row>
    <row r="63" spans="1:19" x14ac:dyDescent="0.2">
      <c r="A63" s="19" t="str">
        <f t="shared" si="9"/>
        <v>7|10</v>
      </c>
      <c r="B63" s="20" t="s">
        <v>65</v>
      </c>
      <c r="C63" s="15" t="s">
        <v>57</v>
      </c>
      <c r="D63" s="16"/>
      <c r="E63" s="22">
        <v>15</v>
      </c>
      <c r="F63" s="22">
        <v>25</v>
      </c>
      <c r="G63" s="22">
        <v>25</v>
      </c>
      <c r="H63" s="22">
        <v>20</v>
      </c>
      <c r="I63" s="22">
        <v>10</v>
      </c>
      <c r="J63" s="21">
        <v>5</v>
      </c>
      <c r="K63" s="21"/>
      <c r="L63" s="21"/>
      <c r="M63" s="21"/>
      <c r="N63" s="21"/>
      <c r="O63" s="21"/>
      <c r="P63" s="21"/>
      <c r="S63" s="7">
        <f t="shared" si="8"/>
        <v>100</v>
      </c>
    </row>
    <row r="64" spans="1:19" x14ac:dyDescent="0.2">
      <c r="A64" s="19" t="str">
        <f t="shared" si="9"/>
        <v>7|11</v>
      </c>
      <c r="B64" s="20" t="s">
        <v>71</v>
      </c>
      <c r="C64" s="15" t="s">
        <v>79</v>
      </c>
      <c r="D64" s="16"/>
      <c r="E64" s="22">
        <v>2</v>
      </c>
      <c r="F64" s="22">
        <v>8</v>
      </c>
      <c r="G64" s="22">
        <v>18</v>
      </c>
      <c r="H64" s="22">
        <v>20</v>
      </c>
      <c r="I64" s="22">
        <v>20</v>
      </c>
      <c r="J64" s="21">
        <v>20</v>
      </c>
      <c r="K64" s="21">
        <v>12</v>
      </c>
      <c r="L64" s="21"/>
      <c r="M64" s="21"/>
      <c r="N64" s="21"/>
      <c r="O64" s="21"/>
      <c r="P64" s="21"/>
      <c r="S64" s="7">
        <f t="shared" si="8"/>
        <v>100</v>
      </c>
    </row>
    <row r="65" spans="1:19" ht="5.45" customHeight="1" x14ac:dyDescent="0.2"/>
    <row r="66" spans="1:19" ht="13.5" thickBot="1" x14ac:dyDescent="0.25">
      <c r="A66" s="23" t="s">
        <v>22</v>
      </c>
      <c r="B66" s="24">
        <v>8</v>
      </c>
      <c r="C66" s="25"/>
      <c r="D66" s="26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</row>
    <row r="67" spans="1:19" ht="13.5" thickTop="1" x14ac:dyDescent="0.2">
      <c r="A67" s="27" t="str">
        <f>CONCATENATE($B$66,"|",B67)</f>
        <v>8|1</v>
      </c>
      <c r="B67" s="14">
        <v>1</v>
      </c>
      <c r="C67" s="15" t="s">
        <v>58</v>
      </c>
      <c r="D67" s="16">
        <v>1</v>
      </c>
      <c r="E67" s="17">
        <v>15</v>
      </c>
      <c r="F67" s="17">
        <v>20</v>
      </c>
      <c r="G67" s="17">
        <v>25</v>
      </c>
      <c r="H67" s="17">
        <v>25</v>
      </c>
      <c r="I67" s="17">
        <v>10</v>
      </c>
      <c r="J67" s="18">
        <v>5</v>
      </c>
      <c r="K67" s="18"/>
      <c r="L67" s="18"/>
      <c r="M67" s="18"/>
      <c r="N67" s="18"/>
      <c r="O67" s="18"/>
      <c r="P67" s="18"/>
      <c r="S67" s="7">
        <f>SUM(E67:P67)</f>
        <v>100</v>
      </c>
    </row>
    <row r="68" spans="1:19" x14ac:dyDescent="0.2">
      <c r="A68" s="19" t="str">
        <f>CONCATENATE($B$66,"|",B68)</f>
        <v>8|2</v>
      </c>
      <c r="B68" s="20" t="s">
        <v>38</v>
      </c>
      <c r="C68" s="15" t="s">
        <v>54</v>
      </c>
      <c r="D68" s="16">
        <v>2</v>
      </c>
      <c r="E68" s="17">
        <v>15</v>
      </c>
      <c r="F68" s="17">
        <v>20</v>
      </c>
      <c r="G68" s="17">
        <v>25</v>
      </c>
      <c r="H68" s="17">
        <v>25</v>
      </c>
      <c r="I68" s="17">
        <v>10</v>
      </c>
      <c r="J68" s="21">
        <v>5</v>
      </c>
      <c r="K68" s="21"/>
      <c r="L68" s="21"/>
      <c r="M68" s="21"/>
      <c r="N68" s="21"/>
      <c r="O68" s="21"/>
      <c r="P68" s="21"/>
      <c r="S68" s="7">
        <f t="shared" ref="S68:S77" si="10">SUM(E68:P68)</f>
        <v>100</v>
      </c>
    </row>
    <row r="69" spans="1:19" x14ac:dyDescent="0.2">
      <c r="A69" s="19" t="str">
        <f t="shared" ref="A69:A77" si="11">CONCATENATE($B$66,"|",B69)</f>
        <v>8|3</v>
      </c>
      <c r="B69" s="20" t="s">
        <v>41</v>
      </c>
      <c r="C69" s="15" t="s">
        <v>59</v>
      </c>
      <c r="D69" s="16">
        <v>3</v>
      </c>
      <c r="E69" s="22">
        <v>5</v>
      </c>
      <c r="F69" s="22">
        <v>10</v>
      </c>
      <c r="G69" s="22">
        <v>15</v>
      </c>
      <c r="H69" s="22">
        <v>20</v>
      </c>
      <c r="I69" s="22">
        <v>20</v>
      </c>
      <c r="J69" s="21">
        <v>20</v>
      </c>
      <c r="K69" s="21">
        <v>10</v>
      </c>
      <c r="L69" s="21"/>
      <c r="M69" s="21"/>
      <c r="N69" s="21"/>
      <c r="O69" s="21"/>
      <c r="P69" s="21"/>
      <c r="S69" s="7">
        <f t="shared" si="10"/>
        <v>100</v>
      </c>
    </row>
    <row r="70" spans="1:19" x14ac:dyDescent="0.2">
      <c r="A70" s="19" t="str">
        <f t="shared" si="11"/>
        <v>8|4</v>
      </c>
      <c r="B70" s="20" t="s">
        <v>42</v>
      </c>
      <c r="C70" s="15" t="s">
        <v>55</v>
      </c>
      <c r="D70" s="16">
        <v>4</v>
      </c>
      <c r="E70" s="22"/>
      <c r="F70" s="22"/>
      <c r="G70" s="22">
        <v>10</v>
      </c>
      <c r="H70" s="22">
        <v>25</v>
      </c>
      <c r="I70" s="22">
        <v>25</v>
      </c>
      <c r="J70" s="21">
        <v>20</v>
      </c>
      <c r="K70" s="21">
        <v>10</v>
      </c>
      <c r="L70" s="21">
        <v>10</v>
      </c>
      <c r="M70" s="21"/>
      <c r="N70" s="21"/>
      <c r="O70" s="21"/>
      <c r="P70" s="21"/>
      <c r="S70" s="7">
        <f t="shared" si="10"/>
        <v>100</v>
      </c>
    </row>
    <row r="71" spans="1:19" x14ac:dyDescent="0.2">
      <c r="A71" s="19" t="str">
        <f t="shared" si="11"/>
        <v>8|5</v>
      </c>
      <c r="B71" s="20" t="s">
        <v>37</v>
      </c>
      <c r="C71" s="15" t="s">
        <v>56</v>
      </c>
      <c r="D71" s="16">
        <v>5</v>
      </c>
      <c r="E71" s="22"/>
      <c r="F71" s="22">
        <v>5</v>
      </c>
      <c r="G71" s="22">
        <v>15</v>
      </c>
      <c r="H71" s="22">
        <v>25</v>
      </c>
      <c r="I71" s="22">
        <v>25</v>
      </c>
      <c r="J71" s="21">
        <v>15</v>
      </c>
      <c r="K71" s="21">
        <v>15</v>
      </c>
      <c r="L71" s="21"/>
      <c r="M71" s="21"/>
      <c r="N71" s="21"/>
      <c r="O71" s="21"/>
      <c r="P71" s="21"/>
      <c r="S71" s="7">
        <f t="shared" si="10"/>
        <v>100</v>
      </c>
    </row>
    <row r="72" spans="1:19" x14ac:dyDescent="0.2">
      <c r="A72" s="19" t="str">
        <f t="shared" si="11"/>
        <v>8|6</v>
      </c>
      <c r="B72" s="20" t="s">
        <v>43</v>
      </c>
      <c r="C72" s="15" t="s">
        <v>60</v>
      </c>
      <c r="D72" s="16">
        <v>3</v>
      </c>
      <c r="E72" s="22"/>
      <c r="F72" s="22"/>
      <c r="G72" s="22">
        <v>5</v>
      </c>
      <c r="H72" s="22">
        <v>20</v>
      </c>
      <c r="I72" s="22">
        <v>20</v>
      </c>
      <c r="J72" s="21">
        <v>25</v>
      </c>
      <c r="K72" s="21">
        <v>20</v>
      </c>
      <c r="L72" s="21">
        <v>10</v>
      </c>
      <c r="M72" s="21"/>
      <c r="N72" s="21"/>
      <c r="O72" s="21"/>
      <c r="P72" s="21"/>
      <c r="S72" s="7">
        <f t="shared" si="10"/>
        <v>100</v>
      </c>
    </row>
    <row r="73" spans="1:19" x14ac:dyDescent="0.2">
      <c r="A73" s="19" t="str">
        <f t="shared" si="11"/>
        <v>8|7</v>
      </c>
      <c r="B73" s="20" t="s">
        <v>50</v>
      </c>
      <c r="C73" s="15" t="s">
        <v>61</v>
      </c>
      <c r="D73" s="16">
        <v>5</v>
      </c>
      <c r="E73" s="22"/>
      <c r="F73" s="22"/>
      <c r="G73" s="22">
        <v>5</v>
      </c>
      <c r="H73" s="22">
        <v>15</v>
      </c>
      <c r="I73" s="22">
        <v>20</v>
      </c>
      <c r="J73" s="22">
        <v>25</v>
      </c>
      <c r="K73" s="22">
        <v>25</v>
      </c>
      <c r="L73" s="22">
        <v>10</v>
      </c>
      <c r="M73" s="21"/>
      <c r="N73" s="21"/>
      <c r="O73" s="21"/>
      <c r="P73" s="21"/>
      <c r="S73" s="7">
        <f t="shared" si="10"/>
        <v>100</v>
      </c>
    </row>
    <row r="74" spans="1:19" x14ac:dyDescent="0.2">
      <c r="A74" s="19" t="str">
        <f t="shared" si="11"/>
        <v>8|8</v>
      </c>
      <c r="B74" s="20" t="s">
        <v>44</v>
      </c>
      <c r="C74" s="15" t="s">
        <v>62</v>
      </c>
      <c r="D74" s="16">
        <v>6</v>
      </c>
      <c r="E74" s="22"/>
      <c r="F74" s="22"/>
      <c r="G74" s="22"/>
      <c r="H74" s="22">
        <v>20</v>
      </c>
      <c r="I74" s="22">
        <v>20</v>
      </c>
      <c r="J74" s="21">
        <v>30</v>
      </c>
      <c r="K74" s="21">
        <v>20</v>
      </c>
      <c r="L74" s="21">
        <v>10</v>
      </c>
      <c r="M74" s="21"/>
      <c r="N74" s="21"/>
      <c r="O74" s="21"/>
      <c r="P74" s="21"/>
      <c r="S74" s="7">
        <f t="shared" si="10"/>
        <v>100</v>
      </c>
    </row>
    <row r="75" spans="1:19" x14ac:dyDescent="0.2">
      <c r="A75" s="19" t="str">
        <f t="shared" si="11"/>
        <v>8|9</v>
      </c>
      <c r="B75" s="20" t="s">
        <v>63</v>
      </c>
      <c r="C75" s="15" t="s">
        <v>64</v>
      </c>
      <c r="D75" s="16">
        <v>6</v>
      </c>
      <c r="E75" s="22">
        <v>5</v>
      </c>
      <c r="F75" s="22">
        <v>5</v>
      </c>
      <c r="G75" s="22">
        <v>10</v>
      </c>
      <c r="H75" s="22">
        <v>15</v>
      </c>
      <c r="I75" s="22">
        <v>20</v>
      </c>
      <c r="J75" s="21">
        <v>20</v>
      </c>
      <c r="K75" s="21">
        <v>15</v>
      </c>
      <c r="L75" s="21">
        <v>10</v>
      </c>
      <c r="M75" s="21"/>
      <c r="N75" s="21"/>
      <c r="O75" s="21"/>
      <c r="P75" s="21"/>
      <c r="S75" s="7">
        <f t="shared" si="10"/>
        <v>100</v>
      </c>
    </row>
    <row r="76" spans="1:19" x14ac:dyDescent="0.2">
      <c r="A76" s="19" t="str">
        <f t="shared" si="11"/>
        <v>8|10</v>
      </c>
      <c r="B76" s="20" t="s">
        <v>65</v>
      </c>
      <c r="C76" s="15" t="s">
        <v>57</v>
      </c>
      <c r="D76" s="16"/>
      <c r="E76" s="22">
        <v>15</v>
      </c>
      <c r="F76" s="22">
        <v>20</v>
      </c>
      <c r="G76" s="22">
        <v>20</v>
      </c>
      <c r="H76" s="22">
        <v>20</v>
      </c>
      <c r="I76" s="22">
        <v>15</v>
      </c>
      <c r="J76" s="21">
        <v>10</v>
      </c>
      <c r="K76" s="21"/>
      <c r="L76" s="21"/>
      <c r="M76" s="21"/>
      <c r="N76" s="21"/>
      <c r="O76" s="21"/>
      <c r="P76" s="21"/>
      <c r="S76" s="7">
        <f t="shared" si="10"/>
        <v>100</v>
      </c>
    </row>
    <row r="77" spans="1:19" x14ac:dyDescent="0.2">
      <c r="A77" s="19" t="str">
        <f t="shared" si="11"/>
        <v>8|11</v>
      </c>
      <c r="B77" s="20" t="s">
        <v>71</v>
      </c>
      <c r="C77" s="15" t="s">
        <v>79</v>
      </c>
      <c r="D77" s="16"/>
      <c r="E77" s="22">
        <v>2</v>
      </c>
      <c r="F77" s="22">
        <v>2</v>
      </c>
      <c r="G77" s="22">
        <v>13</v>
      </c>
      <c r="H77" s="22">
        <v>15</v>
      </c>
      <c r="I77" s="22">
        <v>15</v>
      </c>
      <c r="J77" s="21">
        <v>22</v>
      </c>
      <c r="K77" s="21">
        <v>23</v>
      </c>
      <c r="L77" s="21">
        <v>8</v>
      </c>
      <c r="M77" s="21"/>
      <c r="N77" s="21"/>
      <c r="O77" s="21"/>
      <c r="P77" s="21"/>
      <c r="S77" s="7">
        <f t="shared" si="10"/>
        <v>100</v>
      </c>
    </row>
    <row r="78" spans="1:19" ht="5.45" customHeight="1" x14ac:dyDescent="0.2"/>
    <row r="79" spans="1:19" ht="13.5" thickBot="1" x14ac:dyDescent="0.25">
      <c r="A79" s="23" t="s">
        <v>22</v>
      </c>
      <c r="B79" s="24">
        <v>9</v>
      </c>
      <c r="C79" s="25"/>
      <c r="D79" s="26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</row>
    <row r="80" spans="1:19" ht="13.5" thickTop="1" x14ac:dyDescent="0.2">
      <c r="A80" s="27" t="str">
        <f>CONCATENATE($B$79,"|",B80)</f>
        <v>9|1</v>
      </c>
      <c r="B80" s="14">
        <v>1</v>
      </c>
      <c r="C80" s="15" t="s">
        <v>58</v>
      </c>
      <c r="D80" s="16">
        <v>1</v>
      </c>
      <c r="E80" s="17">
        <v>15</v>
      </c>
      <c r="F80" s="17">
        <v>15</v>
      </c>
      <c r="G80" s="17">
        <v>20</v>
      </c>
      <c r="H80" s="17">
        <v>20</v>
      </c>
      <c r="I80" s="17">
        <v>20</v>
      </c>
      <c r="J80" s="18">
        <v>10</v>
      </c>
      <c r="K80" s="18"/>
      <c r="L80" s="18"/>
      <c r="M80" s="18"/>
      <c r="N80" s="18"/>
      <c r="O80" s="18"/>
      <c r="P80" s="18"/>
      <c r="S80" s="7">
        <f>SUM(E80:P80)</f>
        <v>100</v>
      </c>
    </row>
    <row r="81" spans="1:19" x14ac:dyDescent="0.2">
      <c r="A81" s="19" t="str">
        <f>CONCATENATE($B$79,"|",B81)</f>
        <v>9|2</v>
      </c>
      <c r="B81" s="20" t="s">
        <v>38</v>
      </c>
      <c r="C81" s="15" t="s">
        <v>54</v>
      </c>
      <c r="D81" s="16">
        <v>2</v>
      </c>
      <c r="E81" s="17">
        <v>10</v>
      </c>
      <c r="F81" s="17">
        <v>15</v>
      </c>
      <c r="G81" s="17">
        <v>20</v>
      </c>
      <c r="H81" s="17">
        <v>20</v>
      </c>
      <c r="I81" s="17">
        <v>15</v>
      </c>
      <c r="J81" s="21">
        <v>15</v>
      </c>
      <c r="K81" s="21">
        <v>5</v>
      </c>
      <c r="L81" s="21"/>
      <c r="M81" s="21"/>
      <c r="N81" s="21"/>
      <c r="O81" s="21"/>
      <c r="P81" s="21"/>
      <c r="S81" s="7">
        <f t="shared" ref="S81:S90" si="12">SUM(E81:P81)</f>
        <v>100</v>
      </c>
    </row>
    <row r="82" spans="1:19" x14ac:dyDescent="0.2">
      <c r="A82" s="19" t="str">
        <f t="shared" ref="A82:A90" si="13">CONCATENATE($B$79,"|",B82)</f>
        <v>9|3</v>
      </c>
      <c r="B82" s="20" t="s">
        <v>41</v>
      </c>
      <c r="C82" s="15" t="s">
        <v>59</v>
      </c>
      <c r="D82" s="16">
        <v>3</v>
      </c>
      <c r="E82" s="22">
        <v>5</v>
      </c>
      <c r="F82" s="22">
        <v>10</v>
      </c>
      <c r="G82" s="22">
        <v>15</v>
      </c>
      <c r="H82" s="22">
        <v>20</v>
      </c>
      <c r="I82" s="22">
        <v>20</v>
      </c>
      <c r="J82" s="21">
        <v>10</v>
      </c>
      <c r="K82" s="21">
        <v>10</v>
      </c>
      <c r="L82" s="21">
        <v>10</v>
      </c>
      <c r="M82" s="21"/>
      <c r="N82" s="21"/>
      <c r="O82" s="21"/>
      <c r="P82" s="21"/>
      <c r="S82" s="7">
        <f t="shared" si="12"/>
        <v>100</v>
      </c>
    </row>
    <row r="83" spans="1:19" x14ac:dyDescent="0.2">
      <c r="A83" s="19" t="str">
        <f t="shared" si="13"/>
        <v>9|4</v>
      </c>
      <c r="B83" s="20" t="s">
        <v>42</v>
      </c>
      <c r="C83" s="15" t="s">
        <v>55</v>
      </c>
      <c r="D83" s="16">
        <v>4</v>
      </c>
      <c r="E83" s="22"/>
      <c r="F83" s="22"/>
      <c r="G83" s="22">
        <v>5</v>
      </c>
      <c r="H83" s="22">
        <v>15</v>
      </c>
      <c r="I83" s="22">
        <v>20</v>
      </c>
      <c r="J83" s="21">
        <v>20</v>
      </c>
      <c r="K83" s="21">
        <v>20</v>
      </c>
      <c r="L83" s="21">
        <v>15</v>
      </c>
      <c r="M83" s="21">
        <v>5</v>
      </c>
      <c r="N83" s="21"/>
      <c r="O83" s="21"/>
      <c r="P83" s="21"/>
      <c r="S83" s="7">
        <f t="shared" si="12"/>
        <v>100</v>
      </c>
    </row>
    <row r="84" spans="1:19" x14ac:dyDescent="0.2">
      <c r="A84" s="19" t="str">
        <f t="shared" si="13"/>
        <v>9|5</v>
      </c>
      <c r="B84" s="20" t="s">
        <v>37</v>
      </c>
      <c r="C84" s="15" t="s">
        <v>56</v>
      </c>
      <c r="D84" s="16">
        <v>5</v>
      </c>
      <c r="E84" s="22"/>
      <c r="F84" s="22">
        <v>5</v>
      </c>
      <c r="G84" s="22">
        <v>10</v>
      </c>
      <c r="H84" s="22">
        <v>15</v>
      </c>
      <c r="I84" s="22">
        <v>20</v>
      </c>
      <c r="J84" s="21">
        <v>20</v>
      </c>
      <c r="K84" s="21">
        <v>20</v>
      </c>
      <c r="L84" s="21">
        <v>10</v>
      </c>
      <c r="M84" s="21"/>
      <c r="N84" s="21"/>
      <c r="O84" s="21"/>
      <c r="P84" s="21"/>
      <c r="S84" s="7">
        <f t="shared" si="12"/>
        <v>100</v>
      </c>
    </row>
    <row r="85" spans="1:19" x14ac:dyDescent="0.2">
      <c r="A85" s="19" t="str">
        <f t="shared" si="13"/>
        <v>9|6</v>
      </c>
      <c r="B85" s="20" t="s">
        <v>43</v>
      </c>
      <c r="C85" s="15" t="s">
        <v>60</v>
      </c>
      <c r="D85" s="16">
        <v>3</v>
      </c>
      <c r="E85" s="22"/>
      <c r="F85" s="22"/>
      <c r="G85" s="22">
        <v>5</v>
      </c>
      <c r="H85" s="22">
        <v>10</v>
      </c>
      <c r="I85" s="22">
        <v>20</v>
      </c>
      <c r="J85" s="21">
        <v>20</v>
      </c>
      <c r="K85" s="21">
        <v>20</v>
      </c>
      <c r="L85" s="21">
        <v>15</v>
      </c>
      <c r="M85" s="21">
        <v>10</v>
      </c>
      <c r="N85" s="21"/>
      <c r="O85" s="21"/>
      <c r="P85" s="21"/>
      <c r="S85" s="7">
        <f t="shared" si="12"/>
        <v>100</v>
      </c>
    </row>
    <row r="86" spans="1:19" x14ac:dyDescent="0.2">
      <c r="A86" s="19" t="str">
        <f t="shared" si="13"/>
        <v>9|7</v>
      </c>
      <c r="B86" s="20" t="s">
        <v>50</v>
      </c>
      <c r="C86" s="15" t="s">
        <v>61</v>
      </c>
      <c r="D86" s="16">
        <v>5</v>
      </c>
      <c r="E86" s="22"/>
      <c r="F86" s="22"/>
      <c r="G86" s="22"/>
      <c r="H86" s="22">
        <v>15</v>
      </c>
      <c r="I86" s="22">
        <v>15</v>
      </c>
      <c r="J86" s="21">
        <v>15</v>
      </c>
      <c r="K86" s="21">
        <v>20</v>
      </c>
      <c r="L86" s="21">
        <v>20</v>
      </c>
      <c r="M86" s="21">
        <v>15</v>
      </c>
      <c r="N86" s="21"/>
      <c r="O86" s="21"/>
      <c r="P86" s="21"/>
      <c r="S86" s="7">
        <f t="shared" si="12"/>
        <v>100</v>
      </c>
    </row>
    <row r="87" spans="1:19" x14ac:dyDescent="0.2">
      <c r="A87" s="19" t="str">
        <f t="shared" si="13"/>
        <v>9|8</v>
      </c>
      <c r="B87" s="20" t="s">
        <v>44</v>
      </c>
      <c r="C87" s="15" t="s">
        <v>62</v>
      </c>
      <c r="D87" s="16">
        <v>6</v>
      </c>
      <c r="E87" s="22"/>
      <c r="F87" s="22"/>
      <c r="G87" s="22"/>
      <c r="H87" s="22">
        <v>10</v>
      </c>
      <c r="I87" s="22">
        <v>20</v>
      </c>
      <c r="J87" s="21">
        <v>30</v>
      </c>
      <c r="K87" s="21">
        <v>20</v>
      </c>
      <c r="L87" s="21">
        <v>10</v>
      </c>
      <c r="M87" s="21">
        <v>10</v>
      </c>
      <c r="N87" s="21"/>
      <c r="O87" s="21"/>
      <c r="P87" s="21"/>
      <c r="S87" s="7">
        <f t="shared" si="12"/>
        <v>100</v>
      </c>
    </row>
    <row r="88" spans="1:19" x14ac:dyDescent="0.2">
      <c r="A88" s="19" t="str">
        <f t="shared" si="13"/>
        <v>9|9</v>
      </c>
      <c r="B88" s="20" t="s">
        <v>63</v>
      </c>
      <c r="C88" s="15" t="s">
        <v>64</v>
      </c>
      <c r="D88" s="16">
        <v>6</v>
      </c>
      <c r="E88" s="22">
        <v>5</v>
      </c>
      <c r="F88" s="22">
        <v>5</v>
      </c>
      <c r="G88" s="22">
        <v>10</v>
      </c>
      <c r="H88" s="22">
        <v>15</v>
      </c>
      <c r="I88" s="22">
        <v>20</v>
      </c>
      <c r="J88" s="21">
        <v>15</v>
      </c>
      <c r="K88" s="21">
        <v>15</v>
      </c>
      <c r="L88" s="21">
        <v>15</v>
      </c>
      <c r="M88" s="21"/>
      <c r="N88" s="21"/>
      <c r="O88" s="21"/>
      <c r="P88" s="21"/>
      <c r="S88" s="7">
        <f t="shared" si="12"/>
        <v>100</v>
      </c>
    </row>
    <row r="89" spans="1:19" x14ac:dyDescent="0.2">
      <c r="A89" s="19" t="str">
        <f t="shared" si="13"/>
        <v>9|10</v>
      </c>
      <c r="B89" s="20" t="s">
        <v>65</v>
      </c>
      <c r="C89" s="15" t="s">
        <v>57</v>
      </c>
      <c r="D89" s="16"/>
      <c r="E89" s="22">
        <v>10</v>
      </c>
      <c r="F89" s="22">
        <v>15</v>
      </c>
      <c r="G89" s="22">
        <v>20</v>
      </c>
      <c r="H89" s="22">
        <v>20</v>
      </c>
      <c r="I89" s="22">
        <v>20</v>
      </c>
      <c r="J89" s="21">
        <v>10</v>
      </c>
      <c r="K89" s="21">
        <v>5</v>
      </c>
      <c r="L89" s="21"/>
      <c r="M89" s="21"/>
      <c r="N89" s="21"/>
      <c r="O89" s="21"/>
      <c r="P89" s="21"/>
      <c r="S89" s="7">
        <f t="shared" si="12"/>
        <v>100</v>
      </c>
    </row>
    <row r="90" spans="1:19" x14ac:dyDescent="0.2">
      <c r="A90" s="19" t="str">
        <f t="shared" si="13"/>
        <v>9|11</v>
      </c>
      <c r="B90" s="20" t="s">
        <v>71</v>
      </c>
      <c r="C90" s="15" t="s">
        <v>79</v>
      </c>
      <c r="D90" s="16"/>
      <c r="E90" s="22">
        <v>3</v>
      </c>
      <c r="F90" s="22">
        <v>5</v>
      </c>
      <c r="G90" s="22">
        <v>11</v>
      </c>
      <c r="H90" s="22">
        <v>15</v>
      </c>
      <c r="I90" s="22">
        <v>20</v>
      </c>
      <c r="J90" s="21">
        <v>16</v>
      </c>
      <c r="K90" s="21">
        <v>14</v>
      </c>
      <c r="L90" s="21">
        <v>10</v>
      </c>
      <c r="M90" s="21">
        <v>6</v>
      </c>
      <c r="N90" s="21"/>
      <c r="O90" s="21"/>
      <c r="P90" s="21"/>
      <c r="S90" s="7">
        <f t="shared" si="12"/>
        <v>100</v>
      </c>
    </row>
    <row r="91" spans="1:19" ht="5.45" customHeight="1" x14ac:dyDescent="0.2"/>
    <row r="92" spans="1:19" ht="13.5" thickBot="1" x14ac:dyDescent="0.25">
      <c r="A92" s="23" t="s">
        <v>22</v>
      </c>
      <c r="B92" s="24">
        <v>10</v>
      </c>
      <c r="C92" s="25"/>
      <c r="D92" s="26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</row>
    <row r="93" spans="1:19" ht="13.5" thickTop="1" x14ac:dyDescent="0.2">
      <c r="A93" s="27" t="str">
        <f>CONCATENATE($B$92,"|",B93)</f>
        <v>10|1</v>
      </c>
      <c r="B93" s="14">
        <v>1</v>
      </c>
      <c r="C93" s="15" t="s">
        <v>58</v>
      </c>
      <c r="D93" s="16">
        <v>1</v>
      </c>
      <c r="E93" s="17">
        <v>20</v>
      </c>
      <c r="F93" s="17">
        <v>20</v>
      </c>
      <c r="G93" s="17">
        <v>20</v>
      </c>
      <c r="H93" s="17">
        <v>10</v>
      </c>
      <c r="I93" s="17">
        <v>10</v>
      </c>
      <c r="J93" s="18">
        <v>10</v>
      </c>
      <c r="K93" s="18">
        <v>10</v>
      </c>
      <c r="L93" s="18"/>
      <c r="M93" s="18"/>
      <c r="N93" s="18"/>
      <c r="O93" s="18"/>
      <c r="P93" s="18"/>
      <c r="S93" s="7">
        <f>SUM(E93:P93)</f>
        <v>100</v>
      </c>
    </row>
    <row r="94" spans="1:19" x14ac:dyDescent="0.2">
      <c r="A94" s="19" t="str">
        <f>CONCATENATE($B$92,"|",B94)</f>
        <v>10|2</v>
      </c>
      <c r="B94" s="20" t="s">
        <v>38</v>
      </c>
      <c r="C94" s="15" t="s">
        <v>54</v>
      </c>
      <c r="D94" s="16">
        <v>2</v>
      </c>
      <c r="E94" s="17">
        <v>5</v>
      </c>
      <c r="F94" s="17">
        <v>10</v>
      </c>
      <c r="G94" s="17">
        <v>15</v>
      </c>
      <c r="H94" s="17">
        <v>20</v>
      </c>
      <c r="I94" s="17">
        <v>20</v>
      </c>
      <c r="J94" s="21">
        <v>15</v>
      </c>
      <c r="K94" s="21">
        <v>10</v>
      </c>
      <c r="L94" s="21">
        <v>5</v>
      </c>
      <c r="M94" s="21"/>
      <c r="N94" s="21"/>
      <c r="O94" s="21"/>
      <c r="P94" s="21"/>
      <c r="S94" s="7">
        <f t="shared" ref="S94:S103" si="14">SUM(E94:P94)</f>
        <v>100</v>
      </c>
    </row>
    <row r="95" spans="1:19" x14ac:dyDescent="0.2">
      <c r="A95" s="19" t="str">
        <f t="shared" ref="A95:A103" si="15">CONCATENATE($B$92,"|",B95)</f>
        <v>10|3</v>
      </c>
      <c r="B95" s="20" t="s">
        <v>41</v>
      </c>
      <c r="C95" s="15" t="s">
        <v>59</v>
      </c>
      <c r="D95" s="16">
        <v>3</v>
      </c>
      <c r="E95" s="22"/>
      <c r="F95" s="22">
        <v>5</v>
      </c>
      <c r="G95" s="22">
        <v>10</v>
      </c>
      <c r="H95" s="22">
        <v>15</v>
      </c>
      <c r="I95" s="22">
        <v>15</v>
      </c>
      <c r="J95" s="21">
        <v>15</v>
      </c>
      <c r="K95" s="21">
        <v>15</v>
      </c>
      <c r="L95" s="21">
        <v>15</v>
      </c>
      <c r="M95" s="21">
        <v>10</v>
      </c>
      <c r="N95" s="21"/>
      <c r="O95" s="21"/>
      <c r="P95" s="21"/>
      <c r="S95" s="7">
        <f t="shared" si="14"/>
        <v>100</v>
      </c>
    </row>
    <row r="96" spans="1:19" x14ac:dyDescent="0.2">
      <c r="A96" s="19" t="str">
        <f t="shared" si="15"/>
        <v>10|4</v>
      </c>
      <c r="B96" s="20" t="s">
        <v>42</v>
      </c>
      <c r="C96" s="15" t="s">
        <v>55</v>
      </c>
      <c r="D96" s="16">
        <v>4</v>
      </c>
      <c r="E96" s="22"/>
      <c r="F96" s="22"/>
      <c r="G96" s="22">
        <v>5</v>
      </c>
      <c r="H96" s="22">
        <v>5</v>
      </c>
      <c r="I96" s="22">
        <v>15</v>
      </c>
      <c r="J96" s="21">
        <v>20</v>
      </c>
      <c r="K96" s="21">
        <v>20</v>
      </c>
      <c r="L96" s="21">
        <v>15</v>
      </c>
      <c r="M96" s="21">
        <v>10</v>
      </c>
      <c r="N96" s="21">
        <v>10</v>
      </c>
      <c r="O96" s="21"/>
      <c r="P96" s="21"/>
      <c r="S96" s="7">
        <f t="shared" si="14"/>
        <v>100</v>
      </c>
    </row>
    <row r="97" spans="1:19" x14ac:dyDescent="0.2">
      <c r="A97" s="19" t="str">
        <f t="shared" si="15"/>
        <v>10|5</v>
      </c>
      <c r="B97" s="20" t="s">
        <v>37</v>
      </c>
      <c r="C97" s="15" t="s">
        <v>56</v>
      </c>
      <c r="D97" s="16">
        <v>5</v>
      </c>
      <c r="E97" s="22"/>
      <c r="F97" s="22"/>
      <c r="G97" s="22">
        <v>10</v>
      </c>
      <c r="H97" s="22">
        <v>10</v>
      </c>
      <c r="I97" s="22">
        <v>10</v>
      </c>
      <c r="J97" s="21">
        <v>20</v>
      </c>
      <c r="K97" s="21">
        <v>20</v>
      </c>
      <c r="L97" s="21">
        <v>20</v>
      </c>
      <c r="M97" s="21">
        <v>10</v>
      </c>
      <c r="N97" s="21"/>
      <c r="O97" s="21"/>
      <c r="P97" s="21"/>
      <c r="S97" s="7">
        <f t="shared" si="14"/>
        <v>100</v>
      </c>
    </row>
    <row r="98" spans="1:19" x14ac:dyDescent="0.2">
      <c r="A98" s="19" t="str">
        <f t="shared" si="15"/>
        <v>10|6</v>
      </c>
      <c r="B98" s="20" t="s">
        <v>43</v>
      </c>
      <c r="C98" s="15" t="s">
        <v>60</v>
      </c>
      <c r="D98" s="16">
        <v>3</v>
      </c>
      <c r="E98" s="22"/>
      <c r="F98" s="22"/>
      <c r="G98" s="22"/>
      <c r="H98" s="22">
        <v>5</v>
      </c>
      <c r="I98" s="22">
        <v>10</v>
      </c>
      <c r="J98" s="22">
        <v>15</v>
      </c>
      <c r="K98" s="21">
        <v>20</v>
      </c>
      <c r="L98" s="21">
        <v>20</v>
      </c>
      <c r="M98" s="21">
        <v>15</v>
      </c>
      <c r="N98" s="21">
        <v>15</v>
      </c>
      <c r="O98" s="21"/>
      <c r="P98" s="21"/>
      <c r="S98" s="7">
        <f t="shared" si="14"/>
        <v>100</v>
      </c>
    </row>
    <row r="99" spans="1:19" x14ac:dyDescent="0.2">
      <c r="A99" s="19" t="str">
        <f t="shared" si="15"/>
        <v>10|7</v>
      </c>
      <c r="B99" s="20" t="s">
        <v>50</v>
      </c>
      <c r="C99" s="15" t="s">
        <v>61</v>
      </c>
      <c r="D99" s="16">
        <v>5</v>
      </c>
      <c r="E99" s="22"/>
      <c r="F99" s="22"/>
      <c r="G99" s="22"/>
      <c r="H99" s="22">
        <v>15</v>
      </c>
      <c r="I99" s="22">
        <v>15</v>
      </c>
      <c r="J99" s="21">
        <v>15</v>
      </c>
      <c r="K99" s="21">
        <v>20</v>
      </c>
      <c r="L99" s="21">
        <v>15</v>
      </c>
      <c r="M99" s="21">
        <v>10</v>
      </c>
      <c r="N99" s="21">
        <v>10</v>
      </c>
      <c r="O99" s="21"/>
      <c r="P99" s="21"/>
      <c r="S99" s="7">
        <f t="shared" si="14"/>
        <v>100</v>
      </c>
    </row>
    <row r="100" spans="1:19" x14ac:dyDescent="0.2">
      <c r="A100" s="19" t="str">
        <f t="shared" si="15"/>
        <v>10|8</v>
      </c>
      <c r="B100" s="20" t="s">
        <v>44</v>
      </c>
      <c r="C100" s="15" t="s">
        <v>62</v>
      </c>
      <c r="D100" s="16">
        <v>6</v>
      </c>
      <c r="E100" s="22"/>
      <c r="F100" s="22"/>
      <c r="G100" s="22"/>
      <c r="H100" s="22">
        <v>10</v>
      </c>
      <c r="I100" s="22">
        <v>20</v>
      </c>
      <c r="J100" s="21">
        <v>20</v>
      </c>
      <c r="K100" s="21">
        <v>20</v>
      </c>
      <c r="L100" s="21">
        <v>10</v>
      </c>
      <c r="M100" s="21">
        <v>10</v>
      </c>
      <c r="N100" s="21">
        <v>10</v>
      </c>
      <c r="O100" s="21"/>
      <c r="P100" s="21"/>
      <c r="S100" s="7">
        <f t="shared" si="14"/>
        <v>100</v>
      </c>
    </row>
    <row r="101" spans="1:19" x14ac:dyDescent="0.2">
      <c r="A101" s="19" t="str">
        <f t="shared" si="15"/>
        <v>10|9</v>
      </c>
      <c r="B101" s="20" t="s">
        <v>63</v>
      </c>
      <c r="C101" s="15" t="s">
        <v>64</v>
      </c>
      <c r="D101" s="16">
        <v>6</v>
      </c>
      <c r="E101" s="22">
        <v>5</v>
      </c>
      <c r="F101" s="22">
        <v>5</v>
      </c>
      <c r="G101" s="22">
        <v>10</v>
      </c>
      <c r="H101" s="22">
        <v>10</v>
      </c>
      <c r="I101" s="22">
        <v>10</v>
      </c>
      <c r="J101" s="21">
        <v>15</v>
      </c>
      <c r="K101" s="21">
        <v>15</v>
      </c>
      <c r="L101" s="21">
        <v>10</v>
      </c>
      <c r="M101" s="21">
        <v>10</v>
      </c>
      <c r="N101" s="21">
        <v>10</v>
      </c>
      <c r="O101" s="21"/>
      <c r="P101" s="21"/>
      <c r="S101" s="7">
        <f t="shared" si="14"/>
        <v>100</v>
      </c>
    </row>
    <row r="102" spans="1:19" x14ac:dyDescent="0.2">
      <c r="A102" s="19" t="str">
        <f t="shared" si="15"/>
        <v>10|10</v>
      </c>
      <c r="B102" s="20" t="s">
        <v>65</v>
      </c>
      <c r="C102" s="15" t="s">
        <v>57</v>
      </c>
      <c r="D102" s="16"/>
      <c r="E102" s="22">
        <v>10</v>
      </c>
      <c r="F102" s="22">
        <v>15</v>
      </c>
      <c r="G102" s="22">
        <v>15</v>
      </c>
      <c r="H102" s="22">
        <v>15</v>
      </c>
      <c r="I102" s="22">
        <v>15</v>
      </c>
      <c r="J102" s="21">
        <v>15</v>
      </c>
      <c r="K102" s="21">
        <v>10</v>
      </c>
      <c r="L102" s="21">
        <v>5</v>
      </c>
      <c r="M102" s="21"/>
      <c r="N102" s="21"/>
      <c r="O102" s="21"/>
      <c r="P102" s="21"/>
      <c r="S102" s="7">
        <f t="shared" si="14"/>
        <v>100</v>
      </c>
    </row>
    <row r="103" spans="1:19" x14ac:dyDescent="0.2">
      <c r="A103" s="19" t="str">
        <f t="shared" si="15"/>
        <v>10|11</v>
      </c>
      <c r="B103" s="20" t="s">
        <v>71</v>
      </c>
      <c r="C103" s="15" t="s">
        <v>79</v>
      </c>
      <c r="D103" s="16"/>
      <c r="E103" s="22">
        <v>2</v>
      </c>
      <c r="F103" s="22">
        <v>2</v>
      </c>
      <c r="G103" s="22">
        <v>14</v>
      </c>
      <c r="H103" s="22">
        <v>14</v>
      </c>
      <c r="I103" s="22">
        <v>15</v>
      </c>
      <c r="J103" s="21">
        <v>15</v>
      </c>
      <c r="K103" s="21">
        <v>15</v>
      </c>
      <c r="L103" s="21">
        <v>15</v>
      </c>
      <c r="M103" s="21">
        <v>5</v>
      </c>
      <c r="N103" s="21">
        <v>3</v>
      </c>
      <c r="O103" s="21"/>
      <c r="P103" s="21"/>
      <c r="S103" s="7">
        <f t="shared" si="14"/>
        <v>100</v>
      </c>
    </row>
    <row r="104" spans="1:19" ht="5.45" customHeight="1" x14ac:dyDescent="0.2"/>
    <row r="105" spans="1:19" ht="13.5" thickBot="1" x14ac:dyDescent="0.25">
      <c r="A105" s="23" t="s">
        <v>22</v>
      </c>
      <c r="B105" s="24">
        <v>11</v>
      </c>
      <c r="C105" s="25"/>
      <c r="D105" s="26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</row>
    <row r="106" spans="1:19" ht="13.5" thickTop="1" x14ac:dyDescent="0.2">
      <c r="A106" s="27" t="str">
        <f>CONCATENATE($B$105,"|",B106)</f>
        <v>11|1</v>
      </c>
      <c r="B106" s="14">
        <v>1</v>
      </c>
      <c r="C106" s="15" t="s">
        <v>58</v>
      </c>
      <c r="D106" s="16">
        <v>1</v>
      </c>
      <c r="E106" s="17">
        <v>10</v>
      </c>
      <c r="F106" s="17">
        <v>20</v>
      </c>
      <c r="G106" s="17">
        <v>20</v>
      </c>
      <c r="H106" s="17">
        <v>20</v>
      </c>
      <c r="I106" s="17">
        <v>10</v>
      </c>
      <c r="J106" s="18">
        <v>10</v>
      </c>
      <c r="K106" s="18">
        <v>10</v>
      </c>
      <c r="L106" s="18"/>
      <c r="M106" s="18"/>
      <c r="N106" s="18"/>
      <c r="O106" s="18"/>
      <c r="P106" s="18"/>
      <c r="S106" s="7">
        <f>SUM(E106:P106)</f>
        <v>100</v>
      </c>
    </row>
    <row r="107" spans="1:19" x14ac:dyDescent="0.2">
      <c r="A107" s="19" t="str">
        <f>CONCATENATE($B$105,"|",B107)</f>
        <v>11|2</v>
      </c>
      <c r="B107" s="20" t="s">
        <v>38</v>
      </c>
      <c r="C107" s="15" t="s">
        <v>54</v>
      </c>
      <c r="D107" s="16">
        <v>2</v>
      </c>
      <c r="E107" s="17">
        <v>5</v>
      </c>
      <c r="F107" s="17">
        <v>10</v>
      </c>
      <c r="G107" s="17">
        <v>10</v>
      </c>
      <c r="H107" s="17">
        <v>15</v>
      </c>
      <c r="I107" s="17">
        <v>15</v>
      </c>
      <c r="J107" s="21">
        <v>15</v>
      </c>
      <c r="K107" s="21">
        <v>15</v>
      </c>
      <c r="L107" s="21">
        <v>10</v>
      </c>
      <c r="M107" s="21">
        <v>5</v>
      </c>
      <c r="N107" s="21"/>
      <c r="O107" s="21"/>
      <c r="P107" s="21"/>
      <c r="S107" s="7">
        <f t="shared" ref="S107:S116" si="16">SUM(E107:P107)</f>
        <v>100</v>
      </c>
    </row>
    <row r="108" spans="1:19" x14ac:dyDescent="0.2">
      <c r="A108" s="19" t="str">
        <f t="shared" ref="A108:A116" si="17">CONCATENATE($B$105,"|",B108)</f>
        <v>11|3</v>
      </c>
      <c r="B108" s="20" t="s">
        <v>41</v>
      </c>
      <c r="C108" s="15" t="s">
        <v>59</v>
      </c>
      <c r="D108" s="16">
        <v>3</v>
      </c>
      <c r="E108" s="22"/>
      <c r="F108" s="22">
        <v>5</v>
      </c>
      <c r="G108" s="22">
        <v>10</v>
      </c>
      <c r="H108" s="22">
        <v>10</v>
      </c>
      <c r="I108" s="22">
        <v>15</v>
      </c>
      <c r="J108" s="21">
        <v>15</v>
      </c>
      <c r="K108" s="21">
        <v>15</v>
      </c>
      <c r="L108" s="21">
        <v>10</v>
      </c>
      <c r="M108" s="21">
        <v>10</v>
      </c>
      <c r="N108" s="21">
        <v>10</v>
      </c>
      <c r="O108" s="21"/>
      <c r="P108" s="21"/>
      <c r="S108" s="7">
        <f t="shared" si="16"/>
        <v>100</v>
      </c>
    </row>
    <row r="109" spans="1:19" x14ac:dyDescent="0.2">
      <c r="A109" s="19" t="str">
        <f t="shared" si="17"/>
        <v>11|4</v>
      </c>
      <c r="B109" s="20" t="s">
        <v>42</v>
      </c>
      <c r="C109" s="15" t="s">
        <v>55</v>
      </c>
      <c r="D109" s="16">
        <v>4</v>
      </c>
      <c r="E109" s="22"/>
      <c r="F109" s="22"/>
      <c r="G109" s="22">
        <v>5</v>
      </c>
      <c r="H109" s="22">
        <v>10</v>
      </c>
      <c r="I109" s="22">
        <v>10</v>
      </c>
      <c r="J109" s="21">
        <v>15</v>
      </c>
      <c r="K109" s="21">
        <v>15</v>
      </c>
      <c r="L109" s="21">
        <v>15</v>
      </c>
      <c r="M109" s="21">
        <v>10</v>
      </c>
      <c r="N109" s="21">
        <v>10</v>
      </c>
      <c r="O109" s="21">
        <v>10</v>
      </c>
      <c r="P109" s="21"/>
      <c r="S109" s="7">
        <f t="shared" si="16"/>
        <v>100</v>
      </c>
    </row>
    <row r="110" spans="1:19" x14ac:dyDescent="0.2">
      <c r="A110" s="19" t="str">
        <f t="shared" si="17"/>
        <v>11|5</v>
      </c>
      <c r="B110" s="20" t="s">
        <v>37</v>
      </c>
      <c r="C110" s="15" t="s">
        <v>56</v>
      </c>
      <c r="D110" s="16">
        <v>5</v>
      </c>
      <c r="E110" s="22"/>
      <c r="F110" s="22"/>
      <c r="G110" s="22">
        <v>10</v>
      </c>
      <c r="H110" s="22">
        <v>10</v>
      </c>
      <c r="I110" s="22">
        <v>10</v>
      </c>
      <c r="J110" s="21">
        <v>15</v>
      </c>
      <c r="K110" s="21">
        <v>15</v>
      </c>
      <c r="L110" s="21">
        <v>15</v>
      </c>
      <c r="M110" s="21">
        <v>15</v>
      </c>
      <c r="N110" s="21">
        <v>10</v>
      </c>
      <c r="O110" s="21"/>
      <c r="P110" s="21"/>
      <c r="S110" s="7">
        <f t="shared" si="16"/>
        <v>100</v>
      </c>
    </row>
    <row r="111" spans="1:19" x14ac:dyDescent="0.2">
      <c r="A111" s="19" t="str">
        <f t="shared" si="17"/>
        <v>11|6</v>
      </c>
      <c r="B111" s="20" t="s">
        <v>43</v>
      </c>
      <c r="C111" s="15" t="s">
        <v>60</v>
      </c>
      <c r="D111" s="16">
        <v>3</v>
      </c>
      <c r="E111" s="22"/>
      <c r="F111" s="22"/>
      <c r="G111" s="22"/>
      <c r="H111" s="22">
        <v>5</v>
      </c>
      <c r="I111" s="22">
        <v>10</v>
      </c>
      <c r="J111" s="22">
        <v>15</v>
      </c>
      <c r="K111" s="21">
        <v>15</v>
      </c>
      <c r="L111" s="21">
        <v>15</v>
      </c>
      <c r="M111" s="21">
        <v>15</v>
      </c>
      <c r="N111" s="21">
        <v>15</v>
      </c>
      <c r="O111" s="21">
        <v>10</v>
      </c>
      <c r="P111" s="21"/>
      <c r="S111" s="7">
        <f t="shared" si="16"/>
        <v>100</v>
      </c>
    </row>
    <row r="112" spans="1:19" x14ac:dyDescent="0.2">
      <c r="A112" s="19" t="str">
        <f t="shared" si="17"/>
        <v>11|7</v>
      </c>
      <c r="B112" s="20" t="s">
        <v>50</v>
      </c>
      <c r="C112" s="15" t="s">
        <v>61</v>
      </c>
      <c r="D112" s="16">
        <v>5</v>
      </c>
      <c r="E112" s="22"/>
      <c r="F112" s="22"/>
      <c r="G112" s="22"/>
      <c r="H112" s="22">
        <v>10</v>
      </c>
      <c r="I112" s="22">
        <v>10</v>
      </c>
      <c r="J112" s="21">
        <v>15</v>
      </c>
      <c r="K112" s="21">
        <v>20</v>
      </c>
      <c r="L112" s="21">
        <v>15</v>
      </c>
      <c r="M112" s="21">
        <v>10</v>
      </c>
      <c r="N112" s="21">
        <v>10</v>
      </c>
      <c r="O112" s="21">
        <v>10</v>
      </c>
      <c r="P112" s="21"/>
      <c r="S112" s="7">
        <f t="shared" si="16"/>
        <v>100</v>
      </c>
    </row>
    <row r="113" spans="1:19" x14ac:dyDescent="0.2">
      <c r="A113" s="19" t="str">
        <f t="shared" si="17"/>
        <v>11|8</v>
      </c>
      <c r="B113" s="20" t="s">
        <v>44</v>
      </c>
      <c r="C113" s="15" t="s">
        <v>62</v>
      </c>
      <c r="D113" s="16">
        <v>6</v>
      </c>
      <c r="E113" s="22"/>
      <c r="F113" s="22"/>
      <c r="G113" s="22"/>
      <c r="H113" s="22">
        <v>10</v>
      </c>
      <c r="I113" s="22">
        <v>10</v>
      </c>
      <c r="J113" s="21">
        <v>20</v>
      </c>
      <c r="K113" s="21">
        <v>20</v>
      </c>
      <c r="L113" s="21">
        <v>10</v>
      </c>
      <c r="M113" s="21">
        <v>10</v>
      </c>
      <c r="N113" s="21">
        <v>10</v>
      </c>
      <c r="O113" s="21">
        <v>10</v>
      </c>
      <c r="P113" s="21"/>
      <c r="S113" s="7">
        <f t="shared" si="16"/>
        <v>100</v>
      </c>
    </row>
    <row r="114" spans="1:19" x14ac:dyDescent="0.2">
      <c r="A114" s="19" t="str">
        <f t="shared" si="17"/>
        <v>11|9</v>
      </c>
      <c r="B114" s="20" t="s">
        <v>63</v>
      </c>
      <c r="C114" s="15" t="s">
        <v>64</v>
      </c>
      <c r="D114" s="16">
        <v>6</v>
      </c>
      <c r="E114" s="22">
        <v>5</v>
      </c>
      <c r="F114" s="22">
        <v>5</v>
      </c>
      <c r="G114" s="22">
        <v>10</v>
      </c>
      <c r="H114" s="22">
        <v>10</v>
      </c>
      <c r="I114" s="22">
        <v>10</v>
      </c>
      <c r="J114" s="21">
        <v>10</v>
      </c>
      <c r="K114" s="21">
        <v>10</v>
      </c>
      <c r="L114" s="21">
        <v>10</v>
      </c>
      <c r="M114" s="21">
        <v>10</v>
      </c>
      <c r="N114" s="21">
        <v>10</v>
      </c>
      <c r="O114" s="21">
        <v>10</v>
      </c>
      <c r="P114" s="21"/>
      <c r="S114" s="7">
        <f t="shared" si="16"/>
        <v>100</v>
      </c>
    </row>
    <row r="115" spans="1:19" x14ac:dyDescent="0.2">
      <c r="A115" s="19" t="str">
        <f t="shared" si="17"/>
        <v>11|10</v>
      </c>
      <c r="B115" s="20" t="s">
        <v>65</v>
      </c>
      <c r="C115" s="15" t="s">
        <v>57</v>
      </c>
      <c r="D115" s="16"/>
      <c r="E115" s="22">
        <v>10</v>
      </c>
      <c r="F115" s="22">
        <v>10</v>
      </c>
      <c r="G115" s="22">
        <v>15</v>
      </c>
      <c r="H115" s="22">
        <v>15</v>
      </c>
      <c r="I115" s="22">
        <v>15</v>
      </c>
      <c r="J115" s="21">
        <v>10</v>
      </c>
      <c r="K115" s="21">
        <v>10</v>
      </c>
      <c r="L115" s="21">
        <v>10</v>
      </c>
      <c r="M115" s="21">
        <v>5</v>
      </c>
      <c r="N115" s="21"/>
      <c r="O115" s="21"/>
      <c r="P115" s="21"/>
      <c r="S115" s="7">
        <f t="shared" si="16"/>
        <v>100</v>
      </c>
    </row>
    <row r="116" spans="1:19" x14ac:dyDescent="0.2">
      <c r="A116" s="19" t="str">
        <f t="shared" si="17"/>
        <v>11|11</v>
      </c>
      <c r="B116" s="20" t="s">
        <v>71</v>
      </c>
      <c r="C116" s="15" t="s">
        <v>79</v>
      </c>
      <c r="D116" s="16"/>
      <c r="E116" s="22">
        <v>1</v>
      </c>
      <c r="F116" s="22">
        <v>1</v>
      </c>
      <c r="G116" s="22">
        <v>10</v>
      </c>
      <c r="H116" s="22">
        <v>15</v>
      </c>
      <c r="I116" s="22">
        <v>15</v>
      </c>
      <c r="J116" s="21">
        <v>15</v>
      </c>
      <c r="K116" s="21">
        <v>15</v>
      </c>
      <c r="L116" s="21">
        <v>15</v>
      </c>
      <c r="M116" s="21">
        <v>5</v>
      </c>
      <c r="N116" s="21">
        <v>3</v>
      </c>
      <c r="O116" s="21">
        <v>5</v>
      </c>
      <c r="P116" s="21"/>
      <c r="S116" s="7">
        <f t="shared" si="16"/>
        <v>100</v>
      </c>
    </row>
    <row r="117" spans="1:19" ht="5.45" customHeight="1" x14ac:dyDescent="0.2"/>
    <row r="118" spans="1:19" ht="13.5" thickBot="1" x14ac:dyDescent="0.25">
      <c r="A118" s="23" t="s">
        <v>22</v>
      </c>
      <c r="B118" s="24">
        <v>12</v>
      </c>
      <c r="C118" s="25"/>
      <c r="D118" s="26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</row>
    <row r="119" spans="1:19" ht="13.5" thickTop="1" x14ac:dyDescent="0.2">
      <c r="A119" s="27" t="str">
        <f>CONCATENATE($B$118,"|",B119)</f>
        <v>12|1</v>
      </c>
      <c r="B119" s="14">
        <v>1</v>
      </c>
      <c r="C119" s="15" t="s">
        <v>58</v>
      </c>
      <c r="D119" s="16">
        <v>1</v>
      </c>
      <c r="E119" s="17">
        <v>10</v>
      </c>
      <c r="F119" s="17">
        <v>20</v>
      </c>
      <c r="G119" s="17">
        <v>20</v>
      </c>
      <c r="H119" s="17">
        <v>20</v>
      </c>
      <c r="I119" s="17">
        <v>10</v>
      </c>
      <c r="J119" s="18">
        <v>10</v>
      </c>
      <c r="K119" s="18">
        <v>10</v>
      </c>
      <c r="L119" s="18"/>
      <c r="M119" s="18"/>
      <c r="N119" s="18"/>
      <c r="O119" s="18"/>
      <c r="P119" s="18"/>
      <c r="S119" s="7">
        <f>SUM(E119:P119)</f>
        <v>100</v>
      </c>
    </row>
    <row r="120" spans="1:19" x14ac:dyDescent="0.2">
      <c r="A120" s="19" t="str">
        <f>CONCATENATE($B$118,"|",B120)</f>
        <v>12|2</v>
      </c>
      <c r="B120" s="20" t="s">
        <v>38</v>
      </c>
      <c r="C120" s="15" t="s">
        <v>54</v>
      </c>
      <c r="D120" s="16">
        <v>2</v>
      </c>
      <c r="E120" s="17">
        <v>5</v>
      </c>
      <c r="F120" s="17">
        <v>10</v>
      </c>
      <c r="G120" s="17">
        <v>10</v>
      </c>
      <c r="H120" s="17">
        <v>15</v>
      </c>
      <c r="I120" s="17">
        <v>15</v>
      </c>
      <c r="J120" s="21">
        <v>15</v>
      </c>
      <c r="K120" s="21">
        <v>10</v>
      </c>
      <c r="L120" s="21">
        <v>10</v>
      </c>
      <c r="M120" s="21">
        <v>10</v>
      </c>
      <c r="N120" s="21"/>
      <c r="O120" s="21"/>
      <c r="P120" s="21"/>
      <c r="S120" s="7">
        <f t="shared" ref="S120:S129" si="18">SUM(E120:P120)</f>
        <v>100</v>
      </c>
    </row>
    <row r="121" spans="1:19" x14ac:dyDescent="0.2">
      <c r="A121" s="19" t="str">
        <f t="shared" ref="A121:A129" si="19">CONCATENATE($B$118,"|",B121)</f>
        <v>12|3</v>
      </c>
      <c r="B121" s="20" t="s">
        <v>41</v>
      </c>
      <c r="C121" s="15" t="s">
        <v>59</v>
      </c>
      <c r="D121" s="16">
        <v>3</v>
      </c>
      <c r="E121" s="22"/>
      <c r="F121" s="22">
        <v>5</v>
      </c>
      <c r="G121" s="22">
        <v>10</v>
      </c>
      <c r="H121" s="22">
        <v>10</v>
      </c>
      <c r="I121" s="22">
        <v>10</v>
      </c>
      <c r="J121" s="21">
        <v>15</v>
      </c>
      <c r="K121" s="21">
        <v>15</v>
      </c>
      <c r="L121" s="21">
        <v>10</v>
      </c>
      <c r="M121" s="21">
        <v>10</v>
      </c>
      <c r="N121" s="21">
        <v>10</v>
      </c>
      <c r="O121" s="21">
        <v>5</v>
      </c>
      <c r="P121" s="21"/>
      <c r="S121" s="7">
        <f t="shared" si="18"/>
        <v>100</v>
      </c>
    </row>
    <row r="122" spans="1:19" x14ac:dyDescent="0.2">
      <c r="A122" s="19" t="str">
        <f t="shared" si="19"/>
        <v>12|4</v>
      </c>
      <c r="B122" s="20" t="s">
        <v>42</v>
      </c>
      <c r="C122" s="15" t="s">
        <v>55</v>
      </c>
      <c r="D122" s="16">
        <v>4</v>
      </c>
      <c r="E122" s="22"/>
      <c r="F122" s="22"/>
      <c r="G122" s="22">
        <v>5</v>
      </c>
      <c r="H122" s="22">
        <v>10</v>
      </c>
      <c r="I122" s="22">
        <v>10</v>
      </c>
      <c r="J122" s="21">
        <v>10</v>
      </c>
      <c r="K122" s="21">
        <v>10</v>
      </c>
      <c r="L122" s="21">
        <v>15</v>
      </c>
      <c r="M122" s="21">
        <v>10</v>
      </c>
      <c r="N122" s="21">
        <v>15</v>
      </c>
      <c r="O122" s="21">
        <v>10</v>
      </c>
      <c r="P122" s="21">
        <v>5</v>
      </c>
      <c r="S122" s="7">
        <f t="shared" si="18"/>
        <v>100</v>
      </c>
    </row>
    <row r="123" spans="1:19" x14ac:dyDescent="0.2">
      <c r="A123" s="19" t="str">
        <f t="shared" si="19"/>
        <v>12|5</v>
      </c>
      <c r="B123" s="20" t="s">
        <v>37</v>
      </c>
      <c r="C123" s="15" t="s">
        <v>56</v>
      </c>
      <c r="D123" s="16">
        <v>5</v>
      </c>
      <c r="E123" s="22"/>
      <c r="F123" s="22"/>
      <c r="G123" s="22">
        <v>10</v>
      </c>
      <c r="H123" s="22">
        <v>10</v>
      </c>
      <c r="I123" s="22">
        <v>10</v>
      </c>
      <c r="J123" s="21">
        <v>10</v>
      </c>
      <c r="K123" s="21">
        <v>10</v>
      </c>
      <c r="L123" s="21">
        <v>15</v>
      </c>
      <c r="M123" s="21">
        <v>15</v>
      </c>
      <c r="N123" s="21">
        <v>10</v>
      </c>
      <c r="O123" s="21">
        <v>10</v>
      </c>
      <c r="P123" s="21"/>
      <c r="S123" s="7">
        <f t="shared" si="18"/>
        <v>100</v>
      </c>
    </row>
    <row r="124" spans="1:19" x14ac:dyDescent="0.2">
      <c r="A124" s="19" t="str">
        <f t="shared" si="19"/>
        <v>12|6</v>
      </c>
      <c r="B124" s="20" t="s">
        <v>43</v>
      </c>
      <c r="C124" s="15" t="s">
        <v>60</v>
      </c>
      <c r="D124" s="16">
        <v>3</v>
      </c>
      <c r="E124" s="22"/>
      <c r="F124" s="22"/>
      <c r="G124" s="22"/>
      <c r="H124" s="22">
        <v>5</v>
      </c>
      <c r="I124" s="22">
        <v>10</v>
      </c>
      <c r="J124" s="22">
        <v>10</v>
      </c>
      <c r="K124" s="21">
        <v>10</v>
      </c>
      <c r="L124" s="21">
        <v>15</v>
      </c>
      <c r="M124" s="21">
        <v>15</v>
      </c>
      <c r="N124" s="21">
        <v>15</v>
      </c>
      <c r="O124" s="21">
        <v>10</v>
      </c>
      <c r="P124" s="21">
        <v>10</v>
      </c>
      <c r="S124" s="7">
        <f t="shared" si="18"/>
        <v>100</v>
      </c>
    </row>
    <row r="125" spans="1:19" x14ac:dyDescent="0.2">
      <c r="A125" s="19" t="str">
        <f t="shared" si="19"/>
        <v>12|7</v>
      </c>
      <c r="B125" s="20" t="s">
        <v>50</v>
      </c>
      <c r="C125" s="15" t="s">
        <v>61</v>
      </c>
      <c r="D125" s="16">
        <v>5</v>
      </c>
      <c r="E125" s="22"/>
      <c r="F125" s="22"/>
      <c r="G125" s="22"/>
      <c r="H125" s="22">
        <v>5</v>
      </c>
      <c r="I125" s="22">
        <v>10</v>
      </c>
      <c r="J125" s="21">
        <v>10</v>
      </c>
      <c r="K125" s="21">
        <v>15</v>
      </c>
      <c r="L125" s="21">
        <v>15</v>
      </c>
      <c r="M125" s="21">
        <v>15</v>
      </c>
      <c r="N125" s="21">
        <v>10</v>
      </c>
      <c r="O125" s="21">
        <v>10</v>
      </c>
      <c r="P125" s="21">
        <v>10</v>
      </c>
      <c r="S125" s="7">
        <f t="shared" si="18"/>
        <v>100</v>
      </c>
    </row>
    <row r="126" spans="1:19" x14ac:dyDescent="0.2">
      <c r="A126" s="19" t="str">
        <f t="shared" si="19"/>
        <v>12|8</v>
      </c>
      <c r="B126" s="20" t="s">
        <v>44</v>
      </c>
      <c r="C126" s="15" t="s">
        <v>62</v>
      </c>
      <c r="D126" s="16">
        <v>6</v>
      </c>
      <c r="E126" s="22"/>
      <c r="F126" s="22"/>
      <c r="G126" s="22"/>
      <c r="H126" s="22">
        <v>10</v>
      </c>
      <c r="I126" s="22">
        <v>10</v>
      </c>
      <c r="J126" s="21">
        <v>10</v>
      </c>
      <c r="K126" s="21">
        <v>20</v>
      </c>
      <c r="L126" s="21">
        <v>10</v>
      </c>
      <c r="M126" s="21">
        <v>10</v>
      </c>
      <c r="N126" s="21">
        <v>10</v>
      </c>
      <c r="O126" s="21">
        <v>10</v>
      </c>
      <c r="P126" s="21">
        <v>10</v>
      </c>
      <c r="S126" s="7">
        <f t="shared" si="18"/>
        <v>100</v>
      </c>
    </row>
    <row r="127" spans="1:19" x14ac:dyDescent="0.2">
      <c r="A127" s="19" t="str">
        <f t="shared" si="19"/>
        <v>12|9</v>
      </c>
      <c r="B127" s="20" t="s">
        <v>63</v>
      </c>
      <c r="C127" s="15" t="s">
        <v>64</v>
      </c>
      <c r="D127" s="16">
        <v>6</v>
      </c>
      <c r="E127" s="22">
        <v>5</v>
      </c>
      <c r="F127" s="22">
        <v>5</v>
      </c>
      <c r="G127" s="22">
        <v>5</v>
      </c>
      <c r="H127" s="22">
        <v>5</v>
      </c>
      <c r="I127" s="22">
        <v>10</v>
      </c>
      <c r="J127" s="21">
        <v>10</v>
      </c>
      <c r="K127" s="21">
        <v>10</v>
      </c>
      <c r="L127" s="21">
        <v>10</v>
      </c>
      <c r="M127" s="21">
        <v>10</v>
      </c>
      <c r="N127" s="21">
        <v>10</v>
      </c>
      <c r="O127" s="21">
        <v>10</v>
      </c>
      <c r="P127" s="21">
        <v>10</v>
      </c>
      <c r="S127" s="7">
        <f t="shared" si="18"/>
        <v>100</v>
      </c>
    </row>
    <row r="128" spans="1:19" x14ac:dyDescent="0.2">
      <c r="A128" s="19" t="str">
        <f t="shared" si="19"/>
        <v>12|10</v>
      </c>
      <c r="B128" s="20" t="s">
        <v>65</v>
      </c>
      <c r="C128" s="15" t="s">
        <v>57</v>
      </c>
      <c r="D128" s="16"/>
      <c r="E128" s="22">
        <v>10</v>
      </c>
      <c r="F128" s="22">
        <v>15</v>
      </c>
      <c r="G128" s="22">
        <v>10</v>
      </c>
      <c r="H128" s="22">
        <v>10</v>
      </c>
      <c r="I128" s="22">
        <v>10</v>
      </c>
      <c r="J128" s="21">
        <v>10</v>
      </c>
      <c r="K128" s="21">
        <v>10</v>
      </c>
      <c r="L128" s="21">
        <v>10</v>
      </c>
      <c r="M128" s="21">
        <v>10</v>
      </c>
      <c r="N128" s="21">
        <v>5</v>
      </c>
      <c r="O128" s="21"/>
      <c r="P128" s="21"/>
      <c r="S128" s="7">
        <f t="shared" si="18"/>
        <v>100</v>
      </c>
    </row>
    <row r="129" spans="1:19" x14ac:dyDescent="0.2">
      <c r="A129" s="19" t="str">
        <f t="shared" si="19"/>
        <v>12|11</v>
      </c>
      <c r="B129" s="20" t="s">
        <v>71</v>
      </c>
      <c r="C129" s="15" t="s">
        <v>79</v>
      </c>
      <c r="D129" s="16"/>
      <c r="E129" s="22">
        <v>1</v>
      </c>
      <c r="F129" s="22">
        <v>1</v>
      </c>
      <c r="G129" s="22">
        <v>10</v>
      </c>
      <c r="H129" s="22">
        <v>10</v>
      </c>
      <c r="I129" s="22">
        <v>15</v>
      </c>
      <c r="J129" s="21">
        <v>15</v>
      </c>
      <c r="K129" s="21">
        <v>15</v>
      </c>
      <c r="L129" s="21">
        <v>15</v>
      </c>
      <c r="M129" s="21">
        <v>5</v>
      </c>
      <c r="N129" s="21">
        <v>3</v>
      </c>
      <c r="O129" s="21">
        <v>5</v>
      </c>
      <c r="P129" s="21">
        <v>5</v>
      </c>
      <c r="S129" s="7">
        <f t="shared" si="18"/>
        <v>100</v>
      </c>
    </row>
    <row r="131" spans="1:19" x14ac:dyDescent="0.2">
      <c r="S131" s="7">
        <f>SUM(S2:S129)</f>
        <v>11000</v>
      </c>
    </row>
  </sheetData>
  <sheetProtection sheet="1" objects="1" scenarios="1"/>
  <printOptions horizontalCentered="1" verticalCentered="1"/>
  <pageMargins left="0.78740157480314965" right="0.78740157480314965" top="0.98425196850393704" bottom="0.59055118110236227" header="0.51181102362204722" footer="0.51181102362204722"/>
  <pageSetup paperSize="8" scale="94" orientation="landscape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AD60"/>
  <sheetViews>
    <sheetView showZeros="0" topLeftCell="F1" zoomScale="110" zoomScaleNormal="110" workbookViewId="0">
      <selection activeCell="R9" sqref="R9"/>
    </sheetView>
  </sheetViews>
  <sheetFormatPr defaultColWidth="10.6640625" defaultRowHeight="12.75" x14ac:dyDescent="0.2"/>
  <cols>
    <col min="1" max="1" width="5" style="7" hidden="1" customWidth="1"/>
    <col min="2" max="2" width="13.1640625" style="7" customWidth="1"/>
    <col min="3" max="3" width="26.1640625" style="7" customWidth="1"/>
    <col min="4" max="4" width="17.6640625" style="7" customWidth="1"/>
    <col min="5" max="5" width="3.83203125" style="7" customWidth="1"/>
    <col min="6" max="8" width="12.5" style="7" customWidth="1"/>
    <col min="9" max="9" width="13.83203125" style="7" customWidth="1"/>
    <col min="10" max="17" width="13" style="7" customWidth="1"/>
    <col min="18" max="20" width="12.5" style="7" customWidth="1"/>
    <col min="21" max="21" width="13.6640625" style="7" customWidth="1"/>
    <col min="22" max="23" width="12.5" style="7" customWidth="1"/>
    <col min="24" max="24" width="8.33203125" style="7" bestFit="1" customWidth="1"/>
    <col min="25" max="25" width="15.6640625" style="7" bestFit="1" customWidth="1"/>
    <col min="26" max="26" width="10.33203125" style="7" bestFit="1" customWidth="1"/>
    <col min="27" max="27" width="10.6640625" style="7" customWidth="1"/>
    <col min="28" max="28" width="15.6640625" style="7" bestFit="1" customWidth="1"/>
    <col min="29" max="265" width="10.6640625" style="7"/>
    <col min="266" max="266" width="13.1640625" style="7" customWidth="1"/>
    <col min="267" max="267" width="79" style="7" customWidth="1"/>
    <col min="268" max="268" width="3.83203125" style="7" customWidth="1"/>
    <col min="269" max="281" width="12.5" style="7" customWidth="1"/>
    <col min="282" max="282" width="8.5" style="7" customWidth="1"/>
    <col min="283" max="521" width="10.6640625" style="7"/>
    <col min="522" max="522" width="13.1640625" style="7" customWidth="1"/>
    <col min="523" max="523" width="79" style="7" customWidth="1"/>
    <col min="524" max="524" width="3.83203125" style="7" customWidth="1"/>
    <col min="525" max="537" width="12.5" style="7" customWidth="1"/>
    <col min="538" max="538" width="8.5" style="7" customWidth="1"/>
    <col min="539" max="777" width="10.6640625" style="7"/>
    <col min="778" max="778" width="13.1640625" style="7" customWidth="1"/>
    <col min="779" max="779" width="79" style="7" customWidth="1"/>
    <col min="780" max="780" width="3.83203125" style="7" customWidth="1"/>
    <col min="781" max="793" width="12.5" style="7" customWidth="1"/>
    <col min="794" max="794" width="8.5" style="7" customWidth="1"/>
    <col min="795" max="1033" width="10.6640625" style="7"/>
    <col min="1034" max="1034" width="13.1640625" style="7" customWidth="1"/>
    <col min="1035" max="1035" width="79" style="7" customWidth="1"/>
    <col min="1036" max="1036" width="3.83203125" style="7" customWidth="1"/>
    <col min="1037" max="1049" width="12.5" style="7" customWidth="1"/>
    <col min="1050" max="1050" width="8.5" style="7" customWidth="1"/>
    <col min="1051" max="1289" width="10.6640625" style="7"/>
    <col min="1290" max="1290" width="13.1640625" style="7" customWidth="1"/>
    <col min="1291" max="1291" width="79" style="7" customWidth="1"/>
    <col min="1292" max="1292" width="3.83203125" style="7" customWidth="1"/>
    <col min="1293" max="1305" width="12.5" style="7" customWidth="1"/>
    <col min="1306" max="1306" width="8.5" style="7" customWidth="1"/>
    <col min="1307" max="1545" width="10.6640625" style="7"/>
    <col min="1546" max="1546" width="13.1640625" style="7" customWidth="1"/>
    <col min="1547" max="1547" width="79" style="7" customWidth="1"/>
    <col min="1548" max="1548" width="3.83203125" style="7" customWidth="1"/>
    <col min="1549" max="1561" width="12.5" style="7" customWidth="1"/>
    <col min="1562" max="1562" width="8.5" style="7" customWidth="1"/>
    <col min="1563" max="1801" width="10.6640625" style="7"/>
    <col min="1802" max="1802" width="13.1640625" style="7" customWidth="1"/>
    <col min="1803" max="1803" width="79" style="7" customWidth="1"/>
    <col min="1804" max="1804" width="3.83203125" style="7" customWidth="1"/>
    <col min="1805" max="1817" width="12.5" style="7" customWidth="1"/>
    <col min="1818" max="1818" width="8.5" style="7" customWidth="1"/>
    <col min="1819" max="2057" width="10.6640625" style="7"/>
    <col min="2058" max="2058" width="13.1640625" style="7" customWidth="1"/>
    <col min="2059" max="2059" width="79" style="7" customWidth="1"/>
    <col min="2060" max="2060" width="3.83203125" style="7" customWidth="1"/>
    <col min="2061" max="2073" width="12.5" style="7" customWidth="1"/>
    <col min="2074" max="2074" width="8.5" style="7" customWidth="1"/>
    <col min="2075" max="2313" width="10.6640625" style="7"/>
    <col min="2314" max="2314" width="13.1640625" style="7" customWidth="1"/>
    <col min="2315" max="2315" width="79" style="7" customWidth="1"/>
    <col min="2316" max="2316" width="3.83203125" style="7" customWidth="1"/>
    <col min="2317" max="2329" width="12.5" style="7" customWidth="1"/>
    <col min="2330" max="2330" width="8.5" style="7" customWidth="1"/>
    <col min="2331" max="2569" width="10.6640625" style="7"/>
    <col min="2570" max="2570" width="13.1640625" style="7" customWidth="1"/>
    <col min="2571" max="2571" width="79" style="7" customWidth="1"/>
    <col min="2572" max="2572" width="3.83203125" style="7" customWidth="1"/>
    <col min="2573" max="2585" width="12.5" style="7" customWidth="1"/>
    <col min="2586" max="2586" width="8.5" style="7" customWidth="1"/>
    <col min="2587" max="2825" width="10.6640625" style="7"/>
    <col min="2826" max="2826" width="13.1640625" style="7" customWidth="1"/>
    <col min="2827" max="2827" width="79" style="7" customWidth="1"/>
    <col min="2828" max="2828" width="3.83203125" style="7" customWidth="1"/>
    <col min="2829" max="2841" width="12.5" style="7" customWidth="1"/>
    <col min="2842" max="2842" width="8.5" style="7" customWidth="1"/>
    <col min="2843" max="3081" width="10.6640625" style="7"/>
    <col min="3082" max="3082" width="13.1640625" style="7" customWidth="1"/>
    <col min="3083" max="3083" width="79" style="7" customWidth="1"/>
    <col min="3084" max="3084" width="3.83203125" style="7" customWidth="1"/>
    <col min="3085" max="3097" width="12.5" style="7" customWidth="1"/>
    <col min="3098" max="3098" width="8.5" style="7" customWidth="1"/>
    <col min="3099" max="3337" width="10.6640625" style="7"/>
    <col min="3338" max="3338" width="13.1640625" style="7" customWidth="1"/>
    <col min="3339" max="3339" width="79" style="7" customWidth="1"/>
    <col min="3340" max="3340" width="3.83203125" style="7" customWidth="1"/>
    <col min="3341" max="3353" width="12.5" style="7" customWidth="1"/>
    <col min="3354" max="3354" width="8.5" style="7" customWidth="1"/>
    <col min="3355" max="3593" width="10.6640625" style="7"/>
    <col min="3594" max="3594" width="13.1640625" style="7" customWidth="1"/>
    <col min="3595" max="3595" width="79" style="7" customWidth="1"/>
    <col min="3596" max="3596" width="3.83203125" style="7" customWidth="1"/>
    <col min="3597" max="3609" width="12.5" style="7" customWidth="1"/>
    <col min="3610" max="3610" width="8.5" style="7" customWidth="1"/>
    <col min="3611" max="3849" width="10.6640625" style="7"/>
    <col min="3850" max="3850" width="13.1640625" style="7" customWidth="1"/>
    <col min="3851" max="3851" width="79" style="7" customWidth="1"/>
    <col min="3852" max="3852" width="3.83203125" style="7" customWidth="1"/>
    <col min="3853" max="3865" width="12.5" style="7" customWidth="1"/>
    <col min="3866" max="3866" width="8.5" style="7" customWidth="1"/>
    <col min="3867" max="4105" width="10.6640625" style="7"/>
    <col min="4106" max="4106" width="13.1640625" style="7" customWidth="1"/>
    <col min="4107" max="4107" width="79" style="7" customWidth="1"/>
    <col min="4108" max="4108" width="3.83203125" style="7" customWidth="1"/>
    <col min="4109" max="4121" width="12.5" style="7" customWidth="1"/>
    <col min="4122" max="4122" width="8.5" style="7" customWidth="1"/>
    <col min="4123" max="4361" width="10.6640625" style="7"/>
    <col min="4362" max="4362" width="13.1640625" style="7" customWidth="1"/>
    <col min="4363" max="4363" width="79" style="7" customWidth="1"/>
    <col min="4364" max="4364" width="3.83203125" style="7" customWidth="1"/>
    <col min="4365" max="4377" width="12.5" style="7" customWidth="1"/>
    <col min="4378" max="4378" width="8.5" style="7" customWidth="1"/>
    <col min="4379" max="4617" width="10.6640625" style="7"/>
    <col min="4618" max="4618" width="13.1640625" style="7" customWidth="1"/>
    <col min="4619" max="4619" width="79" style="7" customWidth="1"/>
    <col min="4620" max="4620" width="3.83203125" style="7" customWidth="1"/>
    <col min="4621" max="4633" width="12.5" style="7" customWidth="1"/>
    <col min="4634" max="4634" width="8.5" style="7" customWidth="1"/>
    <col min="4635" max="4873" width="10.6640625" style="7"/>
    <col min="4874" max="4874" width="13.1640625" style="7" customWidth="1"/>
    <col min="4875" max="4875" width="79" style="7" customWidth="1"/>
    <col min="4876" max="4876" width="3.83203125" style="7" customWidth="1"/>
    <col min="4877" max="4889" width="12.5" style="7" customWidth="1"/>
    <col min="4890" max="4890" width="8.5" style="7" customWidth="1"/>
    <col min="4891" max="5129" width="10.6640625" style="7"/>
    <col min="5130" max="5130" width="13.1640625" style="7" customWidth="1"/>
    <col min="5131" max="5131" width="79" style="7" customWidth="1"/>
    <col min="5132" max="5132" width="3.83203125" style="7" customWidth="1"/>
    <col min="5133" max="5145" width="12.5" style="7" customWidth="1"/>
    <col min="5146" max="5146" width="8.5" style="7" customWidth="1"/>
    <col min="5147" max="5385" width="10.6640625" style="7"/>
    <col min="5386" max="5386" width="13.1640625" style="7" customWidth="1"/>
    <col min="5387" max="5387" width="79" style="7" customWidth="1"/>
    <col min="5388" max="5388" width="3.83203125" style="7" customWidth="1"/>
    <col min="5389" max="5401" width="12.5" style="7" customWidth="1"/>
    <col min="5402" max="5402" width="8.5" style="7" customWidth="1"/>
    <col min="5403" max="5641" width="10.6640625" style="7"/>
    <col min="5642" max="5642" width="13.1640625" style="7" customWidth="1"/>
    <col min="5643" max="5643" width="79" style="7" customWidth="1"/>
    <col min="5644" max="5644" width="3.83203125" style="7" customWidth="1"/>
    <col min="5645" max="5657" width="12.5" style="7" customWidth="1"/>
    <col min="5658" max="5658" width="8.5" style="7" customWidth="1"/>
    <col min="5659" max="5897" width="10.6640625" style="7"/>
    <col min="5898" max="5898" width="13.1640625" style="7" customWidth="1"/>
    <col min="5899" max="5899" width="79" style="7" customWidth="1"/>
    <col min="5900" max="5900" width="3.83203125" style="7" customWidth="1"/>
    <col min="5901" max="5913" width="12.5" style="7" customWidth="1"/>
    <col min="5914" max="5914" width="8.5" style="7" customWidth="1"/>
    <col min="5915" max="6153" width="10.6640625" style="7"/>
    <col min="6154" max="6154" width="13.1640625" style="7" customWidth="1"/>
    <col min="6155" max="6155" width="79" style="7" customWidth="1"/>
    <col min="6156" max="6156" width="3.83203125" style="7" customWidth="1"/>
    <col min="6157" max="6169" width="12.5" style="7" customWidth="1"/>
    <col min="6170" max="6170" width="8.5" style="7" customWidth="1"/>
    <col min="6171" max="6409" width="10.6640625" style="7"/>
    <col min="6410" max="6410" width="13.1640625" style="7" customWidth="1"/>
    <col min="6411" max="6411" width="79" style="7" customWidth="1"/>
    <col min="6412" max="6412" width="3.83203125" style="7" customWidth="1"/>
    <col min="6413" max="6425" width="12.5" style="7" customWidth="1"/>
    <col min="6426" max="6426" width="8.5" style="7" customWidth="1"/>
    <col min="6427" max="6665" width="10.6640625" style="7"/>
    <col min="6666" max="6666" width="13.1640625" style="7" customWidth="1"/>
    <col min="6667" max="6667" width="79" style="7" customWidth="1"/>
    <col min="6668" max="6668" width="3.83203125" style="7" customWidth="1"/>
    <col min="6669" max="6681" width="12.5" style="7" customWidth="1"/>
    <col min="6682" max="6682" width="8.5" style="7" customWidth="1"/>
    <col min="6683" max="6921" width="10.6640625" style="7"/>
    <col min="6922" max="6922" width="13.1640625" style="7" customWidth="1"/>
    <col min="6923" max="6923" width="79" style="7" customWidth="1"/>
    <col min="6924" max="6924" width="3.83203125" style="7" customWidth="1"/>
    <col min="6925" max="6937" width="12.5" style="7" customWidth="1"/>
    <col min="6938" max="6938" width="8.5" style="7" customWidth="1"/>
    <col min="6939" max="7177" width="10.6640625" style="7"/>
    <col min="7178" max="7178" width="13.1640625" style="7" customWidth="1"/>
    <col min="7179" max="7179" width="79" style="7" customWidth="1"/>
    <col min="7180" max="7180" width="3.83203125" style="7" customWidth="1"/>
    <col min="7181" max="7193" width="12.5" style="7" customWidth="1"/>
    <col min="7194" max="7194" width="8.5" style="7" customWidth="1"/>
    <col min="7195" max="7433" width="10.6640625" style="7"/>
    <col min="7434" max="7434" width="13.1640625" style="7" customWidth="1"/>
    <col min="7435" max="7435" width="79" style="7" customWidth="1"/>
    <col min="7436" max="7436" width="3.83203125" style="7" customWidth="1"/>
    <col min="7437" max="7449" width="12.5" style="7" customWidth="1"/>
    <col min="7450" max="7450" width="8.5" style="7" customWidth="1"/>
    <col min="7451" max="7689" width="10.6640625" style="7"/>
    <col min="7690" max="7690" width="13.1640625" style="7" customWidth="1"/>
    <col min="7691" max="7691" width="79" style="7" customWidth="1"/>
    <col min="7692" max="7692" width="3.83203125" style="7" customWidth="1"/>
    <col min="7693" max="7705" width="12.5" style="7" customWidth="1"/>
    <col min="7706" max="7706" width="8.5" style="7" customWidth="1"/>
    <col min="7707" max="7945" width="10.6640625" style="7"/>
    <col min="7946" max="7946" width="13.1640625" style="7" customWidth="1"/>
    <col min="7947" max="7947" width="79" style="7" customWidth="1"/>
    <col min="7948" max="7948" width="3.83203125" style="7" customWidth="1"/>
    <col min="7949" max="7961" width="12.5" style="7" customWidth="1"/>
    <col min="7962" max="7962" width="8.5" style="7" customWidth="1"/>
    <col min="7963" max="8201" width="10.6640625" style="7"/>
    <col min="8202" max="8202" width="13.1640625" style="7" customWidth="1"/>
    <col min="8203" max="8203" width="79" style="7" customWidth="1"/>
    <col min="8204" max="8204" width="3.83203125" style="7" customWidth="1"/>
    <col min="8205" max="8217" width="12.5" style="7" customWidth="1"/>
    <col min="8218" max="8218" width="8.5" style="7" customWidth="1"/>
    <col min="8219" max="8457" width="10.6640625" style="7"/>
    <col min="8458" max="8458" width="13.1640625" style="7" customWidth="1"/>
    <col min="8459" max="8459" width="79" style="7" customWidth="1"/>
    <col min="8460" max="8460" width="3.83203125" style="7" customWidth="1"/>
    <col min="8461" max="8473" width="12.5" style="7" customWidth="1"/>
    <col min="8474" max="8474" width="8.5" style="7" customWidth="1"/>
    <col min="8475" max="8713" width="10.6640625" style="7"/>
    <col min="8714" max="8714" width="13.1640625" style="7" customWidth="1"/>
    <col min="8715" max="8715" width="79" style="7" customWidth="1"/>
    <col min="8716" max="8716" width="3.83203125" style="7" customWidth="1"/>
    <col min="8717" max="8729" width="12.5" style="7" customWidth="1"/>
    <col min="8730" max="8730" width="8.5" style="7" customWidth="1"/>
    <col min="8731" max="8969" width="10.6640625" style="7"/>
    <col min="8970" max="8970" width="13.1640625" style="7" customWidth="1"/>
    <col min="8971" max="8971" width="79" style="7" customWidth="1"/>
    <col min="8972" max="8972" width="3.83203125" style="7" customWidth="1"/>
    <col min="8973" max="8985" width="12.5" style="7" customWidth="1"/>
    <col min="8986" max="8986" width="8.5" style="7" customWidth="1"/>
    <col min="8987" max="9225" width="10.6640625" style="7"/>
    <col min="9226" max="9226" width="13.1640625" style="7" customWidth="1"/>
    <col min="9227" max="9227" width="79" style="7" customWidth="1"/>
    <col min="9228" max="9228" width="3.83203125" style="7" customWidth="1"/>
    <col min="9229" max="9241" width="12.5" style="7" customWidth="1"/>
    <col min="9242" max="9242" width="8.5" style="7" customWidth="1"/>
    <col min="9243" max="9481" width="10.6640625" style="7"/>
    <col min="9482" max="9482" width="13.1640625" style="7" customWidth="1"/>
    <col min="9483" max="9483" width="79" style="7" customWidth="1"/>
    <col min="9484" max="9484" width="3.83203125" style="7" customWidth="1"/>
    <col min="9485" max="9497" width="12.5" style="7" customWidth="1"/>
    <col min="9498" max="9498" width="8.5" style="7" customWidth="1"/>
    <col min="9499" max="9737" width="10.6640625" style="7"/>
    <col min="9738" max="9738" width="13.1640625" style="7" customWidth="1"/>
    <col min="9739" max="9739" width="79" style="7" customWidth="1"/>
    <col min="9740" max="9740" width="3.83203125" style="7" customWidth="1"/>
    <col min="9741" max="9753" width="12.5" style="7" customWidth="1"/>
    <col min="9754" max="9754" width="8.5" style="7" customWidth="1"/>
    <col min="9755" max="9993" width="10.6640625" style="7"/>
    <col min="9994" max="9994" width="13.1640625" style="7" customWidth="1"/>
    <col min="9995" max="9995" width="79" style="7" customWidth="1"/>
    <col min="9996" max="9996" width="3.83203125" style="7" customWidth="1"/>
    <col min="9997" max="10009" width="12.5" style="7" customWidth="1"/>
    <col min="10010" max="10010" width="8.5" style="7" customWidth="1"/>
    <col min="10011" max="10249" width="10.6640625" style="7"/>
    <col min="10250" max="10250" width="13.1640625" style="7" customWidth="1"/>
    <col min="10251" max="10251" width="79" style="7" customWidth="1"/>
    <col min="10252" max="10252" width="3.83203125" style="7" customWidth="1"/>
    <col min="10253" max="10265" width="12.5" style="7" customWidth="1"/>
    <col min="10266" max="10266" width="8.5" style="7" customWidth="1"/>
    <col min="10267" max="10505" width="10.6640625" style="7"/>
    <col min="10506" max="10506" width="13.1640625" style="7" customWidth="1"/>
    <col min="10507" max="10507" width="79" style="7" customWidth="1"/>
    <col min="10508" max="10508" width="3.83203125" style="7" customWidth="1"/>
    <col min="10509" max="10521" width="12.5" style="7" customWidth="1"/>
    <col min="10522" max="10522" width="8.5" style="7" customWidth="1"/>
    <col min="10523" max="10761" width="10.6640625" style="7"/>
    <col min="10762" max="10762" width="13.1640625" style="7" customWidth="1"/>
    <col min="10763" max="10763" width="79" style="7" customWidth="1"/>
    <col min="10764" max="10764" width="3.83203125" style="7" customWidth="1"/>
    <col min="10765" max="10777" width="12.5" style="7" customWidth="1"/>
    <col min="10778" max="10778" width="8.5" style="7" customWidth="1"/>
    <col min="10779" max="11017" width="10.6640625" style="7"/>
    <col min="11018" max="11018" width="13.1640625" style="7" customWidth="1"/>
    <col min="11019" max="11019" width="79" style="7" customWidth="1"/>
    <col min="11020" max="11020" width="3.83203125" style="7" customWidth="1"/>
    <col min="11021" max="11033" width="12.5" style="7" customWidth="1"/>
    <col min="11034" max="11034" width="8.5" style="7" customWidth="1"/>
    <col min="11035" max="11273" width="10.6640625" style="7"/>
    <col min="11274" max="11274" width="13.1640625" style="7" customWidth="1"/>
    <col min="11275" max="11275" width="79" style="7" customWidth="1"/>
    <col min="11276" max="11276" width="3.83203125" style="7" customWidth="1"/>
    <col min="11277" max="11289" width="12.5" style="7" customWidth="1"/>
    <col min="11290" max="11290" width="8.5" style="7" customWidth="1"/>
    <col min="11291" max="11529" width="10.6640625" style="7"/>
    <col min="11530" max="11530" width="13.1640625" style="7" customWidth="1"/>
    <col min="11531" max="11531" width="79" style="7" customWidth="1"/>
    <col min="11532" max="11532" width="3.83203125" style="7" customWidth="1"/>
    <col min="11533" max="11545" width="12.5" style="7" customWidth="1"/>
    <col min="11546" max="11546" width="8.5" style="7" customWidth="1"/>
    <col min="11547" max="11785" width="10.6640625" style="7"/>
    <col min="11786" max="11786" width="13.1640625" style="7" customWidth="1"/>
    <col min="11787" max="11787" width="79" style="7" customWidth="1"/>
    <col min="11788" max="11788" width="3.83203125" style="7" customWidth="1"/>
    <col min="11789" max="11801" width="12.5" style="7" customWidth="1"/>
    <col min="11802" max="11802" width="8.5" style="7" customWidth="1"/>
    <col min="11803" max="12041" width="10.6640625" style="7"/>
    <col min="12042" max="12042" width="13.1640625" style="7" customWidth="1"/>
    <col min="12043" max="12043" width="79" style="7" customWidth="1"/>
    <col min="12044" max="12044" width="3.83203125" style="7" customWidth="1"/>
    <col min="12045" max="12057" width="12.5" style="7" customWidth="1"/>
    <col min="12058" max="12058" width="8.5" style="7" customWidth="1"/>
    <col min="12059" max="12297" width="10.6640625" style="7"/>
    <col min="12298" max="12298" width="13.1640625" style="7" customWidth="1"/>
    <col min="12299" max="12299" width="79" style="7" customWidth="1"/>
    <col min="12300" max="12300" width="3.83203125" style="7" customWidth="1"/>
    <col min="12301" max="12313" width="12.5" style="7" customWidth="1"/>
    <col min="12314" max="12314" width="8.5" style="7" customWidth="1"/>
    <col min="12315" max="12553" width="10.6640625" style="7"/>
    <col min="12554" max="12554" width="13.1640625" style="7" customWidth="1"/>
    <col min="12555" max="12555" width="79" style="7" customWidth="1"/>
    <col min="12556" max="12556" width="3.83203125" style="7" customWidth="1"/>
    <col min="12557" max="12569" width="12.5" style="7" customWidth="1"/>
    <col min="12570" max="12570" width="8.5" style="7" customWidth="1"/>
    <col min="12571" max="12809" width="10.6640625" style="7"/>
    <col min="12810" max="12810" width="13.1640625" style="7" customWidth="1"/>
    <col min="12811" max="12811" width="79" style="7" customWidth="1"/>
    <col min="12812" max="12812" width="3.83203125" style="7" customWidth="1"/>
    <col min="12813" max="12825" width="12.5" style="7" customWidth="1"/>
    <col min="12826" max="12826" width="8.5" style="7" customWidth="1"/>
    <col min="12827" max="13065" width="10.6640625" style="7"/>
    <col min="13066" max="13066" width="13.1640625" style="7" customWidth="1"/>
    <col min="13067" max="13067" width="79" style="7" customWidth="1"/>
    <col min="13068" max="13068" width="3.83203125" style="7" customWidth="1"/>
    <col min="13069" max="13081" width="12.5" style="7" customWidth="1"/>
    <col min="13082" max="13082" width="8.5" style="7" customWidth="1"/>
    <col min="13083" max="13321" width="10.6640625" style="7"/>
    <col min="13322" max="13322" width="13.1640625" style="7" customWidth="1"/>
    <col min="13323" max="13323" width="79" style="7" customWidth="1"/>
    <col min="13324" max="13324" width="3.83203125" style="7" customWidth="1"/>
    <col min="13325" max="13337" width="12.5" style="7" customWidth="1"/>
    <col min="13338" max="13338" width="8.5" style="7" customWidth="1"/>
    <col min="13339" max="13577" width="10.6640625" style="7"/>
    <col min="13578" max="13578" width="13.1640625" style="7" customWidth="1"/>
    <col min="13579" max="13579" width="79" style="7" customWidth="1"/>
    <col min="13580" max="13580" width="3.83203125" style="7" customWidth="1"/>
    <col min="13581" max="13593" width="12.5" style="7" customWidth="1"/>
    <col min="13594" max="13594" width="8.5" style="7" customWidth="1"/>
    <col min="13595" max="13833" width="10.6640625" style="7"/>
    <col min="13834" max="13834" width="13.1640625" style="7" customWidth="1"/>
    <col min="13835" max="13835" width="79" style="7" customWidth="1"/>
    <col min="13836" max="13836" width="3.83203125" style="7" customWidth="1"/>
    <col min="13837" max="13849" width="12.5" style="7" customWidth="1"/>
    <col min="13850" max="13850" width="8.5" style="7" customWidth="1"/>
    <col min="13851" max="14089" width="10.6640625" style="7"/>
    <col min="14090" max="14090" width="13.1640625" style="7" customWidth="1"/>
    <col min="14091" max="14091" width="79" style="7" customWidth="1"/>
    <col min="14092" max="14092" width="3.83203125" style="7" customWidth="1"/>
    <col min="14093" max="14105" width="12.5" style="7" customWidth="1"/>
    <col min="14106" max="14106" width="8.5" style="7" customWidth="1"/>
    <col min="14107" max="14345" width="10.6640625" style="7"/>
    <col min="14346" max="14346" width="13.1640625" style="7" customWidth="1"/>
    <col min="14347" max="14347" width="79" style="7" customWidth="1"/>
    <col min="14348" max="14348" width="3.83203125" style="7" customWidth="1"/>
    <col min="14349" max="14361" width="12.5" style="7" customWidth="1"/>
    <col min="14362" max="14362" width="8.5" style="7" customWidth="1"/>
    <col min="14363" max="14601" width="10.6640625" style="7"/>
    <col min="14602" max="14602" width="13.1640625" style="7" customWidth="1"/>
    <col min="14603" max="14603" width="79" style="7" customWidth="1"/>
    <col min="14604" max="14604" width="3.83203125" style="7" customWidth="1"/>
    <col min="14605" max="14617" width="12.5" style="7" customWidth="1"/>
    <col min="14618" max="14618" width="8.5" style="7" customWidth="1"/>
    <col min="14619" max="14857" width="10.6640625" style="7"/>
    <col min="14858" max="14858" width="13.1640625" style="7" customWidth="1"/>
    <col min="14859" max="14859" width="79" style="7" customWidth="1"/>
    <col min="14860" max="14860" width="3.83203125" style="7" customWidth="1"/>
    <col min="14861" max="14873" width="12.5" style="7" customWidth="1"/>
    <col min="14874" max="14874" width="8.5" style="7" customWidth="1"/>
    <col min="14875" max="15113" width="10.6640625" style="7"/>
    <col min="15114" max="15114" width="13.1640625" style="7" customWidth="1"/>
    <col min="15115" max="15115" width="79" style="7" customWidth="1"/>
    <col min="15116" max="15116" width="3.83203125" style="7" customWidth="1"/>
    <col min="15117" max="15129" width="12.5" style="7" customWidth="1"/>
    <col min="15130" max="15130" width="8.5" style="7" customWidth="1"/>
    <col min="15131" max="15369" width="10.6640625" style="7"/>
    <col min="15370" max="15370" width="13.1640625" style="7" customWidth="1"/>
    <col min="15371" max="15371" width="79" style="7" customWidth="1"/>
    <col min="15372" max="15372" width="3.83203125" style="7" customWidth="1"/>
    <col min="15373" max="15385" width="12.5" style="7" customWidth="1"/>
    <col min="15386" max="15386" width="8.5" style="7" customWidth="1"/>
    <col min="15387" max="15625" width="10.6640625" style="7"/>
    <col min="15626" max="15626" width="13.1640625" style="7" customWidth="1"/>
    <col min="15627" max="15627" width="79" style="7" customWidth="1"/>
    <col min="15628" max="15628" width="3.83203125" style="7" customWidth="1"/>
    <col min="15629" max="15641" width="12.5" style="7" customWidth="1"/>
    <col min="15642" max="15642" width="8.5" style="7" customWidth="1"/>
    <col min="15643" max="15881" width="10.6640625" style="7"/>
    <col min="15882" max="15882" width="13.1640625" style="7" customWidth="1"/>
    <col min="15883" max="15883" width="79" style="7" customWidth="1"/>
    <col min="15884" max="15884" width="3.83203125" style="7" customWidth="1"/>
    <col min="15885" max="15897" width="12.5" style="7" customWidth="1"/>
    <col min="15898" max="15898" width="8.5" style="7" customWidth="1"/>
    <col min="15899" max="16137" width="10.6640625" style="7"/>
    <col min="16138" max="16138" width="13.1640625" style="7" customWidth="1"/>
    <col min="16139" max="16139" width="79" style="7" customWidth="1"/>
    <col min="16140" max="16140" width="3.83203125" style="7" customWidth="1"/>
    <col min="16141" max="16153" width="12.5" style="7" customWidth="1"/>
    <col min="16154" max="16154" width="8.5" style="7" customWidth="1"/>
    <col min="16155" max="16384" width="10.6640625" style="7"/>
  </cols>
  <sheetData>
    <row r="1" spans="1:30" ht="26.25" x14ac:dyDescent="0.3">
      <c r="A1" s="29"/>
      <c r="B1" s="30"/>
      <c r="C1" s="340" t="s">
        <v>229</v>
      </c>
      <c r="D1" s="340"/>
      <c r="E1" s="31"/>
      <c r="F1" s="341"/>
      <c r="G1" s="341"/>
      <c r="H1" s="342"/>
      <c r="I1" s="342"/>
      <c r="J1" s="342"/>
      <c r="K1" s="342"/>
      <c r="L1" s="342"/>
      <c r="M1" s="342"/>
      <c r="N1" s="342"/>
      <c r="O1" s="342"/>
      <c r="P1" s="342"/>
      <c r="Q1" s="342"/>
      <c r="R1" s="342"/>
      <c r="S1" s="32" t="s">
        <v>220</v>
      </c>
      <c r="T1" s="342"/>
      <c r="U1" s="342"/>
      <c r="V1" s="343"/>
      <c r="W1" s="343"/>
      <c r="X1" s="342"/>
      <c r="Y1" s="342"/>
      <c r="Z1" s="344"/>
    </row>
    <row r="2" spans="1:30" x14ac:dyDescent="0.2">
      <c r="A2" s="29"/>
      <c r="B2" s="33" t="s">
        <v>228</v>
      </c>
      <c r="C2" s="34"/>
      <c r="D2" s="35"/>
      <c r="E2" s="35"/>
      <c r="F2" s="36" t="s">
        <v>221</v>
      </c>
      <c r="G2" s="37"/>
      <c r="H2" s="38" t="s">
        <v>86</v>
      </c>
      <c r="I2" s="39"/>
      <c r="J2" s="453"/>
      <c r="K2" s="453"/>
      <c r="L2" s="453"/>
      <c r="M2" s="453"/>
      <c r="N2" s="453"/>
      <c r="O2" s="453"/>
      <c r="P2" s="453"/>
      <c r="Q2" s="453"/>
      <c r="R2" s="38" t="s">
        <v>87</v>
      </c>
      <c r="S2" s="39"/>
      <c r="T2" s="38" t="s">
        <v>88</v>
      </c>
      <c r="U2" s="40"/>
      <c r="V2" s="38" t="s">
        <v>136</v>
      </c>
      <c r="W2" s="39"/>
      <c r="X2" s="41"/>
      <c r="Y2" s="42">
        <v>9719864.3699999992</v>
      </c>
      <c r="Z2" s="43">
        <f>IF(Y4=0,0,Y2/Y4)</f>
        <v>1</v>
      </c>
    </row>
    <row r="3" spans="1:30" ht="15" customHeight="1" thickBot="1" x14ac:dyDescent="0.25">
      <c r="A3" s="29"/>
      <c r="B3" s="44" t="s">
        <v>85</v>
      </c>
      <c r="C3" s="45" t="s">
        <v>220</v>
      </c>
      <c r="D3" s="46"/>
      <c r="E3" s="47"/>
      <c r="F3" s="48" t="s">
        <v>35</v>
      </c>
      <c r="G3" s="49"/>
      <c r="H3" s="50" t="s">
        <v>89</v>
      </c>
      <c r="I3" s="51">
        <v>46002</v>
      </c>
      <c r="J3" s="454"/>
      <c r="K3" s="454"/>
      <c r="L3" s="454"/>
      <c r="M3" s="454"/>
      <c r="N3" s="454"/>
      <c r="O3" s="454"/>
      <c r="P3" s="454"/>
      <c r="Q3" s="454"/>
      <c r="R3" s="50" t="s">
        <v>90</v>
      </c>
      <c r="S3" s="52">
        <f>80-10</f>
        <v>70</v>
      </c>
      <c r="T3" s="50" t="s">
        <v>89</v>
      </c>
      <c r="U3" s="53">
        <f>I3+S3+10</f>
        <v>46082</v>
      </c>
      <c r="V3" s="50" t="s">
        <v>137</v>
      </c>
      <c r="W3" s="136"/>
      <c r="X3" s="54"/>
      <c r="Y3" s="55"/>
      <c r="Z3" s="56">
        <f>IF(Y3=0,0,1-Z2)</f>
        <v>0</v>
      </c>
    </row>
    <row r="4" spans="1:30" ht="18.75" thickBot="1" x14ac:dyDescent="0.3">
      <c r="A4" s="29"/>
      <c r="B4" s="57" t="s">
        <v>91</v>
      </c>
      <c r="C4" s="58">
        <v>43148.17</v>
      </c>
      <c r="D4" s="59"/>
      <c r="E4" s="60" t="s">
        <v>92</v>
      </c>
      <c r="F4" s="61"/>
      <c r="G4" s="61"/>
      <c r="H4" s="61"/>
      <c r="I4" s="61"/>
      <c r="J4" s="61"/>
      <c r="K4" s="61"/>
      <c r="L4" s="61"/>
      <c r="M4" s="61"/>
      <c r="N4" s="61"/>
      <c r="O4" s="61"/>
      <c r="P4" s="61"/>
      <c r="Q4" s="61"/>
      <c r="R4" s="61"/>
      <c r="S4" s="61"/>
      <c r="T4" s="61"/>
      <c r="U4" s="61"/>
      <c r="V4" s="61"/>
      <c r="W4" s="61"/>
      <c r="X4" s="62"/>
      <c r="Y4" s="63">
        <f>SUM(Y2:Y3)</f>
        <v>9719864.3699999992</v>
      </c>
      <c r="Z4" s="64">
        <f>SUM(Z2:Z3)</f>
        <v>1</v>
      </c>
    </row>
    <row r="5" spans="1:30" ht="12.75" customHeight="1" thickBot="1" x14ac:dyDescent="0.25">
      <c r="A5" s="29"/>
      <c r="B5" s="345" t="s">
        <v>93</v>
      </c>
      <c r="C5" s="346" t="s">
        <v>94</v>
      </c>
      <c r="D5" s="347"/>
      <c r="E5" s="348" t="s">
        <v>22</v>
      </c>
      <c r="F5" s="349" t="s">
        <v>95</v>
      </c>
      <c r="G5" s="350"/>
      <c r="H5" s="350"/>
      <c r="I5" s="350"/>
      <c r="J5" s="350"/>
      <c r="K5" s="350"/>
      <c r="L5" s="350"/>
      <c r="M5" s="350"/>
      <c r="N5" s="350"/>
      <c r="O5" s="350"/>
      <c r="P5" s="350"/>
      <c r="Q5" s="350"/>
      <c r="R5" s="350"/>
      <c r="S5" s="350"/>
      <c r="T5" s="350"/>
      <c r="U5" s="351"/>
      <c r="V5" s="351"/>
      <c r="W5" s="351"/>
      <c r="X5" s="352"/>
      <c r="Y5" s="353" t="s">
        <v>67</v>
      </c>
      <c r="Z5" s="354" t="s">
        <v>96</v>
      </c>
      <c r="AC5" s="7" t="s">
        <v>97</v>
      </c>
      <c r="AD5" s="65" t="str">
        <f>IF(Y4=Y51,"OK","erro")</f>
        <v>OK</v>
      </c>
    </row>
    <row r="6" spans="1:30" ht="13.5" thickBot="1" x14ac:dyDescent="0.25">
      <c r="A6" s="29"/>
      <c r="B6" s="355" t="s">
        <v>98</v>
      </c>
      <c r="C6" s="356"/>
      <c r="D6" s="357"/>
      <c r="E6" s="66">
        <v>18</v>
      </c>
      <c r="F6" s="358">
        <f>IF(E6=0,0,1)</f>
        <v>1</v>
      </c>
      <c r="G6" s="358">
        <f>IF($E$6&lt;2,0,2)</f>
        <v>2</v>
      </c>
      <c r="H6" s="358">
        <f>IF($E$6&lt;3,0,3)</f>
        <v>3</v>
      </c>
      <c r="I6" s="358">
        <f>IF($E$6&lt;4,0,4)</f>
        <v>4</v>
      </c>
      <c r="J6" s="358">
        <f>IF($E$6&lt;5,0,5)</f>
        <v>5</v>
      </c>
      <c r="K6" s="358">
        <f>IF($E$6&lt;6,0,6)</f>
        <v>6</v>
      </c>
      <c r="L6" s="358">
        <f>IF($E$6&lt;7,0,7)</f>
        <v>7</v>
      </c>
      <c r="M6" s="358">
        <f>IF($E$6&lt;8,0,8)</f>
        <v>8</v>
      </c>
      <c r="N6" s="358">
        <f>IF($E$6&lt;9,0,9)</f>
        <v>9</v>
      </c>
      <c r="O6" s="358">
        <f>IF($E$6&lt;10,0,10)</f>
        <v>10</v>
      </c>
      <c r="P6" s="358">
        <f>IF($E$6&lt;11,0,11)</f>
        <v>11</v>
      </c>
      <c r="Q6" s="359">
        <f>IF($E$6&lt;12,0,12)</f>
        <v>12</v>
      </c>
      <c r="R6" s="358">
        <v>13</v>
      </c>
      <c r="S6" s="358">
        <v>14</v>
      </c>
      <c r="T6" s="358">
        <v>15</v>
      </c>
      <c r="U6" s="358">
        <v>16</v>
      </c>
      <c r="V6" s="358">
        <v>17</v>
      </c>
      <c r="W6" s="358">
        <v>18</v>
      </c>
      <c r="X6" s="360"/>
      <c r="Y6" s="361" t="s">
        <v>99</v>
      </c>
      <c r="Z6" s="362" t="s">
        <v>67</v>
      </c>
    </row>
    <row r="7" spans="1:30" ht="14.25" thickTop="1" thickBot="1" x14ac:dyDescent="0.25">
      <c r="A7" s="29"/>
      <c r="B7" s="355"/>
      <c r="C7" s="356" t="s">
        <v>100</v>
      </c>
      <c r="D7" s="357"/>
      <c r="E7" s="363"/>
      <c r="F7" s="364">
        <v>46060</v>
      </c>
      <c r="G7" s="364">
        <v>46088</v>
      </c>
      <c r="H7" s="364">
        <f>IF(H6=0,0,G8+1)</f>
        <v>46119</v>
      </c>
      <c r="I7" s="364">
        <f>IF(I6=0,0,H8+1)</f>
        <v>46150</v>
      </c>
      <c r="J7" s="364">
        <v>46181</v>
      </c>
      <c r="K7" s="364">
        <f t="shared" ref="K7" si="0">IF(K6=0,0,J8+1)</f>
        <v>46212</v>
      </c>
      <c r="L7" s="364">
        <f t="shared" ref="L7" si="1">IF(L6=0,0,K8+1)</f>
        <v>46243</v>
      </c>
      <c r="M7" s="364">
        <f t="shared" ref="M7" si="2">IF(M6=0,0,L8+1)</f>
        <v>46274</v>
      </c>
      <c r="N7" s="364">
        <f t="shared" ref="N7" si="3">IF(N6=0,0,M8+1)</f>
        <v>46305</v>
      </c>
      <c r="O7" s="364">
        <f t="shared" ref="O7" si="4">IF(O6=0,0,N8+1)</f>
        <v>46336</v>
      </c>
      <c r="P7" s="364">
        <f t="shared" ref="P7" si="5">IF(P6=0,0,O8+1)</f>
        <v>46367</v>
      </c>
      <c r="Q7" s="365">
        <f t="shared" ref="Q7" si="6">IF(Q6=0,0,P8+1)</f>
        <v>46398</v>
      </c>
      <c r="R7" s="364">
        <v>46426</v>
      </c>
      <c r="S7" s="364">
        <f t="shared" ref="S7:W7" si="7">IF(S6=0,0,R8+1)</f>
        <v>46455</v>
      </c>
      <c r="T7" s="364">
        <f t="shared" si="7"/>
        <v>46486</v>
      </c>
      <c r="U7" s="364">
        <f t="shared" si="7"/>
        <v>46517</v>
      </c>
      <c r="V7" s="364">
        <f t="shared" si="7"/>
        <v>46548</v>
      </c>
      <c r="W7" s="364">
        <f t="shared" si="7"/>
        <v>46579</v>
      </c>
      <c r="X7" s="366"/>
      <c r="Y7" s="361"/>
      <c r="Z7" s="362"/>
    </row>
    <row r="8" spans="1:30" ht="14.25" thickTop="1" thickBot="1" x14ac:dyDescent="0.25">
      <c r="A8" s="29"/>
      <c r="B8" s="355"/>
      <c r="C8" s="356" t="s">
        <v>101</v>
      </c>
      <c r="D8" s="357"/>
      <c r="E8" s="363"/>
      <c r="F8" s="364">
        <f>IF(E6=0,0,F7+30)</f>
        <v>46090</v>
      </c>
      <c r="G8" s="364">
        <f t="shared" ref="G8:I8" si="8">IF(G6=0,0,G7+30)</f>
        <v>46118</v>
      </c>
      <c r="H8" s="364">
        <f t="shared" si="8"/>
        <v>46149</v>
      </c>
      <c r="I8" s="364">
        <f t="shared" si="8"/>
        <v>46180</v>
      </c>
      <c r="J8" s="364">
        <f>IF(J6=0,0,J7+30)</f>
        <v>46211</v>
      </c>
      <c r="K8" s="364">
        <f t="shared" ref="K8:Q8" si="9">IF(K6=0,0,K7+30)</f>
        <v>46242</v>
      </c>
      <c r="L8" s="364">
        <f t="shared" si="9"/>
        <v>46273</v>
      </c>
      <c r="M8" s="364">
        <f t="shared" si="9"/>
        <v>46304</v>
      </c>
      <c r="N8" s="364">
        <f t="shared" si="9"/>
        <v>46335</v>
      </c>
      <c r="O8" s="364">
        <f t="shared" si="9"/>
        <v>46366</v>
      </c>
      <c r="P8" s="364">
        <f t="shared" si="9"/>
        <v>46397</v>
      </c>
      <c r="Q8" s="365">
        <f t="shared" si="9"/>
        <v>46428</v>
      </c>
      <c r="R8" s="364">
        <v>46454</v>
      </c>
      <c r="S8" s="364">
        <f t="shared" ref="S8:W8" si="10">IF(S6=0,0,S7+30)</f>
        <v>46485</v>
      </c>
      <c r="T8" s="364">
        <f t="shared" si="10"/>
        <v>46516</v>
      </c>
      <c r="U8" s="364">
        <f t="shared" si="10"/>
        <v>46547</v>
      </c>
      <c r="V8" s="364">
        <f t="shared" si="10"/>
        <v>46578</v>
      </c>
      <c r="W8" s="364">
        <f t="shared" si="10"/>
        <v>46609</v>
      </c>
      <c r="X8" s="366"/>
      <c r="Y8" s="361"/>
      <c r="Z8" s="362"/>
    </row>
    <row r="9" spans="1:30" ht="13.5" thickTop="1" x14ac:dyDescent="0.2">
      <c r="A9" s="67" t="str">
        <f>CONCATENATE($E$6,"|",B9)</f>
        <v>18|1</v>
      </c>
      <c r="B9" s="367">
        <v>1</v>
      </c>
      <c r="C9" s="368" t="s">
        <v>58</v>
      </c>
      <c r="D9" s="369"/>
      <c r="E9" s="370">
        <v>1</v>
      </c>
      <c r="F9" s="371">
        <v>100</v>
      </c>
      <c r="G9" s="371"/>
      <c r="H9" s="371"/>
      <c r="I9" s="371"/>
      <c r="J9" s="371"/>
      <c r="K9" s="371"/>
      <c r="L9" s="371"/>
      <c r="M9" s="371"/>
      <c r="N9" s="371"/>
      <c r="O9" s="371"/>
      <c r="P9" s="371"/>
      <c r="Q9" s="372"/>
      <c r="R9" s="371"/>
      <c r="S9" s="371"/>
      <c r="T9" s="371"/>
      <c r="U9" s="371"/>
      <c r="V9" s="371"/>
      <c r="W9" s="371"/>
      <c r="X9" s="373"/>
      <c r="Y9" s="459">
        <v>2716.21</v>
      </c>
      <c r="Z9" s="374">
        <f t="shared" ref="Z9:Z19" si="11">IF($Y$21=0,0,(Y9/$Y$21)*100)</f>
        <v>2.7944937260477438E-2</v>
      </c>
      <c r="AC9" s="29">
        <f t="shared" ref="AC9:AC17" si="12">SUM(F9:W9)</f>
        <v>100</v>
      </c>
    </row>
    <row r="10" spans="1:30" x14ac:dyDescent="0.2">
      <c r="A10" s="67" t="str">
        <f t="shared" ref="A10:A19" si="13">CONCATENATE($E$6,"|",B10)</f>
        <v>18|2</v>
      </c>
      <c r="B10" s="375" t="s">
        <v>38</v>
      </c>
      <c r="C10" s="368" t="s">
        <v>54</v>
      </c>
      <c r="D10" s="369"/>
      <c r="E10" s="370">
        <v>2</v>
      </c>
      <c r="F10" s="371">
        <v>5.55</v>
      </c>
      <c r="G10" s="371">
        <v>5.55</v>
      </c>
      <c r="H10" s="371">
        <v>5.55</v>
      </c>
      <c r="I10" s="371">
        <v>5.55</v>
      </c>
      <c r="J10" s="371">
        <v>5.55</v>
      </c>
      <c r="K10" s="371">
        <v>5.55</v>
      </c>
      <c r="L10" s="371">
        <v>5.55</v>
      </c>
      <c r="M10" s="371">
        <v>5.55</v>
      </c>
      <c r="N10" s="371">
        <v>5.55</v>
      </c>
      <c r="O10" s="371">
        <v>5.55</v>
      </c>
      <c r="P10" s="371">
        <v>5.55</v>
      </c>
      <c r="Q10" s="372">
        <v>5.55</v>
      </c>
      <c r="R10" s="371">
        <v>5.55</v>
      </c>
      <c r="S10" s="371">
        <v>5.55</v>
      </c>
      <c r="T10" s="371">
        <v>5.55</v>
      </c>
      <c r="U10" s="371">
        <v>5.55</v>
      </c>
      <c r="V10" s="371">
        <v>5.55</v>
      </c>
      <c r="W10" s="371">
        <v>5.65</v>
      </c>
      <c r="X10" s="373"/>
      <c r="Y10" s="459">
        <v>465514.21</v>
      </c>
      <c r="Z10" s="374">
        <f t="shared" si="11"/>
        <v>4.7893076722016037</v>
      </c>
      <c r="AC10" s="29">
        <f t="shared" si="12"/>
        <v>99.999999999999972</v>
      </c>
    </row>
    <row r="11" spans="1:30" x14ac:dyDescent="0.2">
      <c r="A11" s="67" t="str">
        <f t="shared" si="13"/>
        <v>18|3</v>
      </c>
      <c r="B11" s="375" t="s">
        <v>41</v>
      </c>
      <c r="C11" s="368" t="s">
        <v>59</v>
      </c>
      <c r="D11" s="369"/>
      <c r="E11" s="370">
        <v>3</v>
      </c>
      <c r="F11" s="371">
        <v>5.55</v>
      </c>
      <c r="G11" s="371">
        <v>5.55</v>
      </c>
      <c r="H11" s="371">
        <v>5.55</v>
      </c>
      <c r="I11" s="371">
        <v>5.55</v>
      </c>
      <c r="J11" s="371">
        <v>5.55</v>
      </c>
      <c r="K11" s="371">
        <v>5.55</v>
      </c>
      <c r="L11" s="371">
        <v>5.55</v>
      </c>
      <c r="M11" s="371">
        <v>5.55</v>
      </c>
      <c r="N11" s="371">
        <v>5.55</v>
      </c>
      <c r="O11" s="371">
        <v>5.55</v>
      </c>
      <c r="P11" s="371">
        <v>5.55</v>
      </c>
      <c r="Q11" s="372">
        <v>5.55</v>
      </c>
      <c r="R11" s="371">
        <v>5.55</v>
      </c>
      <c r="S11" s="371">
        <v>5.55</v>
      </c>
      <c r="T11" s="371">
        <v>5.55</v>
      </c>
      <c r="U11" s="371">
        <v>5.55</v>
      </c>
      <c r="V11" s="371">
        <v>5.55</v>
      </c>
      <c r="W11" s="371">
        <v>5.65</v>
      </c>
      <c r="X11" s="373"/>
      <c r="Y11" s="459">
        <v>1775882.48</v>
      </c>
      <c r="Z11" s="374">
        <f t="shared" si="11"/>
        <v>18.270650828021793</v>
      </c>
      <c r="AC11" s="29">
        <f t="shared" si="12"/>
        <v>99.999999999999972</v>
      </c>
    </row>
    <row r="12" spans="1:30" x14ac:dyDescent="0.2">
      <c r="A12" s="67" t="str">
        <f t="shared" si="13"/>
        <v>18|4</v>
      </c>
      <c r="B12" s="375" t="s">
        <v>42</v>
      </c>
      <c r="C12" s="368" t="s">
        <v>55</v>
      </c>
      <c r="D12" s="369"/>
      <c r="E12" s="370">
        <v>4</v>
      </c>
      <c r="F12" s="371">
        <v>5.55</v>
      </c>
      <c r="G12" s="371">
        <v>5.55</v>
      </c>
      <c r="H12" s="371">
        <v>5.55</v>
      </c>
      <c r="I12" s="371">
        <v>5.55</v>
      </c>
      <c r="J12" s="371">
        <v>5.55</v>
      </c>
      <c r="K12" s="371">
        <v>5.55</v>
      </c>
      <c r="L12" s="371">
        <v>5.55</v>
      </c>
      <c r="M12" s="371">
        <v>5.55</v>
      </c>
      <c r="N12" s="371">
        <v>5.55</v>
      </c>
      <c r="O12" s="371">
        <v>5.55</v>
      </c>
      <c r="P12" s="371">
        <v>5.55</v>
      </c>
      <c r="Q12" s="372">
        <v>5.55</v>
      </c>
      <c r="R12" s="371">
        <v>5.55</v>
      </c>
      <c r="S12" s="371">
        <v>5.55</v>
      </c>
      <c r="T12" s="371">
        <v>5.55</v>
      </c>
      <c r="U12" s="371">
        <v>5.55</v>
      </c>
      <c r="V12" s="371">
        <v>5.55</v>
      </c>
      <c r="W12" s="371">
        <v>5.65</v>
      </c>
      <c r="X12" s="373"/>
      <c r="Y12" s="459">
        <v>6429151.8799999999</v>
      </c>
      <c r="Z12" s="374">
        <f t="shared" si="11"/>
        <v>66.144460820290234</v>
      </c>
      <c r="AC12" s="29">
        <f t="shared" si="12"/>
        <v>99.999999999999972</v>
      </c>
    </row>
    <row r="13" spans="1:30" x14ac:dyDescent="0.2">
      <c r="A13" s="67" t="str">
        <f t="shared" si="13"/>
        <v>18|5</v>
      </c>
      <c r="B13" s="375" t="s">
        <v>37</v>
      </c>
      <c r="C13" s="368" t="s">
        <v>56</v>
      </c>
      <c r="D13" s="369"/>
      <c r="E13" s="370">
        <v>5</v>
      </c>
      <c r="F13" s="371">
        <v>5.55</v>
      </c>
      <c r="G13" s="371">
        <v>5.55</v>
      </c>
      <c r="H13" s="371">
        <v>5.55</v>
      </c>
      <c r="I13" s="371">
        <v>5.55</v>
      </c>
      <c r="J13" s="371">
        <v>5.55</v>
      </c>
      <c r="K13" s="371">
        <v>5.55</v>
      </c>
      <c r="L13" s="371">
        <v>5.55</v>
      </c>
      <c r="M13" s="371">
        <v>5.55</v>
      </c>
      <c r="N13" s="371">
        <v>5.55</v>
      </c>
      <c r="O13" s="371">
        <v>5.55</v>
      </c>
      <c r="P13" s="371">
        <v>5.55</v>
      </c>
      <c r="Q13" s="372">
        <v>5.55</v>
      </c>
      <c r="R13" s="371">
        <v>5.55</v>
      </c>
      <c r="S13" s="371">
        <v>5.55</v>
      </c>
      <c r="T13" s="371">
        <v>5.55</v>
      </c>
      <c r="U13" s="371">
        <v>5.55</v>
      </c>
      <c r="V13" s="371">
        <v>5.55</v>
      </c>
      <c r="W13" s="371">
        <v>5.65</v>
      </c>
      <c r="X13" s="373"/>
      <c r="Y13" s="459">
        <v>459577.28</v>
      </c>
      <c r="Z13" s="374">
        <f t="shared" si="11"/>
        <v>4.728227293155121</v>
      </c>
      <c r="AC13" s="29">
        <f t="shared" si="12"/>
        <v>99.999999999999972</v>
      </c>
    </row>
    <row r="14" spans="1:30" x14ac:dyDescent="0.2">
      <c r="A14" s="67" t="str">
        <f t="shared" si="13"/>
        <v>18|6</v>
      </c>
      <c r="B14" s="375" t="s">
        <v>43</v>
      </c>
      <c r="C14" s="368" t="s">
        <v>231</v>
      </c>
      <c r="D14" s="369"/>
      <c r="E14" s="370">
        <v>3</v>
      </c>
      <c r="F14" s="371"/>
      <c r="G14" s="371"/>
      <c r="H14" s="371"/>
      <c r="I14" s="371"/>
      <c r="J14" s="371"/>
      <c r="K14" s="371"/>
      <c r="L14" s="371"/>
      <c r="M14" s="371"/>
      <c r="N14" s="371">
        <v>10</v>
      </c>
      <c r="O14" s="371">
        <v>10</v>
      </c>
      <c r="P14" s="371">
        <v>10</v>
      </c>
      <c r="Q14" s="372">
        <v>10</v>
      </c>
      <c r="R14" s="371">
        <v>10</v>
      </c>
      <c r="S14" s="371">
        <v>10</v>
      </c>
      <c r="T14" s="371">
        <v>10</v>
      </c>
      <c r="U14" s="371">
        <v>10</v>
      </c>
      <c r="V14" s="371">
        <v>10</v>
      </c>
      <c r="W14" s="371">
        <v>10</v>
      </c>
      <c r="X14" s="373"/>
      <c r="Y14" s="459">
        <v>385852.37</v>
      </c>
      <c r="Z14" s="374">
        <f t="shared" si="11"/>
        <v>3.9697299809133035</v>
      </c>
      <c r="AC14" s="29">
        <f t="shared" si="12"/>
        <v>100</v>
      </c>
    </row>
    <row r="15" spans="1:30" x14ac:dyDescent="0.2">
      <c r="A15" s="67" t="str">
        <f t="shared" si="13"/>
        <v>18|7</v>
      </c>
      <c r="B15" s="375" t="s">
        <v>50</v>
      </c>
      <c r="C15" s="368" t="s">
        <v>61</v>
      </c>
      <c r="D15" s="369"/>
      <c r="E15" s="370">
        <v>5</v>
      </c>
      <c r="F15" s="371"/>
      <c r="G15" s="371"/>
      <c r="H15" s="371"/>
      <c r="I15" s="371"/>
      <c r="J15" s="371"/>
      <c r="K15" s="371"/>
      <c r="L15" s="371"/>
      <c r="M15" s="371"/>
      <c r="N15" s="371"/>
      <c r="O15" s="371"/>
      <c r="P15" s="371"/>
      <c r="Q15" s="372"/>
      <c r="R15" s="371"/>
      <c r="S15" s="371"/>
      <c r="T15" s="371"/>
      <c r="U15" s="371"/>
      <c r="V15" s="371">
        <v>50</v>
      </c>
      <c r="W15" s="371">
        <v>50</v>
      </c>
      <c r="X15" s="373"/>
      <c r="Y15" s="459">
        <v>53927.51</v>
      </c>
      <c r="Z15" s="374">
        <f t="shared" si="11"/>
        <v>0.55481751542177127</v>
      </c>
      <c r="AC15" s="29">
        <f t="shared" si="12"/>
        <v>100</v>
      </c>
    </row>
    <row r="16" spans="1:30" x14ac:dyDescent="0.2">
      <c r="A16" s="67" t="str">
        <f t="shared" si="13"/>
        <v>18|8</v>
      </c>
      <c r="B16" s="375" t="s">
        <v>44</v>
      </c>
      <c r="C16" s="368" t="s">
        <v>232</v>
      </c>
      <c r="D16" s="369"/>
      <c r="E16" s="370">
        <v>6</v>
      </c>
      <c r="F16" s="371"/>
      <c r="G16" s="371"/>
      <c r="H16" s="371"/>
      <c r="I16" s="371"/>
      <c r="J16" s="371"/>
      <c r="K16" s="371"/>
      <c r="L16" s="371"/>
      <c r="M16" s="371"/>
      <c r="N16" s="371"/>
      <c r="O16" s="371"/>
      <c r="P16" s="371">
        <v>100</v>
      </c>
      <c r="Q16" s="372"/>
      <c r="R16" s="371"/>
      <c r="S16" s="371"/>
      <c r="T16" s="371"/>
      <c r="U16" s="371"/>
      <c r="V16" s="371"/>
      <c r="W16" s="371"/>
      <c r="X16" s="373"/>
      <c r="Y16" s="459">
        <v>28260.48</v>
      </c>
      <c r="Z16" s="374">
        <f t="shared" si="11"/>
        <v>0.29074973604801446</v>
      </c>
      <c r="AC16" s="29">
        <f t="shared" si="12"/>
        <v>100</v>
      </c>
    </row>
    <row r="17" spans="1:29" x14ac:dyDescent="0.2">
      <c r="A17" s="67" t="str">
        <f t="shared" si="13"/>
        <v>18|9</v>
      </c>
      <c r="B17" s="375" t="s">
        <v>63</v>
      </c>
      <c r="C17" s="368" t="s">
        <v>202</v>
      </c>
      <c r="D17" s="369"/>
      <c r="E17" s="370">
        <v>6</v>
      </c>
      <c r="F17" s="371"/>
      <c r="G17" s="371"/>
      <c r="H17" s="371"/>
      <c r="I17" s="371"/>
      <c r="J17" s="371"/>
      <c r="K17" s="371"/>
      <c r="L17" s="371"/>
      <c r="M17" s="371"/>
      <c r="N17" s="371"/>
      <c r="O17" s="371"/>
      <c r="P17" s="371"/>
      <c r="Q17" s="372"/>
      <c r="R17" s="371">
        <v>100</v>
      </c>
      <c r="S17" s="371"/>
      <c r="T17" s="371"/>
      <c r="U17" s="371"/>
      <c r="V17" s="371"/>
      <c r="W17" s="371"/>
      <c r="X17" s="373"/>
      <c r="Y17" s="459">
        <v>83921.05</v>
      </c>
      <c r="Z17" s="374">
        <f t="shared" si="11"/>
        <v>0.86339733565644405</v>
      </c>
      <c r="AC17" s="29">
        <f t="shared" si="12"/>
        <v>100</v>
      </c>
    </row>
    <row r="18" spans="1:29" x14ac:dyDescent="0.2">
      <c r="A18" s="67" t="str">
        <f t="shared" si="13"/>
        <v>18|10</v>
      </c>
      <c r="B18" s="375" t="s">
        <v>65</v>
      </c>
      <c r="C18" s="368" t="s">
        <v>234</v>
      </c>
      <c r="D18" s="369"/>
      <c r="E18" s="370"/>
      <c r="F18" s="371"/>
      <c r="G18" s="371"/>
      <c r="H18" s="371"/>
      <c r="I18" s="371"/>
      <c r="J18" s="371"/>
      <c r="K18" s="371"/>
      <c r="L18" s="371"/>
      <c r="M18" s="371"/>
      <c r="N18" s="371"/>
      <c r="O18" s="371"/>
      <c r="P18" s="371"/>
      <c r="Q18" s="372"/>
      <c r="R18" s="371"/>
      <c r="S18" s="371"/>
      <c r="T18" s="371">
        <v>100</v>
      </c>
      <c r="U18" s="371"/>
      <c r="V18" s="371"/>
      <c r="W18" s="371"/>
      <c r="X18" s="373"/>
      <c r="Y18" s="459">
        <v>6536.27</v>
      </c>
      <c r="Z18" s="374">
        <f t="shared" si="11"/>
        <v>6.7246514469625276E-2</v>
      </c>
      <c r="AC18" s="29"/>
    </row>
    <row r="19" spans="1:29" x14ac:dyDescent="0.2">
      <c r="A19" s="67" t="str">
        <f t="shared" si="13"/>
        <v>18|11</v>
      </c>
      <c r="B19" s="375" t="s">
        <v>71</v>
      </c>
      <c r="C19" s="368" t="s">
        <v>79</v>
      </c>
      <c r="D19" s="369"/>
      <c r="E19" s="370"/>
      <c r="F19" s="371">
        <v>5.55</v>
      </c>
      <c r="G19" s="371">
        <v>5.55</v>
      </c>
      <c r="H19" s="371">
        <v>5.55</v>
      </c>
      <c r="I19" s="371">
        <v>5.55</v>
      </c>
      <c r="J19" s="371">
        <v>5.55</v>
      </c>
      <c r="K19" s="371">
        <v>5.55</v>
      </c>
      <c r="L19" s="371">
        <v>5.55</v>
      </c>
      <c r="M19" s="371">
        <v>5.55</v>
      </c>
      <c r="N19" s="371">
        <v>5.55</v>
      </c>
      <c r="O19" s="371">
        <v>5.55</v>
      </c>
      <c r="P19" s="371">
        <v>5.55</v>
      </c>
      <c r="Q19" s="372">
        <v>5.55</v>
      </c>
      <c r="R19" s="371">
        <v>5.55</v>
      </c>
      <c r="S19" s="371">
        <v>5.55</v>
      </c>
      <c r="T19" s="371">
        <v>5.55</v>
      </c>
      <c r="U19" s="371">
        <v>5.55</v>
      </c>
      <c r="V19" s="371">
        <v>5.55</v>
      </c>
      <c r="W19" s="371">
        <v>5.65</v>
      </c>
      <c r="X19" s="373"/>
      <c r="Y19" s="459">
        <v>28524.639999999999</v>
      </c>
      <c r="Z19" s="374">
        <f t="shared" si="11"/>
        <v>0.29346746944371199</v>
      </c>
      <c r="AC19" s="29">
        <f>SUM(F19:W19)</f>
        <v>99.999999999999972</v>
      </c>
    </row>
    <row r="20" spans="1:29" ht="13.5" thickBot="1" x14ac:dyDescent="0.25">
      <c r="A20" s="29"/>
      <c r="B20" s="376"/>
      <c r="C20" s="377"/>
      <c r="D20" s="377"/>
      <c r="E20" s="37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8"/>
      <c r="Y20" s="69"/>
      <c r="Z20" s="70"/>
    </row>
    <row r="21" spans="1:29" ht="14.25" thickTop="1" thickBot="1" x14ac:dyDescent="0.25">
      <c r="A21" s="29"/>
      <c r="B21" s="378"/>
      <c r="C21" s="71" t="s">
        <v>102</v>
      </c>
      <c r="D21" s="71" t="s">
        <v>102</v>
      </c>
      <c r="E21" s="379"/>
      <c r="F21" s="72"/>
      <c r="G21" s="72"/>
      <c r="H21" s="72"/>
      <c r="I21" s="72"/>
      <c r="J21" s="72"/>
      <c r="K21" s="72"/>
      <c r="L21" s="72"/>
      <c r="M21" s="72"/>
      <c r="N21" s="72"/>
      <c r="O21" s="72"/>
      <c r="P21" s="72"/>
      <c r="Q21" s="72"/>
      <c r="R21" s="72"/>
      <c r="S21" s="72"/>
      <c r="T21" s="72"/>
      <c r="U21" s="72"/>
      <c r="V21" s="72"/>
      <c r="W21" s="72"/>
      <c r="X21" s="72"/>
      <c r="Y21" s="73">
        <v>9719864.3699999992</v>
      </c>
      <c r="Z21" s="74">
        <v>100</v>
      </c>
    </row>
    <row r="22" spans="1:29" ht="18.75" thickTop="1" x14ac:dyDescent="0.25">
      <c r="A22" s="29"/>
      <c r="B22" s="75" t="s">
        <v>138</v>
      </c>
      <c r="C22" s="76"/>
      <c r="D22" s="76"/>
      <c r="E22" s="76"/>
      <c r="F22" s="77"/>
      <c r="G22" s="77"/>
      <c r="H22" s="77"/>
      <c r="I22" s="77"/>
      <c r="J22" s="77"/>
      <c r="K22" s="77"/>
      <c r="L22" s="77"/>
      <c r="M22" s="77"/>
      <c r="N22" s="77"/>
      <c r="O22" s="77"/>
      <c r="P22" s="77"/>
      <c r="Q22" s="77"/>
      <c r="R22" s="77"/>
      <c r="S22" s="77"/>
      <c r="T22" s="77"/>
      <c r="U22" s="77"/>
      <c r="V22" s="77"/>
      <c r="W22" s="77"/>
      <c r="X22" s="77"/>
      <c r="Y22" s="77"/>
      <c r="Z22" s="78"/>
    </row>
    <row r="23" spans="1:29" ht="13.5" thickBot="1" x14ac:dyDescent="0.25">
      <c r="A23" s="29"/>
      <c r="B23" s="355" t="s">
        <v>98</v>
      </c>
      <c r="C23" s="360"/>
      <c r="D23" s="360"/>
      <c r="E23" s="360"/>
      <c r="F23" s="79" t="s">
        <v>103</v>
      </c>
      <c r="G23" s="79"/>
      <c r="H23" s="79"/>
      <c r="I23" s="79"/>
      <c r="J23" s="79"/>
      <c r="K23" s="79"/>
      <c r="L23" s="79"/>
      <c r="M23" s="79"/>
      <c r="N23" s="79"/>
      <c r="O23" s="79"/>
      <c r="P23" s="79"/>
      <c r="Q23" s="79"/>
      <c r="R23" s="79"/>
      <c r="S23" s="79"/>
      <c r="T23" s="79"/>
      <c r="U23" s="79"/>
      <c r="V23" s="79"/>
      <c r="W23" s="79"/>
      <c r="X23" s="352" t="s">
        <v>104</v>
      </c>
      <c r="Y23" s="80" t="s">
        <v>67</v>
      </c>
      <c r="Z23" s="81" t="s">
        <v>96</v>
      </c>
    </row>
    <row r="24" spans="1:29" ht="13.5" thickTop="1" x14ac:dyDescent="0.2">
      <c r="A24" s="29"/>
      <c r="B24" s="380"/>
      <c r="C24" s="381"/>
      <c r="D24" s="382"/>
      <c r="E24" s="382"/>
      <c r="F24" s="82">
        <f>F6</f>
        <v>1</v>
      </c>
      <c r="G24" s="82">
        <f>G6</f>
        <v>2</v>
      </c>
      <c r="H24" s="82">
        <f>H6</f>
        <v>3</v>
      </c>
      <c r="I24" s="82">
        <f>I6</f>
        <v>4</v>
      </c>
      <c r="J24" s="82">
        <v>5</v>
      </c>
      <c r="K24" s="82">
        <v>6</v>
      </c>
      <c r="L24" s="82">
        <v>7</v>
      </c>
      <c r="M24" s="82">
        <v>8</v>
      </c>
      <c r="N24" s="82">
        <v>9</v>
      </c>
      <c r="O24" s="82">
        <v>10</v>
      </c>
      <c r="P24" s="82">
        <v>11</v>
      </c>
      <c r="Q24" s="82">
        <v>12</v>
      </c>
      <c r="R24" s="82">
        <f t="shared" ref="R24:W24" si="14">R6</f>
        <v>13</v>
      </c>
      <c r="S24" s="82">
        <f t="shared" si="14"/>
        <v>14</v>
      </c>
      <c r="T24" s="82">
        <f t="shared" si="14"/>
        <v>15</v>
      </c>
      <c r="U24" s="82">
        <f t="shared" si="14"/>
        <v>16</v>
      </c>
      <c r="V24" s="82">
        <f t="shared" si="14"/>
        <v>17</v>
      </c>
      <c r="W24" s="82">
        <f t="shared" si="14"/>
        <v>18</v>
      </c>
      <c r="X24" s="383" t="s">
        <v>105</v>
      </c>
      <c r="Y24" s="83" t="s">
        <v>98</v>
      </c>
      <c r="Z24" s="84" t="s">
        <v>98</v>
      </c>
    </row>
    <row r="25" spans="1:29" x14ac:dyDescent="0.2">
      <c r="A25" s="29"/>
      <c r="B25" s="85" t="s">
        <v>106</v>
      </c>
      <c r="C25" s="86" t="s">
        <v>58</v>
      </c>
      <c r="D25" s="87" t="s">
        <v>139</v>
      </c>
      <c r="E25" s="88" t="s">
        <v>107</v>
      </c>
      <c r="F25" s="89">
        <v>2716.21</v>
      </c>
      <c r="G25" s="89"/>
      <c r="H25" s="89"/>
      <c r="I25" s="89"/>
      <c r="J25" s="89"/>
      <c r="K25" s="89"/>
      <c r="L25" s="89"/>
      <c r="M25" s="89"/>
      <c r="N25" s="89"/>
      <c r="O25" s="89"/>
      <c r="P25" s="89"/>
      <c r="Q25" s="89"/>
      <c r="R25" s="89"/>
      <c r="S25" s="89"/>
      <c r="T25" s="89"/>
      <c r="U25" s="89"/>
      <c r="V25" s="89"/>
      <c r="W25" s="89"/>
      <c r="X25" s="90">
        <f t="shared" ref="X25:X42" si="15">COUNTIF(F25:W25,"&gt;0")</f>
        <v>1</v>
      </c>
      <c r="Y25" s="460">
        <v>2716.21</v>
      </c>
      <c r="Z25" s="92">
        <v>3.3E-3</v>
      </c>
    </row>
    <row r="26" spans="1:29" x14ac:dyDescent="0.2">
      <c r="A26" s="29"/>
      <c r="B26" s="85" t="s">
        <v>108</v>
      </c>
      <c r="C26" s="93"/>
      <c r="D26" s="87" t="s">
        <v>109</v>
      </c>
      <c r="E26" s="88" t="s">
        <v>107</v>
      </c>
      <c r="F26" s="89">
        <f>((F9/100)*$Y$9)*Z3</f>
        <v>0</v>
      </c>
      <c r="G26" s="89">
        <f>((G9/100)*$Y$9)*$Z$3</f>
        <v>0</v>
      </c>
      <c r="H26" s="89">
        <f>((H9/100)*$Y$9)*$Z$3</f>
        <v>0</v>
      </c>
      <c r="I26" s="89">
        <f>((I9/100)*$Y$9)*$Z$3</f>
        <v>0</v>
      </c>
      <c r="J26" s="89"/>
      <c r="K26" s="89"/>
      <c r="L26" s="89"/>
      <c r="M26" s="89"/>
      <c r="N26" s="89"/>
      <c r="O26" s="89"/>
      <c r="P26" s="89"/>
      <c r="Q26" s="89"/>
      <c r="R26" s="89">
        <f t="shared" ref="R26:W26" si="16">((R9/100)*$Y$9)*$Z$3</f>
        <v>0</v>
      </c>
      <c r="S26" s="89">
        <f t="shared" si="16"/>
        <v>0</v>
      </c>
      <c r="T26" s="89">
        <f t="shared" si="16"/>
        <v>0</v>
      </c>
      <c r="U26" s="89">
        <f t="shared" si="16"/>
        <v>0</v>
      </c>
      <c r="V26" s="89">
        <f t="shared" si="16"/>
        <v>0</v>
      </c>
      <c r="W26" s="89">
        <f t="shared" si="16"/>
        <v>0</v>
      </c>
      <c r="X26" s="94">
        <f t="shared" si="15"/>
        <v>0</v>
      </c>
      <c r="Y26" s="91"/>
      <c r="Z26" s="92">
        <f>IF($Y$51=0,0,(Y26/$Y$51))</f>
        <v>0</v>
      </c>
      <c r="AA26" s="384"/>
    </row>
    <row r="27" spans="1:29" x14ac:dyDescent="0.2">
      <c r="A27" s="29"/>
      <c r="B27" s="85" t="s">
        <v>110</v>
      </c>
      <c r="C27" s="95" t="s">
        <v>54</v>
      </c>
      <c r="D27" s="88" t="s">
        <v>139</v>
      </c>
      <c r="E27" s="88" t="s">
        <v>107</v>
      </c>
      <c r="F27" s="89">
        <v>25861.9</v>
      </c>
      <c r="G27" s="89">
        <v>25861.9</v>
      </c>
      <c r="H27" s="89">
        <v>25861.9</v>
      </c>
      <c r="I27" s="89">
        <v>25861.9</v>
      </c>
      <c r="J27" s="89">
        <v>25861.9</v>
      </c>
      <c r="K27" s="89">
        <v>25861.9</v>
      </c>
      <c r="L27" s="89">
        <v>25861.9</v>
      </c>
      <c r="M27" s="89">
        <v>25861.9</v>
      </c>
      <c r="N27" s="89">
        <v>25861.9</v>
      </c>
      <c r="O27" s="89">
        <v>25861.9</v>
      </c>
      <c r="P27" s="89">
        <v>25861.9</v>
      </c>
      <c r="Q27" s="89">
        <v>25861.9</v>
      </c>
      <c r="R27" s="89">
        <v>25861.9</v>
      </c>
      <c r="S27" s="89">
        <v>25861.9</v>
      </c>
      <c r="T27" s="89">
        <v>25861.9</v>
      </c>
      <c r="U27" s="89">
        <v>25861.9</v>
      </c>
      <c r="V27" s="89">
        <v>25861.9</v>
      </c>
      <c r="W27" s="89">
        <v>25861.91</v>
      </c>
      <c r="X27" s="94">
        <f t="shared" si="15"/>
        <v>18</v>
      </c>
      <c r="Y27" s="460">
        <v>465514.21</v>
      </c>
      <c r="Z27" s="92">
        <v>5.2299999999999999E-2</v>
      </c>
    </row>
    <row r="28" spans="1:29" x14ac:dyDescent="0.2">
      <c r="A28" s="29"/>
      <c r="B28" s="85" t="s">
        <v>111</v>
      </c>
      <c r="C28" s="96"/>
      <c r="D28" s="88" t="s">
        <v>109</v>
      </c>
      <c r="E28" s="88" t="s">
        <v>107</v>
      </c>
      <c r="F28" s="89"/>
      <c r="G28" s="89"/>
      <c r="H28" s="89"/>
      <c r="I28" s="89"/>
      <c r="J28" s="89"/>
      <c r="K28" s="89"/>
      <c r="L28" s="89"/>
      <c r="M28" s="89"/>
      <c r="N28" s="89"/>
      <c r="O28" s="89"/>
      <c r="P28" s="89"/>
      <c r="Q28" s="89"/>
      <c r="R28" s="89"/>
      <c r="S28" s="89"/>
      <c r="T28" s="89"/>
      <c r="U28" s="89"/>
      <c r="V28" s="89"/>
      <c r="W28" s="89"/>
      <c r="X28" s="94">
        <f t="shared" si="15"/>
        <v>0</v>
      </c>
      <c r="Y28" s="91"/>
      <c r="Z28" s="92">
        <f>IF($Y$51=0,0,(Y28/$Y$51))</f>
        <v>0</v>
      </c>
      <c r="AA28" s="384"/>
    </row>
    <row r="29" spans="1:29" x14ac:dyDescent="0.2">
      <c r="A29" s="29"/>
      <c r="B29" s="85" t="s">
        <v>112</v>
      </c>
      <c r="C29" s="95" t="s">
        <v>59</v>
      </c>
      <c r="D29" s="88" t="s">
        <v>139</v>
      </c>
      <c r="E29" s="88" t="s">
        <v>107</v>
      </c>
      <c r="F29" s="89">
        <v>98660.13</v>
      </c>
      <c r="G29" s="89">
        <v>98660.13</v>
      </c>
      <c r="H29" s="89">
        <v>98660.13</v>
      </c>
      <c r="I29" s="89">
        <v>98660.13</v>
      </c>
      <c r="J29" s="89">
        <v>98660.13</v>
      </c>
      <c r="K29" s="89">
        <v>98660.13</v>
      </c>
      <c r="L29" s="89">
        <v>98660.13</v>
      </c>
      <c r="M29" s="89">
        <v>98660.13</v>
      </c>
      <c r="N29" s="89">
        <v>98660.13</v>
      </c>
      <c r="O29" s="89">
        <v>98660.13</v>
      </c>
      <c r="P29" s="89">
        <v>98660.13</v>
      </c>
      <c r="Q29" s="89">
        <v>98660.13</v>
      </c>
      <c r="R29" s="89">
        <v>98660.13</v>
      </c>
      <c r="S29" s="89">
        <v>98660.13</v>
      </c>
      <c r="T29" s="89">
        <v>98660.13</v>
      </c>
      <c r="U29" s="89">
        <v>98660.13</v>
      </c>
      <c r="V29" s="89">
        <v>98660.13</v>
      </c>
      <c r="W29" s="89">
        <v>98660.27</v>
      </c>
      <c r="X29" s="94">
        <f t="shared" si="15"/>
        <v>18</v>
      </c>
      <c r="Y29" s="460">
        <v>1775882.48</v>
      </c>
      <c r="Z29" s="92">
        <v>0.1913</v>
      </c>
    </row>
    <row r="30" spans="1:29" x14ac:dyDescent="0.2">
      <c r="A30" s="29"/>
      <c r="B30" s="85" t="s">
        <v>113</v>
      </c>
      <c r="C30" s="96"/>
      <c r="D30" s="88" t="s">
        <v>109</v>
      </c>
      <c r="E30" s="88" t="s">
        <v>107</v>
      </c>
      <c r="F30" s="89"/>
      <c r="G30" s="89"/>
      <c r="H30" s="89"/>
      <c r="I30" s="89"/>
      <c r="J30" s="89"/>
      <c r="K30" s="89"/>
      <c r="L30" s="89"/>
      <c r="M30" s="89"/>
      <c r="N30" s="89"/>
      <c r="O30" s="89"/>
      <c r="P30" s="89"/>
      <c r="Q30" s="89"/>
      <c r="R30" s="89"/>
      <c r="S30" s="89"/>
      <c r="T30" s="89"/>
      <c r="U30" s="89"/>
      <c r="V30" s="89"/>
      <c r="W30" s="89"/>
      <c r="X30" s="94">
        <f t="shared" si="15"/>
        <v>0</v>
      </c>
      <c r="Y30" s="91"/>
      <c r="Z30" s="92">
        <f>IF($Y$51=0,0,(Y30/$Y$51))</f>
        <v>0</v>
      </c>
      <c r="AA30" s="384"/>
    </row>
    <row r="31" spans="1:29" x14ac:dyDescent="0.2">
      <c r="A31" s="29"/>
      <c r="B31" s="85" t="s">
        <v>114</v>
      </c>
      <c r="C31" s="95" t="s">
        <v>55</v>
      </c>
      <c r="D31" s="88" t="s">
        <v>139</v>
      </c>
      <c r="E31" s="88" t="s">
        <v>107</v>
      </c>
      <c r="F31" s="89">
        <v>357175.1</v>
      </c>
      <c r="G31" s="89">
        <v>357175.1</v>
      </c>
      <c r="H31" s="89">
        <v>357175.1</v>
      </c>
      <c r="I31" s="89">
        <v>357175.1</v>
      </c>
      <c r="J31" s="89">
        <v>357175.1</v>
      </c>
      <c r="K31" s="89">
        <v>357175.1</v>
      </c>
      <c r="L31" s="89">
        <v>357175.1</v>
      </c>
      <c r="M31" s="89">
        <v>357175.1</v>
      </c>
      <c r="N31" s="89">
        <v>357175.1</v>
      </c>
      <c r="O31" s="89">
        <v>357175.1</v>
      </c>
      <c r="P31" s="89">
        <v>357175.1</v>
      </c>
      <c r="Q31" s="89">
        <v>357175.1</v>
      </c>
      <c r="R31" s="89">
        <v>357175.1</v>
      </c>
      <c r="S31" s="89">
        <v>357175.1</v>
      </c>
      <c r="T31" s="89">
        <v>357175.1</v>
      </c>
      <c r="U31" s="89">
        <v>357175.1</v>
      </c>
      <c r="V31" s="89">
        <v>357175.1</v>
      </c>
      <c r="W31" s="89">
        <v>357175.18</v>
      </c>
      <c r="X31" s="94">
        <f t="shared" si="15"/>
        <v>18</v>
      </c>
      <c r="Y31" s="460">
        <v>6429151.8799999999</v>
      </c>
      <c r="Z31" s="92">
        <v>0.66139999999999999</v>
      </c>
    </row>
    <row r="32" spans="1:29" x14ac:dyDescent="0.2">
      <c r="A32" s="29"/>
      <c r="B32" s="85" t="s">
        <v>115</v>
      </c>
      <c r="C32" s="96"/>
      <c r="D32" s="88" t="s">
        <v>109</v>
      </c>
      <c r="E32" s="88" t="s">
        <v>107</v>
      </c>
      <c r="F32" s="89"/>
      <c r="G32" s="89"/>
      <c r="H32" s="89"/>
      <c r="I32" s="89"/>
      <c r="J32" s="89"/>
      <c r="K32" s="89"/>
      <c r="L32" s="89"/>
      <c r="M32" s="89"/>
      <c r="N32" s="89"/>
      <c r="O32" s="89"/>
      <c r="P32" s="89"/>
      <c r="Q32" s="89"/>
      <c r="R32" s="89"/>
      <c r="S32" s="89"/>
      <c r="T32" s="89"/>
      <c r="U32" s="89"/>
      <c r="V32" s="89"/>
      <c r="W32" s="89"/>
      <c r="X32" s="94">
        <f t="shared" si="15"/>
        <v>0</v>
      </c>
      <c r="Y32" s="91"/>
      <c r="Z32" s="92">
        <f>IF($Y$51=0,0,(Y32/$Y$51))</f>
        <v>0</v>
      </c>
      <c r="AA32" s="384"/>
    </row>
    <row r="33" spans="1:27" x14ac:dyDescent="0.2">
      <c r="A33" s="29"/>
      <c r="B33" s="85" t="s">
        <v>116</v>
      </c>
      <c r="C33" s="95" t="s">
        <v>56</v>
      </c>
      <c r="D33" s="88" t="s">
        <v>139</v>
      </c>
      <c r="E33" s="88" t="s">
        <v>107</v>
      </c>
      <c r="F33" s="89">
        <v>25532.07</v>
      </c>
      <c r="G33" s="89">
        <v>25532.07</v>
      </c>
      <c r="H33" s="89">
        <v>25532.07</v>
      </c>
      <c r="I33" s="89">
        <v>25532.07</v>
      </c>
      <c r="J33" s="89">
        <v>25532.07</v>
      </c>
      <c r="K33" s="89">
        <v>25532.07</v>
      </c>
      <c r="L33" s="89">
        <v>25532.07</v>
      </c>
      <c r="M33" s="89">
        <v>25532.07</v>
      </c>
      <c r="N33" s="89">
        <v>25532.07</v>
      </c>
      <c r="O33" s="89">
        <v>25532.07</v>
      </c>
      <c r="P33" s="89">
        <v>25532.07</v>
      </c>
      <c r="Q33" s="89">
        <v>25532.07</v>
      </c>
      <c r="R33" s="89">
        <v>25532.07</v>
      </c>
      <c r="S33" s="89">
        <v>25532.07</v>
      </c>
      <c r="T33" s="89">
        <v>25532.07</v>
      </c>
      <c r="U33" s="89">
        <v>25532.07</v>
      </c>
      <c r="V33" s="89">
        <v>25532.07</v>
      </c>
      <c r="W33" s="89">
        <v>25532.09</v>
      </c>
      <c r="X33" s="94">
        <f t="shared" si="15"/>
        <v>18</v>
      </c>
      <c r="Y33" s="460">
        <v>459577.28</v>
      </c>
      <c r="Z33" s="92">
        <v>4.0500000000000001E-2</v>
      </c>
    </row>
    <row r="34" spans="1:27" x14ac:dyDescent="0.2">
      <c r="A34" s="29"/>
      <c r="B34" s="85" t="s">
        <v>117</v>
      </c>
      <c r="C34" s="96"/>
      <c r="D34" s="88" t="s">
        <v>109</v>
      </c>
      <c r="E34" s="88" t="s">
        <v>107</v>
      </c>
      <c r="F34" s="89"/>
      <c r="G34" s="89"/>
      <c r="H34" s="89"/>
      <c r="I34" s="89"/>
      <c r="J34" s="89"/>
      <c r="K34" s="89"/>
      <c r="L34" s="89"/>
      <c r="M34" s="89"/>
      <c r="N34" s="89"/>
      <c r="O34" s="89"/>
      <c r="P34" s="89"/>
      <c r="Q34" s="89"/>
      <c r="R34" s="89"/>
      <c r="S34" s="89"/>
      <c r="T34" s="89"/>
      <c r="U34" s="89"/>
      <c r="V34" s="89"/>
      <c r="W34" s="89"/>
      <c r="X34" s="94">
        <f t="shared" si="15"/>
        <v>0</v>
      </c>
      <c r="Y34" s="91"/>
      <c r="Z34" s="92">
        <f>IF($Y$51=0,0,(Y34/$Y$51))</f>
        <v>0</v>
      </c>
      <c r="AA34" s="384"/>
    </row>
    <row r="35" spans="1:27" x14ac:dyDescent="0.2">
      <c r="A35" s="29"/>
      <c r="B35" s="85" t="s">
        <v>118</v>
      </c>
      <c r="C35" s="95" t="s">
        <v>241</v>
      </c>
      <c r="D35" s="88" t="s">
        <v>139</v>
      </c>
      <c r="E35" s="88" t="s">
        <v>107</v>
      </c>
      <c r="F35" s="89"/>
      <c r="G35" s="89"/>
      <c r="H35" s="89"/>
      <c r="I35" s="89"/>
      <c r="J35" s="89"/>
      <c r="K35" s="89"/>
      <c r="L35" s="89"/>
      <c r="M35" s="89"/>
      <c r="N35" s="89">
        <v>38585.230000000003</v>
      </c>
      <c r="O35" s="89">
        <v>38585.230000000003</v>
      </c>
      <c r="P35" s="89">
        <v>38585.230000000003</v>
      </c>
      <c r="Q35" s="89">
        <v>38585.230000000003</v>
      </c>
      <c r="R35" s="89">
        <v>38585.230000000003</v>
      </c>
      <c r="S35" s="89">
        <v>38585.230000000003</v>
      </c>
      <c r="T35" s="89">
        <v>38585.230000000003</v>
      </c>
      <c r="U35" s="89">
        <v>38585.230000000003</v>
      </c>
      <c r="V35" s="89">
        <v>38585.230000000003</v>
      </c>
      <c r="W35" s="89">
        <v>38585.300000000003</v>
      </c>
      <c r="X35" s="94">
        <f t="shared" si="15"/>
        <v>10</v>
      </c>
      <c r="Y35" s="460">
        <v>385852.37</v>
      </c>
      <c r="Z35" s="92">
        <v>3.5099999999999999E-2</v>
      </c>
    </row>
    <row r="36" spans="1:27" x14ac:dyDescent="0.2">
      <c r="A36" s="29"/>
      <c r="B36" s="85" t="s">
        <v>119</v>
      </c>
      <c r="C36" s="96"/>
      <c r="D36" s="88" t="s">
        <v>109</v>
      </c>
      <c r="E36" s="88" t="s">
        <v>107</v>
      </c>
      <c r="F36" s="89"/>
      <c r="G36" s="89"/>
      <c r="H36" s="89"/>
      <c r="I36" s="89"/>
      <c r="J36" s="89"/>
      <c r="K36" s="89"/>
      <c r="L36" s="89"/>
      <c r="M36" s="89"/>
      <c r="N36" s="89"/>
      <c r="O36" s="89"/>
      <c r="P36" s="89"/>
      <c r="Q36" s="89"/>
      <c r="R36" s="89"/>
      <c r="S36" s="89"/>
      <c r="T36" s="89"/>
      <c r="U36" s="89"/>
      <c r="V36" s="89"/>
      <c r="W36" s="89"/>
      <c r="X36" s="94">
        <f t="shared" si="15"/>
        <v>0</v>
      </c>
      <c r="Y36" s="91"/>
      <c r="Z36" s="92">
        <f>IF($Y$51=0,0,(Y36/$Y$51))</f>
        <v>0</v>
      </c>
      <c r="AA36" s="384"/>
    </row>
    <row r="37" spans="1:27" x14ac:dyDescent="0.2">
      <c r="A37" s="29"/>
      <c r="B37" s="85" t="s">
        <v>120</v>
      </c>
      <c r="C37" s="95" t="s">
        <v>61</v>
      </c>
      <c r="D37" s="88" t="s">
        <v>139</v>
      </c>
      <c r="E37" s="88" t="s">
        <v>107</v>
      </c>
      <c r="F37" s="89"/>
      <c r="G37" s="89"/>
      <c r="H37" s="89"/>
      <c r="I37" s="89"/>
      <c r="J37" s="89"/>
      <c r="K37" s="89"/>
      <c r="L37" s="89"/>
      <c r="M37" s="89"/>
      <c r="N37" s="89"/>
      <c r="O37" s="89"/>
      <c r="P37" s="89"/>
      <c r="Q37" s="89"/>
      <c r="R37" s="89"/>
      <c r="S37" s="89"/>
      <c r="T37" s="89"/>
      <c r="U37" s="89"/>
      <c r="V37" s="89">
        <v>26963.75</v>
      </c>
      <c r="W37" s="89">
        <v>26963.759999999998</v>
      </c>
      <c r="X37" s="94">
        <f t="shared" si="15"/>
        <v>2</v>
      </c>
      <c r="Y37" s="460">
        <v>53927.51</v>
      </c>
      <c r="Z37" s="92">
        <v>4.8999999999999998E-3</v>
      </c>
    </row>
    <row r="38" spans="1:27" x14ac:dyDescent="0.2">
      <c r="A38" s="29"/>
      <c r="B38" s="85" t="s">
        <v>121</v>
      </c>
      <c r="C38" s="96"/>
      <c r="D38" s="88" t="s">
        <v>109</v>
      </c>
      <c r="E38" s="88" t="s">
        <v>107</v>
      </c>
      <c r="F38" s="89"/>
      <c r="G38" s="89"/>
      <c r="H38" s="89"/>
      <c r="I38" s="89"/>
      <c r="J38" s="89"/>
      <c r="K38" s="89"/>
      <c r="L38" s="89"/>
      <c r="M38" s="89"/>
      <c r="N38" s="89"/>
      <c r="O38" s="89"/>
      <c r="P38" s="89"/>
      <c r="Q38" s="89"/>
      <c r="R38" s="89"/>
      <c r="S38" s="89"/>
      <c r="T38" s="89"/>
      <c r="U38" s="89"/>
      <c r="V38" s="89"/>
      <c r="W38" s="89"/>
      <c r="X38" s="94">
        <f t="shared" si="15"/>
        <v>0</v>
      </c>
      <c r="Y38" s="91"/>
      <c r="Z38" s="92">
        <f>IF($Y$51=0,0,(Y38/$Y$51))</f>
        <v>0</v>
      </c>
      <c r="AA38" s="384"/>
    </row>
    <row r="39" spans="1:27" x14ac:dyDescent="0.2">
      <c r="A39" s="29"/>
      <c r="B39" s="85" t="s">
        <v>122</v>
      </c>
      <c r="C39" s="95" t="s">
        <v>57</v>
      </c>
      <c r="D39" s="88" t="s">
        <v>139</v>
      </c>
      <c r="E39" s="88" t="s">
        <v>107</v>
      </c>
      <c r="F39" s="89"/>
      <c r="G39" s="89"/>
      <c r="H39" s="89"/>
      <c r="I39" s="89"/>
      <c r="J39" s="89"/>
      <c r="K39" s="89"/>
      <c r="L39" s="89"/>
      <c r="M39" s="89"/>
      <c r="N39" s="89"/>
      <c r="O39" s="89"/>
      <c r="P39" s="89">
        <v>28260.48</v>
      </c>
      <c r="Q39" s="89"/>
      <c r="R39" s="89"/>
      <c r="S39" s="89"/>
      <c r="T39" s="89"/>
      <c r="U39" s="89"/>
      <c r="V39" s="89"/>
      <c r="W39" s="89"/>
      <c r="X39" s="94">
        <f t="shared" si="15"/>
        <v>1</v>
      </c>
      <c r="Y39" s="460">
        <v>28260.48</v>
      </c>
      <c r="Z39" s="92">
        <v>5.0000000000000001E-4</v>
      </c>
    </row>
    <row r="40" spans="1:27" x14ac:dyDescent="0.2">
      <c r="A40" s="29"/>
      <c r="B40" s="85" t="s">
        <v>123</v>
      </c>
      <c r="C40" s="96"/>
      <c r="D40" s="88" t="s">
        <v>109</v>
      </c>
      <c r="E40" s="88" t="s">
        <v>107</v>
      </c>
      <c r="F40" s="89"/>
      <c r="G40" s="89"/>
      <c r="H40" s="89"/>
      <c r="I40" s="89"/>
      <c r="J40" s="89"/>
      <c r="K40" s="89"/>
      <c r="L40" s="89"/>
      <c r="M40" s="89"/>
      <c r="N40" s="89"/>
      <c r="O40" s="89"/>
      <c r="P40" s="89"/>
      <c r="Q40" s="89"/>
      <c r="R40" s="89"/>
      <c r="S40" s="89"/>
      <c r="T40" s="89"/>
      <c r="U40" s="89"/>
      <c r="V40" s="89"/>
      <c r="W40" s="89"/>
      <c r="X40" s="94">
        <f t="shared" si="15"/>
        <v>0</v>
      </c>
      <c r="Y40" s="91"/>
      <c r="Z40" s="92">
        <f>IF($Y$51=0,0,(Y40/$Y$51))</f>
        <v>0</v>
      </c>
      <c r="AA40" s="384"/>
    </row>
    <row r="41" spans="1:27" x14ac:dyDescent="0.2">
      <c r="A41" s="29"/>
      <c r="B41" s="85" t="s">
        <v>124</v>
      </c>
      <c r="C41" s="95" t="s">
        <v>202</v>
      </c>
      <c r="D41" s="88" t="s">
        <v>139</v>
      </c>
      <c r="E41" s="88" t="s">
        <v>107</v>
      </c>
      <c r="F41" s="89"/>
      <c r="G41" s="89"/>
      <c r="H41" s="89"/>
      <c r="I41" s="89"/>
      <c r="J41" s="89"/>
      <c r="K41" s="89"/>
      <c r="L41" s="89"/>
      <c r="M41" s="89"/>
      <c r="N41" s="89"/>
      <c r="O41" s="89"/>
      <c r="P41" s="89"/>
      <c r="Q41" s="89"/>
      <c r="R41" s="89">
        <v>83921.05</v>
      </c>
      <c r="S41" s="89"/>
      <c r="T41" s="89"/>
      <c r="U41" s="89"/>
      <c r="V41" s="89"/>
      <c r="W41" s="89"/>
      <c r="X41" s="94">
        <f t="shared" si="15"/>
        <v>1</v>
      </c>
      <c r="Y41" s="460">
        <v>83921.05</v>
      </c>
      <c r="Z41" s="92">
        <v>7.1999999999999998E-3</v>
      </c>
    </row>
    <row r="42" spans="1:27" x14ac:dyDescent="0.2">
      <c r="A42" s="29"/>
      <c r="B42" s="85" t="s">
        <v>125</v>
      </c>
      <c r="C42" s="96"/>
      <c r="D42" s="88" t="s">
        <v>109</v>
      </c>
      <c r="E42" s="88" t="s">
        <v>107</v>
      </c>
      <c r="F42" s="89"/>
      <c r="G42" s="89"/>
      <c r="H42" s="89"/>
      <c r="I42" s="89"/>
      <c r="J42" s="89"/>
      <c r="K42" s="89"/>
      <c r="L42" s="89"/>
      <c r="M42" s="89"/>
      <c r="N42" s="89"/>
      <c r="O42" s="89"/>
      <c r="P42" s="89"/>
      <c r="Q42" s="89"/>
      <c r="R42" s="89"/>
      <c r="S42" s="89"/>
      <c r="T42" s="89"/>
      <c r="U42" s="89"/>
      <c r="V42" s="89"/>
      <c r="W42" s="89"/>
      <c r="X42" s="94">
        <f t="shared" si="15"/>
        <v>0</v>
      </c>
      <c r="Y42" s="91"/>
      <c r="Z42" s="92">
        <f>IF($Y$51=0,0,(Y42/$Y$51))</f>
        <v>0</v>
      </c>
      <c r="AA42" s="384"/>
    </row>
    <row r="43" spans="1:27" x14ac:dyDescent="0.2">
      <c r="A43" s="29"/>
      <c r="B43" s="85">
        <v>10</v>
      </c>
      <c r="C43" s="451" t="s">
        <v>242</v>
      </c>
      <c r="D43" s="88" t="s">
        <v>139</v>
      </c>
      <c r="E43" s="88" t="s">
        <v>107</v>
      </c>
      <c r="F43" s="89"/>
      <c r="G43" s="89"/>
      <c r="H43" s="89"/>
      <c r="I43" s="89"/>
      <c r="J43" s="89"/>
      <c r="K43" s="89"/>
      <c r="L43" s="89"/>
      <c r="M43" s="89"/>
      <c r="N43" s="89"/>
      <c r="O43" s="89"/>
      <c r="P43" s="89"/>
      <c r="Q43" s="89"/>
      <c r="R43" s="89"/>
      <c r="S43" s="89"/>
      <c r="T43" s="89">
        <v>6536.27</v>
      </c>
      <c r="U43" s="89"/>
      <c r="V43" s="89"/>
      <c r="W43" s="89"/>
      <c r="X43" s="94">
        <v>4</v>
      </c>
      <c r="Y43" s="460">
        <v>6536.27</v>
      </c>
      <c r="Z43" s="92">
        <v>5.9999999999999995E-4</v>
      </c>
      <c r="AA43" s="384"/>
    </row>
    <row r="44" spans="1:27" x14ac:dyDescent="0.2">
      <c r="A44" s="29"/>
      <c r="B44" s="85"/>
      <c r="C44" s="451"/>
      <c r="D44" s="88" t="s">
        <v>109</v>
      </c>
      <c r="E44" s="88" t="s">
        <v>107</v>
      </c>
      <c r="F44" s="89"/>
      <c r="G44" s="89"/>
      <c r="H44" s="89"/>
      <c r="I44" s="89"/>
      <c r="J44" s="89"/>
      <c r="K44" s="89"/>
      <c r="L44" s="89"/>
      <c r="M44" s="89"/>
      <c r="N44" s="89"/>
      <c r="O44" s="89"/>
      <c r="P44" s="89"/>
      <c r="Q44" s="89"/>
      <c r="R44" s="89"/>
      <c r="S44" s="89"/>
      <c r="T44" s="89"/>
      <c r="U44" s="89"/>
      <c r="V44" s="89"/>
      <c r="W44" s="89"/>
      <c r="X44" s="94"/>
      <c r="Y44" s="91"/>
      <c r="Z44" s="92"/>
      <c r="AA44" s="384"/>
    </row>
    <row r="45" spans="1:27" x14ac:dyDescent="0.2">
      <c r="A45" s="29"/>
      <c r="B45" s="85" t="s">
        <v>126</v>
      </c>
      <c r="C45" s="95" t="s">
        <v>79</v>
      </c>
      <c r="D45" s="88" t="s">
        <v>139</v>
      </c>
      <c r="E45" s="88" t="s">
        <v>107</v>
      </c>
      <c r="F45" s="89">
        <v>1584.7</v>
      </c>
      <c r="G45" s="89">
        <v>1584.7</v>
      </c>
      <c r="H45" s="89">
        <v>1584.7</v>
      </c>
      <c r="I45" s="89">
        <v>1584.7</v>
      </c>
      <c r="J45" s="89">
        <v>1584.7</v>
      </c>
      <c r="K45" s="89">
        <v>1584.7</v>
      </c>
      <c r="L45" s="89">
        <v>1584.7</v>
      </c>
      <c r="M45" s="89">
        <v>1584.7</v>
      </c>
      <c r="N45" s="89">
        <v>1584.7</v>
      </c>
      <c r="O45" s="89">
        <v>1584.7</v>
      </c>
      <c r="P45" s="89">
        <v>1584.7</v>
      </c>
      <c r="Q45" s="89">
        <v>1584.7</v>
      </c>
      <c r="R45" s="89">
        <v>1584.7</v>
      </c>
      <c r="S45" s="89">
        <v>1584.7</v>
      </c>
      <c r="T45" s="89">
        <v>1584.7</v>
      </c>
      <c r="U45" s="89">
        <v>1584.7</v>
      </c>
      <c r="V45" s="89">
        <v>1584.7</v>
      </c>
      <c r="W45" s="89">
        <v>1584.74</v>
      </c>
      <c r="X45" s="94">
        <f>COUNTIF(F45:W45,"&gt;0")</f>
        <v>18</v>
      </c>
      <c r="Y45" s="460">
        <v>28524.639999999999</v>
      </c>
      <c r="Z45" s="92">
        <v>2.8999999999999998E-3</v>
      </c>
    </row>
    <row r="46" spans="1:27" x14ac:dyDescent="0.2">
      <c r="A46" s="29"/>
      <c r="B46" s="85" t="s">
        <v>127</v>
      </c>
      <c r="C46" s="96"/>
      <c r="D46" s="88" t="s">
        <v>109</v>
      </c>
      <c r="E46" s="88" t="s">
        <v>107</v>
      </c>
      <c r="F46" s="89"/>
      <c r="G46" s="89"/>
      <c r="H46" s="89"/>
      <c r="I46" s="89"/>
      <c r="J46" s="89"/>
      <c r="K46" s="89"/>
      <c r="L46" s="89"/>
      <c r="M46" s="89"/>
      <c r="N46" s="89"/>
      <c r="O46" s="89"/>
      <c r="P46" s="89"/>
      <c r="Q46" s="89"/>
      <c r="R46" s="89"/>
      <c r="S46" s="89"/>
      <c r="T46" s="89"/>
      <c r="U46" s="89"/>
      <c r="V46" s="89"/>
      <c r="W46" s="89"/>
      <c r="X46" s="94">
        <f>COUNTIF(F46:W46,"&gt;0")</f>
        <v>0</v>
      </c>
      <c r="Y46" s="91">
        <f>SUM(F46:W46)</f>
        <v>0</v>
      </c>
      <c r="Z46" s="92">
        <f>IF($Y$51=0,0,(Y46/$Y$51))</f>
        <v>0</v>
      </c>
      <c r="AA46" s="384"/>
    </row>
    <row r="47" spans="1:27" x14ac:dyDescent="0.2">
      <c r="A47" s="29"/>
      <c r="B47" s="97"/>
      <c r="C47" s="98"/>
      <c r="D47" s="98"/>
      <c r="E47" s="98"/>
      <c r="F47" s="99"/>
      <c r="G47" s="99"/>
      <c r="H47" s="99"/>
      <c r="I47" s="99"/>
      <c r="J47" s="99"/>
      <c r="K47" s="99"/>
      <c r="L47" s="99"/>
      <c r="M47" s="99"/>
      <c r="N47" s="99"/>
      <c r="O47" s="99"/>
      <c r="P47" s="99"/>
      <c r="Q47" s="99"/>
      <c r="R47" s="99"/>
      <c r="S47" s="99"/>
      <c r="T47" s="99"/>
      <c r="U47" s="99"/>
      <c r="V47" s="99"/>
      <c r="W47" s="99"/>
      <c r="X47" s="99"/>
      <c r="Y47" s="99"/>
      <c r="Z47" s="100"/>
    </row>
    <row r="48" spans="1:27" x14ac:dyDescent="0.2">
      <c r="A48" s="29"/>
      <c r="B48" s="85" t="s">
        <v>128</v>
      </c>
      <c r="C48" s="95" t="s">
        <v>102</v>
      </c>
      <c r="D48" s="93" t="s">
        <v>139</v>
      </c>
      <c r="E48" s="93" t="s">
        <v>107</v>
      </c>
      <c r="F48" s="101"/>
      <c r="G48" s="101"/>
      <c r="H48" s="101"/>
      <c r="I48" s="101"/>
      <c r="J48" s="101"/>
      <c r="K48" s="101"/>
      <c r="L48" s="101"/>
      <c r="M48" s="101"/>
      <c r="N48" s="101"/>
      <c r="O48" s="101"/>
      <c r="P48" s="101"/>
      <c r="Q48" s="101"/>
      <c r="R48" s="101"/>
      <c r="S48" s="101"/>
      <c r="T48" s="101"/>
      <c r="U48" s="101"/>
      <c r="V48" s="101"/>
      <c r="W48" s="101"/>
      <c r="X48" s="102"/>
      <c r="Y48" s="103">
        <v>9719864.3699999992</v>
      </c>
      <c r="Z48" s="104">
        <f>Z25+Z27+Z29+Z31+Z33+Z35+Z37+Z39+Z41+Z43+Z45</f>
        <v>1</v>
      </c>
    </row>
    <row r="49" spans="1:28" x14ac:dyDescent="0.2">
      <c r="A49" s="29"/>
      <c r="B49" s="85" t="s">
        <v>129</v>
      </c>
      <c r="C49" s="96"/>
      <c r="D49" s="105" t="s">
        <v>109</v>
      </c>
      <c r="E49" s="105" t="s">
        <v>107</v>
      </c>
      <c r="F49" s="101">
        <f t="shared" ref="F49:U49" si="17">SUMIF($D$25:$D$46,"CONTRAPARTIDA",F$25:F$46)</f>
        <v>0</v>
      </c>
      <c r="G49" s="101">
        <f t="shared" si="17"/>
        <v>0</v>
      </c>
      <c r="H49" s="101">
        <f t="shared" si="17"/>
        <v>0</v>
      </c>
      <c r="I49" s="101">
        <f t="shared" si="17"/>
        <v>0</v>
      </c>
      <c r="J49" s="101"/>
      <c r="K49" s="101"/>
      <c r="L49" s="101"/>
      <c r="M49" s="101"/>
      <c r="N49" s="101"/>
      <c r="O49" s="101"/>
      <c r="P49" s="101"/>
      <c r="Q49" s="101"/>
      <c r="R49" s="101">
        <f t="shared" si="17"/>
        <v>0</v>
      </c>
      <c r="S49" s="101">
        <f t="shared" si="17"/>
        <v>0</v>
      </c>
      <c r="T49" s="101">
        <f t="shared" si="17"/>
        <v>0</v>
      </c>
      <c r="U49" s="101">
        <f t="shared" si="17"/>
        <v>0</v>
      </c>
      <c r="V49" s="101"/>
      <c r="W49" s="101"/>
      <c r="X49" s="106"/>
      <c r="Y49" s="103">
        <f>SUMIF($D$25:$D$46,"CONTRAPARTIDA",Y$25:Y$46)</f>
        <v>0</v>
      </c>
      <c r="Z49" s="104">
        <f>SUMIF($D$25:$D$46,"CONTRAPARTIDA",Z$25:Z$46)</f>
        <v>0</v>
      </c>
    </row>
    <row r="50" spans="1:28" x14ac:dyDescent="0.2">
      <c r="A50" s="29"/>
      <c r="B50" s="107"/>
      <c r="C50" s="98"/>
      <c r="D50" s="98"/>
      <c r="E50" s="98"/>
      <c r="F50" s="99"/>
      <c r="G50" s="99"/>
      <c r="H50" s="99"/>
      <c r="I50" s="99"/>
      <c r="J50" s="99"/>
      <c r="K50" s="99"/>
      <c r="L50" s="99"/>
      <c r="M50" s="99"/>
      <c r="N50" s="99"/>
      <c r="O50" s="99"/>
      <c r="P50" s="99"/>
      <c r="Q50" s="99"/>
      <c r="R50" s="99"/>
      <c r="S50" s="99"/>
      <c r="T50" s="99"/>
      <c r="U50" s="99"/>
      <c r="V50" s="99"/>
      <c r="W50" s="99"/>
      <c r="X50" s="99"/>
      <c r="Y50" s="108">
        <v>9719864.3699999992</v>
      </c>
      <c r="Z50" s="109"/>
    </row>
    <row r="51" spans="1:28" ht="15" customHeight="1" thickBot="1" x14ac:dyDescent="0.25">
      <c r="A51" s="29"/>
      <c r="B51" s="110" t="s">
        <v>130</v>
      </c>
      <c r="C51" s="385"/>
      <c r="D51" s="385"/>
      <c r="E51" s="386" t="s">
        <v>107</v>
      </c>
      <c r="F51" s="458">
        <f>F25+F27+F29+F31+F33+F35+F45</f>
        <v>511530.11</v>
      </c>
      <c r="G51" s="458">
        <f>G27+G29+G31+G33+G35+G45</f>
        <v>508813.9</v>
      </c>
      <c r="H51" s="458">
        <f>H27+H29+H31+H33+H35+H45</f>
        <v>508813.9</v>
      </c>
      <c r="I51" s="458">
        <f>I27+I29+I31+I33+I45</f>
        <v>508813.9</v>
      </c>
      <c r="J51" s="458">
        <f>J27+J29+J31+J33+J45</f>
        <v>508813.9</v>
      </c>
      <c r="K51" s="458">
        <f>K27+K29+K31+K33+K45</f>
        <v>508813.9</v>
      </c>
      <c r="L51" s="458">
        <f>L27+L29+L31+L33+L45</f>
        <v>508813.9</v>
      </c>
      <c r="M51" s="458">
        <f>M27+M29+M31+M33+M45</f>
        <v>508813.9</v>
      </c>
      <c r="N51" s="458">
        <f>N27+N29+N31+N33+N35+N45</f>
        <v>547399.13</v>
      </c>
      <c r="O51" s="458">
        <f>O27+O29+O31+O33+O35+O45</f>
        <v>547399.13</v>
      </c>
      <c r="P51" s="458">
        <f>P27+P29+P31+P33+P35+P39+P45</f>
        <v>575659.61</v>
      </c>
      <c r="Q51" s="458">
        <f>Q27+Q29+Q31+Q33+Q35+Q45</f>
        <v>547399.13</v>
      </c>
      <c r="R51" s="458">
        <f>R27+R29+R31+R33+R35+R41+R45</f>
        <v>631320.18000000005</v>
      </c>
      <c r="S51" s="458">
        <f>S27+S29+S31+S33+S35+S45</f>
        <v>547399.13</v>
      </c>
      <c r="T51" s="458">
        <f>T27+T29+T31+T33+T35+T43+T45</f>
        <v>553935.4</v>
      </c>
      <c r="U51" s="458">
        <f>U27+U29+U31+U33+U35+U45</f>
        <v>547399.13</v>
      </c>
      <c r="V51" s="458">
        <f>V27+V29+V31+V33+V35+V37+V45</f>
        <v>574362.88</v>
      </c>
      <c r="W51" s="111">
        <f>W27+W29+W31+W33+W35+W37+W45</f>
        <v>574363.25</v>
      </c>
      <c r="X51" s="112"/>
      <c r="Y51" s="113">
        <v>9719864.3699999992</v>
      </c>
      <c r="Z51" s="114">
        <f>SUM(Z48:Z49)</f>
        <v>1</v>
      </c>
      <c r="AB51" s="452" t="e">
        <f>F51+G51+H51+I51+R51+S51+T51+U51+V51+W51+#REF!+#REF!</f>
        <v>#REF!</v>
      </c>
    </row>
    <row r="52" spans="1:28" ht="15" customHeight="1" thickTop="1" thickBot="1" x14ac:dyDescent="0.25">
      <c r="A52" s="29"/>
      <c r="B52" s="115" t="s">
        <v>131</v>
      </c>
      <c r="C52" s="387"/>
      <c r="D52" s="387"/>
      <c r="E52" s="388" t="s">
        <v>107</v>
      </c>
      <c r="F52" s="116">
        <f t="shared" ref="F52:O52" si="18">IF($Y$51=0,0,F51/$Y$51)</f>
        <v>5.2627288872344628E-2</v>
      </c>
      <c r="G52" s="116">
        <f t="shared" si="18"/>
        <v>5.2347839499739861E-2</v>
      </c>
      <c r="H52" s="116">
        <f t="shared" si="18"/>
        <v>5.2347839499739861E-2</v>
      </c>
      <c r="I52" s="116">
        <f t="shared" si="18"/>
        <v>5.2347839499739861E-2</v>
      </c>
      <c r="J52" s="116">
        <f t="shared" si="18"/>
        <v>5.2347839499739861E-2</v>
      </c>
      <c r="K52" s="116">
        <f t="shared" si="18"/>
        <v>5.2347839499739861E-2</v>
      </c>
      <c r="L52" s="116">
        <f t="shared" si="18"/>
        <v>5.2347839499739861E-2</v>
      </c>
      <c r="M52" s="116">
        <f t="shared" si="18"/>
        <v>5.2347839499739861E-2</v>
      </c>
      <c r="N52" s="116">
        <f t="shared" si="18"/>
        <v>5.6317568760478498E-2</v>
      </c>
      <c r="O52" s="116">
        <f t="shared" si="18"/>
        <v>5.6317568760478498E-2</v>
      </c>
      <c r="P52" s="116">
        <v>5.5100000000000003E-2</v>
      </c>
      <c r="Q52" s="116">
        <v>5.5800000000000002E-2</v>
      </c>
      <c r="R52" s="116">
        <v>5.5100000000000003E-2</v>
      </c>
      <c r="S52" s="116">
        <v>5.5100000000000003E-2</v>
      </c>
      <c r="T52" s="116">
        <v>6.0699999999999997E-2</v>
      </c>
      <c r="U52" s="116">
        <f t="shared" ref="U52" si="19">IF($Y$51=0,0,U51/$Y$51)</f>
        <v>5.6317568760478498E-2</v>
      </c>
      <c r="V52" s="116">
        <v>5.6300000000000003E-2</v>
      </c>
      <c r="W52" s="116">
        <v>5.6399999999999999E-2</v>
      </c>
      <c r="X52" s="117"/>
      <c r="Y52" s="113">
        <f>Y51</f>
        <v>9719864.3699999992</v>
      </c>
      <c r="Z52" s="118">
        <v>1</v>
      </c>
    </row>
    <row r="53" spans="1:28" ht="15" customHeight="1" thickTop="1" thickBot="1" x14ac:dyDescent="0.25">
      <c r="A53" s="29"/>
      <c r="B53" s="119" t="s">
        <v>132</v>
      </c>
      <c r="C53" s="389"/>
      <c r="D53" s="389"/>
      <c r="E53" s="390" t="s">
        <v>107</v>
      </c>
      <c r="F53" s="120">
        <f>F52</f>
        <v>5.2627288872344628E-2</v>
      </c>
      <c r="G53" s="120">
        <f t="shared" ref="G53" si="20">IF(G51=0,0,F53+G52)</f>
        <v>0.10497512837208449</v>
      </c>
      <c r="H53" s="120">
        <v>0.16500000000000001</v>
      </c>
      <c r="I53" s="120">
        <f>IF(I51=0,0,H53+I52)</f>
        <v>0.21734783949973988</v>
      </c>
      <c r="J53" s="120">
        <v>0.27500000000000002</v>
      </c>
      <c r="K53" s="120">
        <v>0.33</v>
      </c>
      <c r="L53" s="120">
        <v>0.38500000000000001</v>
      </c>
      <c r="M53" s="120">
        <v>0.44</v>
      </c>
      <c r="N53" s="120">
        <v>0.495</v>
      </c>
      <c r="O53" s="120">
        <v>0.55000000000000004</v>
      </c>
      <c r="P53" s="120">
        <v>0.60509999999999997</v>
      </c>
      <c r="Q53" s="120">
        <v>0.66090000000000004</v>
      </c>
      <c r="R53" s="120">
        <v>0.71599999999999997</v>
      </c>
      <c r="S53" s="120">
        <f t="shared" ref="S53:V53" si="21">IF(S51=0,0,R53+S52)</f>
        <v>0.77110000000000001</v>
      </c>
      <c r="T53" s="120">
        <f t="shared" si="21"/>
        <v>0.83179999999999998</v>
      </c>
      <c r="U53" s="120">
        <f t="shared" si="21"/>
        <v>0.88811756876047854</v>
      </c>
      <c r="V53" s="120">
        <f t="shared" si="21"/>
        <v>0.94441756876047855</v>
      </c>
      <c r="W53" s="120">
        <v>1</v>
      </c>
      <c r="X53" s="121"/>
      <c r="Y53" s="122" t="str">
        <f>IF(Y51=Y52,"OK","CORRIGIR")</f>
        <v>OK</v>
      </c>
      <c r="Z53" s="123" t="s">
        <v>233</v>
      </c>
    </row>
    <row r="54" spans="1:28" ht="15" customHeight="1" x14ac:dyDescent="0.2">
      <c r="A54" s="29"/>
      <c r="B54" s="124" t="s">
        <v>222</v>
      </c>
      <c r="C54" s="125"/>
      <c r="D54" s="126"/>
      <c r="E54" s="127"/>
      <c r="F54" s="125" t="s">
        <v>133</v>
      </c>
      <c r="G54" s="128"/>
      <c r="H54" s="128"/>
      <c r="I54" s="129"/>
      <c r="J54" s="128"/>
      <c r="K54" s="128"/>
      <c r="L54" s="128"/>
      <c r="M54" s="128"/>
      <c r="N54" s="128"/>
      <c r="O54" s="128"/>
      <c r="P54" s="128"/>
      <c r="Q54" s="128"/>
      <c r="R54" s="130" t="s">
        <v>223</v>
      </c>
      <c r="S54" s="131"/>
      <c r="T54" s="131"/>
      <c r="U54" s="132"/>
      <c r="V54" s="133" t="s">
        <v>133</v>
      </c>
      <c r="W54" s="134"/>
      <c r="X54" s="391"/>
      <c r="Y54" s="391"/>
      <c r="Z54" s="392"/>
    </row>
    <row r="55" spans="1:28" ht="19.5" customHeight="1" thickBot="1" x14ac:dyDescent="0.25">
      <c r="A55" s="29"/>
      <c r="B55" s="393"/>
      <c r="C55" s="394"/>
      <c r="D55" s="395"/>
      <c r="E55" s="396"/>
      <c r="F55" s="396"/>
      <c r="G55" s="397" t="s">
        <v>134</v>
      </c>
      <c r="H55" s="396"/>
      <c r="I55" s="398"/>
      <c r="J55" s="455"/>
      <c r="K55" s="455"/>
      <c r="L55" s="455"/>
      <c r="M55" s="455"/>
      <c r="N55" s="455"/>
      <c r="O55" s="455"/>
      <c r="P55" s="455"/>
      <c r="Q55" s="455"/>
      <c r="R55" s="399"/>
      <c r="S55" s="400"/>
      <c r="T55" s="401"/>
      <c r="U55" s="402"/>
      <c r="V55" s="403"/>
      <c r="W55" s="404" t="s">
        <v>135</v>
      </c>
      <c r="X55" s="135"/>
      <c r="Y55" s="135"/>
      <c r="Z55" s="405"/>
    </row>
    <row r="58" spans="1:28" x14ac:dyDescent="0.2">
      <c r="U58" s="452"/>
    </row>
    <row r="59" spans="1:28" x14ac:dyDescent="0.2">
      <c r="Y59" s="452"/>
    </row>
    <row r="60" spans="1:28" x14ac:dyDescent="0.2">
      <c r="Y60" s="452"/>
    </row>
  </sheetData>
  <pageMargins left="0.78740157480314965" right="0.78740157480314965" top="0.78740157480314965" bottom="0.78740157480314965" header="0.51181102362204722" footer="0.51181102362204722"/>
  <pageSetup paperSize="8" scale="74" fitToHeight="0" orientation="landscape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Q66"/>
  <sheetViews>
    <sheetView zoomScaleNormal="100" workbookViewId="0">
      <selection activeCell="F28" sqref="F28"/>
    </sheetView>
  </sheetViews>
  <sheetFormatPr defaultColWidth="14.6640625" defaultRowHeight="12.75" x14ac:dyDescent="0.2"/>
  <cols>
    <col min="1" max="1" width="58.5" style="337" customWidth="1"/>
    <col min="2" max="3" width="25.6640625" style="337" customWidth="1"/>
    <col min="4" max="8" width="13.5" style="267" customWidth="1"/>
    <col min="9" max="19" width="13.5" style="261" customWidth="1"/>
    <col min="20" max="257" width="14.6640625" style="261"/>
    <col min="258" max="258" width="47.6640625" style="261" customWidth="1"/>
    <col min="259" max="259" width="43.83203125" style="261" customWidth="1"/>
    <col min="260" max="513" width="14.6640625" style="261"/>
    <col min="514" max="514" width="47.6640625" style="261" customWidth="1"/>
    <col min="515" max="515" width="43.83203125" style="261" customWidth="1"/>
    <col min="516" max="769" width="14.6640625" style="261"/>
    <col min="770" max="770" width="47.6640625" style="261" customWidth="1"/>
    <col min="771" max="771" width="43.83203125" style="261" customWidth="1"/>
    <col min="772" max="1025" width="14.6640625" style="261"/>
    <col min="1026" max="1026" width="47.6640625" style="261" customWidth="1"/>
    <col min="1027" max="1027" width="43.83203125" style="261" customWidth="1"/>
    <col min="1028" max="1281" width="14.6640625" style="261"/>
    <col min="1282" max="1282" width="47.6640625" style="261" customWidth="1"/>
    <col min="1283" max="1283" width="43.83203125" style="261" customWidth="1"/>
    <col min="1284" max="1537" width="14.6640625" style="261"/>
    <col min="1538" max="1538" width="47.6640625" style="261" customWidth="1"/>
    <col min="1539" max="1539" width="43.83203125" style="261" customWidth="1"/>
    <col min="1540" max="1793" width="14.6640625" style="261"/>
    <col min="1794" max="1794" width="47.6640625" style="261" customWidth="1"/>
    <col min="1795" max="1795" width="43.83203125" style="261" customWidth="1"/>
    <col min="1796" max="2049" width="14.6640625" style="261"/>
    <col min="2050" max="2050" width="47.6640625" style="261" customWidth="1"/>
    <col min="2051" max="2051" width="43.83203125" style="261" customWidth="1"/>
    <col min="2052" max="2305" width="14.6640625" style="261"/>
    <col min="2306" max="2306" width="47.6640625" style="261" customWidth="1"/>
    <col min="2307" max="2307" width="43.83203125" style="261" customWidth="1"/>
    <col min="2308" max="2561" width="14.6640625" style="261"/>
    <col min="2562" max="2562" width="47.6640625" style="261" customWidth="1"/>
    <col min="2563" max="2563" width="43.83203125" style="261" customWidth="1"/>
    <col min="2564" max="2817" width="14.6640625" style="261"/>
    <col min="2818" max="2818" width="47.6640625" style="261" customWidth="1"/>
    <col min="2819" max="2819" width="43.83203125" style="261" customWidth="1"/>
    <col min="2820" max="3073" width="14.6640625" style="261"/>
    <col min="3074" max="3074" width="47.6640625" style="261" customWidth="1"/>
    <col min="3075" max="3075" width="43.83203125" style="261" customWidth="1"/>
    <col min="3076" max="3329" width="14.6640625" style="261"/>
    <col min="3330" max="3330" width="47.6640625" style="261" customWidth="1"/>
    <col min="3331" max="3331" width="43.83203125" style="261" customWidth="1"/>
    <col min="3332" max="3585" width="14.6640625" style="261"/>
    <col min="3586" max="3586" width="47.6640625" style="261" customWidth="1"/>
    <col min="3587" max="3587" width="43.83203125" style="261" customWidth="1"/>
    <col min="3588" max="3841" width="14.6640625" style="261"/>
    <col min="3842" max="3842" width="47.6640625" style="261" customWidth="1"/>
    <col min="3843" max="3843" width="43.83203125" style="261" customWidth="1"/>
    <col min="3844" max="4097" width="14.6640625" style="261"/>
    <col min="4098" max="4098" width="47.6640625" style="261" customWidth="1"/>
    <col min="4099" max="4099" width="43.83203125" style="261" customWidth="1"/>
    <col min="4100" max="4353" width="14.6640625" style="261"/>
    <col min="4354" max="4354" width="47.6640625" style="261" customWidth="1"/>
    <col min="4355" max="4355" width="43.83203125" style="261" customWidth="1"/>
    <col min="4356" max="4609" width="14.6640625" style="261"/>
    <col min="4610" max="4610" width="47.6640625" style="261" customWidth="1"/>
    <col min="4611" max="4611" width="43.83203125" style="261" customWidth="1"/>
    <col min="4612" max="4865" width="14.6640625" style="261"/>
    <col min="4866" max="4866" width="47.6640625" style="261" customWidth="1"/>
    <col min="4867" max="4867" width="43.83203125" style="261" customWidth="1"/>
    <col min="4868" max="5121" width="14.6640625" style="261"/>
    <col min="5122" max="5122" width="47.6640625" style="261" customWidth="1"/>
    <col min="5123" max="5123" width="43.83203125" style="261" customWidth="1"/>
    <col min="5124" max="5377" width="14.6640625" style="261"/>
    <col min="5378" max="5378" width="47.6640625" style="261" customWidth="1"/>
    <col min="5379" max="5379" width="43.83203125" style="261" customWidth="1"/>
    <col min="5380" max="5633" width="14.6640625" style="261"/>
    <col min="5634" max="5634" width="47.6640625" style="261" customWidth="1"/>
    <col min="5635" max="5635" width="43.83203125" style="261" customWidth="1"/>
    <col min="5636" max="5889" width="14.6640625" style="261"/>
    <col min="5890" max="5890" width="47.6640625" style="261" customWidth="1"/>
    <col min="5891" max="5891" width="43.83203125" style="261" customWidth="1"/>
    <col min="5892" max="6145" width="14.6640625" style="261"/>
    <col min="6146" max="6146" width="47.6640625" style="261" customWidth="1"/>
    <col min="6147" max="6147" width="43.83203125" style="261" customWidth="1"/>
    <col min="6148" max="6401" width="14.6640625" style="261"/>
    <col min="6402" max="6402" width="47.6640625" style="261" customWidth="1"/>
    <col min="6403" max="6403" width="43.83203125" style="261" customWidth="1"/>
    <col min="6404" max="6657" width="14.6640625" style="261"/>
    <col min="6658" max="6658" width="47.6640625" style="261" customWidth="1"/>
    <col min="6659" max="6659" width="43.83203125" style="261" customWidth="1"/>
    <col min="6660" max="6913" width="14.6640625" style="261"/>
    <col min="6914" max="6914" width="47.6640625" style="261" customWidth="1"/>
    <col min="6915" max="6915" width="43.83203125" style="261" customWidth="1"/>
    <col min="6916" max="7169" width="14.6640625" style="261"/>
    <col min="7170" max="7170" width="47.6640625" style="261" customWidth="1"/>
    <col min="7171" max="7171" width="43.83203125" style="261" customWidth="1"/>
    <col min="7172" max="7425" width="14.6640625" style="261"/>
    <col min="7426" max="7426" width="47.6640625" style="261" customWidth="1"/>
    <col min="7427" max="7427" width="43.83203125" style="261" customWidth="1"/>
    <col min="7428" max="7681" width="14.6640625" style="261"/>
    <col min="7682" max="7682" width="47.6640625" style="261" customWidth="1"/>
    <col min="7683" max="7683" width="43.83203125" style="261" customWidth="1"/>
    <col min="7684" max="7937" width="14.6640625" style="261"/>
    <col min="7938" max="7938" width="47.6640625" style="261" customWidth="1"/>
    <col min="7939" max="7939" width="43.83203125" style="261" customWidth="1"/>
    <col min="7940" max="8193" width="14.6640625" style="261"/>
    <col min="8194" max="8194" width="47.6640625" style="261" customWidth="1"/>
    <col min="8195" max="8195" width="43.83203125" style="261" customWidth="1"/>
    <col min="8196" max="8449" width="14.6640625" style="261"/>
    <col min="8450" max="8450" width="47.6640625" style="261" customWidth="1"/>
    <col min="8451" max="8451" width="43.83203125" style="261" customWidth="1"/>
    <col min="8452" max="8705" width="14.6640625" style="261"/>
    <col min="8706" max="8706" width="47.6640625" style="261" customWidth="1"/>
    <col min="8707" max="8707" width="43.83203125" style="261" customWidth="1"/>
    <col min="8708" max="8961" width="14.6640625" style="261"/>
    <col min="8962" max="8962" width="47.6640625" style="261" customWidth="1"/>
    <col min="8963" max="8963" width="43.83203125" style="261" customWidth="1"/>
    <col min="8964" max="9217" width="14.6640625" style="261"/>
    <col min="9218" max="9218" width="47.6640625" style="261" customWidth="1"/>
    <col min="9219" max="9219" width="43.83203125" style="261" customWidth="1"/>
    <col min="9220" max="9473" width="14.6640625" style="261"/>
    <col min="9474" max="9474" width="47.6640625" style="261" customWidth="1"/>
    <col min="9475" max="9475" width="43.83203125" style="261" customWidth="1"/>
    <col min="9476" max="9729" width="14.6640625" style="261"/>
    <col min="9730" max="9730" width="47.6640625" style="261" customWidth="1"/>
    <col min="9731" max="9731" width="43.83203125" style="261" customWidth="1"/>
    <col min="9732" max="9985" width="14.6640625" style="261"/>
    <col min="9986" max="9986" width="47.6640625" style="261" customWidth="1"/>
    <col min="9987" max="9987" width="43.83203125" style="261" customWidth="1"/>
    <col min="9988" max="10241" width="14.6640625" style="261"/>
    <col min="10242" max="10242" width="47.6640625" style="261" customWidth="1"/>
    <col min="10243" max="10243" width="43.83203125" style="261" customWidth="1"/>
    <col min="10244" max="10497" width="14.6640625" style="261"/>
    <col min="10498" max="10498" width="47.6640625" style="261" customWidth="1"/>
    <col min="10499" max="10499" width="43.83203125" style="261" customWidth="1"/>
    <col min="10500" max="10753" width="14.6640625" style="261"/>
    <col min="10754" max="10754" width="47.6640625" style="261" customWidth="1"/>
    <col min="10755" max="10755" width="43.83203125" style="261" customWidth="1"/>
    <col min="10756" max="11009" width="14.6640625" style="261"/>
    <col min="11010" max="11010" width="47.6640625" style="261" customWidth="1"/>
    <col min="11011" max="11011" width="43.83203125" style="261" customWidth="1"/>
    <col min="11012" max="11265" width="14.6640625" style="261"/>
    <col min="11266" max="11266" width="47.6640625" style="261" customWidth="1"/>
    <col min="11267" max="11267" width="43.83203125" style="261" customWidth="1"/>
    <col min="11268" max="11521" width="14.6640625" style="261"/>
    <col min="11522" max="11522" width="47.6640625" style="261" customWidth="1"/>
    <col min="11523" max="11523" width="43.83203125" style="261" customWidth="1"/>
    <col min="11524" max="11777" width="14.6640625" style="261"/>
    <col min="11778" max="11778" width="47.6640625" style="261" customWidth="1"/>
    <col min="11779" max="11779" width="43.83203125" style="261" customWidth="1"/>
    <col min="11780" max="12033" width="14.6640625" style="261"/>
    <col min="12034" max="12034" width="47.6640625" style="261" customWidth="1"/>
    <col min="12035" max="12035" width="43.83203125" style="261" customWidth="1"/>
    <col min="12036" max="12289" width="14.6640625" style="261"/>
    <col min="12290" max="12290" width="47.6640625" style="261" customWidth="1"/>
    <col min="12291" max="12291" width="43.83203125" style="261" customWidth="1"/>
    <col min="12292" max="12545" width="14.6640625" style="261"/>
    <col min="12546" max="12546" width="47.6640625" style="261" customWidth="1"/>
    <col min="12547" max="12547" width="43.83203125" style="261" customWidth="1"/>
    <col min="12548" max="12801" width="14.6640625" style="261"/>
    <col min="12802" max="12802" width="47.6640625" style="261" customWidth="1"/>
    <col min="12803" max="12803" width="43.83203125" style="261" customWidth="1"/>
    <col min="12804" max="13057" width="14.6640625" style="261"/>
    <col min="13058" max="13058" width="47.6640625" style="261" customWidth="1"/>
    <col min="13059" max="13059" width="43.83203125" style="261" customWidth="1"/>
    <col min="13060" max="13313" width="14.6640625" style="261"/>
    <col min="13314" max="13314" width="47.6640625" style="261" customWidth="1"/>
    <col min="13315" max="13315" width="43.83203125" style="261" customWidth="1"/>
    <col min="13316" max="13569" width="14.6640625" style="261"/>
    <col min="13570" max="13570" width="47.6640625" style="261" customWidth="1"/>
    <col min="13571" max="13571" width="43.83203125" style="261" customWidth="1"/>
    <col min="13572" max="13825" width="14.6640625" style="261"/>
    <col min="13826" max="13826" width="47.6640625" style="261" customWidth="1"/>
    <col min="13827" max="13827" width="43.83203125" style="261" customWidth="1"/>
    <col min="13828" max="14081" width="14.6640625" style="261"/>
    <col min="14082" max="14082" width="47.6640625" style="261" customWidth="1"/>
    <col min="14083" max="14083" width="43.83203125" style="261" customWidth="1"/>
    <col min="14084" max="14337" width="14.6640625" style="261"/>
    <col min="14338" max="14338" width="47.6640625" style="261" customWidth="1"/>
    <col min="14339" max="14339" width="43.83203125" style="261" customWidth="1"/>
    <col min="14340" max="14593" width="14.6640625" style="261"/>
    <col min="14594" max="14594" width="47.6640625" style="261" customWidth="1"/>
    <col min="14595" max="14595" width="43.83203125" style="261" customWidth="1"/>
    <col min="14596" max="14849" width="14.6640625" style="261"/>
    <col min="14850" max="14850" width="47.6640625" style="261" customWidth="1"/>
    <col min="14851" max="14851" width="43.83203125" style="261" customWidth="1"/>
    <col min="14852" max="15105" width="14.6640625" style="261"/>
    <col min="15106" max="15106" width="47.6640625" style="261" customWidth="1"/>
    <col min="15107" max="15107" width="43.83203125" style="261" customWidth="1"/>
    <col min="15108" max="15361" width="14.6640625" style="261"/>
    <col min="15362" max="15362" width="47.6640625" style="261" customWidth="1"/>
    <col min="15363" max="15363" width="43.83203125" style="261" customWidth="1"/>
    <col min="15364" max="15617" width="14.6640625" style="261"/>
    <col min="15618" max="15618" width="47.6640625" style="261" customWidth="1"/>
    <col min="15619" max="15619" width="43.83203125" style="261" customWidth="1"/>
    <col min="15620" max="15873" width="14.6640625" style="261"/>
    <col min="15874" max="15874" width="47.6640625" style="261" customWidth="1"/>
    <col min="15875" max="15875" width="43.83203125" style="261" customWidth="1"/>
    <col min="15876" max="16129" width="14.6640625" style="261"/>
    <col min="16130" max="16130" width="47.6640625" style="261" customWidth="1"/>
    <col min="16131" max="16131" width="43.83203125" style="261" customWidth="1"/>
    <col min="16132" max="16384" width="14.6640625" style="261"/>
  </cols>
  <sheetData>
    <row r="1" spans="1:7" ht="39.6" customHeight="1" thickBot="1" x14ac:dyDescent="0.25">
      <c r="A1" s="473" t="s">
        <v>149</v>
      </c>
      <c r="B1" s="469"/>
      <c r="C1" s="470"/>
      <c r="D1" s="260"/>
      <c r="E1" s="266"/>
    </row>
    <row r="2" spans="1:7" ht="20.100000000000001" customHeight="1" x14ac:dyDescent="0.2">
      <c r="A2" s="474" t="s">
        <v>66</v>
      </c>
      <c r="B2" s="268" t="s">
        <v>150</v>
      </c>
      <c r="C2" s="269">
        <f>IF(B24&gt;3,3,B24)</f>
        <v>1.75</v>
      </c>
      <c r="D2" s="266"/>
      <c r="E2" s="270"/>
    </row>
    <row r="3" spans="1:7" ht="20.100000000000001" customHeight="1" x14ac:dyDescent="0.2">
      <c r="A3" s="475"/>
      <c r="B3" s="268" t="s">
        <v>151</v>
      </c>
      <c r="C3" s="269">
        <v>0.65</v>
      </c>
      <c r="D3" s="266"/>
      <c r="E3" s="266" t="s">
        <v>17</v>
      </c>
    </row>
    <row r="4" spans="1:7" ht="20.100000000000001" customHeight="1" x14ac:dyDescent="0.2">
      <c r="A4" s="475"/>
      <c r="B4" s="268" t="s">
        <v>152</v>
      </c>
      <c r="C4" s="269">
        <v>3</v>
      </c>
      <c r="D4" s="266"/>
      <c r="E4" s="266"/>
    </row>
    <row r="5" spans="1:7" ht="20.100000000000001" customHeight="1" thickBot="1" x14ac:dyDescent="0.25">
      <c r="A5" s="475"/>
      <c r="B5" s="271" t="s">
        <v>153</v>
      </c>
      <c r="C5" s="272">
        <v>0</v>
      </c>
      <c r="D5" s="266"/>
      <c r="E5" s="266" t="s">
        <v>17</v>
      </c>
    </row>
    <row r="6" spans="1:7" ht="20.100000000000001" customHeight="1" thickBot="1" x14ac:dyDescent="0.25">
      <c r="A6" s="476"/>
      <c r="B6" s="273" t="s">
        <v>154</v>
      </c>
      <c r="C6" s="274">
        <f>SUM(C2:C5)</f>
        <v>5.4</v>
      </c>
      <c r="D6" s="266"/>
      <c r="E6" s="266"/>
      <c r="F6" s="275"/>
    </row>
    <row r="7" spans="1:7" ht="20.100000000000001" customHeight="1" x14ac:dyDescent="0.2">
      <c r="A7" s="276" t="s">
        <v>155</v>
      </c>
      <c r="B7" s="277" t="s">
        <v>156</v>
      </c>
      <c r="C7" s="278" t="s">
        <v>157</v>
      </c>
      <c r="D7" s="266"/>
      <c r="E7" s="266"/>
      <c r="G7" s="279"/>
    </row>
    <row r="8" spans="1:7" ht="20.100000000000001" customHeight="1" x14ac:dyDescent="0.2">
      <c r="A8" s="276" t="s">
        <v>142</v>
      </c>
      <c r="B8" s="280">
        <v>4.01</v>
      </c>
      <c r="C8" s="281">
        <v>3.45</v>
      </c>
      <c r="D8" s="266"/>
      <c r="E8" s="282"/>
    </row>
    <row r="9" spans="1:7" ht="20.100000000000001" customHeight="1" x14ac:dyDescent="0.2">
      <c r="A9" s="283" t="s">
        <v>143</v>
      </c>
      <c r="B9" s="284">
        <v>0.56000000000000005</v>
      </c>
      <c r="C9" s="285">
        <v>0.85</v>
      </c>
      <c r="D9" s="266"/>
      <c r="E9" s="282"/>
    </row>
    <row r="10" spans="1:7" ht="20.100000000000001" customHeight="1" x14ac:dyDescent="0.2">
      <c r="A10" s="283" t="s">
        <v>144</v>
      </c>
      <c r="B10" s="284">
        <v>0.4</v>
      </c>
      <c r="C10" s="285">
        <v>0.48</v>
      </c>
      <c r="D10" s="266"/>
      <c r="E10" s="282"/>
    </row>
    <row r="11" spans="1:7" ht="20.100000000000001" customHeight="1" x14ac:dyDescent="0.2">
      <c r="A11" s="283" t="s">
        <v>145</v>
      </c>
      <c r="B11" s="284">
        <v>1.1100000000000001</v>
      </c>
      <c r="C11" s="285">
        <v>0.85</v>
      </c>
      <c r="D11" s="266"/>
      <c r="E11" s="282"/>
    </row>
    <row r="12" spans="1:7" ht="20.100000000000001" customHeight="1" thickBot="1" x14ac:dyDescent="0.25">
      <c r="A12" s="286" t="s">
        <v>68</v>
      </c>
      <c r="B12" s="287">
        <v>7.3</v>
      </c>
      <c r="C12" s="288">
        <v>5.1100000000000003</v>
      </c>
      <c r="D12" s="266"/>
      <c r="E12" s="282"/>
    </row>
    <row r="13" spans="1:7" ht="20.100000000000001" customHeight="1" thickBot="1" x14ac:dyDescent="0.25">
      <c r="A13" s="289" t="s">
        <v>158</v>
      </c>
      <c r="B13" s="290">
        <f>(((((1+(B8+B9+B10)/100)*(1+B11/100)*(1+B12/100))/(1-C6/100))-1)*100)</f>
        <v>20.383757072938735</v>
      </c>
      <c r="C13" s="274">
        <f>(((((1+(C8+C9+C10)/100)*(1+C11/100)*(1+C12/100))/(1-(C3+C4+C5)/100))-1)*100)</f>
        <v>15.278047942916428</v>
      </c>
      <c r="D13" s="291"/>
      <c r="E13" s="266"/>
    </row>
    <row r="14" spans="1:7" ht="20.100000000000001" customHeight="1" thickBot="1" x14ac:dyDescent="0.25">
      <c r="A14" s="477" t="s">
        <v>159</v>
      </c>
      <c r="B14" s="478"/>
      <c r="C14" s="479"/>
      <c r="D14" s="291"/>
      <c r="E14" s="266"/>
    </row>
    <row r="15" spans="1:7" ht="20.100000000000001" customHeight="1" thickBot="1" x14ac:dyDescent="0.25">
      <c r="A15" s="292" t="s">
        <v>160</v>
      </c>
      <c r="B15" s="293">
        <f>IF(D15="X",0,ROUND(B13,2)/100)</f>
        <v>0.20379999999999998</v>
      </c>
      <c r="C15" s="294"/>
      <c r="D15" s="295"/>
      <c r="E15" s="296"/>
      <c r="F15" s="267" t="s">
        <v>81</v>
      </c>
    </row>
    <row r="16" spans="1:7" ht="9.9499999999999993" customHeight="1" thickBot="1" x14ac:dyDescent="0.25">
      <c r="A16" s="297"/>
      <c r="B16" s="297"/>
      <c r="C16" s="297"/>
      <c r="D16" s="291"/>
      <c r="E16" s="266"/>
    </row>
    <row r="17" spans="1:13" ht="18.75" thickBot="1" x14ac:dyDescent="0.25">
      <c r="A17" s="292" t="s">
        <v>161</v>
      </c>
      <c r="B17" s="293">
        <f>IF(D15="X",0,ROUND(C13,2)/100)</f>
        <v>0.15279999999999999</v>
      </c>
      <c r="C17" s="294"/>
      <c r="D17" s="266"/>
      <c r="E17" s="296"/>
      <c r="F17" s="298"/>
      <c r="G17" s="298"/>
      <c r="H17" s="298"/>
      <c r="I17" s="299"/>
      <c r="J17" s="299"/>
      <c r="K17" s="299"/>
      <c r="L17" s="299"/>
      <c r="M17" s="299"/>
    </row>
    <row r="18" spans="1:13" ht="6.6" customHeight="1" x14ac:dyDescent="0.2">
      <c r="A18" s="300"/>
      <c r="B18" s="300"/>
      <c r="C18" s="300"/>
      <c r="D18" s="266"/>
      <c r="E18" s="266"/>
    </row>
    <row r="19" spans="1:13" x14ac:dyDescent="0.2">
      <c r="A19" s="301"/>
      <c r="B19" s="301"/>
      <c r="C19" s="301"/>
      <c r="D19" s="266"/>
      <c r="E19" s="266"/>
    </row>
    <row r="20" spans="1:13" ht="16.5" thickBot="1" x14ac:dyDescent="0.25">
      <c r="A20" s="302"/>
      <c r="B20" s="303" t="s">
        <v>146</v>
      </c>
      <c r="C20" s="301"/>
      <c r="D20" s="266"/>
      <c r="E20" s="266"/>
    </row>
    <row r="21" spans="1:13" ht="18.75" thickBot="1" x14ac:dyDescent="0.25">
      <c r="A21" s="304" t="s">
        <v>77</v>
      </c>
      <c r="B21" s="305">
        <v>3.5</v>
      </c>
      <c r="C21" s="306" t="s">
        <v>74</v>
      </c>
      <c r="D21" s="266"/>
      <c r="E21" s="270"/>
    </row>
    <row r="22" spans="1:13" ht="18.75" thickBot="1" x14ac:dyDescent="0.25">
      <c r="A22" s="304" t="s">
        <v>78</v>
      </c>
      <c r="B22" s="305">
        <v>50</v>
      </c>
      <c r="C22" s="306" t="s">
        <v>74</v>
      </c>
      <c r="D22" s="266"/>
      <c r="E22" s="270"/>
    </row>
    <row r="23" spans="1:13" ht="18" x14ac:dyDescent="0.2">
      <c r="A23" s="304" t="s">
        <v>147</v>
      </c>
      <c r="B23" s="339" t="s">
        <v>80</v>
      </c>
      <c r="C23" s="306" t="s">
        <v>74</v>
      </c>
      <c r="D23" s="266"/>
      <c r="E23" s="266"/>
    </row>
    <row r="24" spans="1:13" ht="18" x14ac:dyDescent="0.2">
      <c r="A24" s="304" t="s">
        <v>180</v>
      </c>
      <c r="B24" s="307">
        <f>IF(ROUND(B21*B22/100,4)&gt;3,3,ROUND(B21*B22/100,4))</f>
        <v>1.75</v>
      </c>
      <c r="C24" s="306" t="s">
        <v>74</v>
      </c>
      <c r="D24" s="266"/>
      <c r="E24" s="266"/>
    </row>
    <row r="25" spans="1:13" ht="13.5" thickBot="1" x14ac:dyDescent="0.25">
      <c r="A25" s="308"/>
      <c r="B25" s="309"/>
      <c r="C25" s="309"/>
      <c r="D25" s="266"/>
      <c r="E25" s="266"/>
    </row>
    <row r="26" spans="1:13" ht="13.5" thickBot="1" x14ac:dyDescent="0.25">
      <c r="A26" s="480" t="s">
        <v>162</v>
      </c>
      <c r="B26" s="481"/>
      <c r="C26" s="481"/>
      <c r="D26" s="482"/>
      <c r="E26" s="266"/>
    </row>
    <row r="27" spans="1:13" ht="13.5" thickBot="1" x14ac:dyDescent="0.25">
      <c r="A27" s="310" t="s">
        <v>163</v>
      </c>
      <c r="B27" s="311" t="s">
        <v>164</v>
      </c>
      <c r="C27" s="312" t="s">
        <v>165</v>
      </c>
      <c r="D27" s="313" t="s">
        <v>166</v>
      </c>
      <c r="E27" s="266"/>
    </row>
    <row r="28" spans="1:13" x14ac:dyDescent="0.2">
      <c r="A28" s="314" t="s">
        <v>167</v>
      </c>
      <c r="B28" s="315">
        <v>0.2034</v>
      </c>
      <c r="C28" s="316">
        <v>0.22120000000000001</v>
      </c>
      <c r="D28" s="317">
        <v>0.25</v>
      </c>
      <c r="E28" s="266"/>
    </row>
    <row r="29" spans="1:13" x14ac:dyDescent="0.2">
      <c r="A29" s="318" t="s">
        <v>168</v>
      </c>
      <c r="B29" s="319">
        <v>0.19600000000000001</v>
      </c>
      <c r="C29" s="320">
        <v>0.20949999999999999</v>
      </c>
      <c r="D29" s="321">
        <v>0.24229999999999999</v>
      </c>
      <c r="E29" s="266"/>
    </row>
    <row r="30" spans="1:13" ht="38.25" x14ac:dyDescent="0.2">
      <c r="A30" s="318" t="s">
        <v>169</v>
      </c>
      <c r="B30" s="319">
        <v>0.20760000000000001</v>
      </c>
      <c r="C30" s="320">
        <v>0.24179999999999999</v>
      </c>
      <c r="D30" s="321">
        <v>0.26440000000000002</v>
      </c>
      <c r="E30" s="266"/>
    </row>
    <row r="31" spans="1:13" ht="25.5" x14ac:dyDescent="0.2">
      <c r="A31" s="318" t="s">
        <v>170</v>
      </c>
      <c r="B31" s="319">
        <v>0.24</v>
      </c>
      <c r="C31" s="320">
        <v>0.25840000000000002</v>
      </c>
      <c r="D31" s="321">
        <v>0.27860000000000001</v>
      </c>
      <c r="E31" s="266"/>
    </row>
    <row r="32" spans="1:13" ht="13.5" thickBot="1" x14ac:dyDescent="0.25">
      <c r="A32" s="322" t="s">
        <v>171</v>
      </c>
      <c r="B32" s="323">
        <v>0.22800000000000001</v>
      </c>
      <c r="C32" s="324">
        <v>0.27479999999999999</v>
      </c>
      <c r="D32" s="325">
        <v>0.3095</v>
      </c>
      <c r="E32" s="266"/>
    </row>
    <row r="33" spans="1:17" x14ac:dyDescent="0.2">
      <c r="A33" s="326"/>
      <c r="B33" s="309"/>
      <c r="C33" s="309"/>
      <c r="D33" s="266"/>
      <c r="E33" s="266"/>
    </row>
    <row r="34" spans="1:17" ht="13.5" thickBot="1" x14ac:dyDescent="0.25">
      <c r="A34" s="326"/>
      <c r="B34" s="309"/>
      <c r="C34" s="309"/>
      <c r="D34" s="266"/>
      <c r="E34" s="266"/>
    </row>
    <row r="35" spans="1:17" ht="13.5" thickBot="1" x14ac:dyDescent="0.25">
      <c r="A35" s="483" t="s">
        <v>172</v>
      </c>
      <c r="B35" s="311" t="s">
        <v>164</v>
      </c>
      <c r="C35" s="312" t="s">
        <v>165</v>
      </c>
      <c r="D35" s="313" t="s">
        <v>166</v>
      </c>
      <c r="E35" s="266"/>
    </row>
    <row r="36" spans="1:17" ht="13.5" thickBot="1" x14ac:dyDescent="0.25">
      <c r="A36" s="484"/>
      <c r="B36" s="327">
        <v>0.111</v>
      </c>
      <c r="C36" s="328">
        <v>0.14019999999999999</v>
      </c>
      <c r="D36" s="329">
        <v>0.16800000000000001</v>
      </c>
      <c r="E36" s="266"/>
    </row>
    <row r="37" spans="1:17" x14ac:dyDescent="0.2">
      <c r="A37" s="326"/>
      <c r="B37" s="309"/>
      <c r="C37" s="309"/>
      <c r="D37" s="266"/>
      <c r="E37" s="266"/>
    </row>
    <row r="38" spans="1:17" ht="13.5" thickBot="1" x14ac:dyDescent="0.25">
      <c r="A38" s="326"/>
      <c r="B38" s="309"/>
      <c r="C38" s="309"/>
      <c r="D38" s="266"/>
      <c r="E38" s="266"/>
      <c r="F38" s="266"/>
      <c r="G38" s="266"/>
      <c r="H38" s="266"/>
      <c r="I38" s="5"/>
      <c r="J38" s="5"/>
      <c r="K38" s="5"/>
      <c r="L38" s="5"/>
      <c r="M38" s="5"/>
      <c r="N38" s="5"/>
      <c r="O38" s="5"/>
      <c r="P38" s="5"/>
      <c r="Q38" s="5"/>
    </row>
    <row r="39" spans="1:17" ht="13.5" customHeight="1" thickBot="1" x14ac:dyDescent="0.25">
      <c r="A39" s="471" t="s">
        <v>163</v>
      </c>
      <c r="B39" s="464" t="s">
        <v>142</v>
      </c>
      <c r="C39" s="465"/>
      <c r="D39" s="466"/>
      <c r="E39" s="464" t="s">
        <v>173</v>
      </c>
      <c r="F39" s="465"/>
      <c r="G39" s="466"/>
      <c r="H39" s="464" t="s">
        <v>174</v>
      </c>
      <c r="I39" s="465"/>
      <c r="J39" s="466"/>
      <c r="K39" s="464" t="s">
        <v>175</v>
      </c>
      <c r="L39" s="467"/>
      <c r="M39" s="468"/>
      <c r="N39" s="464" t="s">
        <v>68</v>
      </c>
      <c r="O39" s="467"/>
      <c r="P39" s="468"/>
      <c r="Q39" s="5"/>
    </row>
    <row r="40" spans="1:17" ht="13.5" thickBot="1" x14ac:dyDescent="0.25">
      <c r="A40" s="472"/>
      <c r="B40" s="311" t="s">
        <v>164</v>
      </c>
      <c r="C40" s="312" t="s">
        <v>165</v>
      </c>
      <c r="D40" s="313" t="s">
        <v>166</v>
      </c>
      <c r="E40" s="311" t="s">
        <v>164</v>
      </c>
      <c r="F40" s="312" t="s">
        <v>165</v>
      </c>
      <c r="G40" s="313" t="s">
        <v>166</v>
      </c>
      <c r="H40" s="311" t="s">
        <v>164</v>
      </c>
      <c r="I40" s="312" t="s">
        <v>165</v>
      </c>
      <c r="J40" s="313" t="s">
        <v>166</v>
      </c>
      <c r="K40" s="311" t="s">
        <v>164</v>
      </c>
      <c r="L40" s="312" t="s">
        <v>165</v>
      </c>
      <c r="M40" s="313" t="s">
        <v>166</v>
      </c>
      <c r="N40" s="311" t="s">
        <v>164</v>
      </c>
      <c r="O40" s="312" t="s">
        <v>165</v>
      </c>
      <c r="P40" s="313" t="s">
        <v>166</v>
      </c>
      <c r="Q40" s="5"/>
    </row>
    <row r="41" spans="1:17" x14ac:dyDescent="0.2">
      <c r="A41" s="314" t="s">
        <v>167</v>
      </c>
      <c r="B41" s="315">
        <v>0.03</v>
      </c>
      <c r="C41" s="316">
        <v>0.04</v>
      </c>
      <c r="D41" s="317">
        <v>5.5E-2</v>
      </c>
      <c r="E41" s="315">
        <v>9.7000000000000003E-3</v>
      </c>
      <c r="F41" s="316">
        <v>1.2699999999999999E-2</v>
      </c>
      <c r="G41" s="317">
        <v>1.2699999999999999E-2</v>
      </c>
      <c r="H41" s="315">
        <v>8.0000000000000002E-3</v>
      </c>
      <c r="I41" s="316">
        <v>8.0000000000000002E-3</v>
      </c>
      <c r="J41" s="317">
        <v>0.01</v>
      </c>
      <c r="K41" s="315">
        <v>5.8999999999999999E-3</v>
      </c>
      <c r="L41" s="316">
        <v>1.23E-2</v>
      </c>
      <c r="M41" s="317">
        <v>1.3899999999999999E-2</v>
      </c>
      <c r="N41" s="315">
        <v>6.1600000000000002E-2</v>
      </c>
      <c r="O41" s="316">
        <v>7.3999999999999996E-2</v>
      </c>
      <c r="P41" s="317">
        <v>8.9599999999999999E-2</v>
      </c>
      <c r="Q41" s="5"/>
    </row>
    <row r="42" spans="1:17" x14ac:dyDescent="0.2">
      <c r="A42" s="318" t="s">
        <v>168</v>
      </c>
      <c r="B42" s="319">
        <v>3.7999999999999999E-2</v>
      </c>
      <c r="C42" s="320">
        <v>4.0099999999999997E-2</v>
      </c>
      <c r="D42" s="321">
        <v>4.6699999999999998E-2</v>
      </c>
      <c r="E42" s="319">
        <v>5.0000000000000001E-3</v>
      </c>
      <c r="F42" s="320">
        <v>5.5999999999999999E-3</v>
      </c>
      <c r="G42" s="321">
        <v>9.7000000000000003E-3</v>
      </c>
      <c r="H42" s="319">
        <v>3.2000000000000002E-3</v>
      </c>
      <c r="I42" s="320">
        <v>4.0000000000000001E-3</v>
      </c>
      <c r="J42" s="321">
        <v>7.4000000000000003E-3</v>
      </c>
      <c r="K42" s="319">
        <v>1.0200000000000001E-2</v>
      </c>
      <c r="L42" s="320">
        <v>1.11E-2</v>
      </c>
      <c r="M42" s="321">
        <v>1.21E-2</v>
      </c>
      <c r="N42" s="319">
        <v>6.6400000000000001E-2</v>
      </c>
      <c r="O42" s="320">
        <v>7.2999999999999995E-2</v>
      </c>
      <c r="P42" s="321">
        <v>8.6900000000000005E-2</v>
      </c>
      <c r="Q42" s="5"/>
    </row>
    <row r="43" spans="1:17" ht="38.25" x14ac:dyDescent="0.2">
      <c r="A43" s="318" t="s">
        <v>169</v>
      </c>
      <c r="B43" s="319">
        <v>3.4299999999999997E-2</v>
      </c>
      <c r="C43" s="320">
        <v>4.9299999999999997E-2</v>
      </c>
      <c r="D43" s="321">
        <v>6.7100000000000007E-2</v>
      </c>
      <c r="E43" s="319">
        <v>0.01</v>
      </c>
      <c r="F43" s="320">
        <v>1.3899999999999999E-2</v>
      </c>
      <c r="G43" s="321">
        <v>1.7399999999999999E-2</v>
      </c>
      <c r="H43" s="319">
        <v>2.8E-3</v>
      </c>
      <c r="I43" s="320">
        <v>4.8999999999999998E-3</v>
      </c>
      <c r="J43" s="321">
        <v>7.4999999999999997E-3</v>
      </c>
      <c r="K43" s="319">
        <v>9.4000000000000004E-3</v>
      </c>
      <c r="L43" s="320">
        <v>9.9000000000000008E-3</v>
      </c>
      <c r="M43" s="321">
        <v>1.17E-2</v>
      </c>
      <c r="N43" s="319">
        <v>6.7400000000000002E-2</v>
      </c>
      <c r="O43" s="320">
        <v>8.0399999999999999E-2</v>
      </c>
      <c r="P43" s="321">
        <v>9.4E-2</v>
      </c>
      <c r="Q43" s="5"/>
    </row>
    <row r="44" spans="1:17" ht="25.5" x14ac:dyDescent="0.2">
      <c r="A44" s="318" t="s">
        <v>170</v>
      </c>
      <c r="B44" s="319">
        <v>5.2900000000000003E-2</v>
      </c>
      <c r="C44" s="320">
        <v>5.9200000000000003E-2</v>
      </c>
      <c r="D44" s="321">
        <v>7.9299999999999995E-2</v>
      </c>
      <c r="E44" s="319">
        <v>0.01</v>
      </c>
      <c r="F44" s="320">
        <v>1.4800000000000001E-2</v>
      </c>
      <c r="G44" s="321">
        <v>1.9699999999999999E-2</v>
      </c>
      <c r="H44" s="319">
        <v>2.5000000000000001E-3</v>
      </c>
      <c r="I44" s="320">
        <v>5.1000000000000004E-3</v>
      </c>
      <c r="J44" s="321">
        <v>5.5999999999999999E-3</v>
      </c>
      <c r="K44" s="319">
        <v>1.01E-2</v>
      </c>
      <c r="L44" s="320">
        <v>1.0699999999999999E-2</v>
      </c>
      <c r="M44" s="321">
        <v>1.11E-2</v>
      </c>
      <c r="N44" s="319">
        <v>0.08</v>
      </c>
      <c r="O44" s="320">
        <v>8.3099999999999993E-2</v>
      </c>
      <c r="P44" s="321">
        <v>9.5100000000000004E-2</v>
      </c>
      <c r="Q44" s="5"/>
    </row>
    <row r="45" spans="1:17" ht="13.5" thickBot="1" x14ac:dyDescent="0.25">
      <c r="A45" s="322" t="s">
        <v>171</v>
      </c>
      <c r="B45" s="323">
        <v>0.04</v>
      </c>
      <c r="C45" s="324">
        <v>5.5199999999999999E-2</v>
      </c>
      <c r="D45" s="325">
        <v>7.85E-2</v>
      </c>
      <c r="E45" s="323">
        <v>1.46E-2</v>
      </c>
      <c r="F45" s="324">
        <v>2.3199999999999998E-2</v>
      </c>
      <c r="G45" s="325">
        <v>3.1600000000000003E-2</v>
      </c>
      <c r="H45" s="323">
        <v>8.0999999999999996E-3</v>
      </c>
      <c r="I45" s="324">
        <v>1.2200000000000001E-2</v>
      </c>
      <c r="J45" s="325">
        <v>1.9900000000000001E-2</v>
      </c>
      <c r="K45" s="323">
        <v>9.4000000000000004E-3</v>
      </c>
      <c r="L45" s="324">
        <v>1.0200000000000001E-2</v>
      </c>
      <c r="M45" s="325">
        <v>1.3299999999999999E-2</v>
      </c>
      <c r="N45" s="323">
        <v>7.1400000000000005E-2</v>
      </c>
      <c r="O45" s="324">
        <v>8.4000000000000005E-2</v>
      </c>
      <c r="P45" s="325">
        <v>0.1043</v>
      </c>
      <c r="Q45" s="5"/>
    </row>
    <row r="46" spans="1:17" x14ac:dyDescent="0.2">
      <c r="A46" s="309"/>
      <c r="B46" s="309"/>
      <c r="C46" s="309"/>
      <c r="D46" s="266"/>
      <c r="E46" s="266"/>
    </row>
    <row r="47" spans="1:17" ht="13.5" thickBot="1" x14ac:dyDescent="0.25">
      <c r="A47" s="309"/>
      <c r="B47" s="309"/>
      <c r="C47" s="309"/>
      <c r="D47" s="266"/>
      <c r="E47" s="266"/>
    </row>
    <row r="48" spans="1:17" ht="13.5" thickBot="1" x14ac:dyDescent="0.25">
      <c r="A48" s="464" t="s">
        <v>176</v>
      </c>
      <c r="B48" s="469"/>
      <c r="C48" s="469"/>
      <c r="D48" s="470"/>
      <c r="E48" s="266"/>
      <c r="H48" s="261"/>
    </row>
    <row r="49" spans="1:16" ht="13.5" thickBot="1" x14ac:dyDescent="0.25">
      <c r="A49" s="330" t="s">
        <v>177</v>
      </c>
      <c r="B49" s="331" t="s">
        <v>164</v>
      </c>
      <c r="C49" s="332" t="s">
        <v>165</v>
      </c>
      <c r="D49" s="333" t="s">
        <v>166</v>
      </c>
      <c r="E49" s="266"/>
      <c r="H49" s="261"/>
    </row>
    <row r="50" spans="1:16" x14ac:dyDescent="0.2">
      <c r="A50" s="314" t="s">
        <v>142</v>
      </c>
      <c r="B50" s="315">
        <v>1.4999999999999999E-2</v>
      </c>
      <c r="C50" s="316">
        <v>3.4500000000000003E-2</v>
      </c>
      <c r="D50" s="317">
        <v>4.4900000000000002E-2</v>
      </c>
      <c r="E50" s="266"/>
      <c r="H50" s="261"/>
    </row>
    <row r="51" spans="1:16" x14ac:dyDescent="0.2">
      <c r="A51" s="318" t="s">
        <v>174</v>
      </c>
      <c r="B51" s="319">
        <v>3.0000000000000001E-3</v>
      </c>
      <c r="C51" s="320">
        <v>4.7999999999999996E-3</v>
      </c>
      <c r="D51" s="321">
        <v>8.2000000000000007E-3</v>
      </c>
      <c r="E51" s="266"/>
      <c r="H51" s="261"/>
    </row>
    <row r="52" spans="1:16" x14ac:dyDescent="0.2">
      <c r="A52" s="318" t="s">
        <v>173</v>
      </c>
      <c r="B52" s="319">
        <v>5.5999999999999999E-3</v>
      </c>
      <c r="C52" s="320">
        <v>8.5000000000000006E-3</v>
      </c>
      <c r="D52" s="321">
        <v>8.8999999999999999E-3</v>
      </c>
      <c r="E52" s="266"/>
      <c r="H52" s="261"/>
    </row>
    <row r="53" spans="1:16" x14ac:dyDescent="0.2">
      <c r="A53" s="318" t="s">
        <v>175</v>
      </c>
      <c r="B53" s="319">
        <v>8.5000000000000006E-3</v>
      </c>
      <c r="C53" s="320">
        <v>8.5000000000000006E-3</v>
      </c>
      <c r="D53" s="321">
        <v>1.11E-2</v>
      </c>
      <c r="E53" s="266"/>
      <c r="H53" s="261"/>
    </row>
    <row r="54" spans="1:16" ht="13.5" thickBot="1" x14ac:dyDescent="0.25">
      <c r="A54" s="322" t="s">
        <v>68</v>
      </c>
      <c r="B54" s="323">
        <v>3.5000000000000003E-2</v>
      </c>
      <c r="C54" s="324">
        <v>5.11E-2</v>
      </c>
      <c r="D54" s="325">
        <v>6.2199999999999998E-2</v>
      </c>
      <c r="E54" s="266"/>
      <c r="H54" s="261"/>
    </row>
    <row r="55" spans="1:16" x14ac:dyDescent="0.2">
      <c r="A55" s="309"/>
      <c r="B55" s="309"/>
      <c r="C55" s="334"/>
      <c r="D55" s="266"/>
      <c r="E55" s="335"/>
    </row>
    <row r="56" spans="1:16" ht="13.5" thickBot="1" x14ac:dyDescent="0.25">
      <c r="A56" s="309"/>
      <c r="B56" s="309"/>
      <c r="C56" s="309"/>
      <c r="D56" s="266"/>
      <c r="E56" s="266"/>
    </row>
    <row r="57" spans="1:16" ht="13.5" thickBot="1" x14ac:dyDescent="0.25">
      <c r="A57" s="464" t="s">
        <v>178</v>
      </c>
      <c r="B57" s="469"/>
      <c r="C57" s="469"/>
      <c r="D57" s="470"/>
      <c r="E57" s="266"/>
    </row>
    <row r="58" spans="1:16" ht="13.5" thickBot="1" x14ac:dyDescent="0.25">
      <c r="A58" s="336" t="s">
        <v>163</v>
      </c>
      <c r="B58" s="311" t="s">
        <v>164</v>
      </c>
      <c r="C58" s="312" t="s">
        <v>165</v>
      </c>
      <c r="D58" s="313" t="s">
        <v>166</v>
      </c>
      <c r="E58" s="266"/>
    </row>
    <row r="59" spans="1:16" x14ac:dyDescent="0.2">
      <c r="A59" s="314" t="s">
        <v>167</v>
      </c>
      <c r="B59" s="315">
        <v>3.49E-2</v>
      </c>
      <c r="C59" s="316">
        <v>6.2300000000000001E-2</v>
      </c>
      <c r="D59" s="317">
        <v>8.8700000000000001E-2</v>
      </c>
      <c r="E59" s="266"/>
    </row>
    <row r="60" spans="1:16" x14ac:dyDescent="0.2">
      <c r="A60" s="318" t="s">
        <v>168</v>
      </c>
      <c r="B60" s="319">
        <v>1.9800000000000002E-2</v>
      </c>
      <c r="C60" s="320">
        <v>6.9900000000000004E-2</v>
      </c>
      <c r="D60" s="321">
        <v>0.10680000000000001</v>
      </c>
      <c r="E60" s="266"/>
    </row>
    <row r="61" spans="1:16" ht="38.25" x14ac:dyDescent="0.2">
      <c r="A61" s="318" t="s">
        <v>169</v>
      </c>
      <c r="B61" s="319">
        <v>4.1300000000000003E-2</v>
      </c>
      <c r="C61" s="320">
        <v>7.6399999999999996E-2</v>
      </c>
      <c r="D61" s="321">
        <v>0.1089</v>
      </c>
      <c r="E61" s="266"/>
    </row>
    <row r="62" spans="1:16" s="267" customFormat="1" ht="25.5" x14ac:dyDescent="0.2">
      <c r="A62" s="318" t="s">
        <v>170</v>
      </c>
      <c r="B62" s="319">
        <v>1.8499999999999999E-2</v>
      </c>
      <c r="C62" s="320">
        <v>5.0500000000000003E-2</v>
      </c>
      <c r="D62" s="321">
        <v>7.4499999999999997E-2</v>
      </c>
      <c r="E62" s="266"/>
      <c r="I62" s="261"/>
      <c r="J62" s="261"/>
      <c r="K62" s="261"/>
      <c r="L62" s="261"/>
      <c r="M62" s="261"/>
      <c r="N62" s="261"/>
      <c r="O62" s="261"/>
      <c r="P62" s="261"/>
    </row>
    <row r="63" spans="1:16" s="267" customFormat="1" ht="13.5" thickBot="1" x14ac:dyDescent="0.25">
      <c r="A63" s="322" t="s">
        <v>171</v>
      </c>
      <c r="B63" s="323">
        <v>6.2300000000000001E-2</v>
      </c>
      <c r="C63" s="324">
        <v>7.4800000000000005E-2</v>
      </c>
      <c r="D63" s="325">
        <v>9.0899999999999995E-2</v>
      </c>
      <c r="E63" s="266"/>
      <c r="I63" s="261"/>
      <c r="J63" s="261"/>
      <c r="K63" s="261"/>
      <c r="L63" s="261"/>
      <c r="M63" s="261"/>
      <c r="N63" s="261"/>
      <c r="O63" s="261"/>
      <c r="P63" s="261"/>
    </row>
    <row r="64" spans="1:16" x14ac:dyDescent="0.2">
      <c r="A64" s="309"/>
      <c r="B64" s="309"/>
      <c r="C64" s="309"/>
      <c r="D64" s="266"/>
      <c r="E64" s="266"/>
    </row>
    <row r="65" spans="1:16" s="267" customFormat="1" ht="40.5" customHeight="1" x14ac:dyDescent="0.2">
      <c r="A65" s="461" t="s">
        <v>179</v>
      </c>
      <c r="B65" s="462"/>
      <c r="C65" s="462"/>
      <c r="D65" s="463"/>
      <c r="E65" s="266"/>
      <c r="I65" s="261"/>
      <c r="J65" s="261"/>
      <c r="K65" s="261"/>
      <c r="L65" s="261"/>
      <c r="M65" s="261"/>
      <c r="N65" s="261"/>
      <c r="O65" s="261"/>
      <c r="P65" s="261"/>
    </row>
    <row r="66" spans="1:16" x14ac:dyDescent="0.2">
      <c r="A66" s="309"/>
      <c r="B66" s="309"/>
      <c r="C66" s="309"/>
      <c r="D66" s="266"/>
      <c r="E66" s="266"/>
    </row>
  </sheetData>
  <mergeCells count="14">
    <mergeCell ref="A1:C1"/>
    <mergeCell ref="A2:A6"/>
    <mergeCell ref="A14:C14"/>
    <mergeCell ref="A26:D26"/>
    <mergeCell ref="A35:A36"/>
    <mergeCell ref="A65:D65"/>
    <mergeCell ref="E39:G39"/>
    <mergeCell ref="H39:J39"/>
    <mergeCell ref="K39:M39"/>
    <mergeCell ref="N39:P39"/>
    <mergeCell ref="A48:D48"/>
    <mergeCell ref="A57:D57"/>
    <mergeCell ref="A39:A40"/>
    <mergeCell ref="B39:D39"/>
  </mergeCells>
  <pageMargins left="1.1811023622047245" right="0.78740157480314965" top="1.1811023622047245" bottom="1.1811023622047245" header="0.51181102362204722" footer="0.51181102362204722"/>
  <pageSetup paperSize="9" scale="92" fitToHeight="0" orientation="portrait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S92"/>
  <sheetViews>
    <sheetView showGridLines="0" showZeros="0" tabSelected="1" topLeftCell="A42" zoomScale="110" zoomScaleNormal="110" zoomScaleSheetLayoutView="50" workbookViewId="0">
      <selection activeCell="G51" sqref="G51"/>
    </sheetView>
  </sheetViews>
  <sheetFormatPr defaultColWidth="21.6640625" defaultRowHeight="12.75" x14ac:dyDescent="0.2"/>
  <cols>
    <col min="1" max="1" width="21.6640625" style="139"/>
    <col min="2" max="2" width="17.6640625" style="257" customWidth="1"/>
    <col min="3" max="3" width="14.6640625" style="257" customWidth="1"/>
    <col min="4" max="4" width="121.33203125" style="139" customWidth="1"/>
    <col min="5" max="5" width="0.6640625" style="139" customWidth="1"/>
    <col min="6" max="6" width="14.83203125" style="139" customWidth="1"/>
    <col min="7" max="7" width="17.83203125" style="139" customWidth="1"/>
    <col min="8" max="8" width="10.5" style="139" customWidth="1"/>
    <col min="9" max="9" width="14.1640625" style="139" customWidth="1"/>
    <col min="10" max="10" width="15.6640625" style="139" customWidth="1"/>
    <col min="11" max="11" width="19.1640625" style="139" customWidth="1"/>
    <col min="12" max="12" width="6.5" style="139" customWidth="1"/>
    <col min="13" max="14" width="14.1640625" style="139" customWidth="1"/>
    <col min="15" max="16" width="18" style="139" customWidth="1"/>
    <col min="17" max="17" width="21" style="139" customWidth="1"/>
    <col min="18" max="18" width="7.33203125" style="176" customWidth="1"/>
    <col min="19" max="19" width="7.33203125" style="139" customWidth="1"/>
    <col min="20" max="16384" width="21.6640625" style="1"/>
  </cols>
  <sheetData>
    <row r="1" spans="2:19" ht="13.5" thickBot="1" x14ac:dyDescent="0.25">
      <c r="B1" s="163"/>
      <c r="C1" s="164"/>
      <c r="D1" s="165"/>
      <c r="E1" s="166"/>
      <c r="F1" s="167"/>
      <c r="G1" s="168"/>
      <c r="H1" s="169"/>
      <c r="I1" s="170"/>
      <c r="J1" s="171"/>
      <c r="K1" s="171"/>
      <c r="L1" s="172" t="s">
        <v>52</v>
      </c>
      <c r="M1" s="173"/>
      <c r="N1" s="173"/>
      <c r="O1" s="174"/>
      <c r="P1" s="170"/>
      <c r="Q1" s="175"/>
    </row>
    <row r="2" spans="2:19" ht="29.25" customHeight="1" thickBot="1" x14ac:dyDescent="0.25">
      <c r="B2" s="177" t="s">
        <v>24</v>
      </c>
      <c r="C2" s="423"/>
      <c r="D2" s="178"/>
      <c r="E2" s="424"/>
      <c r="F2" s="491" t="s">
        <v>219</v>
      </c>
      <c r="G2" s="492"/>
      <c r="H2" s="179"/>
      <c r="I2" s="425"/>
      <c r="J2" s="180"/>
      <c r="K2" s="425"/>
      <c r="L2" s="425"/>
      <c r="M2" s="425"/>
      <c r="N2" s="426"/>
      <c r="O2" s="427"/>
      <c r="P2" s="428"/>
      <c r="Q2" s="181"/>
    </row>
    <row r="3" spans="2:19" x14ac:dyDescent="0.2">
      <c r="B3" s="182"/>
      <c r="C3" s="429"/>
      <c r="D3" s="183" t="s">
        <v>53</v>
      </c>
      <c r="E3" s="430"/>
      <c r="F3" s="431" t="s">
        <v>53</v>
      </c>
      <c r="G3" s="184"/>
      <c r="H3" s="185"/>
      <c r="I3" s="432"/>
      <c r="J3" s="180"/>
      <c r="K3" s="433"/>
      <c r="L3" s="183" t="s">
        <v>53</v>
      </c>
      <c r="M3" s="433"/>
      <c r="N3" s="433"/>
      <c r="O3" s="434"/>
      <c r="P3" s="432"/>
      <c r="Q3" s="186"/>
    </row>
    <row r="4" spans="2:19" x14ac:dyDescent="0.2">
      <c r="B4" s="187" t="s">
        <v>25</v>
      </c>
      <c r="C4" s="435"/>
      <c r="D4" s="188" t="s">
        <v>26</v>
      </c>
      <c r="E4" s="436" t="s">
        <v>0</v>
      </c>
      <c r="F4" s="437"/>
      <c r="G4" s="189"/>
      <c r="H4" s="185"/>
      <c r="I4" s="432"/>
      <c r="J4" s="180"/>
      <c r="K4" s="433"/>
      <c r="L4" s="433"/>
      <c r="M4" s="433"/>
      <c r="N4" s="433"/>
      <c r="O4" s="434"/>
      <c r="P4" s="432"/>
      <c r="Q4" s="186"/>
    </row>
    <row r="5" spans="2:19" x14ac:dyDescent="0.2">
      <c r="B5" s="187" t="s">
        <v>25</v>
      </c>
      <c r="C5" s="435"/>
      <c r="D5" s="188" t="s">
        <v>1</v>
      </c>
      <c r="E5" s="436" t="s">
        <v>0</v>
      </c>
      <c r="F5" s="437" t="s">
        <v>32</v>
      </c>
      <c r="G5" s="190"/>
      <c r="H5" s="185"/>
      <c r="I5" s="432"/>
      <c r="J5" s="180"/>
      <c r="K5" s="433"/>
      <c r="L5" s="433"/>
      <c r="M5" s="433"/>
      <c r="N5" s="433"/>
      <c r="O5" s="434"/>
      <c r="P5" s="432"/>
      <c r="Q5" s="186"/>
    </row>
    <row r="6" spans="2:19" x14ac:dyDescent="0.2">
      <c r="B6" s="187" t="s">
        <v>25</v>
      </c>
      <c r="C6" s="435"/>
      <c r="D6" s="188" t="s">
        <v>2</v>
      </c>
      <c r="E6" s="436" t="s">
        <v>0</v>
      </c>
      <c r="F6" s="437"/>
      <c r="G6" s="189"/>
      <c r="H6" s="185"/>
      <c r="I6" s="432"/>
      <c r="J6" s="180"/>
      <c r="K6" s="433"/>
      <c r="L6" s="433"/>
      <c r="M6" s="433"/>
      <c r="N6" s="433"/>
      <c r="O6" s="434"/>
      <c r="P6" s="432"/>
      <c r="Q6" s="186"/>
    </row>
    <row r="7" spans="2:19" x14ac:dyDescent="0.2">
      <c r="B7" s="187" t="s">
        <v>25</v>
      </c>
      <c r="C7" s="435"/>
      <c r="D7" s="188" t="s">
        <v>3</v>
      </c>
      <c r="E7" s="436" t="s">
        <v>0</v>
      </c>
      <c r="F7" s="437"/>
      <c r="G7" s="189"/>
      <c r="H7" s="185"/>
      <c r="I7" s="432"/>
      <c r="J7" s="180"/>
      <c r="K7" s="433"/>
      <c r="L7" s="433"/>
      <c r="M7" s="433"/>
      <c r="N7" s="433"/>
      <c r="O7" s="434"/>
      <c r="P7" s="432"/>
      <c r="Q7" s="186"/>
    </row>
    <row r="8" spans="2:19" ht="13.5" thickBot="1" x14ac:dyDescent="0.25">
      <c r="B8" s="191"/>
      <c r="C8" s="438"/>
      <c r="D8" s="188" t="s">
        <v>4</v>
      </c>
      <c r="E8" s="436" t="s">
        <v>0</v>
      </c>
      <c r="F8" s="437"/>
      <c r="G8" s="189"/>
      <c r="H8" s="185"/>
      <c r="I8" s="432"/>
      <c r="J8" s="180"/>
      <c r="K8" s="433"/>
      <c r="L8" s="433"/>
      <c r="M8" s="433"/>
      <c r="N8" s="433"/>
      <c r="O8" s="434"/>
      <c r="P8" s="432"/>
      <c r="Q8" s="186"/>
    </row>
    <row r="9" spans="2:19" ht="13.5" thickBot="1" x14ac:dyDescent="0.25">
      <c r="B9" s="187"/>
      <c r="C9" s="435"/>
      <c r="D9" s="188" t="s">
        <v>76</v>
      </c>
      <c r="E9" s="436" t="s">
        <v>0</v>
      </c>
      <c r="F9" s="192">
        <f>'BDI Pavimentação'!B17</f>
        <v>0.15279999999999999</v>
      </c>
      <c r="G9" s="189"/>
      <c r="H9" s="185"/>
      <c r="I9" s="432"/>
      <c r="J9" s="180"/>
      <c r="K9" s="433"/>
      <c r="L9" s="433"/>
      <c r="M9" s="433"/>
      <c r="N9" s="433"/>
      <c r="O9" s="434"/>
      <c r="P9" s="432"/>
      <c r="Q9" s="186"/>
    </row>
    <row r="10" spans="2:19" ht="13.5" thickBot="1" x14ac:dyDescent="0.25">
      <c r="B10" s="187"/>
      <c r="C10" s="435"/>
      <c r="D10" s="188" t="s">
        <v>75</v>
      </c>
      <c r="E10" s="436" t="s">
        <v>0</v>
      </c>
      <c r="F10" s="193">
        <f>'BDI Pavimentação'!B15</f>
        <v>0.20379999999999998</v>
      </c>
      <c r="G10" s="189"/>
      <c r="H10" s="185"/>
      <c r="I10" s="432"/>
      <c r="J10" s="180"/>
      <c r="K10" s="433"/>
      <c r="L10" s="433"/>
      <c r="M10" s="433"/>
      <c r="N10" s="433"/>
      <c r="O10" s="434"/>
      <c r="P10" s="432"/>
      <c r="Q10" s="186"/>
    </row>
    <row r="11" spans="2:19" ht="13.5" thickBot="1" x14ac:dyDescent="0.25">
      <c r="B11" s="194"/>
      <c r="C11" s="195"/>
      <c r="D11" s="196" t="s">
        <v>23</v>
      </c>
      <c r="E11" s="197" t="s">
        <v>0</v>
      </c>
      <c r="F11" s="198"/>
      <c r="G11" s="199"/>
      <c r="H11" s="200"/>
      <c r="I11" s="201"/>
      <c r="J11" s="202"/>
      <c r="K11" s="203"/>
      <c r="L11" s="203"/>
      <c r="M11" s="203"/>
      <c r="N11" s="203"/>
      <c r="O11" s="204"/>
      <c r="P11" s="201"/>
      <c r="Q11" s="205"/>
    </row>
    <row r="12" spans="2:19" ht="25.15" customHeight="1" thickBot="1" x14ac:dyDescent="0.25">
      <c r="B12" s="419" t="s">
        <v>31</v>
      </c>
      <c r="C12" s="420"/>
      <c r="D12" s="421"/>
      <c r="E12" s="421"/>
      <c r="F12" s="421"/>
      <c r="G12" s="422"/>
      <c r="H12" s="421"/>
      <c r="I12" s="421"/>
      <c r="J12" s="421"/>
      <c r="K12" s="421"/>
      <c r="L12" s="421"/>
      <c r="M12" s="421"/>
      <c r="N12" s="421"/>
      <c r="O12" s="421"/>
      <c r="P12" s="421"/>
      <c r="Q12" s="422"/>
    </row>
    <row r="13" spans="2:19" x14ac:dyDescent="0.2">
      <c r="B13" s="264" t="s">
        <v>34</v>
      </c>
      <c r="C13" s="263"/>
      <c r="D13" s="206" t="s">
        <v>216</v>
      </c>
      <c r="E13" s="207"/>
      <c r="F13" s="208"/>
      <c r="G13" s="209"/>
      <c r="H13" s="210"/>
      <c r="I13" s="211"/>
      <c r="J13" s="211"/>
      <c r="K13" s="211"/>
      <c r="L13" s="211"/>
      <c r="M13" s="211"/>
      <c r="N13" s="211"/>
      <c r="O13" s="211"/>
      <c r="P13" s="211"/>
      <c r="Q13" s="212"/>
    </row>
    <row r="14" spans="2:19" x14ac:dyDescent="0.2">
      <c r="B14" s="213" t="s">
        <v>85</v>
      </c>
      <c r="C14" s="214"/>
      <c r="D14" s="215" t="s">
        <v>217</v>
      </c>
      <c r="E14" s="216"/>
      <c r="F14" s="217"/>
      <c r="G14" s="218"/>
      <c r="H14" s="219"/>
      <c r="I14" s="220"/>
      <c r="J14" s="220"/>
      <c r="K14" s="220"/>
      <c r="L14" s="220"/>
      <c r="M14" s="220"/>
      <c r="N14" s="220"/>
      <c r="O14" s="220"/>
      <c r="P14" s="220"/>
      <c r="Q14" s="221"/>
    </row>
    <row r="15" spans="2:19" ht="13.5" thickBot="1" x14ac:dyDescent="0.25">
      <c r="B15" s="222" t="s">
        <v>148</v>
      </c>
      <c r="C15" s="223"/>
      <c r="D15" s="224" t="s">
        <v>218</v>
      </c>
      <c r="E15" s="225"/>
      <c r="F15" s="226"/>
      <c r="G15" s="227"/>
      <c r="H15" s="228"/>
      <c r="I15" s="229"/>
      <c r="J15" s="229"/>
      <c r="K15" s="229"/>
      <c r="L15" s="229"/>
      <c r="M15" s="229"/>
      <c r="N15" s="229"/>
      <c r="O15" s="229"/>
      <c r="P15" s="229"/>
      <c r="Q15" s="230"/>
    </row>
    <row r="16" spans="2:19" ht="13.5" thickBot="1" x14ac:dyDescent="0.25">
      <c r="B16" s="231" t="s">
        <v>47</v>
      </c>
      <c r="C16" s="232" t="s">
        <v>84</v>
      </c>
      <c r="D16" s="233" t="s">
        <v>27</v>
      </c>
      <c r="E16" s="485"/>
      <c r="F16" s="234" t="s">
        <v>5</v>
      </c>
      <c r="G16" s="235" t="s">
        <v>6</v>
      </c>
      <c r="H16" s="140" t="s">
        <v>7</v>
      </c>
      <c r="I16" s="141"/>
      <c r="J16" s="142"/>
      <c r="K16" s="141"/>
      <c r="L16" s="236" t="s">
        <v>30</v>
      </c>
      <c r="M16" s="262" t="s">
        <v>8</v>
      </c>
      <c r="N16" s="143"/>
      <c r="O16" s="143"/>
      <c r="P16" s="143"/>
      <c r="Q16" s="144"/>
      <c r="R16" s="237" t="s">
        <v>48</v>
      </c>
      <c r="S16" s="238"/>
    </row>
    <row r="17" spans="2:19" ht="37.5" thickBot="1" x14ac:dyDescent="0.25">
      <c r="B17" s="239" t="s">
        <v>36</v>
      </c>
      <c r="C17" s="240"/>
      <c r="D17" s="241"/>
      <c r="E17" s="486"/>
      <c r="F17" s="410" t="s">
        <v>28</v>
      </c>
      <c r="G17" s="411" t="s">
        <v>29</v>
      </c>
      <c r="H17" s="412" t="s">
        <v>9</v>
      </c>
      <c r="I17" s="413" t="s">
        <v>10</v>
      </c>
      <c r="J17" s="413" t="s">
        <v>11</v>
      </c>
      <c r="K17" s="414" t="s">
        <v>12</v>
      </c>
      <c r="L17" s="415"/>
      <c r="M17" s="145" t="s">
        <v>13</v>
      </c>
      <c r="N17" s="146" t="s">
        <v>14</v>
      </c>
      <c r="O17" s="147" t="s">
        <v>140</v>
      </c>
      <c r="P17" s="148" t="s">
        <v>15</v>
      </c>
      <c r="Q17" s="2" t="s">
        <v>33</v>
      </c>
      <c r="R17" s="149" t="s">
        <v>49</v>
      </c>
      <c r="S17" s="149" t="s">
        <v>51</v>
      </c>
    </row>
    <row r="18" spans="2:19" ht="13.5" thickBot="1" x14ac:dyDescent="0.25">
      <c r="B18" s="406" t="s">
        <v>70</v>
      </c>
      <c r="C18" s="416"/>
      <c r="D18" s="417" t="s">
        <v>58</v>
      </c>
      <c r="E18" s="418"/>
      <c r="F18" s="242"/>
      <c r="G18" s="243"/>
      <c r="H18" s="244"/>
      <c r="I18" s="245"/>
      <c r="J18" s="245"/>
      <c r="K18" s="245"/>
      <c r="L18" s="245" t="s">
        <v>73</v>
      </c>
      <c r="M18" s="244"/>
      <c r="N18" s="245"/>
      <c r="O18" s="245"/>
      <c r="P18" s="3"/>
      <c r="Q18" s="157">
        <f>P19+P20</f>
        <v>2716.2049999999999</v>
      </c>
      <c r="R18" s="246" t="str">
        <f>IF(Q18&gt;0,"X","")</f>
        <v>X</v>
      </c>
      <c r="S18" s="247" t="str">
        <f>IF(R18="x","x",IF(R18="y","x",IF(R18="xy","x",IF(P18&gt;0,"x",""))))</f>
        <v>x</v>
      </c>
    </row>
    <row r="19" spans="2:19" x14ac:dyDescent="0.2">
      <c r="B19" s="162">
        <v>103689</v>
      </c>
      <c r="C19" s="162" t="s">
        <v>83</v>
      </c>
      <c r="D19" s="456" t="s">
        <v>186</v>
      </c>
      <c r="E19" s="446"/>
      <c r="F19" s="248"/>
      <c r="G19" s="248"/>
      <c r="H19" s="248"/>
      <c r="I19" s="248">
        <v>473.81</v>
      </c>
      <c r="J19" s="248">
        <f>IF(ISBLANK(I19),"",SUM(H19:I19))</f>
        <v>473.81</v>
      </c>
      <c r="K19" s="248">
        <f t="shared" ref="K19" si="0">IF(ISBLANK(I19),0,ROUND(J19*(1+$F$10)*(1+$F$11*E19),2))</f>
        <v>570.37</v>
      </c>
      <c r="L19" s="248" t="s">
        <v>18</v>
      </c>
      <c r="M19" s="6">
        <v>4.5</v>
      </c>
      <c r="N19" s="6">
        <v>570.37</v>
      </c>
      <c r="O19" s="150">
        <f>M19*N19</f>
        <v>2566.665</v>
      </c>
      <c r="P19" s="150">
        <f>O19</f>
        <v>2566.665</v>
      </c>
      <c r="Q19" s="445"/>
      <c r="R19" s="246"/>
      <c r="S19" s="247"/>
    </row>
    <row r="20" spans="2:19" ht="13.5" thickBot="1" x14ac:dyDescent="0.25">
      <c r="B20" s="162">
        <v>103694</v>
      </c>
      <c r="C20" s="162" t="s">
        <v>83</v>
      </c>
      <c r="D20" s="456" t="s">
        <v>201</v>
      </c>
      <c r="E20" s="446"/>
      <c r="F20" s="248"/>
      <c r="G20" s="248"/>
      <c r="H20" s="248"/>
      <c r="I20" s="248">
        <v>124.22</v>
      </c>
      <c r="J20" s="248">
        <f>IF(ISBLANK(I20),"",SUM(H20:I20))</f>
        <v>124.22</v>
      </c>
      <c r="K20" s="248">
        <f>IF(ISBLANK(I20),0,ROUND(J20*(1+$F$10)*(1+$F$11*E20),2))</f>
        <v>149.54</v>
      </c>
      <c r="L20" s="248" t="s">
        <v>187</v>
      </c>
      <c r="M20" s="6">
        <v>1</v>
      </c>
      <c r="N20" s="6">
        <v>149.54</v>
      </c>
      <c r="O20" s="150">
        <f>M20*N20</f>
        <v>149.54</v>
      </c>
      <c r="P20" s="150">
        <f>O20</f>
        <v>149.54</v>
      </c>
      <c r="Q20" s="445"/>
      <c r="R20" s="246"/>
      <c r="S20" s="247"/>
    </row>
    <row r="21" spans="2:19" ht="13.5" thickBot="1" x14ac:dyDescent="0.25">
      <c r="B21" s="406" t="s">
        <v>38</v>
      </c>
      <c r="C21" s="162"/>
      <c r="D21" s="457" t="s">
        <v>54</v>
      </c>
      <c r="E21" s="418"/>
      <c r="F21" s="248"/>
      <c r="G21" s="248"/>
      <c r="H21" s="248"/>
      <c r="I21" s="248"/>
      <c r="J21" s="248"/>
      <c r="K21" s="248"/>
      <c r="L21" s="248" t="s">
        <v>73</v>
      </c>
      <c r="M21" s="244"/>
      <c r="N21" s="245"/>
      <c r="O21" s="150"/>
      <c r="P21" s="3"/>
      <c r="Q21" s="157">
        <f>P22+P23+P24+P25+P26</f>
        <v>465514.21199525998</v>
      </c>
      <c r="R21" s="246" t="str">
        <f>IF(Q21&gt;0,"X","")</f>
        <v>X</v>
      </c>
      <c r="S21" s="247" t="str">
        <f t="shared" ref="S21" si="1">IF(R21="x","x",IF(R21="y","x",IF(R21="xy","x",IF(P21&gt;0,"x",""))))</f>
        <v>x</v>
      </c>
    </row>
    <row r="22" spans="2:19" x14ac:dyDescent="0.2">
      <c r="B22" s="162" t="s">
        <v>188</v>
      </c>
      <c r="C22" s="162" t="s">
        <v>40</v>
      </c>
      <c r="D22" s="456" t="s">
        <v>189</v>
      </c>
      <c r="E22" s="446"/>
      <c r="F22" s="248"/>
      <c r="G22" s="248"/>
      <c r="H22" s="248"/>
      <c r="I22" s="248">
        <v>49.03</v>
      </c>
      <c r="J22" s="248">
        <v>49.03</v>
      </c>
      <c r="K22" s="248">
        <v>59.02</v>
      </c>
      <c r="L22" s="248" t="s">
        <v>187</v>
      </c>
      <c r="M22" s="6">
        <v>60</v>
      </c>
      <c r="N22" s="6">
        <v>59.02</v>
      </c>
      <c r="O22" s="150">
        <f>M22*N22</f>
        <v>3541.2000000000003</v>
      </c>
      <c r="P22" s="150">
        <f t="shared" ref="P22:P26" si="2">O22</f>
        <v>3541.2000000000003</v>
      </c>
      <c r="Q22" s="151"/>
      <c r="R22" s="250"/>
      <c r="S22" s="247"/>
    </row>
    <row r="23" spans="2:19" x14ac:dyDescent="0.2">
      <c r="B23" s="162">
        <v>501000</v>
      </c>
      <c r="C23" s="162" t="s">
        <v>40</v>
      </c>
      <c r="D23" s="456" t="s">
        <v>200</v>
      </c>
      <c r="E23" s="446"/>
      <c r="F23" s="248"/>
      <c r="G23" s="248"/>
      <c r="H23" s="248">
        <f>IF(F23&lt;=30,(0.57*F23+1.18)*G23,((0.57*30+1.18)+0.47*(F23-30))*G23)</f>
        <v>0</v>
      </c>
      <c r="I23" s="248">
        <v>5.92</v>
      </c>
      <c r="J23" s="248">
        <f t="shared" ref="J23" si="3">IF(ISBLANK(I23),"",SUM(H23:I23))</f>
        <v>5.92</v>
      </c>
      <c r="K23" s="248">
        <v>7.1385339999999999</v>
      </c>
      <c r="L23" s="248" t="s">
        <v>16</v>
      </c>
      <c r="M23" s="6">
        <v>12200.89</v>
      </c>
      <c r="N23" s="6">
        <f>K23</f>
        <v>7.1385339999999999</v>
      </c>
      <c r="O23" s="150">
        <f>M23*N23</f>
        <v>87096.468095259988</v>
      </c>
      <c r="P23" s="150">
        <f t="shared" si="2"/>
        <v>87096.468095259988</v>
      </c>
      <c r="Q23" s="151"/>
      <c r="R23" s="250"/>
      <c r="S23" s="247" t="str">
        <f t="shared" ref="S23:S28" si="4">IF(R23="x","x",IF(R23="y","x",IF(R23="xy","x",IF(P23&gt;0,"x",""))))</f>
        <v>x</v>
      </c>
    </row>
    <row r="24" spans="2:19" ht="25.5" x14ac:dyDescent="0.2">
      <c r="B24" s="162">
        <v>972100</v>
      </c>
      <c r="C24" s="162" t="s">
        <v>40</v>
      </c>
      <c r="D24" s="456" t="s">
        <v>243</v>
      </c>
      <c r="E24" s="446"/>
      <c r="F24" s="248"/>
      <c r="G24" s="248"/>
      <c r="H24" s="248"/>
      <c r="I24" s="248">
        <v>10.210000000000001</v>
      </c>
      <c r="J24" s="248">
        <v>10.210000000000001</v>
      </c>
      <c r="K24" s="248">
        <v>12.29</v>
      </c>
      <c r="L24" s="248" t="s">
        <v>20</v>
      </c>
      <c r="M24" s="6">
        <v>14641.07</v>
      </c>
      <c r="N24" s="6">
        <f>K24</f>
        <v>12.29</v>
      </c>
      <c r="O24" s="150">
        <f>M24*N24</f>
        <v>179938.75029999999</v>
      </c>
      <c r="P24" s="150">
        <f t="shared" si="2"/>
        <v>179938.75029999999</v>
      </c>
      <c r="Q24" s="151"/>
      <c r="R24" s="250"/>
      <c r="S24" s="247"/>
    </row>
    <row r="25" spans="2:19" x14ac:dyDescent="0.2">
      <c r="B25" s="162">
        <v>520100</v>
      </c>
      <c r="C25" s="162" t="s">
        <v>40</v>
      </c>
      <c r="D25" s="456" t="s">
        <v>230</v>
      </c>
      <c r="E25" s="446"/>
      <c r="F25" s="248"/>
      <c r="G25" s="248"/>
      <c r="H25" s="248"/>
      <c r="I25" s="248">
        <v>3.77</v>
      </c>
      <c r="J25" s="248">
        <v>3.77</v>
      </c>
      <c r="K25" s="248">
        <v>4.54</v>
      </c>
      <c r="L25" s="248" t="s">
        <v>16</v>
      </c>
      <c r="M25" s="6">
        <v>28537.84</v>
      </c>
      <c r="N25" s="6">
        <f>K25</f>
        <v>4.54</v>
      </c>
      <c r="O25" s="150">
        <f>M25*N25</f>
        <v>129561.7936</v>
      </c>
      <c r="P25" s="150">
        <f t="shared" si="2"/>
        <v>129561.7936</v>
      </c>
      <c r="Q25" s="151"/>
      <c r="R25" s="250"/>
      <c r="S25" s="247"/>
    </row>
    <row r="26" spans="2:19" ht="13.5" thickBot="1" x14ac:dyDescent="0.25">
      <c r="B26" s="162">
        <v>520100</v>
      </c>
      <c r="C26" s="162" t="s">
        <v>40</v>
      </c>
      <c r="D26" s="456" t="s">
        <v>259</v>
      </c>
      <c r="E26" s="446"/>
      <c r="F26" s="248"/>
      <c r="G26" s="248"/>
      <c r="H26" s="248">
        <f>IF(F26&lt;=30,(0.57*F26+1.18)*G26,((0.57*30+1.18)+0.47*(F26-30))*G26)</f>
        <v>0</v>
      </c>
      <c r="I26" s="248">
        <v>3.77</v>
      </c>
      <c r="J26" s="248">
        <v>3.77</v>
      </c>
      <c r="K26" s="248">
        <f>K25</f>
        <v>4.54</v>
      </c>
      <c r="L26" s="248" t="s">
        <v>16</v>
      </c>
      <c r="M26" s="6">
        <v>14400</v>
      </c>
      <c r="N26" s="6">
        <f>N25</f>
        <v>4.54</v>
      </c>
      <c r="O26" s="150">
        <f>M26*N26</f>
        <v>65376</v>
      </c>
      <c r="P26" s="150">
        <f t="shared" si="2"/>
        <v>65376</v>
      </c>
      <c r="Q26" s="151"/>
      <c r="R26" s="250"/>
      <c r="S26" s="247"/>
    </row>
    <row r="27" spans="2:19" ht="13.5" thickBot="1" x14ac:dyDescent="0.25">
      <c r="B27" s="407" t="s">
        <v>41</v>
      </c>
      <c r="C27" s="162"/>
      <c r="D27" s="253" t="s">
        <v>59</v>
      </c>
      <c r="E27" s="418"/>
      <c r="F27" s="248"/>
      <c r="G27" s="248"/>
      <c r="H27" s="248"/>
      <c r="I27" s="248"/>
      <c r="J27" s="248"/>
      <c r="K27" s="248"/>
      <c r="L27" s="248" t="s">
        <v>73</v>
      </c>
      <c r="M27" s="244"/>
      <c r="N27" s="245"/>
      <c r="O27" s="245"/>
      <c r="P27" s="3"/>
      <c r="Q27" s="157">
        <f>P28+P29+P30+P31+P32+P33+P34</f>
        <v>1775882.4787000001</v>
      </c>
      <c r="R27" s="246" t="str">
        <f>IF(Q27&gt;0,"X","")</f>
        <v>X</v>
      </c>
      <c r="S27" s="247" t="str">
        <f t="shared" si="4"/>
        <v>x</v>
      </c>
    </row>
    <row r="28" spans="2:19" x14ac:dyDescent="0.2">
      <c r="B28" s="162">
        <v>511100</v>
      </c>
      <c r="C28" s="162" t="s">
        <v>40</v>
      </c>
      <c r="D28" s="456" t="s">
        <v>39</v>
      </c>
      <c r="E28" s="446"/>
      <c r="F28" s="248"/>
      <c r="G28" s="248">
        <v>0</v>
      </c>
      <c r="H28" s="248">
        <v>0</v>
      </c>
      <c r="I28" s="248">
        <v>4.08</v>
      </c>
      <c r="J28" s="248">
        <f t="shared" ref="J28" si="5">IF(ISBLANK(I28),"",SUM(H28:I28))</f>
        <v>4.08</v>
      </c>
      <c r="K28" s="248">
        <v>4.91</v>
      </c>
      <c r="L28" s="248" t="s">
        <v>18</v>
      </c>
      <c r="M28" s="6">
        <v>43196.34</v>
      </c>
      <c r="N28" s="6">
        <f>K28</f>
        <v>4.91</v>
      </c>
      <c r="O28" s="150">
        <f t="shared" ref="O28:O34" si="6">M28*N28</f>
        <v>212094.0294</v>
      </c>
      <c r="P28" s="150">
        <f t="shared" ref="P28:P34" si="7">O28</f>
        <v>212094.0294</v>
      </c>
      <c r="Q28" s="151"/>
      <c r="R28" s="138"/>
      <c r="S28" s="247" t="str">
        <f t="shared" si="4"/>
        <v>x</v>
      </c>
    </row>
    <row r="29" spans="2:19" x14ac:dyDescent="0.2">
      <c r="B29" s="162">
        <v>544000</v>
      </c>
      <c r="C29" s="162" t="s">
        <v>40</v>
      </c>
      <c r="D29" s="456" t="s">
        <v>244</v>
      </c>
      <c r="E29" s="446"/>
      <c r="F29" s="248"/>
      <c r="G29" s="248"/>
      <c r="H29" s="248"/>
      <c r="I29" s="248">
        <v>76</v>
      </c>
      <c r="J29" s="248">
        <f>H29+I29</f>
        <v>76</v>
      </c>
      <c r="K29" s="248">
        <v>91.49</v>
      </c>
      <c r="L29" s="248" t="s">
        <v>16</v>
      </c>
      <c r="M29" s="6">
        <v>5183.5600000000004</v>
      </c>
      <c r="N29" s="6">
        <f t="shared" ref="N29:N34" si="8">K29</f>
        <v>91.49</v>
      </c>
      <c r="O29" s="150">
        <f t="shared" si="6"/>
        <v>474243.9044</v>
      </c>
      <c r="P29" s="150">
        <f t="shared" si="7"/>
        <v>474243.9044</v>
      </c>
      <c r="Q29" s="151"/>
      <c r="R29" s="138"/>
      <c r="S29" s="247" t="str">
        <f t="shared" ref="S29:S34" si="9">IF(R29="x","x",IF(R29="y","x",IF(R29="xy","x",IF(P29&gt;0,"x",""))))</f>
        <v>x</v>
      </c>
    </row>
    <row r="30" spans="2:19" ht="25.5" x14ac:dyDescent="0.2">
      <c r="B30" s="162">
        <v>972200</v>
      </c>
      <c r="C30" s="162" t="s">
        <v>40</v>
      </c>
      <c r="D30" s="456" t="s">
        <v>253</v>
      </c>
      <c r="E30" s="446"/>
      <c r="F30" s="248"/>
      <c r="G30" s="248"/>
      <c r="H30" s="248"/>
      <c r="I30" s="248">
        <v>26.88</v>
      </c>
      <c r="J30" s="248">
        <v>26.88</v>
      </c>
      <c r="K30" s="248">
        <v>38.950000000000003</v>
      </c>
      <c r="L30" s="248" t="s">
        <v>20</v>
      </c>
      <c r="M30" s="6">
        <v>373.22</v>
      </c>
      <c r="N30" s="6">
        <f t="shared" si="8"/>
        <v>38.950000000000003</v>
      </c>
      <c r="O30" s="150">
        <f t="shared" si="6"/>
        <v>14536.919000000002</v>
      </c>
      <c r="P30" s="150">
        <f t="shared" si="7"/>
        <v>14536.919000000002</v>
      </c>
      <c r="Q30" s="151"/>
      <c r="R30" s="138"/>
      <c r="S30" s="247"/>
    </row>
    <row r="31" spans="2:19" x14ac:dyDescent="0.2">
      <c r="B31" s="162">
        <v>972000</v>
      </c>
      <c r="C31" s="162" t="s">
        <v>40</v>
      </c>
      <c r="D31" s="456" t="s">
        <v>254</v>
      </c>
      <c r="E31" s="446"/>
      <c r="F31" s="248"/>
      <c r="G31" s="248"/>
      <c r="H31" s="248"/>
      <c r="I31" s="248">
        <v>17.329999999999998</v>
      </c>
      <c r="J31" s="248">
        <v>17.329999999999998</v>
      </c>
      <c r="K31" s="248">
        <v>20.86</v>
      </c>
      <c r="L31" s="248" t="s">
        <v>20</v>
      </c>
      <c r="M31" s="6">
        <v>9221.5499999999993</v>
      </c>
      <c r="N31" s="6">
        <f>K31</f>
        <v>20.86</v>
      </c>
      <c r="O31" s="150">
        <f t="shared" si="6"/>
        <v>192361.53299999997</v>
      </c>
      <c r="P31" s="150">
        <f t="shared" si="7"/>
        <v>192361.53299999997</v>
      </c>
      <c r="Q31" s="151"/>
      <c r="R31" s="138"/>
      <c r="S31" s="247"/>
    </row>
    <row r="32" spans="2:19" x14ac:dyDescent="0.2">
      <c r="B32" s="162">
        <v>546000</v>
      </c>
      <c r="C32" s="162" t="s">
        <v>40</v>
      </c>
      <c r="D32" s="456" t="s">
        <v>245</v>
      </c>
      <c r="E32" s="446"/>
      <c r="F32" s="248"/>
      <c r="G32" s="248"/>
      <c r="H32" s="248"/>
      <c r="I32" s="248">
        <v>101.35</v>
      </c>
      <c r="J32" s="248">
        <v>101.35</v>
      </c>
      <c r="K32" s="248">
        <v>122</v>
      </c>
      <c r="L32" s="248" t="s">
        <v>185</v>
      </c>
      <c r="M32" s="6">
        <v>5183.5600000000004</v>
      </c>
      <c r="N32" s="6">
        <f t="shared" si="8"/>
        <v>122</v>
      </c>
      <c r="O32" s="150">
        <f t="shared" si="6"/>
        <v>632394.32000000007</v>
      </c>
      <c r="P32" s="150">
        <f t="shared" si="7"/>
        <v>632394.32000000007</v>
      </c>
      <c r="Q32" s="151"/>
      <c r="R32" s="138"/>
      <c r="S32" s="247"/>
    </row>
    <row r="33" spans="2:19" ht="25.5" x14ac:dyDescent="0.2">
      <c r="B33" s="162">
        <v>972200</v>
      </c>
      <c r="C33" s="162" t="s">
        <v>40</v>
      </c>
      <c r="D33" s="456" t="s">
        <v>252</v>
      </c>
      <c r="E33" s="446"/>
      <c r="F33" s="248"/>
      <c r="G33" s="248"/>
      <c r="H33" s="248"/>
      <c r="I33" s="248">
        <v>26.88</v>
      </c>
      <c r="J33" s="248">
        <v>26.88</v>
      </c>
      <c r="K33" s="248">
        <v>38.950000000000003</v>
      </c>
      <c r="L33" s="248" t="s">
        <v>20</v>
      </c>
      <c r="M33" s="6">
        <v>414.68</v>
      </c>
      <c r="N33" s="6">
        <f t="shared" si="8"/>
        <v>38.950000000000003</v>
      </c>
      <c r="O33" s="150">
        <f t="shared" si="6"/>
        <v>16151.786000000002</v>
      </c>
      <c r="P33" s="150">
        <f t="shared" si="7"/>
        <v>16151.786000000002</v>
      </c>
      <c r="Q33" s="151"/>
      <c r="R33" s="138"/>
      <c r="S33" s="247"/>
    </row>
    <row r="34" spans="2:19" ht="13.5" thickBot="1" x14ac:dyDescent="0.25">
      <c r="B34" s="162">
        <v>972000</v>
      </c>
      <c r="C34" s="162" t="s">
        <v>40</v>
      </c>
      <c r="D34" s="456" t="s">
        <v>255</v>
      </c>
      <c r="E34" s="446"/>
      <c r="F34" s="248"/>
      <c r="G34" s="248"/>
      <c r="H34" s="248"/>
      <c r="I34" s="248">
        <v>20.84</v>
      </c>
      <c r="J34" s="248">
        <v>20.84</v>
      </c>
      <c r="K34" s="248">
        <v>25.09</v>
      </c>
      <c r="L34" s="248" t="s">
        <v>20</v>
      </c>
      <c r="M34" s="6">
        <v>9330.41</v>
      </c>
      <c r="N34" s="6">
        <f t="shared" si="8"/>
        <v>25.09</v>
      </c>
      <c r="O34" s="150">
        <f t="shared" si="6"/>
        <v>234099.98689999999</v>
      </c>
      <c r="P34" s="150">
        <f t="shared" si="7"/>
        <v>234099.98689999999</v>
      </c>
      <c r="Q34" s="151"/>
      <c r="R34" s="138"/>
      <c r="S34" s="247" t="str">
        <f t="shared" si="9"/>
        <v>x</v>
      </c>
    </row>
    <row r="35" spans="2:19" ht="13.5" thickBot="1" x14ac:dyDescent="0.25">
      <c r="B35" s="407" t="s">
        <v>42</v>
      </c>
      <c r="C35" s="162"/>
      <c r="D35" s="253" t="s">
        <v>55</v>
      </c>
      <c r="E35" s="418"/>
      <c r="F35" s="248"/>
      <c r="G35" s="248"/>
      <c r="H35" s="248"/>
      <c r="I35" s="248"/>
      <c r="J35" s="248"/>
      <c r="K35" s="248"/>
      <c r="L35" s="248" t="s">
        <v>73</v>
      </c>
      <c r="M35" s="244"/>
      <c r="N35" s="245"/>
      <c r="O35" s="245"/>
      <c r="P35" s="3"/>
      <c r="Q35" s="157">
        <f>P36+P37+P38+P39+P40+P41+P42+P43</f>
        <v>6429151.8752999995</v>
      </c>
      <c r="R35" s="176" t="str">
        <f>IF(Q35&gt;0,"xy","")</f>
        <v>xy</v>
      </c>
      <c r="S35" s="247" t="str">
        <f t="shared" ref="S35:S39" si="10">IF(R35="x","x",IF(R35="y","x",IF(R35="xy","x",IF(P35&gt;0,"x",""))))</f>
        <v>x</v>
      </c>
    </row>
    <row r="36" spans="2:19" x14ac:dyDescent="0.2">
      <c r="B36" s="162">
        <v>560400</v>
      </c>
      <c r="C36" s="162" t="s">
        <v>40</v>
      </c>
      <c r="D36" s="456" t="s">
        <v>190</v>
      </c>
      <c r="E36" s="447"/>
      <c r="F36" s="248" t="s">
        <v>191</v>
      </c>
      <c r="G36" s="248">
        <v>1.1999999999999999E-3</v>
      </c>
      <c r="H36" s="248"/>
      <c r="I36" s="248">
        <v>0.51</v>
      </c>
      <c r="J36" s="248">
        <f t="shared" ref="J36" si="11">IF(ISBLANK(I36),"",SUM(H36:I36))</f>
        <v>0.51</v>
      </c>
      <c r="K36" s="248">
        <f t="shared" ref="K36" si="12">IF(ISBLANK(I36),0,ROUND(J36*(1+$F$10)*(1+$F$11*E36),2))</f>
        <v>0.61</v>
      </c>
      <c r="L36" s="248" t="s">
        <v>18</v>
      </c>
      <c r="M36" s="6">
        <v>43196.34</v>
      </c>
      <c r="N36" s="6">
        <v>0.61</v>
      </c>
      <c r="O36" s="150">
        <f t="shared" ref="O36:O43" si="13">M36*N36</f>
        <v>26349.767399999997</v>
      </c>
      <c r="P36" s="150">
        <f>O36</f>
        <v>26349.767399999997</v>
      </c>
      <c r="Q36" s="151"/>
      <c r="R36" s="138"/>
      <c r="S36" s="247" t="str">
        <f t="shared" si="10"/>
        <v>x</v>
      </c>
    </row>
    <row r="37" spans="2:19" ht="13.5" thickBot="1" x14ac:dyDescent="0.25">
      <c r="B37" s="162">
        <v>589190</v>
      </c>
      <c r="C37" s="162" t="s">
        <v>215</v>
      </c>
      <c r="D37" s="456" t="s">
        <v>192</v>
      </c>
      <c r="E37" s="448"/>
      <c r="F37" s="248"/>
      <c r="G37" s="248"/>
      <c r="H37" s="248"/>
      <c r="I37" s="248">
        <v>3389.71</v>
      </c>
      <c r="J37" s="248">
        <v>3389.71</v>
      </c>
      <c r="K37" s="248">
        <v>4080.53</v>
      </c>
      <c r="L37" s="248" t="s">
        <v>20</v>
      </c>
      <c r="M37" s="6">
        <f>ROUND(M36*G36,2)</f>
        <v>51.84</v>
      </c>
      <c r="N37" s="6">
        <f>K37</f>
        <v>4080.53</v>
      </c>
      <c r="O37" s="150">
        <f t="shared" si="13"/>
        <v>211534.67520000003</v>
      </c>
      <c r="P37" s="150">
        <f t="shared" ref="P37" si="14">IF(ISBLANK(N37),0,ROUND(M37*N37,2))</f>
        <v>211534.68</v>
      </c>
      <c r="Q37" s="151"/>
      <c r="R37" s="138"/>
      <c r="S37" s="247" t="str">
        <f t="shared" si="10"/>
        <v>x</v>
      </c>
    </row>
    <row r="38" spans="2:19" x14ac:dyDescent="0.2">
      <c r="B38" s="162">
        <v>974100</v>
      </c>
      <c r="C38" s="162" t="s">
        <v>40</v>
      </c>
      <c r="D38" s="456" t="s">
        <v>251</v>
      </c>
      <c r="E38" s="449"/>
      <c r="F38" s="248"/>
      <c r="G38" s="248"/>
      <c r="H38" s="248"/>
      <c r="I38" s="248">
        <v>152.19999999999999</v>
      </c>
      <c r="J38" s="248">
        <v>152.19999999999999</v>
      </c>
      <c r="K38" s="248">
        <v>183.21</v>
      </c>
      <c r="L38" s="248" t="s">
        <v>238</v>
      </c>
      <c r="M38" s="6">
        <v>51.84</v>
      </c>
      <c r="N38" s="6">
        <f t="shared" ref="N38:N43" si="15">K38</f>
        <v>183.21</v>
      </c>
      <c r="O38" s="150">
        <f t="shared" si="13"/>
        <v>9497.6064000000006</v>
      </c>
      <c r="P38" s="150">
        <f t="shared" ref="P38:P43" si="16">O38</f>
        <v>9497.6064000000006</v>
      </c>
      <c r="Q38" s="151"/>
      <c r="R38" s="138"/>
      <c r="S38" s="247"/>
    </row>
    <row r="39" spans="2:19" x14ac:dyDescent="0.2">
      <c r="B39" s="162">
        <v>534918</v>
      </c>
      <c r="C39" s="162" t="s">
        <v>40</v>
      </c>
      <c r="D39" s="456" t="s">
        <v>250</v>
      </c>
      <c r="E39" s="446"/>
      <c r="F39" s="248"/>
      <c r="G39" s="248"/>
      <c r="H39" s="248"/>
      <c r="I39" s="248">
        <v>93.26</v>
      </c>
      <c r="J39" s="248">
        <f>H39+I39</f>
        <v>93.26</v>
      </c>
      <c r="K39" s="248">
        <v>112.27</v>
      </c>
      <c r="L39" s="248" t="s">
        <v>18</v>
      </c>
      <c r="M39" s="6">
        <v>43196.34</v>
      </c>
      <c r="N39" s="6">
        <f t="shared" si="15"/>
        <v>112.27</v>
      </c>
      <c r="O39" s="150">
        <f t="shared" si="13"/>
        <v>4849653.0917999996</v>
      </c>
      <c r="P39" s="150">
        <f t="shared" si="16"/>
        <v>4849653.0917999996</v>
      </c>
      <c r="Q39" s="151"/>
      <c r="R39" s="138"/>
      <c r="S39" s="247" t="str">
        <f t="shared" si="10"/>
        <v>x</v>
      </c>
    </row>
    <row r="40" spans="2:19" ht="30.75" customHeight="1" x14ac:dyDescent="0.2">
      <c r="B40" s="162">
        <v>972200</v>
      </c>
      <c r="C40" s="162" t="s">
        <v>40</v>
      </c>
      <c r="D40" s="456" t="s">
        <v>246</v>
      </c>
      <c r="E40" s="446"/>
      <c r="F40" s="248"/>
      <c r="G40" s="248"/>
      <c r="H40" s="248"/>
      <c r="I40" s="248">
        <v>95.48</v>
      </c>
      <c r="J40" s="248">
        <v>95.48</v>
      </c>
      <c r="K40" s="248">
        <v>114.93</v>
      </c>
      <c r="L40" s="248" t="s">
        <v>20</v>
      </c>
      <c r="M40" s="6">
        <v>6047.49</v>
      </c>
      <c r="N40" s="6">
        <f t="shared" si="15"/>
        <v>114.93</v>
      </c>
      <c r="O40" s="150">
        <f t="shared" si="13"/>
        <v>695038.0257</v>
      </c>
      <c r="P40" s="150">
        <f t="shared" si="16"/>
        <v>695038.0257</v>
      </c>
      <c r="Q40" s="151"/>
      <c r="R40" s="138"/>
      <c r="S40" s="247"/>
    </row>
    <row r="41" spans="2:19" ht="30.75" customHeight="1" x14ac:dyDescent="0.2">
      <c r="B41" s="162">
        <v>972000</v>
      </c>
      <c r="C41" s="162" t="s">
        <v>40</v>
      </c>
      <c r="D41" s="456" t="s">
        <v>247</v>
      </c>
      <c r="E41" s="446"/>
      <c r="F41" s="248"/>
      <c r="G41" s="248"/>
      <c r="H41" s="248"/>
      <c r="I41" s="248">
        <v>62.25</v>
      </c>
      <c r="J41" s="248">
        <f>H41+I41</f>
        <v>62.25</v>
      </c>
      <c r="K41" s="248">
        <v>74.94</v>
      </c>
      <c r="L41" s="248" t="s">
        <v>238</v>
      </c>
      <c r="M41" s="6">
        <v>3239.72</v>
      </c>
      <c r="N41" s="6">
        <f t="shared" si="15"/>
        <v>74.94</v>
      </c>
      <c r="O41" s="150">
        <f t="shared" si="13"/>
        <v>242784.61679999999</v>
      </c>
      <c r="P41" s="150">
        <f t="shared" si="16"/>
        <v>242784.61679999999</v>
      </c>
      <c r="Q41" s="151"/>
      <c r="R41" s="138"/>
      <c r="S41" s="247"/>
    </row>
    <row r="42" spans="2:19" ht="30.75" customHeight="1" x14ac:dyDescent="0.2">
      <c r="B42" s="162" t="s">
        <v>258</v>
      </c>
      <c r="C42" s="162">
        <v>1</v>
      </c>
      <c r="D42" s="456" t="s">
        <v>193</v>
      </c>
      <c r="E42" s="446"/>
      <c r="F42" s="248"/>
      <c r="G42" s="248"/>
      <c r="H42" s="248"/>
      <c r="I42" s="248">
        <v>160.08000000000001</v>
      </c>
      <c r="J42" s="248">
        <f>H42+I42</f>
        <v>160.08000000000001</v>
      </c>
      <c r="K42" s="248">
        <v>192.7</v>
      </c>
      <c r="L42" s="248" t="s">
        <v>16</v>
      </c>
      <c r="M42" s="6">
        <v>1290.21</v>
      </c>
      <c r="N42" s="6">
        <f t="shared" si="15"/>
        <v>192.7</v>
      </c>
      <c r="O42" s="150">
        <f t="shared" si="13"/>
        <v>248623.467</v>
      </c>
      <c r="P42" s="150">
        <f t="shared" si="16"/>
        <v>248623.467</v>
      </c>
      <c r="Q42" s="151"/>
      <c r="R42" s="138"/>
      <c r="S42" s="247"/>
    </row>
    <row r="43" spans="2:19" ht="26.25" thickBot="1" x14ac:dyDescent="0.25">
      <c r="B43" s="162">
        <v>972000</v>
      </c>
      <c r="C43" s="162" t="s">
        <v>40</v>
      </c>
      <c r="D43" s="456" t="s">
        <v>248</v>
      </c>
      <c r="E43" s="446"/>
      <c r="F43" s="248"/>
      <c r="G43" s="248"/>
      <c r="H43" s="248"/>
      <c r="I43" s="248">
        <v>62.25</v>
      </c>
      <c r="J43" s="248">
        <f>H43+I43</f>
        <v>62.25</v>
      </c>
      <c r="K43" s="248">
        <v>74.94</v>
      </c>
      <c r="L43" s="248" t="s">
        <v>238</v>
      </c>
      <c r="M43" s="6">
        <v>1943.83</v>
      </c>
      <c r="N43" s="6">
        <f t="shared" si="15"/>
        <v>74.94</v>
      </c>
      <c r="O43" s="150">
        <f t="shared" si="13"/>
        <v>145670.62019999998</v>
      </c>
      <c r="P43" s="150">
        <f t="shared" si="16"/>
        <v>145670.62019999998</v>
      </c>
      <c r="Q43" s="151"/>
      <c r="S43" s="247"/>
    </row>
    <row r="44" spans="2:19" ht="13.5" thickBot="1" x14ac:dyDescent="0.25">
      <c r="B44" s="407" t="s">
        <v>37</v>
      </c>
      <c r="C44" s="162"/>
      <c r="D44" s="253" t="s">
        <v>56</v>
      </c>
      <c r="E44" s="418"/>
      <c r="F44" s="248"/>
      <c r="G44" s="248"/>
      <c r="H44" s="248"/>
      <c r="I44" s="248"/>
      <c r="J44" s="248"/>
      <c r="K44" s="248"/>
      <c r="L44" s="248" t="s">
        <v>73</v>
      </c>
      <c r="M44" s="244"/>
      <c r="N44" s="245"/>
      <c r="O44" s="245"/>
      <c r="P44" s="3"/>
      <c r="Q44" s="157">
        <f>P45+P46</f>
        <v>459577.27559999999</v>
      </c>
      <c r="R44" s="176" t="str">
        <f>IF(Q44&gt;0,"xy","")</f>
        <v>xy</v>
      </c>
      <c r="S44" s="247" t="str">
        <f t="shared" ref="S44:S46" si="17">IF(R44="x","x",IF(R44="y","x",IF(R44="xy","x",IF(P44&gt;0,"x",""))))</f>
        <v>x</v>
      </c>
    </row>
    <row r="45" spans="2:19" x14ac:dyDescent="0.2">
      <c r="B45" s="162">
        <v>810300</v>
      </c>
      <c r="C45" s="162" t="s">
        <v>40</v>
      </c>
      <c r="D45" s="456" t="s">
        <v>194</v>
      </c>
      <c r="E45" s="446"/>
      <c r="F45" s="248"/>
      <c r="G45" s="248"/>
      <c r="H45" s="248"/>
      <c r="I45" s="248">
        <v>24.17</v>
      </c>
      <c r="J45" s="248">
        <f t="shared" ref="J45" si="18">IF(ISBLANK(I45),"",SUM(H45:I45))</f>
        <v>24.17</v>
      </c>
      <c r="K45" s="248">
        <v>29.09</v>
      </c>
      <c r="L45" s="248" t="s">
        <v>19</v>
      </c>
      <c r="M45" s="6">
        <v>14284.39</v>
      </c>
      <c r="N45" s="6">
        <f>K45</f>
        <v>29.09</v>
      </c>
      <c r="O45" s="150">
        <f>M45*N45</f>
        <v>415532.90509999997</v>
      </c>
      <c r="P45" s="150">
        <f>O45</f>
        <v>415532.90509999997</v>
      </c>
      <c r="Q45" s="445"/>
      <c r="S45" s="247"/>
    </row>
    <row r="46" spans="2:19" ht="30" customHeight="1" thickBot="1" x14ac:dyDescent="0.25">
      <c r="B46" s="162">
        <v>972180</v>
      </c>
      <c r="C46" s="162" t="s">
        <v>40</v>
      </c>
      <c r="D46" s="456" t="s">
        <v>249</v>
      </c>
      <c r="E46" s="446"/>
      <c r="F46" s="248"/>
      <c r="G46" s="248"/>
      <c r="H46" s="248"/>
      <c r="I46" s="248">
        <v>23.72</v>
      </c>
      <c r="J46" s="248">
        <f t="shared" ref="J46" si="19">IF(ISBLANK(I46),"",SUM(H46:I46))</f>
        <v>23.72</v>
      </c>
      <c r="K46" s="248">
        <v>28.55</v>
      </c>
      <c r="L46" s="248" t="s">
        <v>20</v>
      </c>
      <c r="M46" s="6">
        <v>1542.71</v>
      </c>
      <c r="N46" s="6">
        <f>K46</f>
        <v>28.55</v>
      </c>
      <c r="O46" s="150">
        <f>M46*N46</f>
        <v>44044.370500000005</v>
      </c>
      <c r="P46" s="150">
        <f>O46</f>
        <v>44044.370500000005</v>
      </c>
      <c r="Q46" s="151"/>
      <c r="R46" s="246"/>
      <c r="S46" s="247" t="str">
        <f t="shared" si="17"/>
        <v>x</v>
      </c>
    </row>
    <row r="47" spans="2:19" ht="13.5" thickBot="1" x14ac:dyDescent="0.25">
      <c r="B47" s="407" t="s">
        <v>43</v>
      </c>
      <c r="C47" s="162"/>
      <c r="D47" s="253" t="s">
        <v>195</v>
      </c>
      <c r="E47" s="418"/>
      <c r="F47" s="248"/>
      <c r="G47" s="248"/>
      <c r="H47" s="248"/>
      <c r="I47" s="248"/>
      <c r="J47" s="248"/>
      <c r="K47" s="248"/>
      <c r="L47" s="248" t="s">
        <v>73</v>
      </c>
      <c r="M47" s="244"/>
      <c r="N47" s="245"/>
      <c r="O47" s="245"/>
      <c r="P47" s="150"/>
      <c r="Q47" s="157">
        <f>P48+P49</f>
        <v>385852.36859999999</v>
      </c>
      <c r="R47" s="176" t="str">
        <f>IF(Q47&gt;0,"xy","")</f>
        <v>xy</v>
      </c>
      <c r="S47" s="247" t="str">
        <f t="shared" ref="S47:S48" si="20">IF(R47="x","x",IF(R47="y","x",IF(R47="xy","x",IF(P47&gt;0,"x",""))))</f>
        <v>x</v>
      </c>
    </row>
    <row r="48" spans="2:19" x14ac:dyDescent="0.2">
      <c r="B48" s="162">
        <v>575000</v>
      </c>
      <c r="C48" s="162" t="s">
        <v>40</v>
      </c>
      <c r="D48" s="456" t="s">
        <v>196</v>
      </c>
      <c r="E48" s="446"/>
      <c r="F48" s="248">
        <v>0</v>
      </c>
      <c r="G48" s="248"/>
      <c r="H48" s="248">
        <v>0</v>
      </c>
      <c r="I48" s="248">
        <v>36.04</v>
      </c>
      <c r="J48" s="248">
        <f>IF(ISBLANK(I48),"",SUM(H48:I48))</f>
        <v>36.04</v>
      </c>
      <c r="K48" s="248">
        <v>43.38</v>
      </c>
      <c r="L48" s="248" t="s">
        <v>16</v>
      </c>
      <c r="M48" s="6">
        <v>4283.4399999999996</v>
      </c>
      <c r="N48" s="6">
        <f>K48</f>
        <v>43.38</v>
      </c>
      <c r="O48" s="150">
        <f>M48*N48</f>
        <v>185815.62719999999</v>
      </c>
      <c r="P48" s="150">
        <f>O48</f>
        <v>185815.62719999999</v>
      </c>
      <c r="Q48" s="151"/>
      <c r="R48" s="138"/>
      <c r="S48" s="247" t="str">
        <f t="shared" si="20"/>
        <v>x</v>
      </c>
    </row>
    <row r="49" spans="2:19" ht="13.5" thickBot="1" x14ac:dyDescent="0.25">
      <c r="B49" s="162">
        <v>800000</v>
      </c>
      <c r="C49" s="162" t="s">
        <v>40</v>
      </c>
      <c r="D49" s="456" t="s">
        <v>197</v>
      </c>
      <c r="E49" s="446"/>
      <c r="F49" s="248"/>
      <c r="G49" s="248"/>
      <c r="H49" s="248">
        <f t="shared" ref="H49" si="21">IF(F49=0,0,IF(F49&lt;=30,(0.7*F49+1.45)*G49,((0.7*30+1.45)+0.58*(F49-30))*G49))</f>
        <v>0</v>
      </c>
      <c r="I49" s="248">
        <v>11.64</v>
      </c>
      <c r="J49" s="248">
        <f t="shared" ref="J49" si="22">IF(ISBLANK(I49),"",SUM(H49:I49))</f>
        <v>11.64</v>
      </c>
      <c r="K49" s="248">
        <v>14.01</v>
      </c>
      <c r="L49" s="248" t="s">
        <v>18</v>
      </c>
      <c r="M49" s="6">
        <v>14278.14</v>
      </c>
      <c r="N49" s="6">
        <f>K49</f>
        <v>14.01</v>
      </c>
      <c r="O49" s="150">
        <f>M49*N49</f>
        <v>200036.7414</v>
      </c>
      <c r="P49" s="150">
        <f>O49</f>
        <v>200036.7414</v>
      </c>
      <c r="Q49" s="151"/>
      <c r="R49" s="138"/>
      <c r="S49" s="247" t="str">
        <f t="shared" ref="S49" si="23">IF(R49="x","x",IF(R49="y","x",IF(R49="xy","x",IF(P49&gt;0,"x",""))))</f>
        <v>x</v>
      </c>
    </row>
    <row r="50" spans="2:19" ht="13.5" thickBot="1" x14ac:dyDescent="0.25">
      <c r="B50" s="407" t="s">
        <v>50</v>
      </c>
      <c r="C50" s="162"/>
      <c r="D50" s="253" t="s">
        <v>61</v>
      </c>
      <c r="E50" s="418"/>
      <c r="F50" s="248"/>
      <c r="G50" s="248"/>
      <c r="H50" s="248"/>
      <c r="I50" s="248"/>
      <c r="J50" s="248"/>
      <c r="K50" s="248"/>
      <c r="L50" s="248" t="s">
        <v>73</v>
      </c>
      <c r="M50" s="244"/>
      <c r="N50" s="245"/>
      <c r="O50" s="245"/>
      <c r="P50" s="3"/>
      <c r="Q50" s="157">
        <f>P51+P52</f>
        <v>53927.510599999994</v>
      </c>
      <c r="R50" s="176" t="str">
        <f>IF(Q50&gt;0,"xy","")</f>
        <v>xy</v>
      </c>
      <c r="S50" s="247" t="str">
        <f t="shared" ref="S50:S52" si="24">IF(R50="x","x",IF(R50="y","x",IF(R50="xy","x",IF(P50&gt;0,"x",""))))</f>
        <v>x</v>
      </c>
    </row>
    <row r="51" spans="2:19" x14ac:dyDescent="0.2">
      <c r="B51" s="162">
        <v>821300</v>
      </c>
      <c r="C51" s="162" t="s">
        <v>40</v>
      </c>
      <c r="D51" s="456" t="s">
        <v>212</v>
      </c>
      <c r="E51" s="446"/>
      <c r="F51" s="248"/>
      <c r="G51" s="248"/>
      <c r="H51" s="248"/>
      <c r="I51" s="248">
        <v>406.61</v>
      </c>
      <c r="J51" s="248">
        <v>409.61</v>
      </c>
      <c r="K51" s="248">
        <v>493.09</v>
      </c>
      <c r="L51" s="248" t="s">
        <v>205</v>
      </c>
      <c r="M51" s="6">
        <v>53</v>
      </c>
      <c r="N51" s="6">
        <f>K51</f>
        <v>493.09</v>
      </c>
      <c r="O51" s="150">
        <f>M51*N51</f>
        <v>26133.77</v>
      </c>
      <c r="P51" s="150">
        <f>O51</f>
        <v>26133.77</v>
      </c>
      <c r="Q51" s="151"/>
      <c r="R51" s="138"/>
      <c r="S51" s="247"/>
    </row>
    <row r="52" spans="2:19" ht="13.5" thickBot="1" x14ac:dyDescent="0.25">
      <c r="B52" s="162">
        <v>820000</v>
      </c>
      <c r="C52" s="162" t="s">
        <v>40</v>
      </c>
      <c r="D52" s="456" t="s">
        <v>211</v>
      </c>
      <c r="E52" s="446"/>
      <c r="F52" s="248"/>
      <c r="G52" s="248"/>
      <c r="H52" s="248"/>
      <c r="I52" s="248">
        <v>537.82000000000005</v>
      </c>
      <c r="J52" s="248">
        <f t="shared" ref="J52" si="25">IF(ISBLANK(I52),"",SUM(H52:I52))</f>
        <v>537.82000000000005</v>
      </c>
      <c r="K52" s="248">
        <v>647.41999999999996</v>
      </c>
      <c r="L52" s="248" t="s">
        <v>18</v>
      </c>
      <c r="M52" s="6">
        <v>42.93</v>
      </c>
      <c r="N52" s="6">
        <f>K52</f>
        <v>647.41999999999996</v>
      </c>
      <c r="O52" s="150">
        <f>M52*N52</f>
        <v>27793.740599999997</v>
      </c>
      <c r="P52" s="150">
        <f>O52</f>
        <v>27793.740599999997</v>
      </c>
      <c r="Q52" s="151"/>
      <c r="R52" s="138"/>
      <c r="S52" s="247" t="str">
        <f t="shared" si="24"/>
        <v>x</v>
      </c>
    </row>
    <row r="53" spans="2:19" ht="13.5" thickBot="1" x14ac:dyDescent="0.25">
      <c r="B53" s="407" t="s">
        <v>44</v>
      </c>
      <c r="C53" s="162"/>
      <c r="D53" s="253" t="s">
        <v>225</v>
      </c>
      <c r="E53" s="418"/>
      <c r="F53" s="248"/>
      <c r="G53" s="248"/>
      <c r="H53" s="248"/>
      <c r="I53" s="248"/>
      <c r="J53" s="248"/>
      <c r="K53" s="248"/>
      <c r="L53" s="248"/>
      <c r="M53" s="244"/>
      <c r="N53" s="245"/>
      <c r="O53" s="245"/>
      <c r="P53" s="3"/>
      <c r="Q53" s="157">
        <f>P54+P55+P56+P57+P58</f>
        <v>28260.48</v>
      </c>
      <c r="S53" s="247"/>
    </row>
    <row r="54" spans="2:19" x14ac:dyDescent="0.2">
      <c r="B54" s="162">
        <v>611000</v>
      </c>
      <c r="C54" s="162" t="s">
        <v>40</v>
      </c>
      <c r="D54" s="456" t="s">
        <v>226</v>
      </c>
      <c r="E54" s="446"/>
      <c r="F54" s="248"/>
      <c r="G54" s="248"/>
      <c r="H54" s="248"/>
      <c r="I54" s="248">
        <v>627.13</v>
      </c>
      <c r="J54" s="248">
        <v>627.13</v>
      </c>
      <c r="K54" s="248">
        <v>754.94</v>
      </c>
      <c r="L54" s="248" t="s">
        <v>19</v>
      </c>
      <c r="M54" s="6">
        <v>6</v>
      </c>
      <c r="N54" s="6">
        <f>K54</f>
        <v>754.94</v>
      </c>
      <c r="O54" s="150">
        <f>M54*N54</f>
        <v>4529.6400000000003</v>
      </c>
      <c r="P54" s="150">
        <f>O54</f>
        <v>4529.6400000000003</v>
      </c>
      <c r="Q54" s="151"/>
      <c r="R54" s="138"/>
      <c r="S54" s="247"/>
    </row>
    <row r="55" spans="2:19" x14ac:dyDescent="0.2">
      <c r="B55" s="162">
        <v>600300</v>
      </c>
      <c r="C55" s="162" t="s">
        <v>40</v>
      </c>
      <c r="D55" s="456" t="s">
        <v>224</v>
      </c>
      <c r="E55" s="446"/>
      <c r="F55" s="248"/>
      <c r="G55" s="248"/>
      <c r="H55" s="248"/>
      <c r="I55" s="248">
        <v>8.91</v>
      </c>
      <c r="J55" s="248">
        <v>8.91</v>
      </c>
      <c r="K55" s="248">
        <v>10.72</v>
      </c>
      <c r="L55" s="248" t="s">
        <v>185</v>
      </c>
      <c r="M55" s="6">
        <v>24</v>
      </c>
      <c r="N55" s="6">
        <f>K55</f>
        <v>10.72</v>
      </c>
      <c r="O55" s="150">
        <f>M55*N55</f>
        <v>257.28000000000003</v>
      </c>
      <c r="P55" s="150">
        <f>O55</f>
        <v>257.28000000000003</v>
      </c>
      <c r="Q55" s="151"/>
      <c r="R55" s="138"/>
      <c r="S55" s="247"/>
    </row>
    <row r="56" spans="2:19" x14ac:dyDescent="0.2">
      <c r="B56" s="162">
        <v>601200</v>
      </c>
      <c r="C56" s="162" t="s">
        <v>40</v>
      </c>
      <c r="D56" s="456" t="s">
        <v>181</v>
      </c>
      <c r="E56" s="446"/>
      <c r="F56" s="248"/>
      <c r="G56" s="248"/>
      <c r="H56" s="248"/>
      <c r="I56" s="248">
        <v>27.15</v>
      </c>
      <c r="J56" s="248">
        <v>27.15</v>
      </c>
      <c r="K56" s="248">
        <v>32.68</v>
      </c>
      <c r="L56" s="248" t="s">
        <v>16</v>
      </c>
      <c r="M56" s="6">
        <v>12</v>
      </c>
      <c r="N56" s="6">
        <f>K56</f>
        <v>32.68</v>
      </c>
      <c r="O56" s="150">
        <f>M56*N56</f>
        <v>392.15999999999997</v>
      </c>
      <c r="P56" s="150">
        <f>O56</f>
        <v>392.15999999999997</v>
      </c>
      <c r="Q56" s="151"/>
      <c r="R56" s="138"/>
      <c r="S56" s="247"/>
    </row>
    <row r="57" spans="2:19" x14ac:dyDescent="0.2">
      <c r="B57" s="162">
        <v>101114</v>
      </c>
      <c r="C57" s="162" t="s">
        <v>83</v>
      </c>
      <c r="D57" s="456" t="s">
        <v>257</v>
      </c>
      <c r="E57" s="446"/>
      <c r="F57" s="248"/>
      <c r="G57" s="248"/>
      <c r="H57" s="248"/>
      <c r="I57" s="248">
        <v>4.8600000000000003</v>
      </c>
      <c r="J57" s="248">
        <v>4.8600000000000003</v>
      </c>
      <c r="K57" s="248">
        <v>5.85</v>
      </c>
      <c r="L57" s="248" t="s">
        <v>16</v>
      </c>
      <c r="M57" s="6">
        <v>3571.2</v>
      </c>
      <c r="N57" s="6">
        <f>K57</f>
        <v>5.85</v>
      </c>
      <c r="O57" s="150">
        <f>M57*N57</f>
        <v>20891.519999999997</v>
      </c>
      <c r="P57" s="150">
        <f>O57</f>
        <v>20891.519999999997</v>
      </c>
      <c r="Q57" s="151"/>
      <c r="R57" s="138"/>
      <c r="S57" s="247"/>
    </row>
    <row r="58" spans="2:19" ht="13.5" thickBot="1" x14ac:dyDescent="0.25">
      <c r="B58" s="162">
        <v>421100</v>
      </c>
      <c r="C58" s="162" t="s">
        <v>40</v>
      </c>
      <c r="D58" s="456" t="s">
        <v>256</v>
      </c>
      <c r="E58" s="446"/>
      <c r="F58" s="248"/>
      <c r="G58" s="248"/>
      <c r="H58" s="248"/>
      <c r="I58" s="248">
        <v>7.22</v>
      </c>
      <c r="J58" s="248">
        <v>7.22</v>
      </c>
      <c r="K58" s="248">
        <v>8.69</v>
      </c>
      <c r="L58" s="248" t="s">
        <v>16</v>
      </c>
      <c r="M58" s="6">
        <v>252</v>
      </c>
      <c r="N58" s="6">
        <f>K58</f>
        <v>8.69</v>
      </c>
      <c r="O58" s="150">
        <f>M58*N58</f>
        <v>2189.8799999999997</v>
      </c>
      <c r="P58" s="150">
        <f>O58</f>
        <v>2189.8799999999997</v>
      </c>
      <c r="Q58" s="151"/>
      <c r="R58" s="138"/>
      <c r="S58" s="247"/>
    </row>
    <row r="59" spans="2:19" ht="13.5" thickBot="1" x14ac:dyDescent="0.25">
      <c r="B59" s="407" t="s">
        <v>63</v>
      </c>
      <c r="C59" s="162"/>
      <c r="D59" s="253" t="s">
        <v>202</v>
      </c>
      <c r="E59" s="418"/>
      <c r="F59" s="248"/>
      <c r="G59" s="248"/>
      <c r="H59" s="248"/>
      <c r="I59" s="248"/>
      <c r="J59" s="248"/>
      <c r="K59" s="248"/>
      <c r="L59" s="248" t="s">
        <v>73</v>
      </c>
      <c r="M59" s="244"/>
      <c r="N59" s="245"/>
      <c r="O59" s="245"/>
      <c r="P59" s="3"/>
      <c r="Q59" s="157">
        <f>P60+P61+P62+P63+P64+P65+P66</f>
        <v>83921.047114000015</v>
      </c>
      <c r="R59" s="176" t="str">
        <f>IF(Q59&gt;0,"xy","")</f>
        <v>xy</v>
      </c>
      <c r="S59" s="247" t="str">
        <f t="shared" ref="S59:S62" si="26">IF(R59="x","x",IF(R59="y","x",IF(R59="xy","x",IF(P59&gt;0,"x",""))))</f>
        <v>x</v>
      </c>
    </row>
    <row r="60" spans="2:19" x14ac:dyDescent="0.2">
      <c r="B60" s="162" t="s">
        <v>213</v>
      </c>
      <c r="C60" s="162" t="s">
        <v>40</v>
      </c>
      <c r="D60" s="456" t="s">
        <v>214</v>
      </c>
      <c r="E60" s="446"/>
      <c r="F60" s="248"/>
      <c r="G60" s="248"/>
      <c r="H60" s="248"/>
      <c r="I60" s="248">
        <v>44.61</v>
      </c>
      <c r="J60" s="248">
        <v>44.61</v>
      </c>
      <c r="K60" s="248">
        <v>53.701518</v>
      </c>
      <c r="L60" s="248" t="s">
        <v>16</v>
      </c>
      <c r="M60" s="6">
        <v>23</v>
      </c>
      <c r="N60" s="6">
        <f>K60</f>
        <v>53.701518</v>
      </c>
      <c r="O60" s="150">
        <f t="shared" ref="O60:O66" si="27">M60*N60</f>
        <v>1235.134914</v>
      </c>
      <c r="P60" s="150">
        <f t="shared" ref="P60:P66" si="28">O60</f>
        <v>1235.134914</v>
      </c>
      <c r="Q60" s="151"/>
      <c r="R60" s="138"/>
      <c r="S60" s="247"/>
    </row>
    <row r="61" spans="2:19" x14ac:dyDescent="0.2">
      <c r="B61" s="162">
        <v>800913</v>
      </c>
      <c r="C61" s="162" t="s">
        <v>40</v>
      </c>
      <c r="D61" s="456" t="s">
        <v>203</v>
      </c>
      <c r="E61" s="446"/>
      <c r="F61" s="248">
        <v>0</v>
      </c>
      <c r="G61" s="248">
        <v>0</v>
      </c>
      <c r="H61" s="248">
        <v>0</v>
      </c>
      <c r="I61" s="248">
        <v>267.92</v>
      </c>
      <c r="J61" s="248">
        <f t="shared" ref="J61" si="29">IF(ISBLANK(I61),"",SUM(H61:I61))</f>
        <v>267.92</v>
      </c>
      <c r="K61" s="248">
        <v>322.52</v>
      </c>
      <c r="L61" s="248" t="s">
        <v>19</v>
      </c>
      <c r="M61" s="6">
        <v>100</v>
      </c>
      <c r="N61" s="6">
        <f>K61</f>
        <v>322.52</v>
      </c>
      <c r="O61" s="150">
        <f t="shared" si="27"/>
        <v>32252</v>
      </c>
      <c r="P61" s="150">
        <f t="shared" si="28"/>
        <v>32252</v>
      </c>
      <c r="Q61" s="151"/>
      <c r="R61" s="138"/>
      <c r="S61" s="247" t="str">
        <f t="shared" si="26"/>
        <v>x</v>
      </c>
    </row>
    <row r="62" spans="2:19" ht="25.5" x14ac:dyDescent="0.2">
      <c r="B62" s="162">
        <v>807080</v>
      </c>
      <c r="C62" s="162" t="s">
        <v>40</v>
      </c>
      <c r="D62" s="456" t="s">
        <v>204</v>
      </c>
      <c r="E62" s="446"/>
      <c r="F62" s="248"/>
      <c r="G62" s="248"/>
      <c r="H62" s="248"/>
      <c r="I62" s="248">
        <v>7609.49</v>
      </c>
      <c r="J62" s="248">
        <v>7609.49</v>
      </c>
      <c r="K62" s="248">
        <v>9160.2999999999993</v>
      </c>
      <c r="L62" s="248" t="s">
        <v>205</v>
      </c>
      <c r="M62" s="6">
        <v>4</v>
      </c>
      <c r="N62" s="6">
        <f>K62</f>
        <v>9160.2999999999993</v>
      </c>
      <c r="O62" s="150">
        <f t="shared" si="27"/>
        <v>36641.199999999997</v>
      </c>
      <c r="P62" s="150">
        <f t="shared" si="28"/>
        <v>36641.199999999997</v>
      </c>
      <c r="Q62" s="151"/>
      <c r="R62" s="138"/>
      <c r="S62" s="247" t="str">
        <f t="shared" si="26"/>
        <v>x</v>
      </c>
    </row>
    <row r="63" spans="2:19" x14ac:dyDescent="0.2">
      <c r="B63" s="162">
        <v>730600</v>
      </c>
      <c r="C63" s="162" t="s">
        <v>40</v>
      </c>
      <c r="D63" s="456" t="s">
        <v>209</v>
      </c>
      <c r="E63" s="446"/>
      <c r="F63" s="248"/>
      <c r="G63" s="248"/>
      <c r="H63" s="248"/>
      <c r="I63" s="248">
        <v>15.41</v>
      </c>
      <c r="J63" s="248">
        <v>15.41</v>
      </c>
      <c r="K63" s="248">
        <v>18.55</v>
      </c>
      <c r="L63" s="248" t="s">
        <v>208</v>
      </c>
      <c r="M63" s="6">
        <v>106.42</v>
      </c>
      <c r="N63" s="6">
        <f>K63</f>
        <v>18.55</v>
      </c>
      <c r="O63" s="150">
        <f t="shared" si="27"/>
        <v>1974.0910000000001</v>
      </c>
      <c r="P63" s="150">
        <f t="shared" si="28"/>
        <v>1974.0910000000001</v>
      </c>
      <c r="Q63" s="151"/>
      <c r="R63" s="138"/>
      <c r="S63" s="247"/>
    </row>
    <row r="64" spans="2:19" x14ac:dyDescent="0.2">
      <c r="B64" s="162">
        <v>730000</v>
      </c>
      <c r="C64" s="162" t="s">
        <v>40</v>
      </c>
      <c r="D64" s="456" t="s">
        <v>207</v>
      </c>
      <c r="E64" s="446"/>
      <c r="F64" s="248"/>
      <c r="G64" s="248"/>
      <c r="H64" s="248"/>
      <c r="I64" s="248">
        <v>14.46</v>
      </c>
      <c r="J64" s="248">
        <v>14.46</v>
      </c>
      <c r="K64" s="248">
        <v>17.399999999999999</v>
      </c>
      <c r="L64" s="248" t="s">
        <v>208</v>
      </c>
      <c r="M64" s="6">
        <v>269.81</v>
      </c>
      <c r="N64" s="6">
        <v>17.399999999999999</v>
      </c>
      <c r="O64" s="150">
        <f t="shared" si="27"/>
        <v>4694.6939999999995</v>
      </c>
      <c r="P64" s="150">
        <f t="shared" si="28"/>
        <v>4694.6939999999995</v>
      </c>
      <c r="Q64" s="151"/>
      <c r="R64" s="138"/>
      <c r="S64" s="247"/>
    </row>
    <row r="65" spans="2:19" x14ac:dyDescent="0.2">
      <c r="B65" s="162">
        <v>730000</v>
      </c>
      <c r="C65" s="162" t="s">
        <v>40</v>
      </c>
      <c r="D65" s="456" t="s">
        <v>210</v>
      </c>
      <c r="E65" s="446"/>
      <c r="F65" s="248"/>
      <c r="G65" s="248"/>
      <c r="H65" s="248"/>
      <c r="I65" s="248">
        <v>14.46</v>
      </c>
      <c r="J65" s="248">
        <v>14.46</v>
      </c>
      <c r="K65" s="248">
        <v>17.399999999999999</v>
      </c>
      <c r="L65" s="248" t="s">
        <v>208</v>
      </c>
      <c r="M65" s="6">
        <v>87.66</v>
      </c>
      <c r="N65" s="6">
        <f>K65</f>
        <v>17.399999999999999</v>
      </c>
      <c r="O65" s="150">
        <f t="shared" si="27"/>
        <v>1525.2839999999999</v>
      </c>
      <c r="P65" s="150">
        <f t="shared" si="28"/>
        <v>1525.2839999999999</v>
      </c>
      <c r="Q65" s="151"/>
      <c r="R65" s="138"/>
      <c r="S65" s="247"/>
    </row>
    <row r="66" spans="2:19" ht="13.5" thickBot="1" x14ac:dyDescent="0.25">
      <c r="B66" s="162">
        <v>605800</v>
      </c>
      <c r="C66" s="162" t="s">
        <v>40</v>
      </c>
      <c r="D66" s="456" t="s">
        <v>206</v>
      </c>
      <c r="E66" s="446"/>
      <c r="F66" s="248"/>
      <c r="G66" s="248"/>
      <c r="H66" s="248"/>
      <c r="I66" s="248">
        <v>572.05999999999995</v>
      </c>
      <c r="J66" s="248">
        <f>IF(ISBLANK(I66),"",SUM(H66:I66))</f>
        <v>572.05999999999995</v>
      </c>
      <c r="K66" s="248">
        <v>688.64</v>
      </c>
      <c r="L66" s="248" t="s">
        <v>16</v>
      </c>
      <c r="M66" s="6">
        <v>8.1300000000000008</v>
      </c>
      <c r="N66" s="6">
        <f>K66</f>
        <v>688.64</v>
      </c>
      <c r="O66" s="150">
        <f t="shared" si="27"/>
        <v>5598.6432000000004</v>
      </c>
      <c r="P66" s="150">
        <f t="shared" si="28"/>
        <v>5598.6432000000004</v>
      </c>
      <c r="Q66" s="151"/>
      <c r="S66" s="247" t="str">
        <f t="shared" ref="S66" si="30">IF(R66="x","x",IF(R66="y","x",IF(R66="xy","x",IF(P66&gt;0,"x",""))))</f>
        <v>x</v>
      </c>
    </row>
    <row r="67" spans="2:19" ht="13.5" thickBot="1" x14ac:dyDescent="0.25">
      <c r="B67" s="407" t="s">
        <v>65</v>
      </c>
      <c r="C67" s="162"/>
      <c r="D67" s="253" t="s">
        <v>234</v>
      </c>
      <c r="E67" s="418"/>
      <c r="F67" s="248"/>
      <c r="G67" s="248"/>
      <c r="H67" s="248"/>
      <c r="I67" s="248"/>
      <c r="J67" s="248"/>
      <c r="K67" s="248"/>
      <c r="L67" s="248"/>
      <c r="M67" s="244"/>
      <c r="N67" s="245"/>
      <c r="O67" s="245"/>
      <c r="P67" s="3"/>
      <c r="Q67" s="157">
        <f>P68+P69+P70+P71</f>
        <v>6536.2744999999995</v>
      </c>
      <c r="S67" s="247"/>
    </row>
    <row r="68" spans="2:19" x14ac:dyDescent="0.2">
      <c r="B68" s="162">
        <v>603000</v>
      </c>
      <c r="C68" s="162" t="s">
        <v>40</v>
      </c>
      <c r="D68" s="456" t="s">
        <v>236</v>
      </c>
      <c r="E68" s="446"/>
      <c r="F68" s="248"/>
      <c r="G68" s="248"/>
      <c r="H68" s="248"/>
      <c r="I68" s="248">
        <v>14.46</v>
      </c>
      <c r="J68" s="248">
        <v>14.46</v>
      </c>
      <c r="K68" s="248">
        <v>17.399999999999999</v>
      </c>
      <c r="L68" s="248" t="s">
        <v>235</v>
      </c>
      <c r="M68" s="6">
        <v>51</v>
      </c>
      <c r="N68" s="6">
        <f>K68</f>
        <v>17.399999999999999</v>
      </c>
      <c r="O68" s="150">
        <f>M68*N68</f>
        <v>887.4</v>
      </c>
      <c r="P68" s="150">
        <f>O68</f>
        <v>887.4</v>
      </c>
      <c r="Q68" s="151"/>
      <c r="S68" s="247"/>
    </row>
    <row r="69" spans="2:19" x14ac:dyDescent="0.2">
      <c r="B69" s="162">
        <v>730600</v>
      </c>
      <c r="C69" s="162" t="s">
        <v>40</v>
      </c>
      <c r="D69" s="456" t="s">
        <v>209</v>
      </c>
      <c r="E69" s="446"/>
      <c r="F69" s="248"/>
      <c r="G69" s="248"/>
      <c r="H69" s="248"/>
      <c r="I69" s="248">
        <v>15.41</v>
      </c>
      <c r="J69" s="248">
        <v>15.41</v>
      </c>
      <c r="K69" s="248">
        <v>18.55</v>
      </c>
      <c r="L69" s="248" t="s">
        <v>235</v>
      </c>
      <c r="M69" s="6">
        <v>15</v>
      </c>
      <c r="N69" s="6">
        <f>K69</f>
        <v>18.55</v>
      </c>
      <c r="O69" s="150">
        <f>M69*N69</f>
        <v>278.25</v>
      </c>
      <c r="P69" s="150">
        <f>O69</f>
        <v>278.25</v>
      </c>
      <c r="Q69" s="151"/>
      <c r="S69" s="247"/>
    </row>
    <row r="70" spans="2:19" x14ac:dyDescent="0.2">
      <c r="B70" s="162">
        <v>602000</v>
      </c>
      <c r="C70" s="162" t="s">
        <v>40</v>
      </c>
      <c r="D70" s="456" t="s">
        <v>237</v>
      </c>
      <c r="E70" s="446"/>
      <c r="F70" s="248"/>
      <c r="G70" s="248"/>
      <c r="H70" s="248"/>
      <c r="I70" s="248">
        <v>62.28</v>
      </c>
      <c r="J70" s="248">
        <v>62.28</v>
      </c>
      <c r="K70" s="248">
        <v>74.97</v>
      </c>
      <c r="L70" s="248" t="s">
        <v>184</v>
      </c>
      <c r="M70" s="6">
        <v>25.25</v>
      </c>
      <c r="N70" s="6">
        <f>K70</f>
        <v>74.97</v>
      </c>
      <c r="O70" s="150">
        <f>M70*N70</f>
        <v>1892.9925000000001</v>
      </c>
      <c r="P70" s="150">
        <f>O70</f>
        <v>1892.9925000000001</v>
      </c>
      <c r="Q70" s="151"/>
      <c r="S70" s="247"/>
    </row>
    <row r="71" spans="2:19" ht="13.5" thickBot="1" x14ac:dyDescent="0.25">
      <c r="B71" s="162">
        <v>605800</v>
      </c>
      <c r="C71" s="162" t="s">
        <v>40</v>
      </c>
      <c r="D71" s="249" t="s">
        <v>206</v>
      </c>
      <c r="E71" s="446"/>
      <c r="F71" s="248"/>
      <c r="G71" s="248"/>
      <c r="H71" s="248"/>
      <c r="I71" s="248">
        <v>572.05999999999995</v>
      </c>
      <c r="J71" s="248">
        <v>572.05999999999995</v>
      </c>
      <c r="K71" s="248">
        <v>688.64</v>
      </c>
      <c r="L71" s="248" t="s">
        <v>16</v>
      </c>
      <c r="M71" s="6">
        <v>5.05</v>
      </c>
      <c r="N71" s="6">
        <f>K71</f>
        <v>688.64</v>
      </c>
      <c r="O71" s="150">
        <f>M71*N71</f>
        <v>3477.6319999999996</v>
      </c>
      <c r="P71" s="150">
        <f>O71</f>
        <v>3477.6319999999996</v>
      </c>
      <c r="Q71" s="151"/>
      <c r="S71" s="247"/>
    </row>
    <row r="72" spans="2:19" ht="39" thickBot="1" x14ac:dyDescent="0.25">
      <c r="B72" s="407" t="s">
        <v>71</v>
      </c>
      <c r="C72" s="252"/>
      <c r="D72" s="253" t="s">
        <v>141</v>
      </c>
      <c r="E72" s="251"/>
      <c r="F72" s="242"/>
      <c r="G72" s="243"/>
      <c r="H72" s="244"/>
      <c r="I72" s="245"/>
      <c r="J72" s="245"/>
      <c r="K72" s="245"/>
      <c r="L72" s="245" t="s">
        <v>73</v>
      </c>
      <c r="M72" s="244"/>
      <c r="N72" s="245"/>
      <c r="O72" s="245"/>
      <c r="P72" s="3"/>
      <c r="Q72" s="157">
        <f>P73+P74</f>
        <v>28524.642899999999</v>
      </c>
      <c r="R72" s="246" t="str">
        <f>IF(Q72&gt;0,"X","")</f>
        <v>X</v>
      </c>
      <c r="S72" s="247" t="str">
        <f t="shared" ref="S72:S74" si="31">IF(R72="x","x",IF(R72="y","x",IF(R72="xy","x",IF(P72&gt;0,"x",""))))</f>
        <v>x</v>
      </c>
    </row>
    <row r="73" spans="2:19" s="139" customFormat="1" x14ac:dyDescent="0.2">
      <c r="B73" s="162" t="s">
        <v>82</v>
      </c>
      <c r="C73" s="162" t="s">
        <v>72</v>
      </c>
      <c r="D73" s="249" t="s">
        <v>198</v>
      </c>
      <c r="E73" s="446"/>
      <c r="F73" s="248">
        <v>0</v>
      </c>
      <c r="G73" s="248">
        <v>0</v>
      </c>
      <c r="H73" s="248">
        <v>0</v>
      </c>
      <c r="I73" s="248">
        <v>157.97</v>
      </c>
      <c r="J73" s="248">
        <f>IF(ISBLANK(I73),"",SUM(H73:I73))</f>
        <v>157.97</v>
      </c>
      <c r="K73" s="248">
        <v>190.164286</v>
      </c>
      <c r="L73" s="248" t="s">
        <v>21</v>
      </c>
      <c r="M73" s="6">
        <v>75</v>
      </c>
      <c r="N73" s="6">
        <f>K73</f>
        <v>190.164286</v>
      </c>
      <c r="O73" s="150">
        <f>M73*N73</f>
        <v>14262.321449999999</v>
      </c>
      <c r="P73" s="150">
        <f t="shared" ref="P73:P74" si="32">O73</f>
        <v>14262.321449999999</v>
      </c>
      <c r="Q73" s="151"/>
      <c r="R73" s="138"/>
      <c r="S73" s="247" t="str">
        <f t="shared" si="31"/>
        <v>x</v>
      </c>
    </row>
    <row r="74" spans="2:19" s="139" customFormat="1" ht="13.5" thickBot="1" x14ac:dyDescent="0.25">
      <c r="B74" s="162" t="s">
        <v>82</v>
      </c>
      <c r="C74" s="162" t="s">
        <v>72</v>
      </c>
      <c r="D74" s="249" t="s">
        <v>199</v>
      </c>
      <c r="E74" s="446"/>
      <c r="F74" s="248">
        <v>0</v>
      </c>
      <c r="G74" s="248">
        <v>0</v>
      </c>
      <c r="H74" s="248">
        <v>0</v>
      </c>
      <c r="I74" s="248">
        <v>157.97</v>
      </c>
      <c r="J74" s="248">
        <v>157.97</v>
      </c>
      <c r="K74" s="248">
        <f>K73</f>
        <v>190.164286</v>
      </c>
      <c r="L74" s="248" t="s">
        <v>21</v>
      </c>
      <c r="M74" s="6">
        <v>75</v>
      </c>
      <c r="N74" s="6">
        <f>N73</f>
        <v>190.164286</v>
      </c>
      <c r="O74" s="150">
        <f t="shared" ref="O74" si="33">M74*N74</f>
        <v>14262.321449999999</v>
      </c>
      <c r="P74" s="150">
        <f t="shared" si="32"/>
        <v>14262.321449999999</v>
      </c>
      <c r="Q74" s="151"/>
      <c r="R74" s="138"/>
      <c r="S74" s="247" t="str">
        <f t="shared" si="31"/>
        <v>x</v>
      </c>
    </row>
    <row r="75" spans="2:19" ht="13.5" thickBot="1" x14ac:dyDescent="0.25">
      <c r="B75" s="408" t="s">
        <v>25</v>
      </c>
      <c r="C75" s="152"/>
      <c r="D75" s="255" t="s">
        <v>69</v>
      </c>
      <c r="E75" s="4"/>
      <c r="F75" s="265"/>
      <c r="G75" s="154"/>
      <c r="H75" s="153"/>
      <c r="I75" s="153"/>
      <c r="J75" s="153" t="str">
        <f t="shared" ref="J75:J76" si="34">IF(ISBLANK(I75),"",SUM(H75:I75))</f>
        <v/>
      </c>
      <c r="K75" s="153"/>
      <c r="L75" s="153"/>
      <c r="M75" s="155"/>
      <c r="N75" s="156"/>
      <c r="O75" s="3">
        <v>9719864.3699999992</v>
      </c>
      <c r="P75" s="157">
        <f>Q75</f>
        <v>9719864.3703092579</v>
      </c>
      <c r="Q75" s="157">
        <f>Q18+Q21+Q27+Q35+Q44+Q47+Q50+Q53+Q59+Q67+Q72</f>
        <v>9719864.3703092579</v>
      </c>
      <c r="R75" s="254" t="s">
        <v>25</v>
      </c>
      <c r="S75" s="247" t="str">
        <f t="shared" ref="S75:S87" si="35">IF(R75="x","x",IF(R75="y","x",IF(R75="xy","x",IF(P75&gt;0,"x",""))))</f>
        <v>x</v>
      </c>
    </row>
    <row r="76" spans="2:19" ht="13.5" thickBot="1" x14ac:dyDescent="0.25">
      <c r="B76" s="408" t="s">
        <v>25</v>
      </c>
      <c r="C76" s="152"/>
      <c r="D76" s="255" t="s">
        <v>227</v>
      </c>
      <c r="E76" s="158"/>
      <c r="F76" s="265"/>
      <c r="G76" s="154"/>
      <c r="H76" s="153"/>
      <c r="I76" s="153"/>
      <c r="J76" s="153" t="str">
        <f t="shared" si="34"/>
        <v/>
      </c>
      <c r="K76" s="153"/>
      <c r="L76" s="153"/>
      <c r="M76" s="155"/>
      <c r="N76" s="156"/>
      <c r="O76" s="159">
        <f>Q18+Q21+Q27+Q35+Q44+Q47</f>
        <v>9518694.4151952583</v>
      </c>
      <c r="P76" s="159">
        <f>O76</f>
        <v>9518694.4151952583</v>
      </c>
      <c r="Q76" s="159">
        <f>P76</f>
        <v>9518694.4151952583</v>
      </c>
      <c r="R76" s="254" t="s">
        <v>25</v>
      </c>
      <c r="S76" s="247" t="str">
        <f t="shared" si="35"/>
        <v>x</v>
      </c>
    </row>
    <row r="77" spans="2:19" ht="13.5" thickBot="1" x14ac:dyDescent="0.25">
      <c r="B77" s="408" t="s">
        <v>25</v>
      </c>
      <c r="C77" s="152"/>
      <c r="D77" s="255" t="s">
        <v>240</v>
      </c>
      <c r="E77" s="158"/>
      <c r="F77" s="265"/>
      <c r="G77" s="154"/>
      <c r="H77" s="153"/>
      <c r="I77" s="153"/>
      <c r="J77" s="153" t="str">
        <f t="shared" ref="J77:J78" si="36">IF(ISBLANK(I77),"",SUM(H77:I77))</f>
        <v/>
      </c>
      <c r="K77" s="153"/>
      <c r="L77" s="153"/>
      <c r="M77" s="155"/>
      <c r="N77" s="156"/>
      <c r="O77" s="3">
        <f>Q67+Q59+Q53+Q50</f>
        <v>172645.31221400001</v>
      </c>
      <c r="P77" s="3">
        <f>SUM(P47:P52)</f>
        <v>439779.87920000002</v>
      </c>
      <c r="Q77" s="3">
        <f>SUM(Q47:Q52)</f>
        <v>439779.87919999997</v>
      </c>
      <c r="R77" s="254" t="s">
        <v>25</v>
      </c>
      <c r="S77" s="247" t="str">
        <f t="shared" si="35"/>
        <v>x</v>
      </c>
    </row>
    <row r="78" spans="2:19" ht="13.5" thickBot="1" x14ac:dyDescent="0.25">
      <c r="B78" s="408" t="s">
        <v>25</v>
      </c>
      <c r="C78" s="152"/>
      <c r="D78" s="255" t="s">
        <v>239</v>
      </c>
      <c r="E78" s="158"/>
      <c r="F78" s="265"/>
      <c r="G78" s="154"/>
      <c r="H78" s="153"/>
      <c r="I78" s="153"/>
      <c r="J78" s="153" t="str">
        <f t="shared" si="36"/>
        <v/>
      </c>
      <c r="K78" s="153"/>
      <c r="L78" s="153"/>
      <c r="M78" s="155"/>
      <c r="N78" s="156"/>
      <c r="O78" s="3">
        <f>SUM(O72:O74)</f>
        <v>28524.642899999999</v>
      </c>
      <c r="P78" s="3">
        <f>SUM(P72:P74)</f>
        <v>28524.642899999999</v>
      </c>
      <c r="Q78" s="3">
        <f>SUM(Q72:Q74)</f>
        <v>28524.642899999999</v>
      </c>
      <c r="R78" s="254" t="s">
        <v>25</v>
      </c>
      <c r="S78" s="247" t="str">
        <f t="shared" si="35"/>
        <v>x</v>
      </c>
    </row>
    <row r="79" spans="2:19" ht="13.5" thickBot="1" x14ac:dyDescent="0.25">
      <c r="B79" s="408" t="s">
        <v>25</v>
      </c>
      <c r="C79" s="152"/>
      <c r="D79" s="439"/>
      <c r="E79" s="137"/>
      <c r="F79" s="153"/>
      <c r="G79" s="439"/>
      <c r="H79" s="440"/>
      <c r="I79" s="439"/>
      <c r="J79" s="439"/>
      <c r="K79" s="439"/>
      <c r="L79" s="441"/>
      <c r="M79" s="487" t="s">
        <v>45</v>
      </c>
      <c r="N79" s="488"/>
      <c r="O79" s="256">
        <v>43196.34</v>
      </c>
      <c r="P79" s="160" t="s">
        <v>18</v>
      </c>
      <c r="Q79" s="161">
        <f>IF(O79=0,0,Q75/O79)</f>
        <v>225.01592427296524</v>
      </c>
      <c r="R79" s="254" t="s">
        <v>25</v>
      </c>
      <c r="S79" s="247" t="str">
        <f t="shared" si="35"/>
        <v>x</v>
      </c>
    </row>
    <row r="80" spans="2:19" x14ac:dyDescent="0.2">
      <c r="B80" s="409" t="s">
        <v>25</v>
      </c>
      <c r="L80" s="258"/>
      <c r="M80" s="258"/>
      <c r="N80" s="258"/>
      <c r="O80" s="258"/>
      <c r="P80" s="258"/>
      <c r="Q80" s="258"/>
      <c r="R80" s="254" t="s">
        <v>25</v>
      </c>
      <c r="S80" s="247" t="str">
        <f t="shared" si="35"/>
        <v>x</v>
      </c>
    </row>
    <row r="81" spans="2:19" ht="13.5" thickBot="1" x14ac:dyDescent="0.25">
      <c r="B81" s="409" t="s">
        <v>25</v>
      </c>
      <c r="D81" s="338"/>
      <c r="L81" s="258"/>
      <c r="M81" s="258"/>
      <c r="N81" s="258"/>
      <c r="O81" s="258"/>
      <c r="P81" s="258"/>
      <c r="Q81" s="258"/>
      <c r="R81" s="254" t="s">
        <v>25</v>
      </c>
      <c r="S81" s="247" t="str">
        <f t="shared" si="35"/>
        <v>x</v>
      </c>
    </row>
    <row r="82" spans="2:19" ht="13.5" thickBot="1" x14ac:dyDescent="0.25">
      <c r="B82" s="409" t="s">
        <v>25</v>
      </c>
      <c r="D82" s="338"/>
      <c r="J82" s="442">
        <f>SUM(J21:J81)</f>
        <v>15598.629999999994</v>
      </c>
      <c r="K82" s="442">
        <f>SUM(K21:K81)</f>
        <v>18790.728624000003</v>
      </c>
      <c r="L82" s="258"/>
      <c r="M82" s="489" t="s">
        <v>46</v>
      </c>
      <c r="N82" s="490"/>
      <c r="O82" s="157">
        <f>O75</f>
        <v>9719864.3699999992</v>
      </c>
      <c r="P82" s="157">
        <f>O82</f>
        <v>9719864.3699999992</v>
      </c>
      <c r="Q82" s="157">
        <f>Q75</f>
        <v>9719864.3703092579</v>
      </c>
      <c r="R82" s="254" t="s">
        <v>25</v>
      </c>
      <c r="S82" s="247" t="str">
        <f t="shared" si="35"/>
        <v>x</v>
      </c>
    </row>
    <row r="83" spans="2:19" x14ac:dyDescent="0.2">
      <c r="B83" s="247"/>
      <c r="D83" s="338"/>
      <c r="J83" s="443"/>
      <c r="K83" s="444"/>
      <c r="R83" s="254" t="s">
        <v>25</v>
      </c>
      <c r="S83" s="247" t="str">
        <f t="shared" si="35"/>
        <v>x</v>
      </c>
    </row>
    <row r="84" spans="2:19" x14ac:dyDescent="0.2">
      <c r="B84" s="247"/>
      <c r="J84" s="442">
        <v>975474.39244693844</v>
      </c>
      <c r="K84" s="442">
        <v>1183738.2499999977</v>
      </c>
      <c r="R84" s="254" t="s">
        <v>25</v>
      </c>
      <c r="S84" s="247" t="str">
        <f t="shared" si="35"/>
        <v>x</v>
      </c>
    </row>
    <row r="85" spans="2:19" x14ac:dyDescent="0.2">
      <c r="B85" s="247"/>
      <c r="I85" s="259"/>
      <c r="P85" s="450"/>
      <c r="R85" s="254" t="s">
        <v>25</v>
      </c>
      <c r="S85" s="247" t="str">
        <f t="shared" si="35"/>
        <v>x</v>
      </c>
    </row>
    <row r="86" spans="2:19" x14ac:dyDescent="0.2">
      <c r="B86" s="247"/>
      <c r="O86" s="450"/>
      <c r="R86" s="254" t="s">
        <v>25</v>
      </c>
      <c r="S86" s="247" t="str">
        <f t="shared" si="35"/>
        <v>x</v>
      </c>
    </row>
    <row r="87" spans="2:19" x14ac:dyDescent="0.2">
      <c r="B87" s="247"/>
      <c r="R87" s="254" t="s">
        <v>25</v>
      </c>
      <c r="S87" s="247" t="str">
        <f t="shared" si="35"/>
        <v>x</v>
      </c>
    </row>
    <row r="88" spans="2:19" x14ac:dyDescent="0.2">
      <c r="B88" s="247" t="s">
        <v>182</v>
      </c>
    </row>
    <row r="89" spans="2:19" x14ac:dyDescent="0.2">
      <c r="B89" s="247" t="s">
        <v>183</v>
      </c>
    </row>
    <row r="90" spans="2:19" x14ac:dyDescent="0.2">
      <c r="B90" s="247"/>
    </row>
    <row r="91" spans="2:19" x14ac:dyDescent="0.2">
      <c r="B91" s="247"/>
    </row>
    <row r="92" spans="2:19" x14ac:dyDescent="0.2">
      <c r="B92" s="247"/>
    </row>
  </sheetData>
  <autoFilter ref="A17:S89" xr:uid="{00000000-0009-0000-0000-000008000000}"/>
  <mergeCells count="4">
    <mergeCell ref="E16:E17"/>
    <mergeCell ref="M79:N79"/>
    <mergeCell ref="M82:N82"/>
    <mergeCell ref="F2:G2"/>
  </mergeCells>
  <pageMargins left="1.1811023622047245" right="0.78740157480314965" top="1.1811023622047245" bottom="0.78740157480314965" header="0.31496062992125984" footer="0.51181102362204722"/>
  <pageSetup paperSize="9" scale="46" fitToHeight="0" orientation="landscape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5</vt:i4>
      </vt:variant>
      <vt:variant>
        <vt:lpstr>Intervalos Nomeados</vt:lpstr>
      </vt:variant>
      <vt:variant>
        <vt:i4>6</vt:i4>
      </vt:variant>
    </vt:vector>
  </HeadingPairs>
  <TitlesOfParts>
    <vt:vector size="11" baseType="lpstr">
      <vt:lpstr>base</vt:lpstr>
      <vt:lpstr>base (2)</vt:lpstr>
      <vt:lpstr>Cronograma Edital</vt:lpstr>
      <vt:lpstr>BDI Pavimentação</vt:lpstr>
      <vt:lpstr>orc DER AGOSTO 2025</vt:lpstr>
      <vt:lpstr>base!Area_de_impressao</vt:lpstr>
      <vt:lpstr>'base (2)'!Area_de_impressao</vt:lpstr>
      <vt:lpstr>'BDI Pavimentação'!Area_de_impressao</vt:lpstr>
      <vt:lpstr>'Cronograma Edital'!Area_de_impressao</vt:lpstr>
      <vt:lpstr>'orc DER AGOSTO 2025'!Area_de_impressao</vt:lpstr>
      <vt:lpstr>'orc DER AGOSTO 2025'!Titulos_de_impressao</vt:lpstr>
    </vt:vector>
  </TitlesOfParts>
  <Company>PARANACIDADE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Ruy  José da Costa</dc:creator>
  <cp:lastModifiedBy>valderei fitz</cp:lastModifiedBy>
  <cp:lastPrinted>2025-12-15T19:33:45Z</cp:lastPrinted>
  <dcterms:created xsi:type="dcterms:W3CDTF">2008-09-16T14:08:54Z</dcterms:created>
  <dcterms:modified xsi:type="dcterms:W3CDTF">2026-01-10T21:47:40Z</dcterms:modified>
</cp:coreProperties>
</file>