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ALÁRIOS E ENCARGOS" sheetId="1" state="visible" r:id="rId3"/>
    <sheet name="DEMONSTRATIVO GERAL" sheetId="2" state="visible" r:id="rId4"/>
    <sheet name="RESUMO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<sst xmlns="http://schemas.openxmlformats.org/spreadsheetml/2006/main" count="71" uniqueCount="55">
  <si>
    <t xml:space="preserve">Tabela demonstrativa de cargos possíveis a serem contratados.</t>
  </si>
  <si>
    <t xml:space="preserve">Nº</t>
  </si>
  <si>
    <t xml:space="preserve">Cargo/Função</t>
  </si>
  <si>
    <t xml:space="preserve">CBO</t>
  </si>
  <si>
    <t xml:space="preserve">Carga horária Semanal </t>
  </si>
  <si>
    <t xml:space="preserve">Salário Base  </t>
  </si>
  <si>
    <t xml:space="preserve">Insalubridade 20% a 40%</t>
  </si>
  <si>
    <t xml:space="preserve">Salário Total para base de cálculo de impostos</t>
  </si>
  <si>
    <t xml:space="preserve">Aulixio Alimentação</t>
  </si>
  <si>
    <t xml:space="preserve">Valor pago ao servidor valor Bruto</t>
  </si>
  <si>
    <t xml:space="preserve">Encargos sociais</t>
  </si>
  <si>
    <t xml:space="preserve">Provisões</t>
  </si>
  <si>
    <t xml:space="preserve">Valor total despesa por  cargo com encargos sociais + provisões + auxilio alimentação</t>
  </si>
  <si>
    <t xml:space="preserve">Quant. de cargos </t>
  </si>
  <si>
    <t xml:space="preserve">Valor total Mensal </t>
  </si>
  <si>
    <t xml:space="preserve">Contribuição Previdenciária Patronal (20%)</t>
  </si>
  <si>
    <t xml:space="preserve">FGTS (8%)</t>
  </si>
  <si>
    <t xml:space="preserve">RAT Ajustado (3%)</t>
  </si>
  <si>
    <t xml:space="preserve">Outras Entidades: (5,8%)</t>
  </si>
  <si>
    <t xml:space="preserve">Férias Proporcionais</t>
  </si>
  <si>
    <t xml:space="preserve">1/3 sobre Férias Proporcionais</t>
  </si>
  <si>
    <t xml:space="preserve">Décimo Terceiro</t>
  </si>
  <si>
    <t xml:space="preserve">FGTS Sobre Férias, Décimo e 1/3 (8%)</t>
  </si>
  <si>
    <t xml:space="preserve">Multa sobre FGTS  40% (Rescisão)</t>
  </si>
  <si>
    <t xml:space="preserve">Contribuição Previdenciária Patronal Sobre Férias, Décimo e 1/3 (20%) </t>
  </si>
  <si>
    <t xml:space="preserve">RAT Ajustado  Sobre Férias, Décimo e 1/3  (3%)</t>
  </si>
  <si>
    <t xml:space="preserve">Outras Entidades  Sobre Férias, Décimo e 1/3  (5,8%)</t>
  </si>
  <si>
    <t xml:space="preserve">Nutricionista</t>
  </si>
  <si>
    <t xml:space="preserve">2237-10 </t>
  </si>
  <si>
    <t xml:space="preserve">40 hrs</t>
  </si>
  <si>
    <t xml:space="preserve">TOTAIS</t>
  </si>
  <si>
    <t xml:space="preserve">Obs.: O valor de vale alimentação deve ser pago por meio de ticket ou cartão magnético, não sendo permitido o pagamento em dinheiro ou depósito bancário. O mesmo não deve ser considerado verba remuneratória e não deverá incidir encargos sociais/trabalhistas em cima deste valor. </t>
  </si>
  <si>
    <t xml:space="preserve">O Pregão na modalidade de Registro de Preços não obriga o Município a contratar a quantidade total estipulada. As contratações vão ser realizadas conforme a necessidade de cada Secretaria Municipal. </t>
  </si>
  <si>
    <t xml:space="preserve">Demonstrativo detalhado de custos</t>
  </si>
  <si>
    <t xml:space="preserve">Lucro, Custos Diretos, Indiretos e Impostos </t>
  </si>
  <si>
    <t xml:space="preserve">Valor Total Mensal</t>
  </si>
  <si>
    <t xml:space="preserve">Lucro </t>
  </si>
  <si>
    <t xml:space="preserve">Custos Indiretos</t>
  </si>
  <si>
    <t xml:space="preserve">Cofins (3%)</t>
  </si>
  <si>
    <t xml:space="preserve">Pis (0,65%)</t>
  </si>
  <si>
    <t xml:space="preserve">ISS (5%)</t>
  </si>
  <si>
    <t xml:space="preserve">Fonoaudiólogo</t>
  </si>
  <si>
    <t xml:space="preserve">2238-15</t>
  </si>
  <si>
    <t xml:space="preserve">A empresa vencedora deverá atualizar esta planilha conforme o seu valor ofertado na fase de lances, informando sua nova margem de lucros e seus novos custos baseado na sua carga tributária excluida do Simples Nacional.  A Planilha tomou como base alíquotas do regime tributário Lucro Presumido, se a empresa vencedora for do Lucro Real poderá alterar as alíquotas conforme seu enquadramento.  A planilha deverá ser anexada juntamente com a proposta atualizada no portal da BLL.</t>
  </si>
  <si>
    <t xml:space="preserve">O Lucro e os Custos Indiretos são calculados em cima do "Valor total despesa por cargo com encargos sociais + provisões + auxilio alimentação". Coluna E.</t>
  </si>
  <si>
    <t xml:space="preserve">A empresa vencedora deverá formular uma proposta exequível, deve considerar os demais tributos que incidem sobre o seu lucro bruto. A proposta final que for considerada Inexequível será desclassificada. </t>
  </si>
  <si>
    <t xml:space="preserve">As Células que podem ser alteradas na planilha possuem está coloração.</t>
  </si>
  <si>
    <t xml:space="preserve">RESUMO</t>
  </si>
  <si>
    <t xml:space="preserve">VALOR UNITÁRIO MENSAL</t>
  </si>
  <si>
    <t xml:space="preserve">VALOR TOTAL MENSAL</t>
  </si>
  <si>
    <t xml:space="preserve">VALOR TOTAL ANUAL</t>
  </si>
  <si>
    <t xml:space="preserve">Paço Municipal, Caetano Castagnoli, 12 de março de 2026.</t>
  </si>
  <si>
    <t xml:space="preserve">________________________</t>
  </si>
  <si>
    <t xml:space="preserve">Alesson José Fassini</t>
  </si>
  <si>
    <t xml:space="preserve">Departamento de licitação - setor de compras.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</si>
</sst>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&quot;R$ &quot;#,##0.00"/>
    <numFmt numFmtId="166" formatCode="_-&quot;R$ &quot;* #,##0.00_-;&quot;-R$ &quot;* #,##0.00_-;_-&quot;R$ &quot;* \-??_-;_-@_-"/>
    <numFmt numFmtId="167" formatCode="0%"/>
    <numFmt numFmtId="168" formatCode="0.00%"/>
    <numFmt numFmtId="169" formatCode="0.00"/>
    <numFmt numFmtId="170" formatCode="0.000000%"/>
    <numFmt numFmtId="171" formatCode="#,##0.00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1"/>
    </font>
    <font>
      <b val="true"/>
      <sz val="10"/>
      <color theme="1"/>
      <name val="Calibri"/>
      <family val="2"/>
      <charset val="1"/>
    </font>
    <font>
      <b val="true"/>
      <sz val="10.5"/>
      <color theme="1"/>
      <name val="Calibri"/>
      <family val="2"/>
      <charset val="1"/>
    </font>
    <font>
      <b val="true"/>
      <sz val="10.5"/>
      <name val="Calibri"/>
      <family val="2"/>
      <charset val="1"/>
    </font>
    <font>
      <sz val="10.5"/>
      <name val="Calibri"/>
      <family val="2"/>
      <charset val="1"/>
    </font>
    <font>
      <sz val="10"/>
      <name val="Calibri"/>
      <family val="2"/>
      <charset val="1"/>
    </font>
    <font>
      <b val="true"/>
      <sz val="11"/>
      <color theme="1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theme="4" tint="0.5999"/>
        <bgColor rgb="FFC5E0B4"/>
      </patternFill>
    </fill>
    <fill>
      <patternFill patternType="solid">
        <fgColor theme="5" tint="0.7999"/>
        <bgColor rgb="FFFFF2CC"/>
      </patternFill>
    </fill>
    <fill>
      <patternFill patternType="solid">
        <fgColor theme="9" tint="0.5999"/>
        <bgColor rgb="FFBDD7EE"/>
      </patternFill>
    </fill>
    <fill>
      <patternFill patternType="solid">
        <fgColor theme="7" tint="0.7999"/>
        <bgColor rgb="FFFBE5D6"/>
      </patternFill>
    </fill>
    <fill>
      <patternFill patternType="solid">
        <fgColor theme="5" tint="0.3999"/>
        <bgColor rgb="FFF8CBAD"/>
      </patternFill>
    </fill>
    <fill>
      <patternFill patternType="solid">
        <fgColor theme="0"/>
        <bgColor rgb="FFF2F2F2"/>
      </patternFill>
    </fill>
    <fill>
      <patternFill patternType="solid">
        <fgColor theme="5" tint="0.5999"/>
        <bgColor rgb="FFFBE5D6"/>
      </patternFill>
    </fill>
    <fill>
      <patternFill patternType="solid">
        <fgColor theme="9" tint="0.7999"/>
        <bgColor rgb="FFF2F2F2"/>
      </patternFill>
    </fill>
    <fill>
      <patternFill patternType="solid">
        <fgColor theme="0" tint="-0.05"/>
        <bgColor rgb="FFE2F0D9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5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5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6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7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5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9" fillId="2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3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3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4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4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4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5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5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8" fillId="5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6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7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6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7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5" fillId="0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7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5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7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8" borderId="1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7" fillId="7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7" fillId="8" borderId="14" xfId="19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7" fillId="9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6" fillId="9" borderId="1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7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9" borderId="1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9" borderId="1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2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1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0" fillId="5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7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8" fillId="9" borderId="1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0" fillId="9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9" borderId="1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8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7" fillId="7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9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1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10" borderId="1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1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7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7" borderId="1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0" fillId="7" borderId="18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0" fillId="7" borderId="18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0" fillId="7" borderId="18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1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10" borderId="1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0" fillId="1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1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BE5D6"/>
      <rgbColor rgb="FF99CCFF"/>
      <rgbColor rgb="FFF4B183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C15"/>
  <sheetViews>
    <sheetView showFormulas="false" showGridLines="true" showRowColHeaders="true" showZeros="true" rightToLeft="false" tabSelected="true" showOutlineSymbols="true" defaultGridColor="true" view="normal" topLeftCell="A1" colorId="64" zoomScale="90" zoomScaleNormal="90" zoomScalePageLayoutView="100" workbookViewId="0">
      <selection pane="topLeft" activeCell="A5" activeCellId="0" sqref="A5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1" width="3.29"/>
    <col collapsed="false" customWidth="true" hidden="false" outlineLevel="0" max="2" min="2" style="1" width="19.29"/>
    <col collapsed="false" customWidth="true" hidden="false" outlineLevel="0" max="3" min="3" style="2" width="13.57"/>
    <col collapsed="false" customWidth="true" hidden="false" outlineLevel="0" max="4" min="4" style="1" width="8.42"/>
    <col collapsed="false" customWidth="true" hidden="false" outlineLevel="0" max="5" min="5" style="3" width="11.14"/>
    <col collapsed="false" customWidth="true" hidden="false" outlineLevel="0" max="6" min="6" style="3" width="13"/>
    <col collapsed="false" customWidth="true" hidden="false" outlineLevel="0" max="7" min="7" style="4" width="11.43"/>
    <col collapsed="false" customWidth="true" hidden="false" outlineLevel="0" max="9" min="8" style="4" width="11.85"/>
    <col collapsed="false" customWidth="true" hidden="false" outlineLevel="0" max="10" min="10" style="1" width="11.43"/>
    <col collapsed="false" customWidth="true" hidden="false" outlineLevel="0" max="11" min="11" style="1" width="10.42"/>
    <col collapsed="false" customWidth="true" hidden="false" outlineLevel="0" max="12" min="12" style="1" width="9.86"/>
    <col collapsed="false" customWidth="true" hidden="false" outlineLevel="0" max="15" min="13" style="1" width="10"/>
    <col collapsed="false" customWidth="true" hidden="false" outlineLevel="0" max="16" min="16" style="1" width="12.15"/>
    <col collapsed="false" customWidth="true" hidden="false" outlineLevel="0" max="18" min="17" style="1" width="9.86"/>
    <col collapsed="false" customWidth="true" hidden="false" outlineLevel="0" max="21" min="19" style="1" width="13.15"/>
    <col collapsed="false" customWidth="true" hidden="false" outlineLevel="0" max="22" min="22" style="5" width="21.57"/>
    <col collapsed="false" customWidth="false" hidden="false" outlineLevel="0" max="23" min="23" style="1" width="9.14"/>
    <col collapsed="false" customWidth="true" hidden="false" outlineLevel="0" max="24" min="24" style="1" width="16.71"/>
    <col collapsed="false" customWidth="false" hidden="false" outlineLevel="0" max="25" min="25" style="1" width="9.14"/>
    <col collapsed="false" customWidth="true" hidden="false" outlineLevel="0" max="26" min="26" style="1" width="10.29"/>
    <col collapsed="false" customWidth="true" hidden="false" outlineLevel="0" max="27" min="27" style="1" width="12.29"/>
    <col collapsed="false" customWidth="false" hidden="false" outlineLevel="0" max="28" min="28" style="1" width="9.14"/>
    <col collapsed="false" customWidth="true" hidden="false" outlineLevel="0" max="29" min="29" style="1" width="10.29"/>
    <col collapsed="false" customWidth="false" hidden="false" outlineLevel="0" max="16384" min="30" style="1" width="9.14"/>
  </cols>
  <sheetData>
    <row r="1" customFormat="false" ht="24.75" hidden="false" customHeight="true" outlineLevel="0" collapsed="false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="5" customFormat="true" ht="41.25" hidden="false" customHeight="true" outlineLevel="0" collapsed="false">
      <c r="A2" s="7" t="s">
        <v>1</v>
      </c>
      <c r="B2" s="8" t="s">
        <v>2</v>
      </c>
      <c r="C2" s="7" t="s">
        <v>3</v>
      </c>
      <c r="D2" s="8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9" t="s">
        <v>9</v>
      </c>
      <c r="J2" s="11" t="s">
        <v>10</v>
      </c>
      <c r="K2" s="11"/>
      <c r="L2" s="11"/>
      <c r="M2" s="11"/>
      <c r="N2" s="12" t="s">
        <v>11</v>
      </c>
      <c r="O2" s="12"/>
      <c r="P2" s="12"/>
      <c r="Q2" s="12"/>
      <c r="R2" s="12"/>
      <c r="S2" s="12"/>
      <c r="T2" s="12"/>
      <c r="U2" s="12"/>
      <c r="V2" s="13" t="s">
        <v>12</v>
      </c>
      <c r="W2" s="14" t="s">
        <v>13</v>
      </c>
      <c r="X2" s="15" t="s">
        <v>14</v>
      </c>
    </row>
    <row r="3" s="5" customFormat="true" ht="120.75" hidden="false" customHeight="true" outlineLevel="0" collapsed="false">
      <c r="A3" s="7"/>
      <c r="B3" s="8"/>
      <c r="C3" s="7"/>
      <c r="D3" s="8"/>
      <c r="E3" s="9"/>
      <c r="F3" s="9"/>
      <c r="G3" s="9"/>
      <c r="H3" s="10"/>
      <c r="I3" s="9"/>
      <c r="J3" s="11" t="s">
        <v>15</v>
      </c>
      <c r="K3" s="11" t="s">
        <v>16</v>
      </c>
      <c r="L3" s="11" t="s">
        <v>17</v>
      </c>
      <c r="M3" s="11" t="s">
        <v>18</v>
      </c>
      <c r="N3" s="12" t="s">
        <v>19</v>
      </c>
      <c r="O3" s="12" t="s">
        <v>20</v>
      </c>
      <c r="P3" s="12" t="s">
        <v>21</v>
      </c>
      <c r="Q3" s="12" t="s">
        <v>22</v>
      </c>
      <c r="R3" s="12" t="s">
        <v>23</v>
      </c>
      <c r="S3" s="12" t="s">
        <v>24</v>
      </c>
      <c r="T3" s="12" t="s">
        <v>25</v>
      </c>
      <c r="U3" s="16" t="s">
        <v>26</v>
      </c>
      <c r="V3" s="13"/>
      <c r="W3" s="14"/>
      <c r="X3" s="15"/>
    </row>
    <row r="4" customFormat="false" ht="13.2" hidden="false" customHeight="false" outlineLevel="0" collapsed="false">
      <c r="A4" s="17" t="n">
        <v>1</v>
      </c>
      <c r="B4" s="18" t="s">
        <v>27</v>
      </c>
      <c r="C4" s="19" t="s">
        <v>28</v>
      </c>
      <c r="D4" s="20" t="s">
        <v>29</v>
      </c>
      <c r="E4" s="21" t="n">
        <v>2686</v>
      </c>
      <c r="F4" s="22" t="n">
        <v>0</v>
      </c>
      <c r="G4" s="23" t="n">
        <f aca="false">SUM(E4:F4)</f>
        <v>2686</v>
      </c>
      <c r="H4" s="23" t="n">
        <v>0</v>
      </c>
      <c r="I4" s="24" t="n">
        <f aca="false">SUM(G4:H4)</f>
        <v>2686</v>
      </c>
      <c r="J4" s="25" t="n">
        <f aca="false">G4*0.2</f>
        <v>537.2</v>
      </c>
      <c r="K4" s="26" t="n">
        <f aca="false">G4*0.08</f>
        <v>214.88</v>
      </c>
      <c r="L4" s="26" t="n">
        <f aca="false">G4*0.03</f>
        <v>80.58</v>
      </c>
      <c r="M4" s="27" t="n">
        <f aca="false">G4*0.058</f>
        <v>155.788</v>
      </c>
      <c r="N4" s="28" t="n">
        <f aca="false">G4/12</f>
        <v>223.833333333333</v>
      </c>
      <c r="O4" s="29" t="n">
        <f aca="false">(G4/12)/3</f>
        <v>74.6111111111111</v>
      </c>
      <c r="P4" s="29" t="n">
        <f aca="false">G4*0.0833333333333333</f>
        <v>223.833333333333</v>
      </c>
      <c r="Q4" s="29" t="n">
        <f aca="false">(N4+O4+P4)*8%</f>
        <v>41.7822222222222</v>
      </c>
      <c r="R4" s="29" t="n">
        <f aca="false">(K4+Q4)*40%</f>
        <v>102.664888888889</v>
      </c>
      <c r="S4" s="29" t="n">
        <f aca="false">(N4+O4+P4)*20%</f>
        <v>104.455555555556</v>
      </c>
      <c r="T4" s="29" t="n">
        <f aca="false">(N4+O4+P4)*3%</f>
        <v>15.6683333333333</v>
      </c>
      <c r="U4" s="30" t="n">
        <f aca="false">(N4+O4+P4)*5.8%</f>
        <v>30.2921111111111</v>
      </c>
      <c r="V4" s="31" t="n">
        <f aca="false">SUM(I4:U4)</f>
        <v>4491.58888888889</v>
      </c>
      <c r="W4" s="32" t="n">
        <v>1</v>
      </c>
      <c r="X4" s="33" t="n">
        <f aca="false">V4*W4</f>
        <v>4491.58888888889</v>
      </c>
      <c r="Z4" s="3"/>
      <c r="AA4" s="3"/>
      <c r="AB4" s="3"/>
      <c r="AC4" s="3"/>
    </row>
    <row r="5" s="5" customFormat="true" ht="18" hidden="false" customHeight="true" outlineLevel="0" collapsed="false">
      <c r="A5" s="34" t="s">
        <v>30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5" t="n">
        <f aca="false">SUM(W4)</f>
        <v>1</v>
      </c>
      <c r="X5" s="33" t="n">
        <f aca="false">SUM(X4)</f>
        <v>4491.58888888889</v>
      </c>
      <c r="AA5" s="4"/>
    </row>
    <row r="7" s="5" customFormat="true" ht="22.5" hidden="false" customHeight="true" outlineLevel="0" collapsed="false">
      <c r="A7" s="36" t="s">
        <v>31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</row>
    <row r="8" customFormat="false" ht="21" hidden="false" customHeight="true" outlineLevel="0" collapsed="false">
      <c r="A8" s="36" t="s">
        <v>32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</row>
    <row r="15" customFormat="false" ht="12.75" hidden="false" customHeight="false" outlineLevel="0" collapsed="false">
      <c r="G15" s="37"/>
    </row>
  </sheetData>
  <mergeCells count="18">
    <mergeCell ref="A1:X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M2"/>
    <mergeCell ref="N2:U2"/>
    <mergeCell ref="V2:V3"/>
    <mergeCell ref="W2:W3"/>
    <mergeCell ref="X2:X3"/>
    <mergeCell ref="A5:V5"/>
    <mergeCell ref="A7:X7"/>
    <mergeCell ref="A8:X8"/>
  </mergeCells>
  <printOptions headings="false" gridLines="false" gridLinesSet="true" horizontalCentered="false" verticalCentered="false"/>
  <pageMargins left="0.236111111111111" right="0.236111111111111" top="0.298611111111111" bottom="0.747916666666667" header="0.511811023622047" footer="0.511811023622047"/>
  <pageSetup paperSize="9" scale="7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T25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I4" activeCellId="0" sqref="I4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38" width="3.29"/>
    <col collapsed="false" customWidth="true" hidden="false" outlineLevel="0" max="2" min="2" style="38" width="35.14"/>
    <col collapsed="false" customWidth="true" hidden="false" outlineLevel="0" max="3" min="3" style="38" width="13.57"/>
    <col collapsed="false" customWidth="true" hidden="false" outlineLevel="0" max="4" min="4" style="38" width="10"/>
    <col collapsed="false" customWidth="true" hidden="false" outlineLevel="0" max="7" min="5" style="39" width="16.84"/>
    <col collapsed="false" customWidth="true" hidden="false" outlineLevel="0" max="8" min="8" style="39" width="5.42"/>
    <col collapsed="false" customWidth="true" hidden="false" outlineLevel="0" max="9" min="9" style="40" width="12.86"/>
    <col collapsed="false" customWidth="true" hidden="false" outlineLevel="0" max="10" min="10" style="40" width="5.71"/>
    <col collapsed="false" customWidth="true" hidden="false" outlineLevel="0" max="11" min="11" style="40" width="11"/>
    <col collapsed="false" customWidth="true" hidden="false" outlineLevel="0" max="14" min="12" style="39" width="16.84"/>
    <col collapsed="false" customWidth="true" hidden="false" outlineLevel="0" max="15" min="15" style="38" width="16.84"/>
    <col collapsed="false" customWidth="true" hidden="false" outlineLevel="0" max="16" min="16" style="39" width="12.42"/>
    <col collapsed="false" customWidth="true" hidden="false" outlineLevel="0" max="17" min="17" style="39" width="10.85"/>
    <col collapsed="false" customWidth="true" hidden="false" outlineLevel="0" max="18" min="18" style="38" width="13.57"/>
    <col collapsed="false" customWidth="true" hidden="false" outlineLevel="0" max="19" min="19" style="38" width="15"/>
    <col collapsed="false" customWidth="true" hidden="false" outlineLevel="0" max="20" min="20" style="38" width="12.42"/>
  </cols>
  <sheetData>
    <row r="1" customFormat="false" ht="15" hidden="false" customHeight="false" outlineLevel="0" collapsed="false">
      <c r="A1" s="41" t="s">
        <v>33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customFormat="false" ht="15" hidden="false" customHeight="true" outlineLevel="0" collapsed="false">
      <c r="A2" s="42" t="s">
        <v>1</v>
      </c>
      <c r="B2" s="42" t="s">
        <v>2</v>
      </c>
      <c r="C2" s="42" t="s">
        <v>3</v>
      </c>
      <c r="D2" s="42" t="s">
        <v>4</v>
      </c>
      <c r="E2" s="43" t="s">
        <v>12</v>
      </c>
      <c r="F2" s="43" t="s">
        <v>34</v>
      </c>
      <c r="G2" s="43" t="s">
        <v>35</v>
      </c>
      <c r="H2" s="44"/>
      <c r="I2" s="45" t="n">
        <v>0.1</v>
      </c>
      <c r="J2" s="46"/>
      <c r="K2" s="45" t="n">
        <v>0.03</v>
      </c>
      <c r="L2" s="45" t="n">
        <v>0.03</v>
      </c>
      <c r="M2" s="47" t="n">
        <v>0.0065</v>
      </c>
      <c r="N2" s="48" t="n">
        <v>0.05</v>
      </c>
      <c r="O2" s="49" t="n">
        <v>0.0865</v>
      </c>
    </row>
    <row r="3" customFormat="false" ht="99.75" hidden="false" customHeight="true" outlineLevel="0" collapsed="false">
      <c r="A3" s="42"/>
      <c r="B3" s="42"/>
      <c r="C3" s="42"/>
      <c r="D3" s="42"/>
      <c r="E3" s="43"/>
      <c r="F3" s="43"/>
      <c r="G3" s="43"/>
      <c r="H3" s="44"/>
      <c r="I3" s="50" t="s">
        <v>36</v>
      </c>
      <c r="J3" s="46"/>
      <c r="K3" s="51" t="s">
        <v>37</v>
      </c>
      <c r="L3" s="51" t="s">
        <v>38</v>
      </c>
      <c r="M3" s="51" t="s">
        <v>39</v>
      </c>
      <c r="N3" s="51" t="s">
        <v>40</v>
      </c>
      <c r="O3" s="52" t="s">
        <v>14</v>
      </c>
    </row>
    <row r="4" customFormat="false" ht="15" hidden="false" customHeight="false" outlineLevel="0" collapsed="false">
      <c r="A4" s="53" t="n">
        <v>1</v>
      </c>
      <c r="B4" s="54" t="s">
        <v>41</v>
      </c>
      <c r="C4" s="53" t="s">
        <v>42</v>
      </c>
      <c r="D4" s="53" t="s">
        <v>29</v>
      </c>
      <c r="E4" s="55" t="n">
        <f aca="false">'SALÁRIOS E ENCARGOS'!V4</f>
        <v>4491.58888888889</v>
      </c>
      <c r="F4" s="55" t="n">
        <f aca="false">O4</f>
        <v>1064.50902511707</v>
      </c>
      <c r="G4" s="55" t="n">
        <f aca="false">(E4+I4+K4)/(1-$O$2)</f>
        <v>5556.09791400596</v>
      </c>
      <c r="H4" s="44"/>
      <c r="I4" s="56" t="n">
        <f aca="false">E4*$I$2</f>
        <v>449.158888888889</v>
      </c>
      <c r="J4" s="46"/>
      <c r="K4" s="57" t="n">
        <f aca="false">E4*$K$2</f>
        <v>134.747666666667</v>
      </c>
      <c r="L4" s="58" t="n">
        <f aca="false">G4*$L$2</f>
        <v>166.682937420179</v>
      </c>
      <c r="M4" s="58" t="n">
        <f aca="false">G4*$M$2</f>
        <v>36.1146364410387</v>
      </c>
      <c r="N4" s="58" t="n">
        <f aca="false">G4*$N$2</f>
        <v>277.804895700298</v>
      </c>
      <c r="O4" s="59" t="n">
        <f aca="false">SUM(I4:N4)</f>
        <v>1064.50902511707</v>
      </c>
      <c r="R4" s="60"/>
      <c r="S4" s="60"/>
      <c r="T4" s="39"/>
    </row>
    <row r="5" customFormat="false" ht="15" hidden="false" customHeight="false" outlineLevel="0" collapsed="false">
      <c r="R5" s="60"/>
      <c r="S5" s="60"/>
    </row>
    <row r="6" customFormat="false" ht="34.5" hidden="false" customHeight="true" outlineLevel="0" collapsed="false">
      <c r="A6" s="61" t="s">
        <v>43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</row>
    <row r="7" customFormat="false" ht="18.75" hidden="false" customHeight="true" outlineLevel="0" collapsed="false">
      <c r="A7" s="62" t="s">
        <v>44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</row>
    <row r="8" customFormat="false" ht="20.25" hidden="false" customHeight="true" outlineLevel="0" collapsed="false">
      <c r="A8" s="62" t="s">
        <v>45</v>
      </c>
      <c r="B8" s="62"/>
      <c r="C8" s="62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</row>
    <row r="10" customFormat="false" ht="15" hidden="false" customHeight="false" outlineLevel="0" collapsed="false">
      <c r="B10" s="63" t="s">
        <v>46</v>
      </c>
      <c r="C10" s="63"/>
      <c r="D10" s="63"/>
      <c r="E10" s="63"/>
    </row>
    <row r="11" customFormat="false" ht="15" hidden="false" customHeight="false" outlineLevel="0" collapsed="false">
      <c r="I11" s="64"/>
      <c r="J11" s="64"/>
      <c r="K11" s="64"/>
      <c r="L11" s="65"/>
      <c r="M11" s="65"/>
      <c r="N11" s="65"/>
    </row>
    <row r="16" customFormat="false" ht="15" hidden="false" customHeight="false" outlineLevel="0" collapsed="false">
      <c r="O16" s="60"/>
    </row>
    <row r="17" customFormat="false" ht="15" hidden="false" customHeight="false" outlineLevel="0" collapsed="false">
      <c r="O17" s="39"/>
    </row>
    <row r="18" customFormat="false" ht="15" hidden="false" customHeight="false" outlineLevel="0" collapsed="false">
      <c r="O18" s="60"/>
    </row>
    <row r="19" customFormat="false" ht="15" hidden="false" customHeight="false" outlineLevel="0" collapsed="false">
      <c r="O19" s="60"/>
    </row>
    <row r="21" customFormat="false" ht="15" hidden="false" customHeight="false" outlineLevel="0" collapsed="false">
      <c r="O21" s="66"/>
    </row>
    <row r="23" customFormat="false" ht="15" hidden="false" customHeight="false" outlineLevel="0" collapsed="false">
      <c r="O23" s="60"/>
    </row>
    <row r="24" customFormat="false" ht="15" hidden="false" customHeight="false" outlineLevel="0" collapsed="false">
      <c r="O24" s="60"/>
    </row>
    <row r="25" customFormat="false" ht="15" hidden="false" customHeight="false" outlineLevel="0" collapsed="false">
      <c r="O25" s="60"/>
    </row>
  </sheetData>
  <sheetProtection sheet="true" objects="true" scenarios="true"/>
  <mergeCells count="14">
    <mergeCell ref="A1:O1"/>
    <mergeCell ref="A2:A3"/>
    <mergeCell ref="B2:B3"/>
    <mergeCell ref="C2:C3"/>
    <mergeCell ref="D2:D3"/>
    <mergeCell ref="E2:E3"/>
    <mergeCell ref="F2:F3"/>
    <mergeCell ref="G2:G3"/>
    <mergeCell ref="H2:H4"/>
    <mergeCell ref="J2:J4"/>
    <mergeCell ref="A6:O6"/>
    <mergeCell ref="A7:O7"/>
    <mergeCell ref="A8:O8"/>
    <mergeCell ref="B10:E10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4" activeCellId="0" sqref="F4"/>
    </sheetView>
  </sheetViews>
  <sheetFormatPr defaultColWidth="8.6796875" defaultRowHeight="15" customHeight="true" zeroHeight="false" outlineLevelRow="0" outlineLevelCol="0"/>
  <cols>
    <col collapsed="false" customWidth="true" hidden="false" outlineLevel="0" max="1" min="1" style="38" width="3.29"/>
    <col collapsed="false" customWidth="true" hidden="false" outlineLevel="0" max="2" min="2" style="38" width="35.14"/>
    <col collapsed="false" customWidth="true" hidden="false" outlineLevel="0" max="3" min="3" style="38" width="13.57"/>
    <col collapsed="false" customWidth="true" hidden="false" outlineLevel="0" max="4" min="4" style="38" width="12.86"/>
    <col collapsed="false" customWidth="true" hidden="false" outlineLevel="0" max="5" min="5" style="38" width="13.29"/>
    <col collapsed="false" customWidth="true" hidden="false" outlineLevel="0" max="6" min="6" style="38" width="16.84"/>
    <col collapsed="false" customWidth="true" hidden="false" outlineLevel="0" max="7" min="7" style="38" width="17.29"/>
    <col collapsed="false" customWidth="true" hidden="false" outlineLevel="0" max="8" min="8" style="38" width="18"/>
    <col collapsed="false" customWidth="true" hidden="false" outlineLevel="0" max="9" min="9" style="38" width="16.71"/>
    <col collapsed="false" customWidth="true" hidden="false" outlineLevel="0" max="10" min="10" style="38" width="14"/>
  </cols>
  <sheetData>
    <row r="1" customFormat="false" ht="15" hidden="false" customHeight="false" outlineLevel="0" collapsed="false">
      <c r="A1" s="41" t="s">
        <v>47</v>
      </c>
      <c r="B1" s="41"/>
      <c r="C1" s="41"/>
      <c r="D1" s="41"/>
      <c r="E1" s="41"/>
      <c r="F1" s="41"/>
      <c r="G1" s="41"/>
      <c r="H1" s="41"/>
    </row>
    <row r="2" customFormat="false" ht="15" hidden="false" customHeight="true" outlineLevel="0" collapsed="false">
      <c r="A2" s="67" t="s">
        <v>1</v>
      </c>
      <c r="B2" s="68" t="s">
        <v>2</v>
      </c>
      <c r="C2" s="67" t="s">
        <v>3</v>
      </c>
      <c r="D2" s="67" t="s">
        <v>4</v>
      </c>
      <c r="E2" s="67" t="s">
        <v>13</v>
      </c>
      <c r="F2" s="69" t="s">
        <v>48</v>
      </c>
      <c r="G2" s="69" t="s">
        <v>49</v>
      </c>
      <c r="H2" s="69" t="s">
        <v>50</v>
      </c>
    </row>
    <row r="3" customFormat="false" ht="26.25" hidden="false" customHeight="true" outlineLevel="0" collapsed="false">
      <c r="A3" s="67"/>
      <c r="B3" s="68"/>
      <c r="C3" s="67"/>
      <c r="D3" s="67"/>
      <c r="E3" s="67"/>
      <c r="F3" s="69"/>
      <c r="G3" s="69"/>
      <c r="H3" s="69"/>
    </row>
    <row r="4" customFormat="false" ht="15" hidden="false" customHeight="false" outlineLevel="0" collapsed="false">
      <c r="A4" s="70" t="n">
        <v>1</v>
      </c>
      <c r="B4" s="71" t="s">
        <v>41</v>
      </c>
      <c r="C4" s="70" t="s">
        <v>42</v>
      </c>
      <c r="D4" s="70" t="s">
        <v>29</v>
      </c>
      <c r="E4" s="70" t="n">
        <v>1</v>
      </c>
      <c r="F4" s="72" t="n">
        <f aca="false">'DEMONSTRATIVO GERAL'!G4</f>
        <v>5556.09791400596</v>
      </c>
      <c r="G4" s="73" t="n">
        <f aca="false">F4*E4</f>
        <v>5556.09791400596</v>
      </c>
      <c r="H4" s="74" t="n">
        <f aca="false">G4*12</f>
        <v>66673.1749680715</v>
      </c>
      <c r="I4" s="60"/>
      <c r="J4" s="60"/>
    </row>
    <row r="5" customFormat="false" ht="15" hidden="false" customHeight="false" outlineLevel="0" collapsed="false">
      <c r="A5" s="75" t="s">
        <v>30</v>
      </c>
      <c r="B5" s="75"/>
      <c r="C5" s="75"/>
      <c r="D5" s="75"/>
      <c r="E5" s="75" t="n">
        <f aca="false">SUM(E4)</f>
        <v>1</v>
      </c>
      <c r="F5" s="76"/>
      <c r="G5" s="77" t="n">
        <f aca="false">SUM(G4)</f>
        <v>5556.09791400596</v>
      </c>
      <c r="H5" s="77" t="n">
        <f aca="false">SUM(H4)</f>
        <v>66673.1749680715</v>
      </c>
    </row>
    <row r="7" customFormat="false" ht="15" hidden="false" customHeight="false" outlineLevel="0" collapsed="false">
      <c r="E7" s="78" t="s">
        <v>51</v>
      </c>
      <c r="F7" s="78"/>
      <c r="G7" s="78"/>
      <c r="H7" s="78"/>
    </row>
    <row r="8" customFormat="false" ht="15" hidden="false" customHeight="false" outlineLevel="0" collapsed="false">
      <c r="G8" s="39"/>
      <c r="H8" s="79"/>
    </row>
    <row r="9" customFormat="false" ht="20.25" hidden="false" customHeight="true" outlineLevel="0" collapsed="false">
      <c r="F9" s="78" t="s">
        <v>52</v>
      </c>
      <c r="G9" s="78"/>
      <c r="H9" s="78"/>
    </row>
    <row r="10" customFormat="false" ht="15" hidden="false" customHeight="false" outlineLevel="0" collapsed="false">
      <c r="F10" s="78" t="s">
        <v>53</v>
      </c>
      <c r="G10" s="78"/>
      <c r="H10" s="78"/>
    </row>
    <row r="11" customFormat="false" ht="15" hidden="false" customHeight="false" outlineLevel="0" collapsed="false">
      <c r="F11" s="78" t="s">
        <v>54</v>
      </c>
      <c r="G11" s="78"/>
      <c r="H11" s="78"/>
    </row>
    <row r="12" customFormat="false" ht="15" hidden="false" customHeight="false" outlineLevel="0" collapsed="false">
      <c r="G12" s="60"/>
      <c r="H12" s="60"/>
    </row>
    <row r="13" customFormat="false" ht="15" hidden="false" customHeight="false" outlineLevel="0" collapsed="false">
      <c r="G13" s="60"/>
    </row>
    <row r="14" customFormat="false" ht="15" hidden="false" customHeight="false" outlineLevel="0" collapsed="false">
      <c r="G14" s="60"/>
    </row>
    <row r="15" customFormat="false" ht="15" hidden="false" customHeight="false" outlineLevel="0" collapsed="false">
      <c r="G15" s="60"/>
    </row>
  </sheetData>
  <mergeCells count="14">
    <mergeCell ref="A1:H1"/>
    <mergeCell ref="A2:A3"/>
    <mergeCell ref="B2:B3"/>
    <mergeCell ref="C2:C3"/>
    <mergeCell ref="D2:D3"/>
    <mergeCell ref="E2:E3"/>
    <mergeCell ref="F2:F3"/>
    <mergeCell ref="G2:G3"/>
    <mergeCell ref="H2:H3"/>
    <mergeCell ref="A5:D5"/>
    <mergeCell ref="E7:H7"/>
    <mergeCell ref="F9:H9"/>
    <mergeCell ref="F10:H10"/>
    <mergeCell ref="F11:H1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2020-12-14T14:24:09Z</dcterms:created>
  <dc:creator>Allan Leandro de Andrade Ferreira</dc:creator>
  <dc:description/>
  <dc:language>pt-BR</dc:language>
  <cp:lastModifiedBy/>
  <cp:lastPrinted>2024-07-24T14:18:55Z</cp:lastPrinted>
  <dcterms:modified xsi:type="dcterms:W3CDTF">2026-03-18T16:27:17Z</dcterms:modified>
  <cp:revision>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