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\licitacaoFaseInicial\em elaboração\Transporte Escolar Área Rural\"/>
    </mc:Choice>
  </mc:AlternateContent>
  <xr:revisionPtr revIDLastSave="0" documentId="13_ncr:1_{E3F1C90A-561D-4959-BE43-EE3A830E8A21}" xr6:coauthVersionLast="47" xr6:coauthVersionMax="47" xr10:uidLastSave="{00000000-0000-0000-0000-000000000000}"/>
  <bookViews>
    <workbookView xWindow="-120" yWindow="-120" windowWidth="29040" windowHeight="15720" tabRatio="775" activeTab="3" xr2:uid="{00000000-000D-0000-FFFF-FFFF00000000}"/>
  </bookViews>
  <sheets>
    <sheet name="Linha 01 - Campina" sheetId="17" r:id="rId1"/>
    <sheet name="Linha 02 - Côl. Nova e 1º Maio" sheetId="16" r:id="rId2"/>
    <sheet name="Linha 03 - Estrela do Iguaçu" sheetId="15" r:id="rId3"/>
    <sheet name="Linha 04 - Reassentamento" sheetId="14" r:id="rId4"/>
  </sheets>
  <definedNames>
    <definedName name="_xlnm.Print_Area" localSheetId="0">'Linha 01 - Campina'!$A$7:$F$56</definedName>
    <definedName name="_xlnm.Print_Area" localSheetId="1">'Linha 02 - Côl. Nova e 1º Maio'!$A$7:$F$56</definedName>
    <definedName name="_xlnm.Print_Area" localSheetId="2">'Linha 03 - Estrela do Iguaçu'!$A$7:$F$56</definedName>
    <definedName name="_xlnm.Print_Area" localSheetId="3">'Linha 04 - Reassentamento'!$A$7:$F$56</definedName>
  </definedNames>
  <calcPr calcId="191029"/>
</workbook>
</file>

<file path=xl/calcChain.xml><?xml version="1.0" encoding="utf-8"?>
<calcChain xmlns="http://schemas.openxmlformats.org/spreadsheetml/2006/main">
  <c r="C51" i="17" l="1"/>
  <c r="F54" i="17" s="1"/>
  <c r="C38" i="17"/>
  <c r="C40" i="17" s="1"/>
  <c r="F34" i="17"/>
  <c r="F39" i="17" s="1"/>
  <c r="F40" i="17" s="1"/>
  <c r="C31" i="17"/>
  <c r="F29" i="17"/>
  <c r="C29" i="17"/>
  <c r="F28" i="17"/>
  <c r="F25" i="17"/>
  <c r="F26" i="17" s="1"/>
  <c r="C24" i="17"/>
  <c r="F18" i="17"/>
  <c r="F19" i="17" s="1"/>
  <c r="F21" i="17" s="1"/>
  <c r="C18" i="17"/>
  <c r="C51" i="16"/>
  <c r="F54" i="16" s="1"/>
  <c r="C38" i="16"/>
  <c r="C40" i="16" s="1"/>
  <c r="F34" i="16"/>
  <c r="F39" i="16" s="1"/>
  <c r="F40" i="16" s="1"/>
  <c r="F29" i="16"/>
  <c r="C29" i="16"/>
  <c r="C31" i="16" s="1"/>
  <c r="F28" i="16"/>
  <c r="F25" i="16"/>
  <c r="F26" i="16" s="1"/>
  <c r="C24" i="16"/>
  <c r="F18" i="16"/>
  <c r="F19" i="16" s="1"/>
  <c r="F21" i="16" s="1"/>
  <c r="C18" i="16"/>
  <c r="C51" i="15"/>
  <c r="F54" i="15" s="1"/>
  <c r="C38" i="15"/>
  <c r="C40" i="15" s="1"/>
  <c r="F34" i="15"/>
  <c r="F39" i="15" s="1"/>
  <c r="F40" i="15" s="1"/>
  <c r="F29" i="15"/>
  <c r="C29" i="15"/>
  <c r="C31" i="15" s="1"/>
  <c r="F28" i="15"/>
  <c r="F25" i="15"/>
  <c r="F26" i="15" s="1"/>
  <c r="C24" i="15"/>
  <c r="F18" i="15"/>
  <c r="F19" i="15" s="1"/>
  <c r="F21" i="15" s="1"/>
  <c r="C18" i="15"/>
  <c r="F27" i="17" l="1"/>
  <c r="F30" i="17"/>
  <c r="F31" i="17" s="1"/>
  <c r="F53" i="17"/>
  <c r="F55" i="17" s="1"/>
  <c r="F27" i="16"/>
  <c r="F30" i="16"/>
  <c r="F31" i="16" s="1"/>
  <c r="F53" i="16" s="1"/>
  <c r="F55" i="16" s="1"/>
  <c r="F27" i="15"/>
  <c r="F30" i="15"/>
  <c r="F31" i="15" s="1"/>
  <c r="F53" i="15"/>
  <c r="F55" i="15" s="1"/>
  <c r="C29" i="14"/>
  <c r="C31" i="14" s="1"/>
  <c r="C51" i="14"/>
  <c r="F54" i="14" s="1"/>
  <c r="C38" i="14"/>
  <c r="C40" i="14" s="1"/>
  <c r="F34" i="14"/>
  <c r="F39" i="14" s="1"/>
  <c r="F40" i="14" s="1"/>
  <c r="F29" i="14"/>
  <c r="F28" i="14"/>
  <c r="F25" i="14"/>
  <c r="F26" i="14" s="1"/>
  <c r="C24" i="14"/>
  <c r="F18" i="14"/>
  <c r="F19" i="14" s="1"/>
  <c r="F21" i="14" s="1"/>
  <c r="C18" i="14"/>
  <c r="F27" i="14" l="1"/>
  <c r="F30" i="14"/>
  <c r="F31" i="14" s="1"/>
  <c r="F53" i="14" s="1"/>
  <c r="F55" i="14" s="1"/>
</calcChain>
</file>

<file path=xl/sharedStrings.xml><?xml version="1.0" encoding="utf-8"?>
<sst xmlns="http://schemas.openxmlformats.org/spreadsheetml/2006/main" count="276" uniqueCount="76">
  <si>
    <t>Composição - Valor do Quilômetro Rodado - Transporte Escolar</t>
  </si>
  <si>
    <t>Custos Variáveis</t>
  </si>
  <si>
    <t>Óleo Diesel</t>
  </si>
  <si>
    <t>Preço por litro</t>
  </si>
  <si>
    <t>Média km/l</t>
  </si>
  <si>
    <t>Custo do Óleo Diesel por Km</t>
  </si>
  <si>
    <t>Km rodados por troca</t>
  </si>
  <si>
    <t>Custo do Lubrificante por Km</t>
  </si>
  <si>
    <t>Pneus de Rodagem</t>
  </si>
  <si>
    <t>Quantidade de Pneus</t>
  </si>
  <si>
    <t>Preço Total para Troca de Pneus</t>
  </si>
  <si>
    <t>Custo dos Pneus por km</t>
  </si>
  <si>
    <t>Manutenção do Veículo</t>
  </si>
  <si>
    <t>Custo de Manutenção por Km</t>
  </si>
  <si>
    <t>Custos Fixos</t>
  </si>
  <si>
    <t>Depreciação</t>
  </si>
  <si>
    <t>Valor Médio do Veículo</t>
  </si>
  <si>
    <t>Percentual da Depreciação Anual</t>
  </si>
  <si>
    <t>Valor da Depreciação Mensal</t>
  </si>
  <si>
    <t>Km média Mensal</t>
  </si>
  <si>
    <t>Custo da Depreciação por Km</t>
  </si>
  <si>
    <t>Valor da Depreciação Anual</t>
  </si>
  <si>
    <t>Motorista</t>
  </si>
  <si>
    <t>13°</t>
  </si>
  <si>
    <t>Férias</t>
  </si>
  <si>
    <t>1/3 de Férias</t>
  </si>
  <si>
    <t>FGTS</t>
  </si>
  <si>
    <t>INSS</t>
  </si>
  <si>
    <t>Salário</t>
  </si>
  <si>
    <t>IPVA e Contador</t>
  </si>
  <si>
    <t>Ipva 1% - Onibus</t>
  </si>
  <si>
    <t>Laudos Detran/Inmetro</t>
  </si>
  <si>
    <t>Honorários do Contador</t>
  </si>
  <si>
    <t>Totais de Custos</t>
  </si>
  <si>
    <t>Licenciamento</t>
  </si>
  <si>
    <t>Custo por Km</t>
  </si>
  <si>
    <t>Custo do Motorista por Mês</t>
  </si>
  <si>
    <t>Custo do Motorista por Km</t>
  </si>
  <si>
    <t>Total de Custos Variados + Custos Fixos</t>
  </si>
  <si>
    <t>Total a Pagar por Km Rodado</t>
  </si>
  <si>
    <t>Vida Útil do Pneu por km</t>
  </si>
  <si>
    <t>Quantidade média de dias por mês: 20</t>
  </si>
  <si>
    <t>BDI</t>
  </si>
  <si>
    <t>Itens</t>
  </si>
  <si>
    <t>% Adotada</t>
  </si>
  <si>
    <t>Administração Central</t>
  </si>
  <si>
    <t>Risco</t>
  </si>
  <si>
    <t>Despesas Financeiras</t>
  </si>
  <si>
    <t>Lucro</t>
  </si>
  <si>
    <t>Tributos (Contirbuição sobre a Receita Bruta)</t>
  </si>
  <si>
    <t>Total</t>
  </si>
  <si>
    <t>BDI - Bonificação por despesas Indiretas</t>
  </si>
  <si>
    <t>Quilometragem diária executada: 191 km</t>
  </si>
  <si>
    <t>Borracharia</t>
  </si>
  <si>
    <t>Lavagem</t>
  </si>
  <si>
    <t>Graxa</t>
  </si>
  <si>
    <t xml:space="preserve">Mecanica </t>
  </si>
  <si>
    <t>Tributos (ISS)</t>
  </si>
  <si>
    <t>Tributos (COFINS 3%, e  PIS 0,65%)</t>
  </si>
  <si>
    <t>Seguro Resp. Cívil e terceiro</t>
  </si>
  <si>
    <t>MUNICÍPIO DE NOVA PRATA DO IGUAÇU/PR</t>
  </si>
  <si>
    <t>PLANILHA DE CUSTO TRANSPORTE ESCOLAR ANO LETIVO 2025</t>
  </si>
  <si>
    <t>Quilometragem diária executada: 143 km</t>
  </si>
  <si>
    <t>Quilometragem diária executada: 166 km</t>
  </si>
  <si>
    <t>Quilometragem diária executada: 164 km</t>
  </si>
  <si>
    <t>Preço aproximado (unidade) - 225/75/R16</t>
  </si>
  <si>
    <t>Tipo do Veículo - Van 2010 coor branca Mercedes Benz mod 413: Capacidade minima 14 lugares</t>
  </si>
  <si>
    <t>Linha Nº 01 - Campina</t>
  </si>
  <si>
    <t>Linha Nº 04 - Reassentamento</t>
  </si>
  <si>
    <t>Preço por  troca (12 Litros + Filtro de Ar + Filtro de Óleo + Filtro Sedimentador)</t>
  </si>
  <si>
    <t>Óleo Lubrificante e Filtros</t>
  </si>
  <si>
    <t>Linha Nº 02 - Côlonia Nova e 1º de Maio</t>
  </si>
  <si>
    <t>Tipo do Veículo - Ônibus Mercedes Benz Comil SVELTO U 2008 cor branca: Capacidade minima 32 lugares</t>
  </si>
  <si>
    <t>Linha Nº 03 - Estrala do Iguaçu</t>
  </si>
  <si>
    <t>Preço aproximado (unidade) - 215/75/R17.5</t>
  </si>
  <si>
    <t>Tipo do Veículo -Micro-Ônibus Marcopolo VOLARE W9 2010: Capacidade minima 22 lugares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</si>
</sst>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 * #,##0.00_ ;_ * \-#,##0.00_ ;_ 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4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164" fontId="0" fillId="0" borderId="0" xfId="1" applyFont="1" applyBorder="1"/>
    <xf numFmtId="164" fontId="0" fillId="0" borderId="1" xfId="1" applyFont="1" applyBorder="1" applyProtection="1">
      <protection locked="0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2" fillId="0" borderId="0" xfId="0" applyFont="1" applyProtection="1">
      <protection locked="0"/>
    </xf>
    <xf numFmtId="0" fontId="0" fillId="0" borderId="1" xfId="0" applyBorder="1" applyAlignment="1">
      <alignment horizontal="left" wrapText="1"/>
    </xf>
    <xf numFmtId="164" fontId="0" fillId="2" borderId="1" xfId="1" applyFont="1" applyFill="1" applyBorder="1"/>
    <xf numFmtId="10" fontId="0" fillId="0" borderId="1" xfId="3" applyNumberFormat="1" applyFont="1" applyBorder="1" applyAlignment="1">
      <alignment horizontal="center"/>
    </xf>
    <xf numFmtId="10" fontId="2" fillId="0" borderId="1" xfId="3" applyNumberFormat="1" applyFont="1" applyBorder="1" applyAlignment="1">
      <alignment horizontal="center"/>
    </xf>
    <xf numFmtId="44" fontId="2" fillId="0" borderId="1" xfId="2" applyFont="1" applyBorder="1" applyProtection="1">
      <protection locked="0"/>
    </xf>
    <xf numFmtId="44" fontId="0" fillId="0" borderId="1" xfId="2" applyFont="1" applyBorder="1" applyProtection="1">
      <protection locked="0"/>
    </xf>
    <xf numFmtId="44" fontId="0" fillId="2" borderId="1" xfId="2" applyFont="1" applyFill="1" applyBorder="1"/>
    <xf numFmtId="10" fontId="0" fillId="0" borderId="1" xfId="0" applyNumberFormat="1" applyBorder="1" applyProtection="1">
      <protection locked="0"/>
    </xf>
    <xf numFmtId="164" fontId="0" fillId="2" borderId="1" xfId="1" applyFont="1" applyFill="1" applyBorder="1" applyProtection="1">
      <protection locked="0"/>
    </xf>
    <xf numFmtId="0" fontId="0" fillId="0" borderId="7" xfId="0" applyBorder="1"/>
    <xf numFmtId="44" fontId="0" fillId="0" borderId="1" xfId="2" applyFont="1" applyBorder="1" applyAlignment="1"/>
    <xf numFmtId="0" fontId="0" fillId="0" borderId="1" xfId="0" applyBorder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10" fontId="2" fillId="4" borderId="1" xfId="0" applyNumberFormat="1" applyFont="1" applyFill="1" applyBorder="1" applyProtection="1">
      <protection locked="0"/>
    </xf>
    <xf numFmtId="43" fontId="0" fillId="0" borderId="0" xfId="0" applyNumberFormat="1"/>
    <xf numFmtId="0" fontId="0" fillId="2" borderId="1" xfId="0" applyFill="1" applyBorder="1"/>
    <xf numFmtId="44" fontId="1" fillId="2" borderId="1" xfId="2" applyFont="1" applyFill="1" applyBorder="1"/>
    <xf numFmtId="44" fontId="1" fillId="2" borderId="1" xfId="2" applyFont="1" applyFill="1" applyBorder="1" applyProtection="1">
      <protection locked="0"/>
    </xf>
    <xf numFmtId="44" fontId="1" fillId="2" borderId="1" xfId="2" applyFont="1" applyFill="1" applyBorder="1" applyAlignment="1"/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5">
    <cellStyle name="Moeda" xfId="2" builtinId="4"/>
    <cellStyle name="Normal" xfId="0" builtinId="0"/>
    <cellStyle name="Normal 2" xfId="4" xr:uid="{DF36F6ED-6EC5-4290-B5BF-1315DF6027A7}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47625</xdr:rowOff>
    </xdr:from>
    <xdr:to>
      <xdr:col>1</xdr:col>
      <xdr:colOff>1127365</xdr:colOff>
      <xdr:row>5</xdr:row>
      <xdr:rowOff>76233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3E43477-9B92-4FA5-ADC2-0E5571977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7625"/>
          <a:ext cx="1041640" cy="9811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47625</xdr:rowOff>
    </xdr:from>
    <xdr:to>
      <xdr:col>1</xdr:col>
      <xdr:colOff>1127365</xdr:colOff>
      <xdr:row>5</xdr:row>
      <xdr:rowOff>76233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A9B6BC63-F66B-4A80-8AD8-87FF6610B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7625"/>
          <a:ext cx="1041640" cy="9811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47625</xdr:rowOff>
    </xdr:from>
    <xdr:to>
      <xdr:col>1</xdr:col>
      <xdr:colOff>1127365</xdr:colOff>
      <xdr:row>5</xdr:row>
      <xdr:rowOff>76233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D01C8DE4-485B-480B-A414-FD9FE642F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7625"/>
          <a:ext cx="1041640" cy="9811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47625</xdr:rowOff>
    </xdr:from>
    <xdr:to>
      <xdr:col>1</xdr:col>
      <xdr:colOff>1127365</xdr:colOff>
      <xdr:row>5</xdr:row>
      <xdr:rowOff>76233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12AE99DD-C79B-4395-8F82-B2718192C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7625"/>
          <a:ext cx="1041640" cy="9811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2CAAD-C01A-422F-8BB6-A67A6AAF1837}">
  <sheetPr>
    <pageSetUpPr fitToPage="1"/>
  </sheetPr>
  <dimension ref="A1:G126"/>
  <sheetViews>
    <sheetView topLeftCell="A34" workbookViewId="0">
      <selection activeCell="C23" sqref="C23"/>
    </sheetView>
  </sheetViews>
  <sheetFormatPr defaultColWidth="0" defaultRowHeight="15" customHeight="1" zeroHeight="1" x14ac:dyDescent="0.25"/>
  <cols>
    <col min="1" max="1" width="3.140625" customWidth="1"/>
    <col min="2" max="2" width="41.42578125" customWidth="1"/>
    <col min="3" max="3" width="15.140625" customWidth="1"/>
    <col min="4" max="4" width="1.140625" customWidth="1"/>
    <col min="5" max="5" width="32" customWidth="1"/>
    <col min="6" max="6" width="14.85546875" customWidth="1"/>
    <col min="7" max="7" width="3.85546875" customWidth="1"/>
    <col min="8" max="16384" width="9.140625" hidden="1"/>
  </cols>
  <sheetData>
    <row r="1" spans="2:6" x14ac:dyDescent="0.25"/>
    <row r="2" spans="2:6" x14ac:dyDescent="0.25">
      <c r="B2" s="22"/>
      <c r="C2" s="23" t="s">
        <v>60</v>
      </c>
      <c r="D2" s="22"/>
      <c r="E2" s="22"/>
    </row>
    <row r="3" spans="2:6" x14ac:dyDescent="0.25">
      <c r="B3" s="22"/>
      <c r="C3" s="23" t="s">
        <v>61</v>
      </c>
      <c r="D3" s="22"/>
      <c r="E3" s="22"/>
    </row>
    <row r="4" spans="2:6" x14ac:dyDescent="0.25"/>
    <row r="5" spans="2:6" x14ac:dyDescent="0.25"/>
    <row r="6" spans="2:6" x14ac:dyDescent="0.25"/>
    <row r="7" spans="2:6" x14ac:dyDescent="0.25">
      <c r="B7" s="32" t="s">
        <v>0</v>
      </c>
      <c r="C7" s="32"/>
      <c r="D7" s="32"/>
      <c r="E7" s="32"/>
      <c r="F7" s="32"/>
    </row>
    <row r="8" spans="2:6" x14ac:dyDescent="0.25">
      <c r="B8" s="33" t="s">
        <v>66</v>
      </c>
      <c r="C8" s="33"/>
      <c r="D8" s="33"/>
      <c r="E8" s="33"/>
      <c r="F8" s="33"/>
    </row>
    <row r="9" spans="2:6" x14ac:dyDescent="0.25">
      <c r="B9" s="32" t="s">
        <v>67</v>
      </c>
      <c r="C9" s="32"/>
      <c r="D9" s="32"/>
      <c r="E9" s="32"/>
      <c r="F9" s="32"/>
    </row>
    <row r="10" spans="2:6" x14ac:dyDescent="0.25">
      <c r="B10" s="32" t="s">
        <v>63</v>
      </c>
      <c r="C10" s="32"/>
      <c r="D10" s="32"/>
      <c r="E10" s="32"/>
      <c r="F10" s="32"/>
    </row>
    <row r="11" spans="2:6" x14ac:dyDescent="0.25">
      <c r="B11" s="32" t="s">
        <v>41</v>
      </c>
      <c r="C11" s="32"/>
      <c r="D11" s="32"/>
      <c r="E11" s="32"/>
      <c r="F11" s="32"/>
    </row>
    <row r="12" spans="2:6" x14ac:dyDescent="0.25">
      <c r="B12" s="34"/>
      <c r="C12" s="34"/>
      <c r="D12" s="34"/>
      <c r="E12" s="34"/>
      <c r="F12" s="34"/>
    </row>
    <row r="13" spans="2:6" x14ac:dyDescent="0.25">
      <c r="B13" s="35" t="s">
        <v>1</v>
      </c>
      <c r="C13" s="35"/>
      <c r="D13" s="2"/>
      <c r="E13" s="35" t="s">
        <v>14</v>
      </c>
      <c r="F13" s="35"/>
    </row>
    <row r="14" spans="2:6" x14ac:dyDescent="0.25">
      <c r="B14" s="36"/>
      <c r="C14" s="36"/>
      <c r="D14" s="36"/>
      <c r="E14" s="36"/>
      <c r="F14" s="36"/>
    </row>
    <row r="15" spans="2:6" x14ac:dyDescent="0.25">
      <c r="B15" s="37" t="s">
        <v>2</v>
      </c>
      <c r="C15" s="38"/>
      <c r="E15" s="37" t="s">
        <v>15</v>
      </c>
      <c r="F15" s="38"/>
    </row>
    <row r="16" spans="2:6" x14ac:dyDescent="0.25">
      <c r="B16" s="1" t="s">
        <v>3</v>
      </c>
      <c r="C16" s="16">
        <v>6.33</v>
      </c>
      <c r="D16" s="3"/>
      <c r="E16" s="1" t="s">
        <v>16</v>
      </c>
      <c r="F16" s="16">
        <v>97012</v>
      </c>
    </row>
    <row r="17" spans="2:6" x14ac:dyDescent="0.25">
      <c r="B17" s="1" t="s">
        <v>4</v>
      </c>
      <c r="C17" s="11">
        <v>4.3</v>
      </c>
      <c r="E17" s="1" t="s">
        <v>17</v>
      </c>
      <c r="F17" s="17">
        <v>7.0000000000000007E-2</v>
      </c>
    </row>
    <row r="18" spans="2:6" x14ac:dyDescent="0.25">
      <c r="B18" s="1" t="s">
        <v>5</v>
      </c>
      <c r="C18" s="14">
        <f>C16/C17</f>
        <v>1.472093023255814</v>
      </c>
      <c r="E18" s="1" t="s">
        <v>21</v>
      </c>
      <c r="F18" s="15">
        <f>F16*7%</f>
        <v>6790.8400000000011</v>
      </c>
    </row>
    <row r="19" spans="2:6" x14ac:dyDescent="0.25">
      <c r="E19" s="1" t="s">
        <v>18</v>
      </c>
      <c r="F19" s="15">
        <f>F18/12</f>
        <v>565.90333333333342</v>
      </c>
    </row>
    <row r="20" spans="2:6" x14ac:dyDescent="0.25">
      <c r="B20" s="30"/>
      <c r="C20" s="31"/>
      <c r="E20" s="1" t="s">
        <v>19</v>
      </c>
      <c r="F20" s="18">
        <v>3320</v>
      </c>
    </row>
    <row r="21" spans="2:6" x14ac:dyDescent="0.25">
      <c r="B21" s="37" t="s">
        <v>70</v>
      </c>
      <c r="C21" s="38"/>
      <c r="D21" s="3"/>
      <c r="E21" s="1" t="s">
        <v>20</v>
      </c>
      <c r="F21" s="14">
        <f>F19/F20</f>
        <v>0.17045281124497993</v>
      </c>
    </row>
    <row r="22" spans="2:6" ht="30" x14ac:dyDescent="0.25">
      <c r="B22" s="21" t="s">
        <v>69</v>
      </c>
      <c r="C22" s="4">
        <v>965</v>
      </c>
    </row>
    <row r="23" spans="2:6" x14ac:dyDescent="0.25">
      <c r="B23" s="1" t="s">
        <v>6</v>
      </c>
      <c r="C23" s="11">
        <v>10000</v>
      </c>
      <c r="D23" s="3"/>
      <c r="E23" s="37" t="s">
        <v>22</v>
      </c>
      <c r="F23" s="38"/>
    </row>
    <row r="24" spans="2:6" x14ac:dyDescent="0.25">
      <c r="B24" s="1" t="s">
        <v>7</v>
      </c>
      <c r="C24" s="14">
        <f>C22/C23</f>
        <v>9.6500000000000002E-2</v>
      </c>
      <c r="E24" s="1" t="s">
        <v>28</v>
      </c>
      <c r="F24" s="16">
        <v>2040</v>
      </c>
    </row>
    <row r="25" spans="2:6" x14ac:dyDescent="0.25">
      <c r="E25" s="1" t="s">
        <v>23</v>
      </c>
      <c r="F25" s="15">
        <f>F24/12</f>
        <v>170</v>
      </c>
    </row>
    <row r="26" spans="2:6" x14ac:dyDescent="0.25">
      <c r="B26" s="37" t="s">
        <v>8</v>
      </c>
      <c r="C26" s="38"/>
      <c r="E26" s="1" t="s">
        <v>24</v>
      </c>
      <c r="F26" s="15">
        <f>F25</f>
        <v>170</v>
      </c>
    </row>
    <row r="27" spans="2:6" x14ac:dyDescent="0.25">
      <c r="B27" s="1" t="s">
        <v>65</v>
      </c>
      <c r="C27" s="11">
        <v>990.64</v>
      </c>
      <c r="D27" s="3"/>
      <c r="E27" s="1" t="s">
        <v>25</v>
      </c>
      <c r="F27" s="15">
        <f>F26/3</f>
        <v>56.666666666666664</v>
      </c>
    </row>
    <row r="28" spans="2:6" x14ac:dyDescent="0.25">
      <c r="B28" s="1" t="s">
        <v>9</v>
      </c>
      <c r="C28" s="26">
        <v>4</v>
      </c>
      <c r="E28" s="1" t="s">
        <v>26</v>
      </c>
      <c r="F28" s="15">
        <f>F24*8%</f>
        <v>163.20000000000002</v>
      </c>
    </row>
    <row r="29" spans="2:6" x14ac:dyDescent="0.25">
      <c r="B29" s="1" t="s">
        <v>10</v>
      </c>
      <c r="C29" s="15">
        <f>C27*C28</f>
        <v>3962.56</v>
      </c>
      <c r="D29" s="3"/>
      <c r="E29" s="1" t="s">
        <v>27</v>
      </c>
      <c r="F29" s="15">
        <f>F24*20%</f>
        <v>408</v>
      </c>
    </row>
    <row r="30" spans="2:6" x14ac:dyDescent="0.25">
      <c r="B30" s="1" t="s">
        <v>40</v>
      </c>
      <c r="C30" s="11">
        <v>25000</v>
      </c>
      <c r="D30" s="3"/>
      <c r="E30" s="1" t="s">
        <v>36</v>
      </c>
      <c r="F30" s="15">
        <f>SUM(F24:F29)</f>
        <v>3007.8666666666663</v>
      </c>
    </row>
    <row r="31" spans="2:6" x14ac:dyDescent="0.25">
      <c r="B31" s="1" t="s">
        <v>11</v>
      </c>
      <c r="C31" s="14">
        <f>C29/C30</f>
        <v>0.15850239999999999</v>
      </c>
      <c r="E31" s="1" t="s">
        <v>37</v>
      </c>
      <c r="F31" s="14">
        <f>F30/C39</f>
        <v>0.90598393574297176</v>
      </c>
    </row>
    <row r="32" spans="2:6" x14ac:dyDescent="0.25"/>
    <row r="33" spans="2:6" x14ac:dyDescent="0.25">
      <c r="B33" s="37" t="s">
        <v>12</v>
      </c>
      <c r="C33" s="38"/>
      <c r="E33" s="35" t="s">
        <v>29</v>
      </c>
      <c r="F33" s="35"/>
    </row>
    <row r="34" spans="2:6" x14ac:dyDescent="0.25">
      <c r="B34" s="1" t="s">
        <v>53</v>
      </c>
      <c r="C34" s="27">
        <v>200</v>
      </c>
      <c r="D34" s="3"/>
      <c r="E34" s="1" t="s">
        <v>30</v>
      </c>
      <c r="F34" s="15">
        <f>F16*1%</f>
        <v>970.12</v>
      </c>
    </row>
    <row r="35" spans="2:6" x14ac:dyDescent="0.25">
      <c r="B35" s="1" t="s">
        <v>54</v>
      </c>
      <c r="C35" s="28">
        <v>164</v>
      </c>
      <c r="E35" s="1" t="s">
        <v>59</v>
      </c>
      <c r="F35" s="16">
        <v>3695.64</v>
      </c>
    </row>
    <row r="36" spans="2:6" x14ac:dyDescent="0.25">
      <c r="B36" s="1" t="s">
        <v>55</v>
      </c>
      <c r="C36" s="28">
        <v>120</v>
      </c>
      <c r="E36" s="1" t="s">
        <v>31</v>
      </c>
      <c r="F36" s="16">
        <v>500</v>
      </c>
    </row>
    <row r="37" spans="2:6" x14ac:dyDescent="0.25">
      <c r="B37" s="1" t="s">
        <v>56</v>
      </c>
      <c r="C37" s="29">
        <v>500</v>
      </c>
      <c r="D37" s="19"/>
      <c r="E37" s="1" t="s">
        <v>34</v>
      </c>
      <c r="F37" s="16">
        <v>90.94</v>
      </c>
    </row>
    <row r="38" spans="2:6" x14ac:dyDescent="0.25">
      <c r="B38" s="1" t="s">
        <v>50</v>
      </c>
      <c r="C38" s="20">
        <f>SUM(C34:C37)</f>
        <v>984</v>
      </c>
      <c r="D38" s="19"/>
      <c r="E38" s="1" t="s">
        <v>32</v>
      </c>
      <c r="F38" s="16">
        <v>650</v>
      </c>
    </row>
    <row r="39" spans="2:6" x14ac:dyDescent="0.25">
      <c r="B39" s="1" t="s">
        <v>19</v>
      </c>
      <c r="C39" s="18">
        <v>3320</v>
      </c>
      <c r="D39" s="19"/>
      <c r="E39" s="1" t="s">
        <v>33</v>
      </c>
      <c r="F39" s="15">
        <f>SUM(F34:F38)</f>
        <v>5906.7</v>
      </c>
    </row>
    <row r="40" spans="2:6" x14ac:dyDescent="0.25">
      <c r="B40" s="1" t="s">
        <v>13</v>
      </c>
      <c r="C40" s="14">
        <f>C38/C39</f>
        <v>0.29638554216867469</v>
      </c>
      <c r="D40" s="19"/>
      <c r="E40" s="1" t="s">
        <v>35</v>
      </c>
      <c r="F40" s="14">
        <f>F39/F20</f>
        <v>1.7791265060240964</v>
      </c>
    </row>
    <row r="41" spans="2:6" x14ac:dyDescent="0.25">
      <c r="B41" s="36"/>
      <c r="C41" s="36"/>
      <c r="D41" s="7"/>
      <c r="F41" s="9"/>
    </row>
    <row r="42" spans="2:6" x14ac:dyDescent="0.25">
      <c r="B42" s="35" t="s">
        <v>42</v>
      </c>
      <c r="C42" s="35"/>
      <c r="D42" s="7"/>
      <c r="F42" s="9"/>
    </row>
    <row r="43" spans="2:6" x14ac:dyDescent="0.25">
      <c r="B43" s="5" t="s">
        <v>43</v>
      </c>
      <c r="C43" s="5" t="s">
        <v>44</v>
      </c>
      <c r="D43" s="7"/>
      <c r="F43" s="9"/>
    </row>
    <row r="44" spans="2:6" ht="15" customHeight="1" x14ac:dyDescent="0.25">
      <c r="B44" s="10" t="s">
        <v>45</v>
      </c>
      <c r="C44" s="12">
        <v>4.0099999999999997E-2</v>
      </c>
      <c r="D44" s="7"/>
      <c r="F44" s="9"/>
    </row>
    <row r="45" spans="2:6" x14ac:dyDescent="0.25">
      <c r="B45" s="10" t="s">
        <v>46</v>
      </c>
      <c r="C45" s="12">
        <v>5.5999999999999999E-3</v>
      </c>
      <c r="D45" s="7"/>
      <c r="F45" s="9"/>
    </row>
    <row r="46" spans="2:6" x14ac:dyDescent="0.25">
      <c r="B46" s="10" t="s">
        <v>47</v>
      </c>
      <c r="C46" s="12">
        <v>1.11E-2</v>
      </c>
      <c r="D46" s="7"/>
      <c r="E46" s="25"/>
      <c r="F46" s="9"/>
    </row>
    <row r="47" spans="2:6" ht="15" customHeight="1" x14ac:dyDescent="0.25">
      <c r="B47" s="10" t="s">
        <v>48</v>
      </c>
      <c r="C47" s="12">
        <v>7.4999999999999997E-2</v>
      </c>
      <c r="D47" s="7"/>
      <c r="F47" s="9"/>
    </row>
    <row r="48" spans="2:6" ht="15" customHeight="1" x14ac:dyDescent="0.25">
      <c r="B48" s="10" t="s">
        <v>58</v>
      </c>
      <c r="C48" s="12">
        <v>2.5000000000000001E-2</v>
      </c>
      <c r="D48" s="7"/>
      <c r="F48" s="9"/>
    </row>
    <row r="49" spans="2:6" ht="15" customHeight="1" x14ac:dyDescent="0.25">
      <c r="B49" s="10" t="s">
        <v>57</v>
      </c>
      <c r="C49" s="12">
        <v>0.03</v>
      </c>
      <c r="D49" s="7"/>
      <c r="F49" s="9"/>
    </row>
    <row r="50" spans="2:6" x14ac:dyDescent="0.25">
      <c r="B50" s="8" t="s">
        <v>49</v>
      </c>
      <c r="C50" s="12">
        <v>4.4999999999999998E-2</v>
      </c>
      <c r="D50" s="7"/>
      <c r="F50" s="9"/>
    </row>
    <row r="51" spans="2:6" x14ac:dyDescent="0.25">
      <c r="B51" s="6" t="s">
        <v>50</v>
      </c>
      <c r="C51" s="13">
        <f>SUM(C44:C50)</f>
        <v>0.23180000000000001</v>
      </c>
      <c r="D51" s="7"/>
      <c r="F51" s="9"/>
    </row>
    <row r="52" spans="2:6" x14ac:dyDescent="0.25">
      <c r="B52" s="7"/>
      <c r="C52" s="7"/>
      <c r="D52" s="7"/>
      <c r="F52" s="9"/>
    </row>
    <row r="53" spans="2:6" x14ac:dyDescent="0.25">
      <c r="B53" s="39" t="s">
        <v>38</v>
      </c>
      <c r="C53" s="40"/>
      <c r="D53" s="40"/>
      <c r="E53" s="41"/>
      <c r="F53" s="14">
        <f>F40+F31+F21+C18+C24+C31+C40</f>
        <v>4.8790442184365359</v>
      </c>
    </row>
    <row r="54" spans="2:6" x14ac:dyDescent="0.25">
      <c r="B54" s="42" t="s">
        <v>51</v>
      </c>
      <c r="C54" s="42"/>
      <c r="D54" s="42"/>
      <c r="E54" s="42"/>
      <c r="F54" s="24">
        <f>C51</f>
        <v>0.23180000000000001</v>
      </c>
    </row>
    <row r="55" spans="2:6" x14ac:dyDescent="0.25">
      <c r="B55" s="43" t="s">
        <v>39</v>
      </c>
      <c r="C55" s="44"/>
      <c r="D55" s="44"/>
      <c r="E55" s="45"/>
      <c r="F55" s="14">
        <f>F53+(F53*F54)</f>
        <v>6.0100066682701252</v>
      </c>
    </row>
    <row r="56" spans="2:6" x14ac:dyDescent="0.25"/>
    <row r="65" customFormat="1" ht="15" hidden="1" customHeight="1" x14ac:dyDescent="0.25"/>
    <row r="66" customFormat="1" ht="15" hidden="1" customHeight="1" x14ac:dyDescent="0.25"/>
    <row r="67" customFormat="1" ht="15" hidden="1" customHeight="1" x14ac:dyDescent="0.25"/>
    <row r="68" customFormat="1" ht="15" hidden="1" customHeight="1" x14ac:dyDescent="0.25"/>
    <row r="69" customFormat="1" ht="15" hidden="1" customHeight="1" x14ac:dyDescent="0.25"/>
    <row r="70" customFormat="1" ht="15" hidden="1" customHeight="1" x14ac:dyDescent="0.25"/>
    <row r="71" customFormat="1" ht="15" hidden="1" customHeight="1" x14ac:dyDescent="0.25"/>
    <row r="72" customFormat="1" ht="15" hidden="1" customHeight="1" x14ac:dyDescent="0.25"/>
    <row r="73" customFormat="1" ht="15" hidden="1" customHeight="1" x14ac:dyDescent="0.25"/>
    <row r="74" customFormat="1" ht="15" hidden="1" customHeight="1" x14ac:dyDescent="0.25"/>
    <row r="75" customFormat="1" ht="15" hidden="1" customHeigh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ht="15" customHeight="1" x14ac:dyDescent="0.25"/>
  </sheetData>
  <mergeCells count="22">
    <mergeCell ref="B42:C42"/>
    <mergeCell ref="B53:E53"/>
    <mergeCell ref="B54:E54"/>
    <mergeCell ref="B55:E55"/>
    <mergeCell ref="B21:C21"/>
    <mergeCell ref="E23:F23"/>
    <mergeCell ref="B26:C26"/>
    <mergeCell ref="B33:C33"/>
    <mergeCell ref="E33:F33"/>
    <mergeCell ref="B41:C41"/>
    <mergeCell ref="B20:C20"/>
    <mergeCell ref="B7:F7"/>
    <mergeCell ref="B8:F8"/>
    <mergeCell ref="B9:F9"/>
    <mergeCell ref="B10:F10"/>
    <mergeCell ref="B11:F11"/>
    <mergeCell ref="B12:F12"/>
    <mergeCell ref="B13:C13"/>
    <mergeCell ref="E13:F13"/>
    <mergeCell ref="B14:F14"/>
    <mergeCell ref="B15:C15"/>
    <mergeCell ref="E15:F15"/>
  </mergeCells>
  <pageMargins left="0.511811024" right="0.511811024" top="0.78740157499999996" bottom="0.78740157499999996" header="0.31496062000000002" footer="0.31496062000000002"/>
  <pageSetup paperSize="9" scale="85" fitToHeight="0" orientation="portrait" r:id="rId1"/>
  <rowBreaks count="1" manualBreakCount="1">
    <brk id="5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8305E-ACBE-4A4C-9C97-87355576705C}">
  <sheetPr>
    <pageSetUpPr fitToPage="1"/>
  </sheetPr>
  <dimension ref="A1:G126"/>
  <sheetViews>
    <sheetView topLeftCell="A25" workbookViewId="0">
      <selection activeCell="E44" sqref="E44"/>
    </sheetView>
  </sheetViews>
  <sheetFormatPr defaultColWidth="0" defaultRowHeight="15" customHeight="1" zeroHeight="1" x14ac:dyDescent="0.25"/>
  <cols>
    <col min="1" max="1" width="3.140625" customWidth="1"/>
    <col min="2" max="2" width="41.42578125" customWidth="1"/>
    <col min="3" max="3" width="15.140625" customWidth="1"/>
    <col min="4" max="4" width="1.140625" customWidth="1"/>
    <col min="5" max="5" width="32" customWidth="1"/>
    <col min="6" max="6" width="14.85546875" customWidth="1"/>
    <col min="7" max="7" width="3.85546875" customWidth="1"/>
    <col min="8" max="16384" width="9.140625" hidden="1"/>
  </cols>
  <sheetData>
    <row r="1" spans="2:6" x14ac:dyDescent="0.25"/>
    <row r="2" spans="2:6" x14ac:dyDescent="0.25">
      <c r="B2" s="22"/>
      <c r="C2" s="23" t="s">
        <v>60</v>
      </c>
      <c r="D2" s="22"/>
      <c r="E2" s="22"/>
    </row>
    <row r="3" spans="2:6" x14ac:dyDescent="0.25">
      <c r="B3" s="22"/>
      <c r="C3" s="23" t="s">
        <v>61</v>
      </c>
      <c r="D3" s="22"/>
      <c r="E3" s="22"/>
    </row>
    <row r="4" spans="2:6" x14ac:dyDescent="0.25"/>
    <row r="5" spans="2:6" x14ac:dyDescent="0.25"/>
    <row r="6" spans="2:6" x14ac:dyDescent="0.25"/>
    <row r="7" spans="2:6" x14ac:dyDescent="0.25">
      <c r="B7" s="32" t="s">
        <v>0</v>
      </c>
      <c r="C7" s="32"/>
      <c r="D7" s="32"/>
      <c r="E7" s="32"/>
      <c r="F7" s="32"/>
    </row>
    <row r="8" spans="2:6" x14ac:dyDescent="0.25">
      <c r="B8" s="33" t="s">
        <v>72</v>
      </c>
      <c r="C8" s="33"/>
      <c r="D8" s="33"/>
      <c r="E8" s="33"/>
      <c r="F8" s="33"/>
    </row>
    <row r="9" spans="2:6" x14ac:dyDescent="0.25">
      <c r="B9" s="32" t="s">
        <v>71</v>
      </c>
      <c r="C9" s="32"/>
      <c r="D9" s="32"/>
      <c r="E9" s="32"/>
      <c r="F9" s="32"/>
    </row>
    <row r="10" spans="2:6" x14ac:dyDescent="0.25">
      <c r="B10" s="32" t="s">
        <v>62</v>
      </c>
      <c r="C10" s="32"/>
      <c r="D10" s="32"/>
      <c r="E10" s="32"/>
      <c r="F10" s="32"/>
    </row>
    <row r="11" spans="2:6" x14ac:dyDescent="0.25">
      <c r="B11" s="32" t="s">
        <v>41</v>
      </c>
      <c r="C11" s="32"/>
      <c r="D11" s="32"/>
      <c r="E11" s="32"/>
      <c r="F11" s="32"/>
    </row>
    <row r="12" spans="2:6" x14ac:dyDescent="0.25">
      <c r="B12" s="34"/>
      <c r="C12" s="34"/>
      <c r="D12" s="34"/>
      <c r="E12" s="34"/>
      <c r="F12" s="34"/>
    </row>
    <row r="13" spans="2:6" x14ac:dyDescent="0.25">
      <c r="B13" s="35" t="s">
        <v>1</v>
      </c>
      <c r="C13" s="35"/>
      <c r="D13" s="2"/>
      <c r="E13" s="35" t="s">
        <v>14</v>
      </c>
      <c r="F13" s="35"/>
    </row>
    <row r="14" spans="2:6" x14ac:dyDescent="0.25">
      <c r="B14" s="36"/>
      <c r="C14" s="36"/>
      <c r="D14" s="36"/>
      <c r="E14" s="36"/>
      <c r="F14" s="36"/>
    </row>
    <row r="15" spans="2:6" x14ac:dyDescent="0.25">
      <c r="B15" s="37" t="s">
        <v>2</v>
      </c>
      <c r="C15" s="38"/>
      <c r="E15" s="37" t="s">
        <v>15</v>
      </c>
      <c r="F15" s="38"/>
    </row>
    <row r="16" spans="2:6" x14ac:dyDescent="0.25">
      <c r="B16" s="1" t="s">
        <v>3</v>
      </c>
      <c r="C16" s="16">
        <v>6.33</v>
      </c>
      <c r="D16" s="3"/>
      <c r="E16" s="1" t="s">
        <v>16</v>
      </c>
      <c r="F16" s="16">
        <v>117374</v>
      </c>
    </row>
    <row r="17" spans="2:6" x14ac:dyDescent="0.25">
      <c r="B17" s="1" t="s">
        <v>4</v>
      </c>
      <c r="C17" s="11">
        <v>2.8</v>
      </c>
      <c r="E17" s="1" t="s">
        <v>17</v>
      </c>
      <c r="F17" s="17">
        <v>7.0000000000000007E-2</v>
      </c>
    </row>
    <row r="18" spans="2:6" x14ac:dyDescent="0.25">
      <c r="B18" s="1" t="s">
        <v>5</v>
      </c>
      <c r="C18" s="14">
        <f>C16/C17</f>
        <v>2.2607142857142857</v>
      </c>
      <c r="E18" s="1" t="s">
        <v>21</v>
      </c>
      <c r="F18" s="15">
        <f>F16*7%</f>
        <v>8216.18</v>
      </c>
    </row>
    <row r="19" spans="2:6" x14ac:dyDescent="0.25">
      <c r="E19" s="1" t="s">
        <v>18</v>
      </c>
      <c r="F19" s="15">
        <f>F18/12</f>
        <v>684.68166666666673</v>
      </c>
    </row>
    <row r="20" spans="2:6" x14ac:dyDescent="0.25">
      <c r="B20" s="30"/>
      <c r="C20" s="31"/>
      <c r="E20" s="1" t="s">
        <v>19</v>
      </c>
      <c r="F20" s="18">
        <v>2860</v>
      </c>
    </row>
    <row r="21" spans="2:6" x14ac:dyDescent="0.25">
      <c r="B21" s="37" t="s">
        <v>70</v>
      </c>
      <c r="C21" s="38"/>
      <c r="D21" s="3"/>
      <c r="E21" s="1" t="s">
        <v>20</v>
      </c>
      <c r="F21" s="14">
        <f>F19/F20</f>
        <v>0.23939918414918418</v>
      </c>
    </row>
    <row r="22" spans="2:6" ht="30" x14ac:dyDescent="0.25">
      <c r="B22" s="21" t="s">
        <v>69</v>
      </c>
      <c r="C22" s="4">
        <v>905</v>
      </c>
    </row>
    <row r="23" spans="2:6" x14ac:dyDescent="0.25">
      <c r="B23" s="1" t="s">
        <v>6</v>
      </c>
      <c r="C23" s="11">
        <v>10000</v>
      </c>
      <c r="D23" s="3"/>
      <c r="E23" s="37" t="s">
        <v>22</v>
      </c>
      <c r="F23" s="38"/>
    </row>
    <row r="24" spans="2:6" x14ac:dyDescent="0.25">
      <c r="B24" s="1" t="s">
        <v>7</v>
      </c>
      <c r="C24" s="14">
        <f>C22/C23</f>
        <v>9.0499999999999997E-2</v>
      </c>
      <c r="E24" s="1" t="s">
        <v>28</v>
      </c>
      <c r="F24" s="16">
        <v>2940</v>
      </c>
    </row>
    <row r="25" spans="2:6" x14ac:dyDescent="0.25">
      <c r="E25" s="1" t="s">
        <v>23</v>
      </c>
      <c r="F25" s="15">
        <f>F24/12</f>
        <v>245</v>
      </c>
    </row>
    <row r="26" spans="2:6" x14ac:dyDescent="0.25">
      <c r="B26" s="37" t="s">
        <v>8</v>
      </c>
      <c r="C26" s="38"/>
      <c r="E26" s="1" t="s">
        <v>24</v>
      </c>
      <c r="F26" s="15">
        <f>F25</f>
        <v>245</v>
      </c>
    </row>
    <row r="27" spans="2:6" x14ac:dyDescent="0.25">
      <c r="B27" s="1" t="s">
        <v>65</v>
      </c>
      <c r="C27" s="11">
        <v>2323.7800000000002</v>
      </c>
      <c r="D27" s="3"/>
      <c r="E27" s="1" t="s">
        <v>25</v>
      </c>
      <c r="F27" s="15">
        <f>F26/3</f>
        <v>81.666666666666671</v>
      </c>
    </row>
    <row r="28" spans="2:6" x14ac:dyDescent="0.25">
      <c r="B28" s="1" t="s">
        <v>9</v>
      </c>
      <c r="C28" s="26">
        <v>6</v>
      </c>
      <c r="E28" s="1" t="s">
        <v>26</v>
      </c>
      <c r="F28" s="15">
        <f>F24*8%</f>
        <v>235.20000000000002</v>
      </c>
    </row>
    <row r="29" spans="2:6" x14ac:dyDescent="0.25">
      <c r="B29" s="1" t="s">
        <v>10</v>
      </c>
      <c r="C29" s="15">
        <f>C27*C28</f>
        <v>13942.68</v>
      </c>
      <c r="D29" s="3"/>
      <c r="E29" s="1" t="s">
        <v>27</v>
      </c>
      <c r="F29" s="15">
        <f>F24*20%</f>
        <v>588</v>
      </c>
    </row>
    <row r="30" spans="2:6" x14ac:dyDescent="0.25">
      <c r="B30" s="1" t="s">
        <v>40</v>
      </c>
      <c r="C30" s="11">
        <v>25000</v>
      </c>
      <c r="D30" s="3"/>
      <c r="E30" s="1" t="s">
        <v>36</v>
      </c>
      <c r="F30" s="15">
        <f>SUM(F24:F29)</f>
        <v>4334.8666666666668</v>
      </c>
    </row>
    <row r="31" spans="2:6" x14ac:dyDescent="0.25">
      <c r="B31" s="1" t="s">
        <v>11</v>
      </c>
      <c r="C31" s="14">
        <f>C29/C30</f>
        <v>0.55770719999999996</v>
      </c>
      <c r="E31" s="1" t="s">
        <v>37</v>
      </c>
      <c r="F31" s="14">
        <f>F30/C39</f>
        <v>1.5156876456876458</v>
      </c>
    </row>
    <row r="32" spans="2:6" x14ac:dyDescent="0.25"/>
    <row r="33" spans="2:6" x14ac:dyDescent="0.25">
      <c r="B33" s="37" t="s">
        <v>12</v>
      </c>
      <c r="C33" s="38"/>
      <c r="E33" s="35" t="s">
        <v>29</v>
      </c>
      <c r="F33" s="35"/>
    </row>
    <row r="34" spans="2:6" x14ac:dyDescent="0.25">
      <c r="B34" s="1" t="s">
        <v>53</v>
      </c>
      <c r="C34" s="27">
        <v>100</v>
      </c>
      <c r="D34" s="3"/>
      <c r="E34" s="1" t="s">
        <v>30</v>
      </c>
      <c r="F34" s="15">
        <f>F16*1%</f>
        <v>1173.74</v>
      </c>
    </row>
    <row r="35" spans="2:6" x14ac:dyDescent="0.25">
      <c r="B35" s="1" t="s">
        <v>54</v>
      </c>
      <c r="C35" s="28">
        <v>178</v>
      </c>
      <c r="E35" s="1" t="s">
        <v>59</v>
      </c>
      <c r="F35" s="16">
        <v>3653.74</v>
      </c>
    </row>
    <row r="36" spans="2:6" x14ac:dyDescent="0.25">
      <c r="B36" s="1" t="s">
        <v>55</v>
      </c>
      <c r="C36" s="28">
        <v>80</v>
      </c>
      <c r="E36" s="1" t="s">
        <v>31</v>
      </c>
      <c r="F36" s="16">
        <v>500</v>
      </c>
    </row>
    <row r="37" spans="2:6" x14ac:dyDescent="0.25">
      <c r="B37" s="1" t="s">
        <v>56</v>
      </c>
      <c r="C37" s="29">
        <v>200</v>
      </c>
      <c r="D37" s="19"/>
      <c r="E37" s="1" t="s">
        <v>34</v>
      </c>
      <c r="F37" s="16">
        <v>90.94</v>
      </c>
    </row>
    <row r="38" spans="2:6" x14ac:dyDescent="0.25">
      <c r="B38" s="1" t="s">
        <v>50</v>
      </c>
      <c r="C38" s="20">
        <f>SUM(C34:C37)</f>
        <v>558</v>
      </c>
      <c r="D38" s="19"/>
      <c r="E38" s="1" t="s">
        <v>32</v>
      </c>
      <c r="F38" s="16">
        <v>650</v>
      </c>
    </row>
    <row r="39" spans="2:6" x14ac:dyDescent="0.25">
      <c r="B39" s="1" t="s">
        <v>19</v>
      </c>
      <c r="C39" s="18">
        <v>2860</v>
      </c>
      <c r="D39" s="19"/>
      <c r="E39" s="1" t="s">
        <v>33</v>
      </c>
      <c r="F39" s="15">
        <f>SUM(F34:F38)</f>
        <v>6068.4199999999992</v>
      </c>
    </row>
    <row r="40" spans="2:6" x14ac:dyDescent="0.25">
      <c r="B40" s="1" t="s">
        <v>13</v>
      </c>
      <c r="C40" s="14">
        <f>C38/C39</f>
        <v>0.19510489510489509</v>
      </c>
      <c r="D40" s="19"/>
      <c r="E40" s="1" t="s">
        <v>35</v>
      </c>
      <c r="F40" s="14">
        <f>F39/F20</f>
        <v>2.1218251748251746</v>
      </c>
    </row>
    <row r="41" spans="2:6" x14ac:dyDescent="0.25">
      <c r="B41" s="36"/>
      <c r="C41" s="36"/>
      <c r="D41" s="7"/>
      <c r="F41" s="9"/>
    </row>
    <row r="42" spans="2:6" x14ac:dyDescent="0.25">
      <c r="B42" s="35" t="s">
        <v>42</v>
      </c>
      <c r="C42" s="35"/>
      <c r="D42" s="7"/>
      <c r="F42" s="9"/>
    </row>
    <row r="43" spans="2:6" x14ac:dyDescent="0.25">
      <c r="B43" s="5" t="s">
        <v>43</v>
      </c>
      <c r="C43" s="5" t="s">
        <v>44</v>
      </c>
      <c r="D43" s="7"/>
      <c r="F43" s="9"/>
    </row>
    <row r="44" spans="2:6" ht="15" customHeight="1" x14ac:dyDescent="0.25">
      <c r="B44" s="10" t="s">
        <v>45</v>
      </c>
      <c r="C44" s="12">
        <v>4.0099999999999997E-2</v>
      </c>
      <c r="D44" s="7"/>
      <c r="F44" s="9"/>
    </row>
    <row r="45" spans="2:6" x14ac:dyDescent="0.25">
      <c r="B45" s="10" t="s">
        <v>46</v>
      </c>
      <c r="C45" s="12">
        <v>5.5999999999999999E-3</v>
      </c>
      <c r="D45" s="7"/>
      <c r="F45" s="9"/>
    </row>
    <row r="46" spans="2:6" x14ac:dyDescent="0.25">
      <c r="B46" s="10" t="s">
        <v>47</v>
      </c>
      <c r="C46" s="12">
        <v>1.11E-2</v>
      </c>
      <c r="D46" s="7"/>
      <c r="E46" s="25"/>
      <c r="F46" s="9"/>
    </row>
    <row r="47" spans="2:6" ht="15" customHeight="1" x14ac:dyDescent="0.25">
      <c r="B47" s="10" t="s">
        <v>48</v>
      </c>
      <c r="C47" s="12">
        <v>7.4999999999999997E-2</v>
      </c>
      <c r="D47" s="7"/>
      <c r="F47" s="9"/>
    </row>
    <row r="48" spans="2:6" ht="15" customHeight="1" x14ac:dyDescent="0.25">
      <c r="B48" s="10" t="s">
        <v>58</v>
      </c>
      <c r="C48" s="12">
        <v>2.5000000000000001E-2</v>
      </c>
      <c r="D48" s="7"/>
      <c r="F48" s="9"/>
    </row>
    <row r="49" spans="2:6" ht="15" customHeight="1" x14ac:dyDescent="0.25">
      <c r="B49" s="10" t="s">
        <v>57</v>
      </c>
      <c r="C49" s="12">
        <v>0.03</v>
      </c>
      <c r="D49" s="7"/>
      <c r="F49" s="9"/>
    </row>
    <row r="50" spans="2:6" x14ac:dyDescent="0.25">
      <c r="B50" s="8" t="s">
        <v>49</v>
      </c>
      <c r="C50" s="12">
        <v>4.4999999999999998E-2</v>
      </c>
      <c r="D50" s="7"/>
      <c r="F50" s="9"/>
    </row>
    <row r="51" spans="2:6" x14ac:dyDescent="0.25">
      <c r="B51" s="6" t="s">
        <v>50</v>
      </c>
      <c r="C51" s="13">
        <f>SUM(C44:C50)</f>
        <v>0.23180000000000001</v>
      </c>
      <c r="D51" s="7"/>
      <c r="F51" s="9"/>
    </row>
    <row r="52" spans="2:6" x14ac:dyDescent="0.25">
      <c r="B52" s="7"/>
      <c r="C52" s="7"/>
      <c r="D52" s="7"/>
      <c r="F52" s="9"/>
    </row>
    <row r="53" spans="2:6" x14ac:dyDescent="0.25">
      <c r="B53" s="39" t="s">
        <v>38</v>
      </c>
      <c r="C53" s="40"/>
      <c r="D53" s="40"/>
      <c r="E53" s="41"/>
      <c r="F53" s="14">
        <f>F40+F31+F21+C18+C24+C31+C40</f>
        <v>6.9809383854811848</v>
      </c>
    </row>
    <row r="54" spans="2:6" x14ac:dyDescent="0.25">
      <c r="B54" s="42" t="s">
        <v>51</v>
      </c>
      <c r="C54" s="42"/>
      <c r="D54" s="42"/>
      <c r="E54" s="42"/>
      <c r="F54" s="24">
        <f>C51</f>
        <v>0.23180000000000001</v>
      </c>
    </row>
    <row r="55" spans="2:6" x14ac:dyDescent="0.25">
      <c r="B55" s="43" t="s">
        <v>39</v>
      </c>
      <c r="C55" s="44"/>
      <c r="D55" s="44"/>
      <c r="E55" s="45"/>
      <c r="F55" s="14">
        <f>F53+(F53*F54)</f>
        <v>8.5991199032357244</v>
      </c>
    </row>
    <row r="56" spans="2:6" x14ac:dyDescent="0.25"/>
    <row r="65" customFormat="1" ht="15" hidden="1" customHeight="1" x14ac:dyDescent="0.25"/>
    <row r="66" customFormat="1" ht="15" hidden="1" customHeight="1" x14ac:dyDescent="0.25"/>
    <row r="67" customFormat="1" ht="15" hidden="1" customHeight="1" x14ac:dyDescent="0.25"/>
    <row r="68" customFormat="1" ht="15" hidden="1" customHeight="1" x14ac:dyDescent="0.25"/>
    <row r="69" customFormat="1" ht="15" hidden="1" customHeight="1" x14ac:dyDescent="0.25"/>
    <row r="70" customFormat="1" ht="15" hidden="1" customHeight="1" x14ac:dyDescent="0.25"/>
    <row r="71" customFormat="1" ht="15" hidden="1" customHeight="1" x14ac:dyDescent="0.25"/>
    <row r="72" customFormat="1" ht="15" hidden="1" customHeight="1" x14ac:dyDescent="0.25"/>
    <row r="73" customFormat="1" ht="15" hidden="1" customHeight="1" x14ac:dyDescent="0.25"/>
    <row r="74" customFormat="1" ht="15" hidden="1" customHeight="1" x14ac:dyDescent="0.25"/>
    <row r="75" customFormat="1" ht="15" hidden="1" customHeigh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ht="15" customHeight="1" x14ac:dyDescent="0.25"/>
  </sheetData>
  <mergeCells count="22">
    <mergeCell ref="B42:C42"/>
    <mergeCell ref="B53:E53"/>
    <mergeCell ref="B54:E54"/>
    <mergeCell ref="B55:E55"/>
    <mergeCell ref="B21:C21"/>
    <mergeCell ref="E23:F23"/>
    <mergeCell ref="B26:C26"/>
    <mergeCell ref="B33:C33"/>
    <mergeCell ref="E33:F33"/>
    <mergeCell ref="B41:C41"/>
    <mergeCell ref="B20:C20"/>
    <mergeCell ref="B7:F7"/>
    <mergeCell ref="B8:F8"/>
    <mergeCell ref="B9:F9"/>
    <mergeCell ref="B10:F10"/>
    <mergeCell ref="B11:F11"/>
    <mergeCell ref="B12:F12"/>
    <mergeCell ref="B13:C13"/>
    <mergeCell ref="E13:F13"/>
    <mergeCell ref="B14:F14"/>
    <mergeCell ref="B15:C15"/>
    <mergeCell ref="E15:F15"/>
  </mergeCells>
  <pageMargins left="0.511811024" right="0.511811024" top="0.78740157499999996" bottom="0.78740157499999996" header="0.31496062000000002" footer="0.31496062000000002"/>
  <pageSetup paperSize="9" scale="85" fitToHeight="0" orientation="portrait" r:id="rId1"/>
  <rowBreaks count="1" manualBreakCount="1">
    <brk id="5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A21B9-B3ED-4393-8166-9C882BAA9ED4}">
  <sheetPr>
    <pageSetUpPr fitToPage="1"/>
  </sheetPr>
  <dimension ref="A1:G126"/>
  <sheetViews>
    <sheetView topLeftCell="A35" workbookViewId="0">
      <selection activeCell="E46" sqref="E46"/>
    </sheetView>
  </sheetViews>
  <sheetFormatPr defaultColWidth="0" defaultRowHeight="15" customHeight="1" zeroHeight="1" x14ac:dyDescent="0.25"/>
  <cols>
    <col min="1" max="1" width="3.140625" customWidth="1"/>
    <col min="2" max="2" width="41.42578125" customWidth="1"/>
    <col min="3" max="3" width="15.140625" customWidth="1"/>
    <col min="4" max="4" width="1.140625" customWidth="1"/>
    <col min="5" max="5" width="32" customWidth="1"/>
    <col min="6" max="6" width="14.85546875" customWidth="1"/>
    <col min="7" max="7" width="3.85546875" customWidth="1"/>
    <col min="8" max="16384" width="9.140625" hidden="1"/>
  </cols>
  <sheetData>
    <row r="1" spans="2:6" x14ac:dyDescent="0.25"/>
    <row r="2" spans="2:6" x14ac:dyDescent="0.25">
      <c r="B2" s="22"/>
      <c r="C2" s="23" t="s">
        <v>60</v>
      </c>
      <c r="D2" s="22"/>
      <c r="E2" s="22"/>
    </row>
    <row r="3" spans="2:6" x14ac:dyDescent="0.25">
      <c r="B3" s="22"/>
      <c r="C3" s="23" t="s">
        <v>61</v>
      </c>
      <c r="D3" s="22"/>
      <c r="E3" s="22"/>
    </row>
    <row r="4" spans="2:6" x14ac:dyDescent="0.25"/>
    <row r="5" spans="2:6" x14ac:dyDescent="0.25"/>
    <row r="6" spans="2:6" x14ac:dyDescent="0.25"/>
    <row r="7" spans="2:6" x14ac:dyDescent="0.25">
      <c r="B7" s="32" t="s">
        <v>0</v>
      </c>
      <c r="C7" s="32"/>
      <c r="D7" s="32"/>
      <c r="E7" s="32"/>
      <c r="F7" s="32"/>
    </row>
    <row r="8" spans="2:6" x14ac:dyDescent="0.25">
      <c r="B8" s="33" t="s">
        <v>72</v>
      </c>
      <c r="C8" s="33"/>
      <c r="D8" s="33"/>
      <c r="E8" s="33"/>
      <c r="F8" s="33"/>
    </row>
    <row r="9" spans="2:6" x14ac:dyDescent="0.25">
      <c r="B9" s="32" t="s">
        <v>73</v>
      </c>
      <c r="C9" s="32"/>
      <c r="D9" s="32"/>
      <c r="E9" s="32"/>
      <c r="F9" s="32"/>
    </row>
    <row r="10" spans="2:6" x14ac:dyDescent="0.25">
      <c r="B10" s="32" t="s">
        <v>52</v>
      </c>
      <c r="C10" s="32"/>
      <c r="D10" s="32"/>
      <c r="E10" s="32"/>
      <c r="F10" s="32"/>
    </row>
    <row r="11" spans="2:6" x14ac:dyDescent="0.25">
      <c r="B11" s="32" t="s">
        <v>41</v>
      </c>
      <c r="C11" s="32"/>
      <c r="D11" s="32"/>
      <c r="E11" s="32"/>
      <c r="F11" s="32"/>
    </row>
    <row r="12" spans="2:6" x14ac:dyDescent="0.25">
      <c r="B12" s="34"/>
      <c r="C12" s="34"/>
      <c r="D12" s="34"/>
      <c r="E12" s="34"/>
      <c r="F12" s="34"/>
    </row>
    <row r="13" spans="2:6" x14ac:dyDescent="0.25">
      <c r="B13" s="35" t="s">
        <v>1</v>
      </c>
      <c r="C13" s="35"/>
      <c r="D13" s="2"/>
      <c r="E13" s="35" t="s">
        <v>14</v>
      </c>
      <c r="F13" s="35"/>
    </row>
    <row r="14" spans="2:6" x14ac:dyDescent="0.25">
      <c r="B14" s="36"/>
      <c r="C14" s="36"/>
      <c r="D14" s="36"/>
      <c r="E14" s="36"/>
      <c r="F14" s="36"/>
    </row>
    <row r="15" spans="2:6" x14ac:dyDescent="0.25">
      <c r="B15" s="37" t="s">
        <v>2</v>
      </c>
      <c r="C15" s="38"/>
      <c r="E15" s="37" t="s">
        <v>15</v>
      </c>
      <c r="F15" s="38"/>
    </row>
    <row r="16" spans="2:6" x14ac:dyDescent="0.25">
      <c r="B16" s="1" t="s">
        <v>3</v>
      </c>
      <c r="C16" s="16">
        <v>6.33</v>
      </c>
      <c r="D16" s="3"/>
      <c r="E16" s="1" t="s">
        <v>16</v>
      </c>
      <c r="F16" s="16">
        <v>117374</v>
      </c>
    </row>
    <row r="17" spans="2:6" x14ac:dyDescent="0.25">
      <c r="B17" s="1" t="s">
        <v>4</v>
      </c>
      <c r="C17" s="11">
        <v>2.8</v>
      </c>
      <c r="E17" s="1" t="s">
        <v>17</v>
      </c>
      <c r="F17" s="17">
        <v>7.0000000000000007E-2</v>
      </c>
    </row>
    <row r="18" spans="2:6" x14ac:dyDescent="0.25">
      <c r="B18" s="1" t="s">
        <v>5</v>
      </c>
      <c r="C18" s="14">
        <f>C16/C17</f>
        <v>2.2607142857142857</v>
      </c>
      <c r="E18" s="1" t="s">
        <v>21</v>
      </c>
      <c r="F18" s="15">
        <f>F16*7%</f>
        <v>8216.18</v>
      </c>
    </row>
    <row r="19" spans="2:6" x14ac:dyDescent="0.25">
      <c r="E19" s="1" t="s">
        <v>18</v>
      </c>
      <c r="F19" s="15">
        <f>F18/12</f>
        <v>684.68166666666673</v>
      </c>
    </row>
    <row r="20" spans="2:6" x14ac:dyDescent="0.25">
      <c r="B20" s="30"/>
      <c r="C20" s="31"/>
      <c r="E20" s="1" t="s">
        <v>19</v>
      </c>
      <c r="F20" s="18">
        <v>3820</v>
      </c>
    </row>
    <row r="21" spans="2:6" x14ac:dyDescent="0.25">
      <c r="B21" s="37" t="s">
        <v>70</v>
      </c>
      <c r="C21" s="38"/>
      <c r="D21" s="3"/>
      <c r="E21" s="1" t="s">
        <v>20</v>
      </c>
      <c r="F21" s="14">
        <f>F19/F20</f>
        <v>0.17923603839441538</v>
      </c>
    </row>
    <row r="22" spans="2:6" ht="30" x14ac:dyDescent="0.25">
      <c r="B22" s="21" t="s">
        <v>69</v>
      </c>
      <c r="C22" s="4">
        <v>905</v>
      </c>
    </row>
    <row r="23" spans="2:6" x14ac:dyDescent="0.25">
      <c r="B23" s="1" t="s">
        <v>6</v>
      </c>
      <c r="C23" s="11">
        <v>10000</v>
      </c>
      <c r="D23" s="3"/>
      <c r="E23" s="37" t="s">
        <v>22</v>
      </c>
      <c r="F23" s="38"/>
    </row>
    <row r="24" spans="2:6" x14ac:dyDescent="0.25">
      <c r="B24" s="1" t="s">
        <v>7</v>
      </c>
      <c r="C24" s="14">
        <f>C22/C23</f>
        <v>9.0499999999999997E-2</v>
      </c>
      <c r="E24" s="1" t="s">
        <v>28</v>
      </c>
      <c r="F24" s="16">
        <v>2940</v>
      </c>
    </row>
    <row r="25" spans="2:6" x14ac:dyDescent="0.25">
      <c r="E25" s="1" t="s">
        <v>23</v>
      </c>
      <c r="F25" s="15">
        <f>F24/12</f>
        <v>245</v>
      </c>
    </row>
    <row r="26" spans="2:6" x14ac:dyDescent="0.25">
      <c r="B26" s="37" t="s">
        <v>8</v>
      </c>
      <c r="C26" s="38"/>
      <c r="E26" s="1" t="s">
        <v>24</v>
      </c>
      <c r="F26" s="15">
        <f>F25</f>
        <v>245</v>
      </c>
    </row>
    <row r="27" spans="2:6" x14ac:dyDescent="0.25">
      <c r="B27" s="1" t="s">
        <v>65</v>
      </c>
      <c r="C27" s="11">
        <v>2323.7800000000002</v>
      </c>
      <c r="D27" s="3"/>
      <c r="E27" s="1" t="s">
        <v>25</v>
      </c>
      <c r="F27" s="15">
        <f>F26/3</f>
        <v>81.666666666666671</v>
      </c>
    </row>
    <row r="28" spans="2:6" x14ac:dyDescent="0.25">
      <c r="B28" s="1" t="s">
        <v>9</v>
      </c>
      <c r="C28" s="26">
        <v>6</v>
      </c>
      <c r="E28" s="1" t="s">
        <v>26</v>
      </c>
      <c r="F28" s="15">
        <f>F24*8%</f>
        <v>235.20000000000002</v>
      </c>
    </row>
    <row r="29" spans="2:6" x14ac:dyDescent="0.25">
      <c r="B29" s="1" t="s">
        <v>10</v>
      </c>
      <c r="C29" s="15">
        <f>C27*C28</f>
        <v>13942.68</v>
      </c>
      <c r="D29" s="3"/>
      <c r="E29" s="1" t="s">
        <v>27</v>
      </c>
      <c r="F29" s="15">
        <f>F24*20%</f>
        <v>588</v>
      </c>
    </row>
    <row r="30" spans="2:6" x14ac:dyDescent="0.25">
      <c r="B30" s="1" t="s">
        <v>40</v>
      </c>
      <c r="C30" s="11">
        <v>25000</v>
      </c>
      <c r="D30" s="3"/>
      <c r="E30" s="1" t="s">
        <v>36</v>
      </c>
      <c r="F30" s="15">
        <f>SUM(F24:F29)</f>
        <v>4334.8666666666668</v>
      </c>
    </row>
    <row r="31" spans="2:6" x14ac:dyDescent="0.25">
      <c r="B31" s="1" t="s">
        <v>11</v>
      </c>
      <c r="C31" s="14">
        <f>C29/C30</f>
        <v>0.55770719999999996</v>
      </c>
      <c r="E31" s="1" t="s">
        <v>37</v>
      </c>
      <c r="F31" s="14">
        <f>F30/C39</f>
        <v>1.13478184991274</v>
      </c>
    </row>
    <row r="32" spans="2:6" x14ac:dyDescent="0.25"/>
    <row r="33" spans="2:6" x14ac:dyDescent="0.25">
      <c r="B33" s="37" t="s">
        <v>12</v>
      </c>
      <c r="C33" s="38"/>
      <c r="E33" s="35" t="s">
        <v>29</v>
      </c>
      <c r="F33" s="35"/>
    </row>
    <row r="34" spans="2:6" x14ac:dyDescent="0.25">
      <c r="B34" s="1" t="s">
        <v>53</v>
      </c>
      <c r="C34" s="27">
        <v>200</v>
      </c>
      <c r="D34" s="3"/>
      <c r="E34" s="1" t="s">
        <v>30</v>
      </c>
      <c r="F34" s="15">
        <f>F16*1%</f>
        <v>1173.74</v>
      </c>
    </row>
    <row r="35" spans="2:6" x14ac:dyDescent="0.25">
      <c r="B35" s="1" t="s">
        <v>54</v>
      </c>
      <c r="C35" s="28">
        <v>356</v>
      </c>
      <c r="E35" s="1" t="s">
        <v>59</v>
      </c>
      <c r="F35" s="16">
        <v>3653.74</v>
      </c>
    </row>
    <row r="36" spans="2:6" x14ac:dyDescent="0.25">
      <c r="B36" s="1" t="s">
        <v>55</v>
      </c>
      <c r="C36" s="28">
        <v>240</v>
      </c>
      <c r="E36" s="1" t="s">
        <v>31</v>
      </c>
      <c r="F36" s="16">
        <v>500</v>
      </c>
    </row>
    <row r="37" spans="2:6" x14ac:dyDescent="0.25">
      <c r="B37" s="1" t="s">
        <v>56</v>
      </c>
      <c r="C37" s="29">
        <v>700</v>
      </c>
      <c r="D37" s="19"/>
      <c r="E37" s="1" t="s">
        <v>34</v>
      </c>
      <c r="F37" s="16">
        <v>90.94</v>
      </c>
    </row>
    <row r="38" spans="2:6" x14ac:dyDescent="0.25">
      <c r="B38" s="1" t="s">
        <v>50</v>
      </c>
      <c r="C38" s="20">
        <f>SUM(C34:C37)</f>
        <v>1496</v>
      </c>
      <c r="D38" s="19"/>
      <c r="E38" s="1" t="s">
        <v>32</v>
      </c>
      <c r="F38" s="16">
        <v>650</v>
      </c>
    </row>
    <row r="39" spans="2:6" x14ac:dyDescent="0.25">
      <c r="B39" s="1" t="s">
        <v>19</v>
      </c>
      <c r="C39" s="18">
        <v>3820</v>
      </c>
      <c r="D39" s="19"/>
      <c r="E39" s="1" t="s">
        <v>33</v>
      </c>
      <c r="F39" s="15">
        <f>SUM(F34:F38)</f>
        <v>6068.4199999999992</v>
      </c>
    </row>
    <row r="40" spans="2:6" x14ac:dyDescent="0.25">
      <c r="B40" s="1" t="s">
        <v>13</v>
      </c>
      <c r="C40" s="14">
        <f>C38/C39</f>
        <v>0.39162303664921466</v>
      </c>
      <c r="D40" s="19"/>
      <c r="E40" s="1" t="s">
        <v>35</v>
      </c>
      <c r="F40" s="14">
        <f>F39/F20</f>
        <v>1.588591623036649</v>
      </c>
    </row>
    <row r="41" spans="2:6" x14ac:dyDescent="0.25">
      <c r="B41" s="36"/>
      <c r="C41" s="36"/>
      <c r="D41" s="7"/>
      <c r="F41" s="9"/>
    </row>
    <row r="42" spans="2:6" x14ac:dyDescent="0.25">
      <c r="B42" s="35" t="s">
        <v>42</v>
      </c>
      <c r="C42" s="35"/>
      <c r="D42" s="7"/>
      <c r="F42" s="9"/>
    </row>
    <row r="43" spans="2:6" x14ac:dyDescent="0.25">
      <c r="B43" s="5" t="s">
        <v>43</v>
      </c>
      <c r="C43" s="5" t="s">
        <v>44</v>
      </c>
      <c r="D43" s="7"/>
      <c r="F43" s="9"/>
    </row>
    <row r="44" spans="2:6" ht="15" customHeight="1" x14ac:dyDescent="0.25">
      <c r="B44" s="10" t="s">
        <v>45</v>
      </c>
      <c r="C44" s="12">
        <v>4.0099999999999997E-2</v>
      </c>
      <c r="D44" s="7"/>
      <c r="F44" s="9"/>
    </row>
    <row r="45" spans="2:6" x14ac:dyDescent="0.25">
      <c r="B45" s="10" t="s">
        <v>46</v>
      </c>
      <c r="C45" s="12">
        <v>5.5999999999999999E-3</v>
      </c>
      <c r="D45" s="7"/>
      <c r="F45" s="9"/>
    </row>
    <row r="46" spans="2:6" x14ac:dyDescent="0.25">
      <c r="B46" s="10" t="s">
        <v>47</v>
      </c>
      <c r="C46" s="12">
        <v>1.11E-2</v>
      </c>
      <c r="D46" s="7"/>
      <c r="E46" s="25"/>
      <c r="F46" s="9"/>
    </row>
    <row r="47" spans="2:6" ht="15" customHeight="1" x14ac:dyDescent="0.25">
      <c r="B47" s="10" t="s">
        <v>48</v>
      </c>
      <c r="C47" s="12">
        <v>7.4999999999999997E-2</v>
      </c>
      <c r="D47" s="7"/>
      <c r="F47" s="9"/>
    </row>
    <row r="48" spans="2:6" ht="15" customHeight="1" x14ac:dyDescent="0.25">
      <c r="B48" s="10" t="s">
        <v>58</v>
      </c>
      <c r="C48" s="12">
        <v>2.5000000000000001E-2</v>
      </c>
      <c r="D48" s="7"/>
      <c r="F48" s="9"/>
    </row>
    <row r="49" spans="2:6" ht="15" customHeight="1" x14ac:dyDescent="0.25">
      <c r="B49" s="10" t="s">
        <v>57</v>
      </c>
      <c r="C49" s="12">
        <v>0.03</v>
      </c>
      <c r="D49" s="7"/>
      <c r="F49" s="9"/>
    </row>
    <row r="50" spans="2:6" x14ac:dyDescent="0.25">
      <c r="B50" s="8" t="s">
        <v>49</v>
      </c>
      <c r="C50" s="12">
        <v>4.4999999999999998E-2</v>
      </c>
      <c r="D50" s="7"/>
      <c r="F50" s="9"/>
    </row>
    <row r="51" spans="2:6" x14ac:dyDescent="0.25">
      <c r="B51" s="6" t="s">
        <v>50</v>
      </c>
      <c r="C51" s="13">
        <f>SUM(C44:C50)</f>
        <v>0.23180000000000001</v>
      </c>
      <c r="D51" s="7"/>
      <c r="F51" s="9"/>
    </row>
    <row r="52" spans="2:6" x14ac:dyDescent="0.25">
      <c r="B52" s="7"/>
      <c r="C52" s="7"/>
      <c r="D52" s="7"/>
      <c r="F52" s="9"/>
    </row>
    <row r="53" spans="2:6" x14ac:dyDescent="0.25">
      <c r="B53" s="39" t="s">
        <v>38</v>
      </c>
      <c r="C53" s="40"/>
      <c r="D53" s="40"/>
      <c r="E53" s="41"/>
      <c r="F53" s="14">
        <f>F40+F31+F21+C18+C24+C31+C40</f>
        <v>6.203154033707305</v>
      </c>
    </row>
    <row r="54" spans="2:6" x14ac:dyDescent="0.25">
      <c r="B54" s="42" t="s">
        <v>51</v>
      </c>
      <c r="C54" s="42"/>
      <c r="D54" s="42"/>
      <c r="E54" s="42"/>
      <c r="F54" s="24">
        <f>C51</f>
        <v>0.23180000000000001</v>
      </c>
    </row>
    <row r="55" spans="2:6" x14ac:dyDescent="0.25">
      <c r="B55" s="43" t="s">
        <v>39</v>
      </c>
      <c r="C55" s="44"/>
      <c r="D55" s="44"/>
      <c r="E55" s="45"/>
      <c r="F55" s="14">
        <f>F53+(F53*F54)</f>
        <v>7.6410451387206582</v>
      </c>
    </row>
    <row r="56" spans="2:6" x14ac:dyDescent="0.25"/>
    <row r="65" customFormat="1" ht="15" hidden="1" customHeight="1" x14ac:dyDescent="0.25"/>
    <row r="66" customFormat="1" ht="15" hidden="1" customHeight="1" x14ac:dyDescent="0.25"/>
    <row r="67" customFormat="1" ht="15" hidden="1" customHeight="1" x14ac:dyDescent="0.25"/>
    <row r="68" customFormat="1" ht="15" hidden="1" customHeight="1" x14ac:dyDescent="0.25"/>
    <row r="69" customFormat="1" ht="15" hidden="1" customHeight="1" x14ac:dyDescent="0.25"/>
    <row r="70" customFormat="1" ht="15" hidden="1" customHeight="1" x14ac:dyDescent="0.25"/>
    <row r="71" customFormat="1" ht="15" hidden="1" customHeight="1" x14ac:dyDescent="0.25"/>
    <row r="72" customFormat="1" ht="15" hidden="1" customHeight="1" x14ac:dyDescent="0.25"/>
    <row r="73" customFormat="1" ht="15" hidden="1" customHeight="1" x14ac:dyDescent="0.25"/>
    <row r="74" customFormat="1" ht="15" hidden="1" customHeight="1" x14ac:dyDescent="0.25"/>
    <row r="75" customFormat="1" ht="15" hidden="1" customHeigh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ht="15" customHeight="1" x14ac:dyDescent="0.25"/>
  </sheetData>
  <mergeCells count="22">
    <mergeCell ref="B42:C42"/>
    <mergeCell ref="B53:E53"/>
    <mergeCell ref="B54:E54"/>
    <mergeCell ref="B55:E55"/>
    <mergeCell ref="B21:C21"/>
    <mergeCell ref="E23:F23"/>
    <mergeCell ref="B26:C26"/>
    <mergeCell ref="B33:C33"/>
    <mergeCell ref="E33:F33"/>
    <mergeCell ref="B41:C41"/>
    <mergeCell ref="B20:C20"/>
    <mergeCell ref="B7:F7"/>
    <mergeCell ref="B8:F8"/>
    <mergeCell ref="B9:F9"/>
    <mergeCell ref="B10:F10"/>
    <mergeCell ref="B11:F11"/>
    <mergeCell ref="B12:F12"/>
    <mergeCell ref="B13:C13"/>
    <mergeCell ref="E13:F13"/>
    <mergeCell ref="B14:F14"/>
    <mergeCell ref="B15:C15"/>
    <mergeCell ref="E15:F15"/>
  </mergeCells>
  <pageMargins left="0.511811024" right="0.511811024" top="0.78740157499999996" bottom="0.78740157499999996" header="0.31496062000000002" footer="0.31496062000000002"/>
  <pageSetup paperSize="9" scale="85" fitToHeight="0" orientation="portrait" r:id="rId1"/>
  <rowBreaks count="1" manualBreakCount="1">
    <brk id="55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E2757-AB8E-431C-B3A9-55397810C32C}">
  <sheetPr>
    <pageSetUpPr fitToPage="1"/>
  </sheetPr>
  <dimension ref="A1:G126"/>
  <sheetViews>
    <sheetView tabSelected="1" workbookViewId="0">
      <selection activeCell="B9" sqref="B9:F9"/>
    </sheetView>
  </sheetViews>
  <sheetFormatPr defaultColWidth="0" defaultRowHeight="15" customHeight="1" zeroHeight="1" x14ac:dyDescent="0.25"/>
  <cols>
    <col min="1" max="1" width="3.140625" customWidth="1"/>
    <col min="2" max="2" width="41.42578125" customWidth="1"/>
    <col min="3" max="3" width="15.140625" customWidth="1"/>
    <col min="4" max="4" width="1.140625" customWidth="1"/>
    <col min="5" max="5" width="32" customWidth="1"/>
    <col min="6" max="6" width="14.85546875" customWidth="1"/>
    <col min="7" max="7" width="3.85546875" customWidth="1"/>
    <col min="8" max="16384" width="9.140625" hidden="1"/>
  </cols>
  <sheetData>
    <row r="1" spans="2:6" x14ac:dyDescent="0.25"/>
    <row r="2" spans="2:6" x14ac:dyDescent="0.25">
      <c r="B2" s="22"/>
      <c r="C2" s="23" t="s">
        <v>60</v>
      </c>
      <c r="D2" s="22"/>
      <c r="E2" s="22"/>
    </row>
    <row r="3" spans="2:6" x14ac:dyDescent="0.25">
      <c r="B3" s="22"/>
      <c r="C3" s="23" t="s">
        <v>61</v>
      </c>
      <c r="D3" s="22"/>
      <c r="E3" s="22"/>
    </row>
    <row r="4" spans="2:6" x14ac:dyDescent="0.25"/>
    <row r="5" spans="2:6" x14ac:dyDescent="0.25"/>
    <row r="6" spans="2:6" x14ac:dyDescent="0.25"/>
    <row r="7" spans="2:6" x14ac:dyDescent="0.25">
      <c r="B7" s="32" t="s">
        <v>0</v>
      </c>
      <c r="C7" s="32"/>
      <c r="D7" s="32"/>
      <c r="E7" s="32"/>
      <c r="F7" s="32"/>
    </row>
    <row r="8" spans="2:6" x14ac:dyDescent="0.25">
      <c r="B8" s="33" t="s">
        <v>75</v>
      </c>
      <c r="C8" s="33"/>
      <c r="D8" s="33"/>
      <c r="E8" s="33"/>
      <c r="F8" s="33"/>
    </row>
    <row r="9" spans="2:6" x14ac:dyDescent="0.25">
      <c r="B9" s="32" t="s">
        <v>68</v>
      </c>
      <c r="C9" s="32"/>
      <c r="D9" s="32"/>
      <c r="E9" s="32"/>
      <c r="F9" s="32"/>
    </row>
    <row r="10" spans="2:6" x14ac:dyDescent="0.25">
      <c r="B10" s="32" t="s">
        <v>64</v>
      </c>
      <c r="C10" s="32"/>
      <c r="D10" s="32"/>
      <c r="E10" s="32"/>
      <c r="F10" s="32"/>
    </row>
    <row r="11" spans="2:6" x14ac:dyDescent="0.25">
      <c r="B11" s="32" t="s">
        <v>41</v>
      </c>
      <c r="C11" s="32"/>
      <c r="D11" s="32"/>
      <c r="E11" s="32"/>
      <c r="F11" s="32"/>
    </row>
    <row r="12" spans="2:6" x14ac:dyDescent="0.25">
      <c r="B12" s="34"/>
      <c r="C12" s="34"/>
      <c r="D12" s="34"/>
      <c r="E12" s="34"/>
      <c r="F12" s="34"/>
    </row>
    <row r="13" spans="2:6" x14ac:dyDescent="0.25">
      <c r="B13" s="35" t="s">
        <v>1</v>
      </c>
      <c r="C13" s="35"/>
      <c r="D13" s="2"/>
      <c r="E13" s="35" t="s">
        <v>14</v>
      </c>
      <c r="F13" s="35"/>
    </row>
    <row r="14" spans="2:6" x14ac:dyDescent="0.25">
      <c r="B14" s="36"/>
      <c r="C14" s="36"/>
      <c r="D14" s="36"/>
      <c r="E14" s="36"/>
      <c r="F14" s="36"/>
    </row>
    <row r="15" spans="2:6" x14ac:dyDescent="0.25">
      <c r="B15" s="37" t="s">
        <v>2</v>
      </c>
      <c r="C15" s="38"/>
      <c r="E15" s="37" t="s">
        <v>15</v>
      </c>
      <c r="F15" s="38"/>
    </row>
    <row r="16" spans="2:6" x14ac:dyDescent="0.25">
      <c r="B16" s="1" t="s">
        <v>3</v>
      </c>
      <c r="C16" s="16">
        <v>6.33</v>
      </c>
      <c r="D16" s="3"/>
      <c r="E16" s="1" t="s">
        <v>16</v>
      </c>
      <c r="F16" s="16">
        <v>96388</v>
      </c>
    </row>
    <row r="17" spans="2:6" x14ac:dyDescent="0.25">
      <c r="B17" s="1" t="s">
        <v>4</v>
      </c>
      <c r="C17" s="11">
        <v>3.8</v>
      </c>
      <c r="E17" s="1" t="s">
        <v>17</v>
      </c>
      <c r="F17" s="17">
        <v>7.0000000000000007E-2</v>
      </c>
    </row>
    <row r="18" spans="2:6" x14ac:dyDescent="0.25">
      <c r="B18" s="1" t="s">
        <v>5</v>
      </c>
      <c r="C18" s="14">
        <f>C16/C17</f>
        <v>1.6657894736842107</v>
      </c>
      <c r="E18" s="1" t="s">
        <v>21</v>
      </c>
      <c r="F18" s="15">
        <f>F16*7%</f>
        <v>6747.1600000000008</v>
      </c>
    </row>
    <row r="19" spans="2:6" x14ac:dyDescent="0.25">
      <c r="E19" s="1" t="s">
        <v>18</v>
      </c>
      <c r="F19" s="15">
        <f>F18/12</f>
        <v>562.26333333333343</v>
      </c>
    </row>
    <row r="20" spans="2:6" x14ac:dyDescent="0.25">
      <c r="B20" s="30"/>
      <c r="C20" s="31"/>
      <c r="E20" s="1" t="s">
        <v>19</v>
      </c>
      <c r="F20" s="18">
        <v>3280</v>
      </c>
    </row>
    <row r="21" spans="2:6" x14ac:dyDescent="0.25">
      <c r="B21" s="37" t="s">
        <v>70</v>
      </c>
      <c r="C21" s="38"/>
      <c r="D21" s="3"/>
      <c r="E21" s="1" t="s">
        <v>20</v>
      </c>
      <c r="F21" s="14">
        <f>F19/F20</f>
        <v>0.17142174796747969</v>
      </c>
    </row>
    <row r="22" spans="2:6" ht="30" x14ac:dyDescent="0.25">
      <c r="B22" s="21" t="s">
        <v>69</v>
      </c>
      <c r="C22" s="4">
        <v>1095</v>
      </c>
    </row>
    <row r="23" spans="2:6" x14ac:dyDescent="0.25">
      <c r="B23" s="1" t="s">
        <v>6</v>
      </c>
      <c r="C23" s="11">
        <v>10000</v>
      </c>
      <c r="D23" s="3"/>
      <c r="E23" s="37" t="s">
        <v>22</v>
      </c>
      <c r="F23" s="38"/>
    </row>
    <row r="24" spans="2:6" x14ac:dyDescent="0.25">
      <c r="B24" s="1" t="s">
        <v>7</v>
      </c>
      <c r="C24" s="14">
        <f>C22/C23</f>
        <v>0.1095</v>
      </c>
      <c r="E24" s="1" t="s">
        <v>28</v>
      </c>
      <c r="F24" s="16">
        <v>2440</v>
      </c>
    </row>
    <row r="25" spans="2:6" x14ac:dyDescent="0.25">
      <c r="E25" s="1" t="s">
        <v>23</v>
      </c>
      <c r="F25" s="15">
        <f>F24/12</f>
        <v>203.33333333333334</v>
      </c>
    </row>
    <row r="26" spans="2:6" x14ac:dyDescent="0.25">
      <c r="B26" s="37" t="s">
        <v>8</v>
      </c>
      <c r="C26" s="38"/>
      <c r="E26" s="1" t="s">
        <v>24</v>
      </c>
      <c r="F26" s="15">
        <f>F25</f>
        <v>203.33333333333334</v>
      </c>
    </row>
    <row r="27" spans="2:6" x14ac:dyDescent="0.25">
      <c r="B27" s="1" t="s">
        <v>74</v>
      </c>
      <c r="C27" s="11">
        <v>975.45</v>
      </c>
      <c r="D27" s="3"/>
      <c r="E27" s="1" t="s">
        <v>25</v>
      </c>
      <c r="F27" s="15">
        <f>F26/3</f>
        <v>67.777777777777786</v>
      </c>
    </row>
    <row r="28" spans="2:6" x14ac:dyDescent="0.25">
      <c r="B28" s="1" t="s">
        <v>9</v>
      </c>
      <c r="C28" s="26">
        <v>6</v>
      </c>
      <c r="E28" s="1" t="s">
        <v>26</v>
      </c>
      <c r="F28" s="15">
        <f>F24*8%</f>
        <v>195.20000000000002</v>
      </c>
    </row>
    <row r="29" spans="2:6" x14ac:dyDescent="0.25">
      <c r="B29" s="1" t="s">
        <v>10</v>
      </c>
      <c r="C29" s="15">
        <f>C27*C28</f>
        <v>5852.7000000000007</v>
      </c>
      <c r="D29" s="3"/>
      <c r="E29" s="1" t="s">
        <v>27</v>
      </c>
      <c r="F29" s="15">
        <f>F24*20%</f>
        <v>488</v>
      </c>
    </row>
    <row r="30" spans="2:6" x14ac:dyDescent="0.25">
      <c r="B30" s="1" t="s">
        <v>40</v>
      </c>
      <c r="C30" s="11">
        <v>25000</v>
      </c>
      <c r="D30" s="3"/>
      <c r="E30" s="1" t="s">
        <v>36</v>
      </c>
      <c r="F30" s="15">
        <f>SUM(F24:F29)</f>
        <v>3597.6444444444446</v>
      </c>
    </row>
    <row r="31" spans="2:6" x14ac:dyDescent="0.25">
      <c r="B31" s="1" t="s">
        <v>11</v>
      </c>
      <c r="C31" s="14">
        <f>C29/C30</f>
        <v>0.23410800000000004</v>
      </c>
      <c r="E31" s="1" t="s">
        <v>37</v>
      </c>
      <c r="F31" s="14">
        <f>F30/C39</f>
        <v>1.0968428184281844</v>
      </c>
    </row>
    <row r="32" spans="2:6" x14ac:dyDescent="0.25"/>
    <row r="33" spans="2:6" x14ac:dyDescent="0.25">
      <c r="B33" s="37" t="s">
        <v>12</v>
      </c>
      <c r="C33" s="38"/>
      <c r="E33" s="35" t="s">
        <v>29</v>
      </c>
      <c r="F33" s="35"/>
    </row>
    <row r="34" spans="2:6" x14ac:dyDescent="0.25">
      <c r="B34" s="1" t="s">
        <v>53</v>
      </c>
      <c r="C34" s="27">
        <v>100</v>
      </c>
      <c r="D34" s="3"/>
      <c r="E34" s="1" t="s">
        <v>30</v>
      </c>
      <c r="F34" s="15">
        <f>F16*1%</f>
        <v>963.88</v>
      </c>
    </row>
    <row r="35" spans="2:6" x14ac:dyDescent="0.25">
      <c r="B35" s="1" t="s">
        <v>54</v>
      </c>
      <c r="C35" s="28">
        <v>292</v>
      </c>
      <c r="E35" s="1" t="s">
        <v>59</v>
      </c>
      <c r="F35" s="16">
        <v>3695.64</v>
      </c>
    </row>
    <row r="36" spans="2:6" x14ac:dyDescent="0.25">
      <c r="B36" s="1" t="s">
        <v>55</v>
      </c>
      <c r="C36" s="28">
        <v>80</v>
      </c>
      <c r="E36" s="1" t="s">
        <v>31</v>
      </c>
      <c r="F36" s="16">
        <v>500</v>
      </c>
    </row>
    <row r="37" spans="2:6" x14ac:dyDescent="0.25">
      <c r="B37" s="1" t="s">
        <v>56</v>
      </c>
      <c r="C37" s="29">
        <v>250</v>
      </c>
      <c r="D37" s="19"/>
      <c r="E37" s="1" t="s">
        <v>34</v>
      </c>
      <c r="F37" s="16">
        <v>90.94</v>
      </c>
    </row>
    <row r="38" spans="2:6" x14ac:dyDescent="0.25">
      <c r="B38" s="1" t="s">
        <v>50</v>
      </c>
      <c r="C38" s="20">
        <f>SUM(C34:C37)</f>
        <v>722</v>
      </c>
      <c r="D38" s="19"/>
      <c r="E38" s="1" t="s">
        <v>32</v>
      </c>
      <c r="F38" s="16">
        <v>650</v>
      </c>
    </row>
    <row r="39" spans="2:6" x14ac:dyDescent="0.25">
      <c r="B39" s="1" t="s">
        <v>19</v>
      </c>
      <c r="C39" s="18">
        <v>3280</v>
      </c>
      <c r="D39" s="19"/>
      <c r="E39" s="1" t="s">
        <v>33</v>
      </c>
      <c r="F39" s="15">
        <f>SUM(F34:F38)</f>
        <v>5900.4599999999991</v>
      </c>
    </row>
    <row r="40" spans="2:6" x14ac:dyDescent="0.25">
      <c r="B40" s="1" t="s">
        <v>13</v>
      </c>
      <c r="C40" s="14">
        <f>C38/C39</f>
        <v>0.2201219512195122</v>
      </c>
      <c r="D40" s="19"/>
      <c r="E40" s="1" t="s">
        <v>35</v>
      </c>
      <c r="F40" s="14">
        <f>F39/F20</f>
        <v>1.7989207317073168</v>
      </c>
    </row>
    <row r="41" spans="2:6" x14ac:dyDescent="0.25">
      <c r="B41" s="36"/>
      <c r="C41" s="36"/>
      <c r="D41" s="7"/>
      <c r="F41" s="9"/>
    </row>
    <row r="42" spans="2:6" x14ac:dyDescent="0.25">
      <c r="B42" s="35" t="s">
        <v>42</v>
      </c>
      <c r="C42" s="35"/>
      <c r="D42" s="7"/>
      <c r="F42" s="9"/>
    </row>
    <row r="43" spans="2:6" x14ac:dyDescent="0.25">
      <c r="B43" s="5" t="s">
        <v>43</v>
      </c>
      <c r="C43" s="5" t="s">
        <v>44</v>
      </c>
      <c r="D43" s="7"/>
      <c r="F43" s="9"/>
    </row>
    <row r="44" spans="2:6" ht="15" customHeight="1" x14ac:dyDescent="0.25">
      <c r="B44" s="10" t="s">
        <v>45</v>
      </c>
      <c r="C44" s="12">
        <v>4.0099999999999997E-2</v>
      </c>
      <c r="D44" s="7"/>
      <c r="F44" s="9"/>
    </row>
    <row r="45" spans="2:6" x14ac:dyDescent="0.25">
      <c r="B45" s="10" t="s">
        <v>46</v>
      </c>
      <c r="C45" s="12">
        <v>5.5999999999999999E-3</v>
      </c>
      <c r="D45" s="7"/>
      <c r="F45" s="9"/>
    </row>
    <row r="46" spans="2:6" x14ac:dyDescent="0.25">
      <c r="B46" s="10" t="s">
        <v>47</v>
      </c>
      <c r="C46" s="12">
        <v>1.11E-2</v>
      </c>
      <c r="D46" s="7"/>
      <c r="E46" s="25"/>
      <c r="F46" s="9"/>
    </row>
    <row r="47" spans="2:6" ht="15" customHeight="1" x14ac:dyDescent="0.25">
      <c r="B47" s="10" t="s">
        <v>48</v>
      </c>
      <c r="C47" s="12">
        <v>7.4999999999999997E-2</v>
      </c>
      <c r="D47" s="7"/>
      <c r="F47" s="9"/>
    </row>
    <row r="48" spans="2:6" ht="15" customHeight="1" x14ac:dyDescent="0.25">
      <c r="B48" s="10" t="s">
        <v>58</v>
      </c>
      <c r="C48" s="12">
        <v>2.5000000000000001E-2</v>
      </c>
      <c r="D48" s="7"/>
      <c r="F48" s="9"/>
    </row>
    <row r="49" spans="2:6" ht="15" customHeight="1" x14ac:dyDescent="0.25">
      <c r="B49" s="10" t="s">
        <v>57</v>
      </c>
      <c r="C49" s="12">
        <v>0.03</v>
      </c>
      <c r="D49" s="7"/>
      <c r="F49" s="9"/>
    </row>
    <row r="50" spans="2:6" x14ac:dyDescent="0.25">
      <c r="B50" s="8" t="s">
        <v>49</v>
      </c>
      <c r="C50" s="12">
        <v>4.4999999999999998E-2</v>
      </c>
      <c r="D50" s="7"/>
      <c r="F50" s="9"/>
    </row>
    <row r="51" spans="2:6" x14ac:dyDescent="0.25">
      <c r="B51" s="6" t="s">
        <v>50</v>
      </c>
      <c r="C51" s="13">
        <f>SUM(C44:C50)</f>
        <v>0.23180000000000001</v>
      </c>
      <c r="D51" s="7"/>
      <c r="F51" s="9"/>
    </row>
    <row r="52" spans="2:6" x14ac:dyDescent="0.25">
      <c r="B52" s="7"/>
      <c r="C52" s="7"/>
      <c r="D52" s="7"/>
      <c r="F52" s="9"/>
    </row>
    <row r="53" spans="2:6" x14ac:dyDescent="0.25">
      <c r="B53" s="39" t="s">
        <v>38</v>
      </c>
      <c r="C53" s="40"/>
      <c r="D53" s="40"/>
      <c r="E53" s="41"/>
      <c r="F53" s="14">
        <f>F40+F31+F21+C18+C24+C31+C40</f>
        <v>5.2967047230067026</v>
      </c>
    </row>
    <row r="54" spans="2:6" x14ac:dyDescent="0.25">
      <c r="B54" s="42" t="s">
        <v>51</v>
      </c>
      <c r="C54" s="42"/>
      <c r="D54" s="42"/>
      <c r="E54" s="42"/>
      <c r="F54" s="24">
        <f>C51</f>
        <v>0.23180000000000001</v>
      </c>
    </row>
    <row r="55" spans="2:6" x14ac:dyDescent="0.25">
      <c r="B55" s="43" t="s">
        <v>39</v>
      </c>
      <c r="C55" s="44"/>
      <c r="D55" s="44"/>
      <c r="E55" s="45"/>
      <c r="F55" s="14">
        <f>F53+(F53*F54)</f>
        <v>6.5244808777996566</v>
      </c>
    </row>
    <row r="56" spans="2:6" x14ac:dyDescent="0.25"/>
    <row r="65" customFormat="1" ht="15" hidden="1" customHeight="1" x14ac:dyDescent="0.25"/>
    <row r="66" customFormat="1" ht="15" hidden="1" customHeight="1" x14ac:dyDescent="0.25"/>
    <row r="67" customFormat="1" ht="15" hidden="1" customHeight="1" x14ac:dyDescent="0.25"/>
    <row r="68" customFormat="1" ht="15" hidden="1" customHeight="1" x14ac:dyDescent="0.25"/>
    <row r="69" customFormat="1" ht="15" hidden="1" customHeight="1" x14ac:dyDescent="0.25"/>
    <row r="70" customFormat="1" ht="15" hidden="1" customHeight="1" x14ac:dyDescent="0.25"/>
    <row r="71" customFormat="1" ht="15" hidden="1" customHeight="1" x14ac:dyDescent="0.25"/>
    <row r="72" customFormat="1" ht="15" hidden="1" customHeight="1" x14ac:dyDescent="0.25"/>
    <row r="73" customFormat="1" ht="15" hidden="1" customHeight="1" x14ac:dyDescent="0.25"/>
    <row r="74" customFormat="1" ht="15" hidden="1" customHeight="1" x14ac:dyDescent="0.25"/>
    <row r="75" customFormat="1" ht="15" hidden="1" customHeigh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ht="15" customHeight="1" x14ac:dyDescent="0.25"/>
  </sheetData>
  <mergeCells count="22">
    <mergeCell ref="B53:E53"/>
    <mergeCell ref="B54:E54"/>
    <mergeCell ref="B55:E55"/>
    <mergeCell ref="B21:C21"/>
    <mergeCell ref="E23:F23"/>
    <mergeCell ref="B26:C26"/>
    <mergeCell ref="B33:C33"/>
    <mergeCell ref="E33:F33"/>
    <mergeCell ref="B41:C41"/>
    <mergeCell ref="B42:C42"/>
    <mergeCell ref="B20:C20"/>
    <mergeCell ref="B7:F7"/>
    <mergeCell ref="B8:F8"/>
    <mergeCell ref="B9:F9"/>
    <mergeCell ref="B10:F10"/>
    <mergeCell ref="B11:F11"/>
    <mergeCell ref="B12:F12"/>
    <mergeCell ref="B13:C13"/>
    <mergeCell ref="E13:F13"/>
    <mergeCell ref="B14:F14"/>
    <mergeCell ref="B15:C15"/>
    <mergeCell ref="E15:F15"/>
  </mergeCells>
  <pageMargins left="0.511811024" right="0.511811024" top="0.78740157499999996" bottom="0.78740157499999996" header="0.31496062000000002" footer="0.31496062000000002"/>
  <pageSetup paperSize="9" scale="85" fitToHeight="0" orientation="portrait" r:id="rId1"/>
  <rowBreaks count="1" manualBreakCount="1">
    <brk id="5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Linha 01 - Campina</vt:lpstr>
      <vt:lpstr>Linha 02 - Côl. Nova e 1º Maio</vt:lpstr>
      <vt:lpstr>Linha 03 - Estrela do Iguaçu</vt:lpstr>
      <vt:lpstr>Linha 04 - Reassentamento</vt:lpstr>
      <vt:lpstr>'Linha 01 - Campina'!Area_de_impressao</vt:lpstr>
      <vt:lpstr>'Linha 02 - Côl. Nova e 1º Maio'!Area_de_impressao</vt:lpstr>
      <vt:lpstr>'Linha 03 - Estrela do Iguaçu'!Area_de_impressao</vt:lpstr>
      <vt:lpstr>'Linha 04 - Reassentamento'!Area_de_impressao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PM-NPI</cp:lastModifiedBy>
  <cp:lastPrinted>2025-02-25T13:27:28Z</cp:lastPrinted>
  <dcterms:created xsi:type="dcterms:W3CDTF">2021-03-26T18:26:51Z</dcterms:created>
  <dcterms:modified xsi:type="dcterms:W3CDTF">2025-02-27T11:51:30Z</dcterms:modified>
</cp:coreProperties>
</file>