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01 - Secretaria de Administracao\04 - Compras\01 - Compras\ARQUIVOS 2026\PREGÃO\PREGÃO Nº 071.2026 - CORTE DE GRAMA E VARRIÇÃO\"/>
    </mc:Choice>
  </mc:AlternateContent>
  <xr:revisionPtr revIDLastSave="0" documentId="13_ncr:1_{24C45C07-AA48-4BE0-96A9-21D6BF2F1508}" xr6:coauthVersionLast="47" xr6:coauthVersionMax="47" xr10:uidLastSave="{00000000-0000-0000-0000-000000000000}"/>
  <bookViews>
    <workbookView xWindow="20370" yWindow="-120" windowWidth="24240" windowHeight="13140" tabRatio="541" xr2:uid="{00000000-000D-0000-FFFF-FFFF00000000}"/>
  </bookViews>
  <sheets>
    <sheet name="VARREDOR" sheetId="19" r:id="rId1"/>
    <sheet name="JARDINEIRO" sheetId="21" r:id="rId2"/>
    <sheet name="SUPERVISOR" sheetId="22" r:id="rId3"/>
    <sheet name="OPERADOR" sheetId="23" r:id="rId4"/>
    <sheet name="QUADRO RESUMO" sheetId="18" r:id="rId5"/>
  </sheets>
  <definedNames>
    <definedName name="_xlnm.Print_Area" localSheetId="4">'QUADRO RESUMO'!#REF!</definedName>
    <definedName name="_xlnm.Print_Area" localSheetId="0">VARREDOR!$A$1:$D$123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18" l="1"/>
  <c r="F7" i="18"/>
  <c r="F6" i="18"/>
  <c r="D122" i="21"/>
  <c r="F5" i="18"/>
  <c r="D120" i="19"/>
  <c r="D107" i="19" s="1"/>
  <c r="D5" i="18"/>
  <c r="D6" i="18"/>
  <c r="C66" i="23"/>
  <c r="C71" i="23" s="1"/>
  <c r="C66" i="22"/>
  <c r="C66" i="21"/>
  <c r="D23" i="19"/>
  <c r="D50" i="23"/>
  <c r="D55" i="23" s="1"/>
  <c r="D60" i="23" s="1"/>
  <c r="D50" i="22"/>
  <c r="D50" i="21"/>
  <c r="C105" i="23"/>
  <c r="D99" i="23"/>
  <c r="D117" i="23" s="1"/>
  <c r="D86" i="23"/>
  <c r="D90" i="23" s="1"/>
  <c r="C82" i="23"/>
  <c r="C46" i="23"/>
  <c r="C35" i="23"/>
  <c r="D23" i="23"/>
  <c r="D28" i="23" s="1"/>
  <c r="C105" i="22"/>
  <c r="D99" i="22"/>
  <c r="D117" i="22" s="1"/>
  <c r="D86" i="22"/>
  <c r="D90" i="22" s="1"/>
  <c r="C82" i="22"/>
  <c r="C71" i="22"/>
  <c r="D55" i="22"/>
  <c r="D60" i="22" s="1"/>
  <c r="C46" i="22"/>
  <c r="C35" i="22"/>
  <c r="D28" i="22"/>
  <c r="D76" i="23" l="1"/>
  <c r="D34" i="23"/>
  <c r="D33" i="23"/>
  <c r="D113" i="23"/>
  <c r="D34" i="22"/>
  <c r="D113" i="22"/>
  <c r="D76" i="22"/>
  <c r="D33" i="22"/>
  <c r="D35" i="23" l="1"/>
  <c r="D58" i="23" s="1"/>
  <c r="D79" i="23"/>
  <c r="D35" i="22"/>
  <c r="D70" i="23" l="1"/>
  <c r="D81" i="23"/>
  <c r="D43" i="23"/>
  <c r="D80" i="23"/>
  <c r="D69" i="23"/>
  <c r="D44" i="23"/>
  <c r="D65" i="23"/>
  <c r="D68" i="23"/>
  <c r="D41" i="23"/>
  <c r="D42" i="23"/>
  <c r="D66" i="23"/>
  <c r="D77" i="23"/>
  <c r="D38" i="23"/>
  <c r="D46" i="23" s="1"/>
  <c r="D59" i="23" s="1"/>
  <c r="D61" i="23" s="1"/>
  <c r="D114" i="23" s="1"/>
  <c r="D45" i="23"/>
  <c r="D40" i="23"/>
  <c r="D78" i="23"/>
  <c r="D39" i="23"/>
  <c r="D67" i="23"/>
  <c r="D58" i="22"/>
  <c r="D45" i="22"/>
  <c r="D40" i="22"/>
  <c r="D69" i="22"/>
  <c r="D79" i="22"/>
  <c r="D43" i="22"/>
  <c r="D42" i="22"/>
  <c r="D39" i="22"/>
  <c r="D67" i="22"/>
  <c r="D78" i="22"/>
  <c r="D44" i="22"/>
  <c r="D41" i="22"/>
  <c r="D65" i="22"/>
  <c r="D38" i="22"/>
  <c r="D77" i="22"/>
  <c r="D66" i="22"/>
  <c r="D81" i="22"/>
  <c r="D68" i="22"/>
  <c r="D70" i="22"/>
  <c r="D80" i="22"/>
  <c r="D82" i="23" l="1"/>
  <c r="D89" i="23" s="1"/>
  <c r="D91" i="23" s="1"/>
  <c r="D116" i="23" s="1"/>
  <c r="D71" i="23"/>
  <c r="D115" i="23" s="1"/>
  <c r="D82" i="22"/>
  <c r="D89" i="22" s="1"/>
  <c r="D91" i="22" s="1"/>
  <c r="D116" i="22" s="1"/>
  <c r="D71" i="22"/>
  <c r="D115" i="22" s="1"/>
  <c r="D46" i="22"/>
  <c r="D59" i="22" s="1"/>
  <c r="D61" i="22" s="1"/>
  <c r="D114" i="22" s="1"/>
  <c r="D118" i="23" l="1"/>
  <c r="D103" i="23" s="1"/>
  <c r="D118" i="22"/>
  <c r="D103" i="22" s="1"/>
  <c r="D104" i="23" l="1"/>
  <c r="D120" i="23" s="1"/>
  <c r="D104" i="22"/>
  <c r="D8" i="18" l="1"/>
  <c r="F8" i="18" s="1"/>
  <c r="F9" i="18" s="1"/>
  <c r="D107" i="23"/>
  <c r="D106" i="23"/>
  <c r="D108" i="23"/>
  <c r="D120" i="22"/>
  <c r="D107" i="22" s="1"/>
  <c r="D109" i="23" l="1"/>
  <c r="D119" i="23" s="1"/>
  <c r="D108" i="22"/>
  <c r="D106" i="22"/>
  <c r="D7" i="18" l="1"/>
  <c r="D109" i="22"/>
  <c r="D119" i="22" s="1"/>
  <c r="C105" i="21" l="1"/>
  <c r="D99" i="21"/>
  <c r="D117" i="21" s="1"/>
  <c r="D86" i="21"/>
  <c r="D90" i="21" s="1"/>
  <c r="C82" i="21"/>
  <c r="C71" i="21"/>
  <c r="D55" i="21"/>
  <c r="D60" i="21" s="1"/>
  <c r="C46" i="21"/>
  <c r="C35" i="21"/>
  <c r="D23" i="21"/>
  <c r="D28" i="21" s="1"/>
  <c r="D113" i="21" l="1"/>
  <c r="D33" i="21"/>
  <c r="D76" i="21"/>
  <c r="D34" i="21"/>
  <c r="D35" i="21" l="1"/>
  <c r="D68" i="21" s="1"/>
  <c r="D39" i="21"/>
  <c r="D67" i="21"/>
  <c r="D43" i="21"/>
  <c r="D70" i="21"/>
  <c r="C105" i="19"/>
  <c r="D99" i="19"/>
  <c r="D117" i="19" s="1"/>
  <c r="D86" i="19"/>
  <c r="D90" i="19" s="1"/>
  <c r="C82" i="19"/>
  <c r="C66" i="19"/>
  <c r="D50" i="19"/>
  <c r="D55" i="19" s="1"/>
  <c r="D60" i="19" s="1"/>
  <c r="C46" i="19"/>
  <c r="C35" i="19"/>
  <c r="D21" i="19"/>
  <c r="D78" i="21" l="1"/>
  <c r="D42" i="21"/>
  <c r="D81" i="21"/>
  <c r="D28" i="19"/>
  <c r="D76" i="19" s="1"/>
  <c r="D66" i="21"/>
  <c r="D45" i="21"/>
  <c r="D79" i="21"/>
  <c r="D41" i="21"/>
  <c r="D44" i="21"/>
  <c r="D77" i="21"/>
  <c r="D69" i="21"/>
  <c r="D58" i="21"/>
  <c r="D65" i="21"/>
  <c r="D80" i="21"/>
  <c r="D40" i="21"/>
  <c r="D38" i="21"/>
  <c r="C71" i="19"/>
  <c r="D46" i="21" l="1"/>
  <c r="D59" i="21" s="1"/>
  <c r="D61" i="21" s="1"/>
  <c r="D114" i="21" s="1"/>
  <c r="D33" i="19"/>
  <c r="D35" i="19" s="1"/>
  <c r="D45" i="19" s="1"/>
  <c r="D34" i="19"/>
  <c r="D113" i="19"/>
  <c r="D82" i="21"/>
  <c r="D89" i="21" s="1"/>
  <c r="D91" i="21" s="1"/>
  <c r="D116" i="21" s="1"/>
  <c r="D71" i="21"/>
  <c r="D115" i="21" s="1"/>
  <c r="D118" i="21" l="1"/>
  <c r="D103" i="21" s="1"/>
  <c r="D68" i="19"/>
  <c r="D65" i="19"/>
  <c r="D66" i="19"/>
  <c r="D78" i="19"/>
  <c r="D42" i="19"/>
  <c r="D80" i="19"/>
  <c r="D70" i="19"/>
  <c r="D43" i="19"/>
  <c r="D69" i="19"/>
  <c r="D77" i="19"/>
  <c r="D81" i="19"/>
  <c r="D39" i="19"/>
  <c r="D79" i="19"/>
  <c r="D67" i="19"/>
  <c r="D38" i="19"/>
  <c r="D58" i="19"/>
  <c r="D41" i="19"/>
  <c r="D44" i="19"/>
  <c r="D40" i="19"/>
  <c r="D104" i="21" l="1"/>
  <c r="D120" i="21" s="1"/>
  <c r="D106" i="21" s="1"/>
  <c r="D71" i="19"/>
  <c r="D115" i="19" s="1"/>
  <c r="D82" i="19"/>
  <c r="D89" i="19" s="1"/>
  <c r="D91" i="19" s="1"/>
  <c r="D116" i="19" s="1"/>
  <c r="D46" i="19"/>
  <c r="D59" i="19" s="1"/>
  <c r="D61" i="19" s="1"/>
  <c r="D114" i="19" s="1"/>
  <c r="D123" i="21"/>
  <c r="D107" i="21" l="1"/>
  <c r="D108" i="21"/>
  <c r="D109" i="21" s="1"/>
  <c r="D119" i="21" s="1"/>
  <c r="D118" i="19"/>
  <c r="D103" i="19" s="1"/>
  <c r="D104" i="19" l="1"/>
  <c r="D106" i="19" l="1"/>
  <c r="D108" i="19"/>
  <c r="D122" i="19"/>
  <c r="D123" i="19" s="1"/>
  <c r="D109" i="19" l="1"/>
  <c r="D119" i="19" s="1"/>
</calcChain>
</file>

<file path=xl/sharedStrings.xml><?xml version="1.0" encoding="utf-8"?>
<sst xmlns="http://schemas.openxmlformats.org/spreadsheetml/2006/main" count="849" uniqueCount="154">
  <si>
    <t>QUADRO RESUMO DO VALOR TOTAL DOS SERVIÇOS</t>
  </si>
  <si>
    <t>TIPO DO SERVIÇO</t>
  </si>
  <si>
    <t>VALOR PROPOSTO POR EMPREGADO              
( B )</t>
  </si>
  <si>
    <t>QUANT. EMPREG. POR POSTO                  ( C )</t>
  </si>
  <si>
    <t>VALOR PROPOSTA POR POSTO                              ( D ) =  ( B )* ( C )</t>
  </si>
  <si>
    <t>QUANT. DE            POSTOS       ( E )</t>
  </si>
  <si>
    <t>VALOR TOTAL DO SERVIÇO                             ( F ) =  ( B ) * ( C ) * ( E )</t>
  </si>
  <si>
    <t>VALOR MENSAL DOS SERVIÇOS</t>
  </si>
  <si>
    <t>VALOR GLOBAL DA PROPOSTA</t>
  </si>
  <si>
    <t>VALOR MENSAL DO SERVIÇO</t>
  </si>
  <si>
    <t>VALOR  DA PROPOSTA PARA 12 MESES</t>
  </si>
  <si>
    <t>A</t>
  </si>
  <si>
    <t>B</t>
  </si>
  <si>
    <t>C</t>
  </si>
  <si>
    <t>D</t>
  </si>
  <si>
    <t>POSTO</t>
  </si>
  <si>
    <t>E</t>
  </si>
  <si>
    <t>F</t>
  </si>
  <si>
    <t>G</t>
  </si>
  <si>
    <t>TOTAL</t>
  </si>
  <si>
    <t>MÓDULO 2: ENCARGOS E BENEFÍCIOS ANUAIS, MENSAIS E DIÁRIOS</t>
  </si>
  <si>
    <t>2.1</t>
  </si>
  <si>
    <t>%</t>
  </si>
  <si>
    <t>2.2</t>
  </si>
  <si>
    <t>H</t>
  </si>
  <si>
    <t>2.3</t>
  </si>
  <si>
    <t>4.1</t>
  </si>
  <si>
    <t>4.2</t>
  </si>
  <si>
    <t xml:space="preserve"> </t>
  </si>
  <si>
    <t xml:space="preserve">PROPOSTA </t>
  </si>
  <si>
    <t>PLANILHA ESTIMATIVA DE CUSTO</t>
  </si>
  <si>
    <t>Município</t>
  </si>
  <si>
    <t>CAFELANDIA/PR</t>
  </si>
  <si>
    <t>Acordo convenção coletiva</t>
  </si>
  <si>
    <t>Número de meses de execução contratual</t>
  </si>
  <si>
    <t xml:space="preserve">Tipo de serviço </t>
  </si>
  <si>
    <t>Unidade de medida</t>
  </si>
  <si>
    <t>MÃO-DE-OBRA VINCULADA À EXECUÇÃO CONTRATUAL</t>
  </si>
  <si>
    <t>DADOS COMPLEMENTARES PARA COMP. CUSTOS REFERENTE A MÃO-DE-OBRA</t>
  </si>
  <si>
    <t>Tipo de serviço (mesmo serviço com características distintas)</t>
  </si>
  <si>
    <t>Salário Normativo da Categoria Profissional</t>
  </si>
  <si>
    <t>Categoria profissional (vinculada à execução contratual)</t>
  </si>
  <si>
    <t>SIEMACO</t>
  </si>
  <si>
    <t>Data base da categoria (dia/mês/ano)</t>
  </si>
  <si>
    <t>Quantidade de funcionários</t>
  </si>
  <si>
    <t>Jornada semanal</t>
  </si>
  <si>
    <t>MÓDULO 1: COMPOSIÇÃO DA REMUNERAÇÃO</t>
  </si>
  <si>
    <t>Composição da remuneração</t>
  </si>
  <si>
    <t>Valor</t>
  </si>
  <si>
    <t xml:space="preserve">Salário Base </t>
  </si>
  <si>
    <t>Adicional de Servente Hospitalar conforme CCT</t>
  </si>
  <si>
    <t>Adicional de Insalubridade</t>
  </si>
  <si>
    <t xml:space="preserve">Acumulo de Funcao </t>
  </si>
  <si>
    <t>Hora noturna reduzida</t>
  </si>
  <si>
    <t>Gratificação de Função</t>
  </si>
  <si>
    <t>Reflexo da Hora Extras obre DSR</t>
  </si>
  <si>
    <t>TOTAL DA REMUNERAÇÃO</t>
  </si>
  <si>
    <t>Submódulo 2.1: 13º salário e Adicional de Férias</t>
  </si>
  <si>
    <t>13º salário e Adicional de Férias</t>
  </si>
  <si>
    <t>13º Salário (Art. 7º, VIII, CF/88)</t>
  </si>
  <si>
    <t>Férias + Adicional de Férias (Art. 7º, XVII, CF/88)</t>
  </si>
  <si>
    <t>Submódulo 2.2: Encargos previdênciários, FGTS e outras contribuições</t>
  </si>
  <si>
    <t>Encargos previdenciários, FGTS e outras contribuições</t>
  </si>
  <si>
    <t>INSS (art. 22, inciso I, da Lei n. 8212/1991)</t>
  </si>
  <si>
    <t>SESI ou SESC (art.3º da Lei 8036/1990)</t>
  </si>
  <si>
    <t>SENAI ou SENAC (Decreto n. 2318/1986)</t>
  </si>
  <si>
    <t>INCRA (Lei n. 7.787/1989 e Decreto-Lei n. 1146;/1970)</t>
  </si>
  <si>
    <t>Salário Educação ( artigo 3º do inciso I – decreto 87.043/82)</t>
  </si>
  <si>
    <t>FGTS (art.15 da Lei 8030/1990, art. 7º, inciso III, CF/1988)</t>
  </si>
  <si>
    <t xml:space="preserve">SAT  </t>
  </si>
  <si>
    <t>SEBRAE (art. 8º da Lei n. 8029/1990 e Lei n. 8154/1990)</t>
  </si>
  <si>
    <t>Submódulo 2.3: Benefícios mensais e diários</t>
  </si>
  <si>
    <t>Benefícios mensais e diários</t>
  </si>
  <si>
    <t>Transporte</t>
  </si>
  <si>
    <t xml:space="preserve">Auxílio Alimentação </t>
  </si>
  <si>
    <t>Auxílio Saúde</t>
  </si>
  <si>
    <t>Fundo de Formação Profissional</t>
  </si>
  <si>
    <t>Beneficio Social Familiar</t>
  </si>
  <si>
    <t>Quadro-Resumo do Módulo 2 - Encargos e Benefícios anuais, mensais e diários</t>
  </si>
  <si>
    <t>Encargos e Benefícios Anuais, Mensais e Diários</t>
  </si>
  <si>
    <t>Valor R$</t>
  </si>
  <si>
    <t>MÓDULO 3: PROVISÃO PARA RESCISÃO</t>
  </si>
  <si>
    <t>Provisão para rescisão</t>
  </si>
  <si>
    <t>Aviso Prévio Indenizado</t>
  </si>
  <si>
    <t>Incidência do FGTS sobre aviso prévio indenizado</t>
  </si>
  <si>
    <t>Multa do FGTS do aviso prévio indenizado</t>
  </si>
  <si>
    <t xml:space="preserve">Aviso Prévio Trabalhado </t>
  </si>
  <si>
    <t>Incidência do sub-módulo 2.2 sobre aviso prévio trabalhado</t>
  </si>
  <si>
    <t>Multa do FGTS do aviso prévio trabalhado</t>
  </si>
  <si>
    <t>MÓDULO 4: CUSTO DE REPOSIÇÃO DO PROFISSIONAL AUSENTE</t>
  </si>
  <si>
    <t>Submódulo 4.1: Ausências Legais</t>
  </si>
  <si>
    <t>Ausências legais</t>
  </si>
  <si>
    <t xml:space="preserve">Férias </t>
  </si>
  <si>
    <t>Licença paternidade</t>
  </si>
  <si>
    <t>Ausências por acidente de trabalho</t>
  </si>
  <si>
    <t>Afastamento Maternidade</t>
  </si>
  <si>
    <t>Ausência por doença</t>
  </si>
  <si>
    <t>Submódulo 4.2: Intervalo Intrajornada</t>
  </si>
  <si>
    <t>Intervalo Intrajornada</t>
  </si>
  <si>
    <t>Intervalo para repouso e Alimentação</t>
  </si>
  <si>
    <t>Quadro-Resumo do Módulo 4 - Custo de Reposição do Profissional Ausente</t>
  </si>
  <si>
    <t>Custo de Reposição do Profissional Ausente</t>
  </si>
  <si>
    <t>MÓDULO 5: INSUMOS DIVERSOS</t>
  </si>
  <si>
    <t>Insumos Diversos</t>
  </si>
  <si>
    <t>Uniformes/Epi's</t>
  </si>
  <si>
    <t>Materiais</t>
  </si>
  <si>
    <t>Equipamentos</t>
  </si>
  <si>
    <t>Outros Epi's</t>
  </si>
  <si>
    <t>TOTAL DE INSUMOS DIVERSOS</t>
  </si>
  <si>
    <t>MÓDULO 6: CUSTOS INDIRETOS, TRIBUTOS E LUCRO</t>
  </si>
  <si>
    <t>Custos indiretos, tributos e lucro</t>
  </si>
  <si>
    <t xml:space="preserve">Custos indiretos </t>
  </si>
  <si>
    <t>Lucro</t>
  </si>
  <si>
    <t>Tributos</t>
  </si>
  <si>
    <t>B.1</t>
  </si>
  <si>
    <t>B.2</t>
  </si>
  <si>
    <t>B.3</t>
  </si>
  <si>
    <t>TOTAL CUSTOS INDIRETOS, TRIBUTOS E LUCRO</t>
  </si>
  <si>
    <t>QUADRO-RESUMO DO CUSTO POR EMPREGADO</t>
  </si>
  <si>
    <t>MÃO DE OBRA VINCULADA À EXECUÇÃO CONTRATUAL (VALOR POR EMPREGADO)</t>
  </si>
  <si>
    <t>Módulo 1 - Composição da Remuneração</t>
  </si>
  <si>
    <t>Módulo 2 - Benefícios Mensais e Diários</t>
  </si>
  <si>
    <t>Módulo 3 - Insumos Diversos (uniformes, materiais, equip e outros)</t>
  </si>
  <si>
    <t>Módulo 4 - Encargos Sociais e Trabalhistas (A+B+C+D)</t>
  </si>
  <si>
    <t>Módulo 5 - Insumos Diversos</t>
  </si>
  <si>
    <t>Subtotal (A + B + C + D + E)</t>
  </si>
  <si>
    <t>Módulo 6 – Custos Indiretos, Tributos e Lucro</t>
  </si>
  <si>
    <t>VALOR TOTAL POR EMPREGADO</t>
  </si>
  <si>
    <t>VALOR TOTAL CONSIDERANDO O Nº DE FUNCIONÁRIOS OBJETO POR POSTO</t>
  </si>
  <si>
    <t>VALOR GLOBAL TOTAL 12 MESES</t>
  </si>
  <si>
    <t>VALOR TOTAL DO ITEM</t>
  </si>
  <si>
    <t xml:space="preserve">Desjejum </t>
  </si>
  <si>
    <t>44 HRS</t>
  </si>
  <si>
    <t>VARREDOR 44H</t>
  </si>
  <si>
    <t>JARDINEIRO 44H</t>
  </si>
  <si>
    <t>SUPERVISOR 44H</t>
  </si>
  <si>
    <t>OPERADOR 44H</t>
  </si>
  <si>
    <t>VARREDOR  44H</t>
  </si>
  <si>
    <t>varredor</t>
  </si>
  <si>
    <t>jardineiro</t>
  </si>
  <si>
    <t>supervisor</t>
  </si>
  <si>
    <t>PR000063/2026</t>
  </si>
  <si>
    <t>CLÁUSULA DÉCIMA TERCEIRA DA CCT</t>
  </si>
  <si>
    <t>PARÁGRAFO PRIMEIRO DA CLÁUSULA DÉCIMA SEXTA DA CCT</t>
  </si>
  <si>
    <t>PARÁGRAFO PRIMEIRO DA CLÁUSULA DÉCIMA SÉTIMA DA CCT</t>
  </si>
  <si>
    <t>CLÁUSULA DÉCIMA QUARTA DA CCT</t>
  </si>
  <si>
    <t>PARÁGRAFO PRIMEIRO DA CLÁUSULA vigésima terceira DA CCT</t>
  </si>
  <si>
    <t>COFINS</t>
  </si>
  <si>
    <t>PIS</t>
  </si>
  <si>
    <t>ISS</t>
  </si>
  <si>
    <t>16/01/2026 A 15/01/2027</t>
  </si>
  <si>
    <t>PARÁGRAFO QUINTO DA CCT</t>
  </si>
  <si>
    <t>01/02/2026 a 31/01/2027</t>
  </si>
  <si>
    <t>Operador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</si>
</sst>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 &quot;R$&quot;\ * #,##0.00_ ;_ &quot;R$&quot;\ * \-#,##0.00_ ;_ &quot;R$&quot;\ * &quot;-&quot;??_ ;_ @_ "/>
    <numFmt numFmtId="166" formatCode="_(&quot;R$ &quot;* #,##0.00_);_(&quot;R$ &quot;* \(#,##0.00\);_(&quot;R$ &quot;* &quot;-&quot;??_);_(@_)"/>
  </numFmts>
  <fonts count="27">
    <font>
      <sz val="10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b/>
      <i/>
      <sz val="10"/>
      <color theme="0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0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u val="singleAccounting"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164" fontId="6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>
      <alignment vertical="center"/>
    </xf>
    <xf numFmtId="0" fontId="5" fillId="0" borderId="0"/>
    <xf numFmtId="44" fontId="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216">
    <xf numFmtId="0" fontId="0" fillId="0" borderId="0" xfId="0">
      <alignment vertical="center"/>
    </xf>
    <xf numFmtId="43" fontId="6" fillId="0" borderId="0" xfId="4" applyFont="1" applyFill="1">
      <alignment vertical="center"/>
    </xf>
    <xf numFmtId="164" fontId="0" fillId="0" borderId="0" xfId="0" applyNumberFormat="1">
      <alignment vertical="center"/>
    </xf>
    <xf numFmtId="44" fontId="8" fillId="0" borderId="1" xfId="0" applyNumberFormat="1" applyFont="1" applyBorder="1" applyAlignment="1">
      <alignment horizontal="left" vertical="center"/>
    </xf>
    <xf numFmtId="44" fontId="8" fillId="2" borderId="1" xfId="0" applyNumberFormat="1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0" xfId="5" applyFont="1"/>
    <xf numFmtId="0" fontId="5" fillId="0" borderId="0" xfId="5"/>
    <xf numFmtId="0" fontId="5" fillId="0" borderId="8" xfId="5" applyBorder="1"/>
    <xf numFmtId="0" fontId="5" fillId="0" borderId="9" xfId="5" applyBorder="1"/>
    <xf numFmtId="0" fontId="5" fillId="0" borderId="11" xfId="5" applyBorder="1"/>
    <xf numFmtId="0" fontId="5" fillId="0" borderId="1" xfId="5" applyBorder="1"/>
    <xf numFmtId="0" fontId="5" fillId="0" borderId="13" xfId="5" applyBorder="1"/>
    <xf numFmtId="0" fontId="5" fillId="0" borderId="14" xfId="5" applyBorder="1"/>
    <xf numFmtId="0" fontId="5" fillId="0" borderId="0" xfId="5" applyAlignment="1">
      <alignment horizont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vertical="center" wrapText="1"/>
    </xf>
    <xf numFmtId="0" fontId="9" fillId="0" borderId="17" xfId="5" applyFont="1" applyBorder="1" applyAlignment="1">
      <alignment horizontal="center" vertical="center"/>
    </xf>
    <xf numFmtId="0" fontId="9" fillId="0" borderId="17" xfId="5" applyFont="1" applyBorder="1" applyAlignment="1">
      <alignment vertical="center" wrapText="1"/>
    </xf>
    <xf numFmtId="0" fontId="9" fillId="0" borderId="18" xfId="5" applyFont="1" applyBorder="1" applyAlignment="1">
      <alignment horizontal="center" vertical="center"/>
    </xf>
    <xf numFmtId="0" fontId="9" fillId="0" borderId="18" xfId="5" applyFont="1" applyBorder="1" applyAlignment="1">
      <alignment vertical="center" wrapText="1"/>
    </xf>
    <xf numFmtId="44" fontId="13" fillId="0" borderId="12" xfId="5" applyNumberFormat="1" applyFont="1" applyBorder="1" applyAlignment="1">
      <alignment horizontal="center" vertical="center"/>
    </xf>
    <xf numFmtId="0" fontId="13" fillId="0" borderId="11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0" fontId="9" fillId="0" borderId="20" xfId="5" applyFont="1" applyBorder="1" applyAlignment="1">
      <alignment horizontal="center" vertical="center"/>
    </xf>
    <xf numFmtId="0" fontId="9" fillId="0" borderId="20" xfId="5" applyFont="1" applyBorder="1" applyAlignment="1">
      <alignment vertical="center" wrapText="1"/>
    </xf>
    <xf numFmtId="0" fontId="9" fillId="0" borderId="0" xfId="5" applyFont="1" applyAlignment="1">
      <alignment horizontal="left" vertical="center"/>
    </xf>
    <xf numFmtId="0" fontId="9" fillId="0" borderId="0" xfId="5" applyFont="1" applyAlignment="1">
      <alignment horizontal="left" vertical="center" wrapText="1"/>
    </xf>
    <xf numFmtId="0" fontId="9" fillId="0" borderId="0" xfId="5" applyFont="1" applyAlignment="1">
      <alignment horizontal="center" vertical="center" wrapText="1"/>
    </xf>
    <xf numFmtId="0" fontId="9" fillId="6" borderId="21" xfId="5" applyFont="1" applyFill="1" applyBorder="1" applyAlignment="1">
      <alignment horizontal="center" vertical="center"/>
    </xf>
    <xf numFmtId="0" fontId="9" fillId="6" borderId="22" xfId="5" applyFont="1" applyFill="1" applyBorder="1" applyAlignment="1">
      <alignment horizontal="left" vertical="center"/>
    </xf>
    <xf numFmtId="0" fontId="9" fillId="6" borderId="22" xfId="5" applyFont="1" applyFill="1" applyBorder="1" applyAlignment="1">
      <alignment horizontal="center" vertical="center"/>
    </xf>
    <xf numFmtId="44" fontId="9" fillId="6" borderId="23" xfId="6" applyFont="1" applyFill="1" applyBorder="1" applyAlignment="1">
      <alignment horizontal="center" vertical="center"/>
    </xf>
    <xf numFmtId="0" fontId="13" fillId="0" borderId="1" xfId="5" applyFont="1" applyBorder="1" applyAlignment="1">
      <alignment horizontal="left" vertical="center"/>
    </xf>
    <xf numFmtId="10" fontId="15" fillId="0" borderId="1" xfId="7" applyNumberFormat="1" applyFont="1" applyBorder="1" applyAlignment="1">
      <alignment horizontal="center" vertical="center"/>
    </xf>
    <xf numFmtId="44" fontId="13" fillId="0" borderId="12" xfId="6" applyFont="1" applyFill="1" applyBorder="1" applyAlignment="1">
      <alignment horizontal="center" vertical="center"/>
    </xf>
    <xf numFmtId="10" fontId="17" fillId="0" borderId="1" xfId="8" applyNumberFormat="1" applyFont="1" applyBorder="1" applyAlignment="1">
      <alignment horizontal="center" vertical="center"/>
    </xf>
    <xf numFmtId="166" fontId="18" fillId="0" borderId="12" xfId="9" applyFont="1" applyFill="1" applyBorder="1" applyAlignment="1">
      <alignment horizontal="center" vertical="center"/>
    </xf>
    <xf numFmtId="0" fontId="19" fillId="0" borderId="1" xfId="5" applyFont="1" applyBorder="1" applyAlignment="1">
      <alignment horizontal="left" vertical="center"/>
    </xf>
    <xf numFmtId="10" fontId="20" fillId="0" borderId="1" xfId="8" applyNumberFormat="1" applyFont="1" applyBorder="1" applyAlignment="1">
      <alignment horizontal="center" vertical="center"/>
    </xf>
    <xf numFmtId="44" fontId="11" fillId="0" borderId="0" xfId="6" applyFont="1"/>
    <xf numFmtId="0" fontId="17" fillId="0" borderId="1" xfId="8" applyNumberFormat="1" applyFont="1" applyBorder="1" applyAlignment="1">
      <alignment horizontal="center" vertical="center"/>
    </xf>
    <xf numFmtId="0" fontId="9" fillId="8" borderId="13" xfId="5" applyFont="1" applyFill="1" applyBorder="1" applyAlignment="1">
      <alignment vertical="center"/>
    </xf>
    <xf numFmtId="0" fontId="9" fillId="8" borderId="14" xfId="5" applyFont="1" applyFill="1" applyBorder="1" applyAlignment="1">
      <alignment vertical="center"/>
    </xf>
    <xf numFmtId="10" fontId="21" fillId="8" borderId="14" xfId="7" applyNumberFormat="1" applyFont="1" applyFill="1" applyBorder="1" applyAlignment="1">
      <alignment horizontal="center" vertical="center"/>
    </xf>
    <xf numFmtId="44" fontId="9" fillId="8" borderId="15" xfId="6" applyFont="1" applyFill="1" applyBorder="1" applyAlignment="1">
      <alignment horizontal="center" vertical="center"/>
    </xf>
    <xf numFmtId="0" fontId="13" fillId="0" borderId="0" xfId="5" applyFont="1" applyAlignment="1">
      <alignment horizontal="center" vertical="center"/>
    </xf>
    <xf numFmtId="10" fontId="13" fillId="0" borderId="0" xfId="7" applyNumberFormat="1" applyFont="1" applyAlignment="1">
      <alignment horizontal="center" vertical="center"/>
    </xf>
    <xf numFmtId="0" fontId="8" fillId="6" borderId="8" xfId="5" applyFont="1" applyFill="1" applyBorder="1" applyAlignment="1">
      <alignment horizontal="center" vertical="center"/>
    </xf>
    <xf numFmtId="0" fontId="8" fillId="6" borderId="29" xfId="5" applyFont="1" applyFill="1" applyBorder="1" applyAlignment="1">
      <alignment vertical="center"/>
    </xf>
    <xf numFmtId="0" fontId="9" fillId="6" borderId="9" xfId="5" applyFont="1" applyFill="1" applyBorder="1" applyAlignment="1">
      <alignment horizontal="center" vertical="center" wrapText="1"/>
    </xf>
    <xf numFmtId="0" fontId="8" fillId="6" borderId="10" xfId="5" applyFont="1" applyFill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3" xfId="5" applyFont="1" applyBorder="1" applyAlignment="1">
      <alignment vertical="center"/>
    </xf>
    <xf numFmtId="10" fontId="13" fillId="0" borderId="1" xfId="10" applyNumberFormat="1" applyFont="1" applyBorder="1" applyAlignment="1">
      <alignment horizontal="center" vertical="center"/>
    </xf>
    <xf numFmtId="44" fontId="6" fillId="0" borderId="12" xfId="11" applyNumberFormat="1" applyFont="1" applyFill="1" applyBorder="1" applyAlignment="1">
      <alignment horizontal="center" vertical="center"/>
    </xf>
    <xf numFmtId="10" fontId="13" fillId="0" borderId="1" xfId="10" applyNumberFormat="1" applyFont="1" applyFill="1" applyBorder="1" applyAlignment="1">
      <alignment horizontal="center" vertical="center"/>
    </xf>
    <xf numFmtId="0" fontId="8" fillId="7" borderId="20" xfId="5" applyFont="1" applyFill="1" applyBorder="1" applyAlignment="1">
      <alignment vertical="center"/>
    </xf>
    <xf numFmtId="0" fontId="8" fillId="7" borderId="30" xfId="5" applyFont="1" applyFill="1" applyBorder="1" applyAlignment="1">
      <alignment vertical="center"/>
    </xf>
    <xf numFmtId="10" fontId="9" fillId="7" borderId="14" xfId="10" applyNumberFormat="1" applyFont="1" applyFill="1" applyBorder="1" applyAlignment="1">
      <alignment horizontal="center" vertical="center"/>
    </xf>
    <xf numFmtId="44" fontId="8" fillId="7" borderId="15" xfId="5" applyNumberFormat="1" applyFont="1" applyFill="1" applyBorder="1" applyAlignment="1">
      <alignment horizontal="center" vertical="center"/>
    </xf>
    <xf numFmtId="0" fontId="8" fillId="6" borderId="29" xfId="5" applyFont="1" applyFill="1" applyBorder="1" applyAlignment="1">
      <alignment vertical="center" wrapText="1"/>
    </xf>
    <xf numFmtId="0" fontId="8" fillId="6" borderId="10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vertical="center"/>
    </xf>
    <xf numFmtId="44" fontId="11" fillId="0" borderId="0" xfId="5" applyNumberFormat="1" applyFont="1"/>
    <xf numFmtId="0" fontId="6" fillId="0" borderId="2" xfId="5" applyFont="1" applyBorder="1" applyAlignment="1">
      <alignment horizontal="left" vertical="center"/>
    </xf>
    <xf numFmtId="0" fontId="8" fillId="8" borderId="20" xfId="5" applyFont="1" applyFill="1" applyBorder="1" applyAlignment="1">
      <alignment vertical="center"/>
    </xf>
    <xf numFmtId="0" fontId="8" fillId="8" borderId="30" xfId="5" applyFont="1" applyFill="1" applyBorder="1" applyAlignment="1">
      <alignment vertical="center"/>
    </xf>
    <xf numFmtId="10" fontId="9" fillId="8" borderId="14" xfId="5" applyNumberFormat="1" applyFont="1" applyFill="1" applyBorder="1" applyAlignment="1">
      <alignment horizontal="center" vertical="center"/>
    </xf>
    <xf numFmtId="44" fontId="8" fillId="8" borderId="15" xfId="5" applyNumberFormat="1" applyFont="1" applyFill="1" applyBorder="1" applyAlignment="1">
      <alignment horizontal="center" vertical="center"/>
    </xf>
    <xf numFmtId="0" fontId="9" fillId="6" borderId="8" xfId="5" applyFont="1" applyFill="1" applyBorder="1" applyAlignment="1">
      <alignment horizontal="center" vertical="center"/>
    </xf>
    <xf numFmtId="0" fontId="9" fillId="6" borderId="9" xfId="5" applyFont="1" applyFill="1" applyBorder="1" applyAlignment="1">
      <alignment vertical="center"/>
    </xf>
    <xf numFmtId="0" fontId="9" fillId="6" borderId="9" xfId="5" applyFont="1" applyFill="1" applyBorder="1" applyAlignment="1">
      <alignment horizontal="center" vertical="center"/>
    </xf>
    <xf numFmtId="44" fontId="13" fillId="0" borderId="1" xfId="6" applyFont="1" applyFill="1" applyBorder="1" applyAlignment="1">
      <alignment horizontal="center" vertical="center"/>
    </xf>
    <xf numFmtId="44" fontId="13" fillId="0" borderId="1" xfId="6" applyFont="1" applyBorder="1" applyAlignment="1">
      <alignment horizontal="center" vertical="center"/>
    </xf>
    <xf numFmtId="0" fontId="13" fillId="0" borderId="31" xfId="5" applyFont="1" applyBorder="1" applyAlignment="1">
      <alignment horizontal="center" vertical="center"/>
    </xf>
    <xf numFmtId="0" fontId="13" fillId="0" borderId="32" xfId="5" applyFont="1" applyBorder="1" applyAlignment="1">
      <alignment horizontal="left" vertical="center"/>
    </xf>
    <xf numFmtId="10" fontId="21" fillId="8" borderId="14" xfId="10" applyNumberFormat="1" applyFont="1" applyFill="1" applyBorder="1" applyAlignment="1">
      <alignment horizontal="center" vertical="center"/>
    </xf>
    <xf numFmtId="44" fontId="9" fillId="6" borderId="10" xfId="6" applyFont="1" applyFill="1" applyBorder="1" applyAlignment="1">
      <alignment horizontal="center" vertical="center"/>
    </xf>
    <xf numFmtId="10" fontId="15" fillId="0" borderId="1" xfId="10" applyNumberFormat="1" applyFont="1" applyBorder="1" applyAlignment="1">
      <alignment horizontal="center" vertical="center"/>
    </xf>
    <xf numFmtId="0" fontId="6" fillId="0" borderId="2" xfId="5" applyFont="1" applyBorder="1" applyAlignment="1">
      <alignment vertical="center" wrapText="1"/>
    </xf>
    <xf numFmtId="0" fontId="8" fillId="7" borderId="20" xfId="5" applyFont="1" applyFill="1" applyBorder="1" applyAlignment="1">
      <alignment horizontal="left" vertical="center"/>
    </xf>
    <xf numFmtId="0" fontId="8" fillId="7" borderId="30" xfId="5" applyFont="1" applyFill="1" applyBorder="1" applyAlignment="1">
      <alignment horizontal="left" vertical="center"/>
    </xf>
    <xf numFmtId="44" fontId="6" fillId="0" borderId="12" xfId="11" applyNumberFormat="1" applyFont="1" applyBorder="1" applyAlignment="1">
      <alignment horizontal="center" vertical="center"/>
    </xf>
    <xf numFmtId="0" fontId="8" fillId="0" borderId="34" xfId="5" applyFont="1" applyBorder="1" applyAlignment="1">
      <alignment vertical="center"/>
    </xf>
    <xf numFmtId="0" fontId="6" fillId="0" borderId="0" xfId="5" applyFont="1" applyAlignment="1">
      <alignment vertical="center"/>
    </xf>
    <xf numFmtId="0" fontId="6" fillId="0" borderId="0" xfId="5" applyFont="1" applyAlignment="1">
      <alignment horizontal="center" vertical="center"/>
    </xf>
    <xf numFmtId="0" fontId="6" fillId="0" borderId="35" xfId="5" applyFont="1" applyBorder="1" applyAlignment="1">
      <alignment horizontal="center" vertical="center"/>
    </xf>
    <xf numFmtId="44" fontId="13" fillId="0" borderId="12" xfId="6" applyFont="1" applyBorder="1" applyAlignment="1">
      <alignment horizontal="center" vertical="center"/>
    </xf>
    <xf numFmtId="0" fontId="9" fillId="6" borderId="11" xfId="5" applyFont="1" applyFill="1" applyBorder="1" applyAlignment="1">
      <alignment horizontal="center" vertical="center"/>
    </xf>
    <xf numFmtId="0" fontId="9" fillId="6" borderId="1" xfId="5" applyFont="1" applyFill="1" applyBorder="1" applyAlignment="1">
      <alignment vertical="center"/>
    </xf>
    <xf numFmtId="0" fontId="9" fillId="6" borderId="1" xfId="5" applyFont="1" applyFill="1" applyBorder="1" applyAlignment="1">
      <alignment horizontal="center" vertical="center"/>
    </xf>
    <xf numFmtId="44" fontId="9" fillId="6" borderId="12" xfId="6" applyFont="1" applyFill="1" applyBorder="1" applyAlignment="1">
      <alignment horizontal="center" vertical="center"/>
    </xf>
    <xf numFmtId="44" fontId="13" fillId="4" borderId="12" xfId="6" applyFont="1" applyFill="1" applyBorder="1" applyAlignment="1">
      <alignment horizontal="center" vertical="center"/>
    </xf>
    <xf numFmtId="0" fontId="9" fillId="6" borderId="13" xfId="5" applyFont="1" applyFill="1" applyBorder="1" applyAlignment="1">
      <alignment vertical="center"/>
    </xf>
    <xf numFmtId="0" fontId="9" fillId="6" borderId="14" xfId="5" applyFont="1" applyFill="1" applyBorder="1" applyAlignment="1">
      <alignment vertical="center"/>
    </xf>
    <xf numFmtId="10" fontId="21" fillId="6" borderId="14" xfId="10" applyNumberFormat="1" applyFont="1" applyFill="1" applyBorder="1" applyAlignment="1">
      <alignment horizontal="center" vertical="center"/>
    </xf>
    <xf numFmtId="44" fontId="9" fillId="6" borderId="15" xfId="6" applyFont="1" applyFill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0" fontId="9" fillId="0" borderId="29" xfId="5" applyFont="1" applyBorder="1" applyAlignment="1">
      <alignment horizontal="left" vertical="center"/>
    </xf>
    <xf numFmtId="10" fontId="9" fillId="0" borderId="9" xfId="7" applyNumberFormat="1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2" xfId="5" applyFont="1" applyBorder="1" applyAlignment="1">
      <alignment horizontal="left" vertical="center" wrapText="1"/>
    </xf>
    <xf numFmtId="10" fontId="9" fillId="0" borderId="1" xfId="7" applyNumberFormat="1" applyFont="1" applyFill="1" applyBorder="1" applyAlignment="1">
      <alignment horizontal="center" vertical="center"/>
    </xf>
    <xf numFmtId="0" fontId="9" fillId="0" borderId="2" xfId="5" applyFont="1" applyBorder="1" applyAlignment="1">
      <alignment horizontal="left" vertical="center"/>
    </xf>
    <xf numFmtId="166" fontId="13" fillId="0" borderId="12" xfId="5" applyNumberFormat="1" applyFont="1" applyBorder="1" applyAlignment="1">
      <alignment horizontal="center" vertical="center"/>
    </xf>
    <xf numFmtId="0" fontId="13" fillId="0" borderId="2" xfId="5" applyFont="1" applyBorder="1" applyAlignment="1">
      <alignment horizontal="left" vertical="center"/>
    </xf>
    <xf numFmtId="10" fontId="13" fillId="0" borderId="1" xfId="7" applyNumberFormat="1" applyFont="1" applyBorder="1" applyAlignment="1">
      <alignment horizontal="center" vertical="center"/>
    </xf>
    <xf numFmtId="10" fontId="13" fillId="4" borderId="1" xfId="7" applyNumberFormat="1" applyFont="1" applyFill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0" fontId="9" fillId="0" borderId="38" xfId="5" applyFont="1" applyBorder="1" applyAlignment="1">
      <alignment horizontal="left" vertical="center"/>
    </xf>
    <xf numFmtId="10" fontId="13" fillId="0" borderId="14" xfId="7" applyNumberFormat="1" applyFont="1" applyBorder="1" applyAlignment="1">
      <alignment horizontal="center" vertical="center"/>
    </xf>
    <xf numFmtId="44" fontId="9" fillId="0" borderId="15" xfId="5" applyNumberFormat="1" applyFont="1" applyBorder="1" applyAlignment="1">
      <alignment horizontal="center" vertical="center"/>
    </xf>
    <xf numFmtId="0" fontId="9" fillId="0" borderId="11" xfId="5" applyFont="1" applyBorder="1" applyAlignment="1">
      <alignment vertical="center"/>
    </xf>
    <xf numFmtId="0" fontId="9" fillId="0" borderId="1" xfId="5" applyFont="1" applyBorder="1" applyAlignment="1">
      <alignment vertical="center" wrapText="1"/>
    </xf>
    <xf numFmtId="0" fontId="9" fillId="0" borderId="12" xfId="5" applyFont="1" applyBorder="1" applyAlignment="1">
      <alignment horizontal="center" vertical="center"/>
    </xf>
    <xf numFmtId="0" fontId="13" fillId="0" borderId="1" xfId="5" applyFont="1" applyBorder="1" applyAlignment="1">
      <alignment horizontal="left" vertical="center" wrapText="1"/>
    </xf>
    <xf numFmtId="0" fontId="9" fillId="0" borderId="1" xfId="5" applyFont="1" applyBorder="1" applyAlignment="1">
      <alignment vertical="center"/>
    </xf>
    <xf numFmtId="44" fontId="9" fillId="0" borderId="12" xfId="5" applyNumberFormat="1" applyFont="1" applyBorder="1" applyAlignment="1">
      <alignment horizontal="center" vertical="center"/>
    </xf>
    <xf numFmtId="10" fontId="13" fillId="0" borderId="32" xfId="7" applyNumberFormat="1" applyFont="1" applyBorder="1" applyAlignment="1">
      <alignment horizontal="center" vertical="center"/>
    </xf>
    <xf numFmtId="44" fontId="13" fillId="0" borderId="33" xfId="5" applyNumberFormat="1" applyFont="1" applyBorder="1" applyAlignment="1">
      <alignment horizontal="center" vertical="center"/>
    </xf>
    <xf numFmtId="0" fontId="9" fillId="0" borderId="9" xfId="5" applyFont="1" applyBorder="1" applyAlignment="1">
      <alignment vertical="center"/>
    </xf>
    <xf numFmtId="166" fontId="9" fillId="0" borderId="39" xfId="5" applyNumberFormat="1" applyFont="1" applyBorder="1" applyAlignment="1">
      <alignment horizontal="center" vertical="center"/>
    </xf>
    <xf numFmtId="0" fontId="12" fillId="0" borderId="1" xfId="5" applyFont="1" applyBorder="1"/>
    <xf numFmtId="44" fontId="8" fillId="0" borderId="12" xfId="6" applyFont="1" applyBorder="1"/>
    <xf numFmtId="44" fontId="8" fillId="0" borderId="12" xfId="5" applyNumberFormat="1" applyFont="1" applyBorder="1"/>
    <xf numFmtId="0" fontId="10" fillId="6" borderId="30" xfId="5" applyFont="1" applyFill="1" applyBorder="1"/>
    <xf numFmtId="44" fontId="10" fillId="6" borderId="28" xfId="5" applyNumberFormat="1" applyFont="1" applyFill="1" applyBorder="1" applyAlignment="1">
      <alignment horizontal="center"/>
    </xf>
    <xf numFmtId="164" fontId="11" fillId="0" borderId="0" xfId="1" applyFont="1" applyAlignment="1"/>
    <xf numFmtId="43" fontId="11" fillId="0" borderId="0" xfId="5" applyNumberFormat="1" applyFont="1"/>
    <xf numFmtId="0" fontId="8" fillId="0" borderId="1" xfId="0" applyFont="1" applyBorder="1" applyAlignment="1">
      <alignment horizontal="center" vertical="center"/>
    </xf>
    <xf numFmtId="10" fontId="11" fillId="0" borderId="0" xfId="12" applyNumberFormat="1" applyFont="1"/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4" fontId="8" fillId="0" borderId="1" xfId="1" applyFont="1" applyBorder="1" applyAlignment="1">
      <alignment vertical="center"/>
    </xf>
    <xf numFmtId="9" fontId="0" fillId="0" borderId="0" xfId="12" applyFont="1" applyAlignment="1">
      <alignment horizontal="center" vertical="center"/>
    </xf>
    <xf numFmtId="0" fontId="3" fillId="0" borderId="0" xfId="5" applyFont="1"/>
    <xf numFmtId="0" fontId="8" fillId="0" borderId="2" xfId="0" applyFont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44" fontId="10" fillId="6" borderId="40" xfId="5" applyNumberFormat="1" applyFont="1" applyFill="1" applyBorder="1" applyAlignment="1">
      <alignment horizontal="center"/>
    </xf>
    <xf numFmtId="44" fontId="10" fillId="6" borderId="41" xfId="5" applyNumberFormat="1" applyFont="1" applyFill="1" applyBorder="1" applyAlignment="1">
      <alignment horizontal="center"/>
    </xf>
    <xf numFmtId="0" fontId="2" fillId="0" borderId="0" xfId="5" applyFont="1"/>
    <xf numFmtId="0" fontId="25" fillId="0" borderId="0" xfId="0" applyFont="1">
      <alignment vertical="center"/>
    </xf>
    <xf numFmtId="164" fontId="26" fillId="0" borderId="0" xfId="1" applyFont="1">
      <alignment vertical="center"/>
    </xf>
    <xf numFmtId="0" fontId="12" fillId="0" borderId="2" xfId="5" applyFont="1" applyBorder="1"/>
    <xf numFmtId="44" fontId="8" fillId="0" borderId="23" xfId="5" applyNumberFormat="1" applyFont="1" applyBorder="1"/>
    <xf numFmtId="164" fontId="1" fillId="0" borderId="1" xfId="1" applyFont="1" applyBorder="1" applyAlignment="1"/>
    <xf numFmtId="8" fontId="0" fillId="0" borderId="0" xfId="0" applyNumberFormat="1">
      <alignment vertical="center"/>
    </xf>
    <xf numFmtId="0" fontId="10" fillId="6" borderId="20" xfId="5" applyFont="1" applyFill="1" applyBorder="1" applyAlignment="1">
      <alignment horizontal="center"/>
    </xf>
    <xf numFmtId="0" fontId="10" fillId="6" borderId="30" xfId="5" applyFont="1" applyFill="1" applyBorder="1" applyAlignment="1">
      <alignment horizontal="center"/>
    </xf>
    <xf numFmtId="0" fontId="9" fillId="8" borderId="17" xfId="5" applyFont="1" applyFill="1" applyBorder="1" applyAlignment="1">
      <alignment horizontal="left" vertical="center"/>
    </xf>
    <xf numFmtId="0" fontId="9" fillId="8" borderId="36" xfId="5" applyFont="1" applyFill="1" applyBorder="1" applyAlignment="1">
      <alignment horizontal="left" vertical="center"/>
    </xf>
    <xf numFmtId="0" fontId="9" fillId="8" borderId="37" xfId="5" applyFont="1" applyFill="1" applyBorder="1" applyAlignment="1">
      <alignment horizontal="left" vertical="center"/>
    </xf>
    <xf numFmtId="0" fontId="9" fillId="8" borderId="5" xfId="5" applyFont="1" applyFill="1" applyBorder="1" applyAlignment="1">
      <alignment horizontal="left" vertical="center"/>
    </xf>
    <xf numFmtId="0" fontId="9" fillId="8" borderId="6" xfId="5" applyFont="1" applyFill="1" applyBorder="1" applyAlignment="1">
      <alignment horizontal="left" vertical="center"/>
    </xf>
    <xf numFmtId="0" fontId="9" fillId="8" borderId="7" xfId="5" applyFont="1" applyFill="1" applyBorder="1" applyAlignment="1">
      <alignment horizontal="left" vertical="center"/>
    </xf>
    <xf numFmtId="0" fontId="9" fillId="6" borderId="17" xfId="5" applyFont="1" applyFill="1" applyBorder="1" applyAlignment="1">
      <alignment horizontal="left" vertical="center"/>
    </xf>
    <xf numFmtId="0" fontId="9" fillId="6" borderId="36" xfId="5" applyFont="1" applyFill="1" applyBorder="1" applyAlignment="1">
      <alignment horizontal="left" vertical="center"/>
    </xf>
    <xf numFmtId="0" fontId="9" fillId="6" borderId="37" xfId="5" applyFont="1" applyFill="1" applyBorder="1" applyAlignment="1">
      <alignment horizontal="left" vertical="center"/>
    </xf>
    <xf numFmtId="0" fontId="22" fillId="0" borderId="17" xfId="5" applyFont="1" applyBorder="1" applyAlignment="1">
      <alignment horizontal="center" vertical="center"/>
    </xf>
    <xf numFmtId="0" fontId="22" fillId="0" borderId="36" xfId="5" applyFont="1" applyBorder="1" applyAlignment="1">
      <alignment horizontal="center" vertical="center"/>
    </xf>
    <xf numFmtId="0" fontId="23" fillId="0" borderId="18" xfId="5" applyFont="1" applyBorder="1" applyAlignment="1">
      <alignment horizontal="center"/>
    </xf>
    <xf numFmtId="0" fontId="23" fillId="0" borderId="3" xfId="5" applyFont="1" applyBorder="1" applyAlignment="1">
      <alignment horizontal="center"/>
    </xf>
    <xf numFmtId="0" fontId="8" fillId="8" borderId="13" xfId="5" applyFont="1" applyFill="1" applyBorder="1" applyAlignment="1">
      <alignment horizontal="left" vertical="center"/>
    </xf>
    <xf numFmtId="0" fontId="8" fillId="8" borderId="14" xfId="5" applyFont="1" applyFill="1" applyBorder="1" applyAlignment="1">
      <alignment horizontal="left" vertical="center"/>
    </xf>
    <xf numFmtId="0" fontId="8" fillId="0" borderId="27" xfId="5" applyFont="1" applyBorder="1" applyAlignment="1">
      <alignment horizontal="left" vertical="center"/>
    </xf>
    <xf numFmtId="0" fontId="8" fillId="0" borderId="16" xfId="5" applyFont="1" applyBorder="1" applyAlignment="1">
      <alignment horizontal="left" vertical="center"/>
    </xf>
    <xf numFmtId="0" fontId="8" fillId="0" borderId="2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6" xfId="5" applyFont="1" applyBorder="1" applyAlignment="1">
      <alignment horizontal="left" vertical="center"/>
    </xf>
    <xf numFmtId="0" fontId="8" fillId="0" borderId="7" xfId="5" applyFont="1" applyBorder="1" applyAlignment="1">
      <alignment horizontal="left" vertical="center"/>
    </xf>
    <xf numFmtId="0" fontId="9" fillId="0" borderId="5" xfId="5" applyFont="1" applyBorder="1" applyAlignment="1">
      <alignment horizontal="left" vertical="center"/>
    </xf>
    <xf numFmtId="0" fontId="9" fillId="0" borderId="6" xfId="5" applyFont="1" applyBorder="1" applyAlignment="1">
      <alignment horizontal="left" vertical="center"/>
    </xf>
    <xf numFmtId="0" fontId="9" fillId="0" borderId="7" xfId="5" applyFont="1" applyBorder="1" applyAlignment="1">
      <alignment horizontal="left" vertical="center"/>
    </xf>
    <xf numFmtId="0" fontId="9" fillId="8" borderId="24" xfId="5" applyFont="1" applyFill="1" applyBorder="1" applyAlignment="1">
      <alignment horizontal="left" vertical="center"/>
    </xf>
    <xf numFmtId="0" fontId="9" fillId="8" borderId="25" xfId="5" applyFont="1" applyFill="1" applyBorder="1" applyAlignment="1">
      <alignment horizontal="left" vertical="center"/>
    </xf>
    <xf numFmtId="0" fontId="9" fillId="8" borderId="26" xfId="5" applyFont="1" applyFill="1" applyBorder="1" applyAlignment="1">
      <alignment horizontal="left" vertical="center"/>
    </xf>
    <xf numFmtId="0" fontId="9" fillId="0" borderId="24" xfId="5" applyFont="1" applyBorder="1" applyAlignment="1">
      <alignment horizontal="left" vertical="center"/>
    </xf>
    <xf numFmtId="0" fontId="9" fillId="0" borderId="25" xfId="5" applyFont="1" applyBorder="1" applyAlignment="1">
      <alignment horizontal="left" vertical="center"/>
    </xf>
    <xf numFmtId="0" fontId="9" fillId="0" borderId="26" xfId="5" applyFont="1" applyBorder="1" applyAlignment="1">
      <alignment horizontal="left" vertical="center"/>
    </xf>
    <xf numFmtId="0" fontId="9" fillId="7" borderId="24" xfId="5" applyFont="1" applyFill="1" applyBorder="1" applyAlignment="1">
      <alignment horizontal="left" vertical="center"/>
    </xf>
    <xf numFmtId="0" fontId="9" fillId="7" borderId="25" xfId="5" applyFont="1" applyFill="1" applyBorder="1" applyAlignment="1">
      <alignment horizontal="left" vertical="center"/>
    </xf>
    <xf numFmtId="0" fontId="9" fillId="7" borderId="26" xfId="5" applyFont="1" applyFill="1" applyBorder="1" applyAlignment="1">
      <alignment horizontal="left" vertical="center"/>
    </xf>
    <xf numFmtId="0" fontId="4" fillId="0" borderId="13" xfId="5" applyFont="1" applyBorder="1" applyAlignment="1">
      <alignment horizontal="center"/>
    </xf>
    <xf numFmtId="0" fontId="5" fillId="0" borderId="14" xfId="5" applyBorder="1" applyAlignment="1">
      <alignment horizontal="center"/>
    </xf>
    <xf numFmtId="0" fontId="5" fillId="0" borderId="15" xfId="5" applyBorder="1" applyAlignment="1">
      <alignment horizontal="center"/>
    </xf>
    <xf numFmtId="0" fontId="9" fillId="0" borderId="16" xfId="5" applyFont="1" applyBorder="1" applyAlignment="1">
      <alignment horizontal="center" vertical="center" wrapText="1"/>
    </xf>
    <xf numFmtId="0" fontId="9" fillId="6" borderId="5" xfId="5" applyFont="1" applyFill="1" applyBorder="1" applyAlignment="1">
      <alignment horizontal="left" vertical="center"/>
    </xf>
    <xf numFmtId="0" fontId="9" fillId="6" borderId="6" xfId="5" applyFont="1" applyFill="1" applyBorder="1" applyAlignment="1">
      <alignment horizontal="left" vertical="center"/>
    </xf>
    <xf numFmtId="0" fontId="9" fillId="6" borderId="7" xfId="5" applyFont="1" applyFill="1" applyBorder="1" applyAlignment="1">
      <alignment horizontal="left" vertical="center"/>
    </xf>
    <xf numFmtId="14" fontId="9" fillId="0" borderId="8" xfId="5" applyNumberFormat="1" applyFont="1" applyBorder="1" applyAlignment="1">
      <alignment horizontal="center" vertical="center" wrapText="1"/>
    </xf>
    <xf numFmtId="14" fontId="9" fillId="0" borderId="10" xfId="5" applyNumberFormat="1" applyFont="1" applyBorder="1" applyAlignment="1">
      <alignment horizontal="center" vertical="center" wrapText="1"/>
    </xf>
    <xf numFmtId="44" fontId="13" fillId="0" borderId="11" xfId="5" applyNumberFormat="1" applyFont="1" applyBorder="1" applyAlignment="1">
      <alignment horizontal="center" vertical="center"/>
    </xf>
    <xf numFmtId="44" fontId="13" fillId="0" borderId="12" xfId="5" applyNumberFormat="1" applyFont="1" applyBorder="1" applyAlignment="1">
      <alignment horizontal="center" vertical="center"/>
    </xf>
    <xf numFmtId="0" fontId="13" fillId="0" borderId="18" xfId="5" applyFont="1" applyBorder="1" applyAlignment="1">
      <alignment horizontal="center" vertical="center"/>
    </xf>
    <xf numFmtId="0" fontId="13" fillId="0" borderId="19" xfId="5" applyFont="1" applyBorder="1" applyAlignment="1">
      <alignment horizontal="center" vertical="center"/>
    </xf>
    <xf numFmtId="0" fontId="13" fillId="0" borderId="11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0" fontId="13" fillId="0" borderId="13" xfId="5" applyFont="1" applyBorder="1" applyAlignment="1">
      <alignment horizontal="center" vertical="center"/>
    </xf>
    <xf numFmtId="0" fontId="13" fillId="0" borderId="15" xfId="5" applyFont="1" applyBorder="1" applyAlignment="1">
      <alignment horizontal="center" vertical="center"/>
    </xf>
    <xf numFmtId="0" fontId="9" fillId="7" borderId="5" xfId="5" applyFont="1" applyFill="1" applyBorder="1" applyAlignment="1">
      <alignment horizontal="left" vertical="center"/>
    </xf>
    <xf numFmtId="0" fontId="9" fillId="7" borderId="6" xfId="5" applyFont="1" applyFill="1" applyBorder="1" applyAlignment="1">
      <alignment horizontal="left" vertical="center"/>
    </xf>
    <xf numFmtId="0" fontId="9" fillId="7" borderId="7" xfId="5" applyFont="1" applyFill="1" applyBorder="1" applyAlignment="1">
      <alignment horizontal="left" vertical="center"/>
    </xf>
    <xf numFmtId="0" fontId="12" fillId="5" borderId="5" xfId="5" applyFont="1" applyFill="1" applyBorder="1" applyAlignment="1">
      <alignment horizontal="center"/>
    </xf>
    <xf numFmtId="0" fontId="12" fillId="5" borderId="6" xfId="5" applyFont="1" applyFill="1" applyBorder="1" applyAlignment="1">
      <alignment horizontal="center"/>
    </xf>
    <xf numFmtId="0" fontId="12" fillId="5" borderId="7" xfId="5" applyFont="1" applyFill="1" applyBorder="1" applyAlignment="1">
      <alignment horizontal="center"/>
    </xf>
    <xf numFmtId="0" fontId="5" fillId="0" borderId="9" xfId="5" applyBorder="1" applyAlignment="1">
      <alignment horizontal="center"/>
    </xf>
    <xf numFmtId="0" fontId="5" fillId="0" borderId="10" xfId="5" applyBorder="1" applyAlignment="1">
      <alignment horizontal="center"/>
    </xf>
    <xf numFmtId="0" fontId="5" fillId="0" borderId="8" xfId="5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3">
    <cellStyle name="Moeda" xfId="1" builtinId="4"/>
    <cellStyle name="Moeda 2" xfId="2" xr:uid="{00000000-0005-0000-0000-000001000000}"/>
    <cellStyle name="Moeda 2 2" xfId="9" xr:uid="{38D24BF8-24C4-44F3-BBFE-7313E76C49E1}"/>
    <cellStyle name="Moeda 3" xfId="6" xr:uid="{E84D7514-A216-45E5-83EC-F726D04B1DC9}"/>
    <cellStyle name="Normal" xfId="0" builtinId="0"/>
    <cellStyle name="Normal 2" xfId="3" xr:uid="{00000000-0005-0000-0000-000003000000}"/>
    <cellStyle name="Normal 3" xfId="5" xr:uid="{BEA18131-5678-4253-AC43-8C0FF126DF35}"/>
    <cellStyle name="Porcentagem" xfId="12" builtinId="5"/>
    <cellStyle name="Porcentagem 2" xfId="8" xr:uid="{6BB0E987-D4BD-4C2C-B92F-8F32C11AE1EE}"/>
    <cellStyle name="Porcentagem 3" xfId="10" xr:uid="{50EA4FF7-702D-45F2-9F6F-F332CC226FB4}"/>
    <cellStyle name="Porcentagem 6" xfId="7" xr:uid="{F7E45B72-B043-4C34-9E49-1D799B83DAA1}"/>
    <cellStyle name="Vírgula" xfId="4" builtinId="3"/>
    <cellStyle name="Vírgula 2" xfId="11" xr:uid="{7EC51502-061C-4505-B1DF-771379C68E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1802-009A-4E62-B1E4-BB0B099E8C8A}">
  <dimension ref="A1:M125"/>
  <sheetViews>
    <sheetView tabSelected="1" zoomScaleNormal="100" workbookViewId="0">
      <selection activeCell="D121" sqref="D121"/>
    </sheetView>
  </sheetViews>
  <sheetFormatPr defaultRowHeight="15"/>
  <cols>
    <col min="1" max="1" width="5.85546875" style="7" customWidth="1"/>
    <col min="2" max="2" width="53.5703125" style="7" customWidth="1"/>
    <col min="3" max="3" width="10.140625" style="7" bestFit="1" customWidth="1"/>
    <col min="4" max="4" width="19" style="7" customWidth="1"/>
    <col min="5" max="5" width="18.5703125" style="6" customWidth="1"/>
    <col min="6" max="6" width="13.85546875" style="6" bestFit="1" customWidth="1"/>
    <col min="7" max="13" width="9.140625" style="6"/>
    <col min="14" max="16384" width="9.140625" style="7"/>
  </cols>
  <sheetData>
    <row r="1" spans="1:4" ht="15.75" thickBot="1">
      <c r="A1" s="203" t="s">
        <v>30</v>
      </c>
      <c r="B1" s="204"/>
      <c r="C1" s="204"/>
      <c r="D1" s="205"/>
    </row>
    <row r="2" spans="1:4" ht="15.75" thickBot="1"/>
    <row r="3" spans="1:4" ht="15.75" thickBot="1">
      <c r="A3" s="8" t="s">
        <v>31</v>
      </c>
      <c r="B3" s="9"/>
      <c r="C3" s="206" t="s">
        <v>32</v>
      </c>
      <c r="D3" s="207"/>
    </row>
    <row r="4" spans="1:4">
      <c r="A4" s="10" t="s">
        <v>33</v>
      </c>
      <c r="B4" s="11"/>
      <c r="C4" s="206" t="s">
        <v>141</v>
      </c>
      <c r="D4" s="207"/>
    </row>
    <row r="5" spans="1:4" ht="15.75" thickBot="1">
      <c r="A5" s="12" t="s">
        <v>34</v>
      </c>
      <c r="B5" s="13"/>
      <c r="C5" s="184">
        <v>12</v>
      </c>
      <c r="D5" s="185"/>
    </row>
    <row r="6" spans="1:4" ht="15.75" thickBot="1"/>
    <row r="7" spans="1:4">
      <c r="A7" s="208" t="s">
        <v>35</v>
      </c>
      <c r="B7" s="206"/>
      <c r="C7" s="206" t="s">
        <v>36</v>
      </c>
      <c r="D7" s="207"/>
    </row>
    <row r="8" spans="1:4" ht="15.75" thickBot="1">
      <c r="A8" s="183" t="s">
        <v>133</v>
      </c>
      <c r="B8" s="184"/>
      <c r="C8" s="184" t="s">
        <v>15</v>
      </c>
      <c r="D8" s="185"/>
    </row>
    <row r="9" spans="1:4">
      <c r="A9" s="14"/>
      <c r="B9" s="14"/>
      <c r="C9" s="14"/>
      <c r="D9" s="14"/>
    </row>
    <row r="10" spans="1:4" ht="15.75" thickBot="1">
      <c r="A10" s="15" t="s">
        <v>37</v>
      </c>
      <c r="B10" s="16"/>
      <c r="C10" s="186"/>
      <c r="D10" s="186"/>
    </row>
    <row r="11" spans="1:4" ht="15.75" thickBot="1">
      <c r="A11" s="187" t="s">
        <v>38</v>
      </c>
      <c r="B11" s="188"/>
      <c r="C11" s="188"/>
      <c r="D11" s="189"/>
    </row>
    <row r="12" spans="1:4" ht="30" customHeight="1">
      <c r="A12" s="17">
        <v>1</v>
      </c>
      <c r="B12" s="18" t="s">
        <v>39</v>
      </c>
      <c r="C12" s="190" t="s">
        <v>138</v>
      </c>
      <c r="D12" s="191"/>
    </row>
    <row r="13" spans="1:4">
      <c r="A13" s="19">
        <v>2</v>
      </c>
      <c r="B13" s="20" t="s">
        <v>40</v>
      </c>
      <c r="C13" s="192">
        <v>1969</v>
      </c>
      <c r="D13" s="193"/>
    </row>
    <row r="14" spans="1:4">
      <c r="A14" s="19">
        <v>3</v>
      </c>
      <c r="B14" s="20" t="s">
        <v>41</v>
      </c>
      <c r="C14" s="194" t="s">
        <v>42</v>
      </c>
      <c r="D14" s="195"/>
    </row>
    <row r="15" spans="1:4">
      <c r="A15" s="19">
        <v>4</v>
      </c>
      <c r="B15" s="20" t="s">
        <v>43</v>
      </c>
      <c r="C15" s="194" t="s">
        <v>150</v>
      </c>
      <c r="D15" s="195"/>
    </row>
    <row r="16" spans="1:4">
      <c r="A16" s="19">
        <v>5</v>
      </c>
      <c r="B16" s="20" t="s">
        <v>44</v>
      </c>
      <c r="C16" s="196">
        <v>40</v>
      </c>
      <c r="D16" s="197"/>
    </row>
    <row r="17" spans="1:7" ht="15.75" thickBot="1">
      <c r="A17" s="24">
        <v>6</v>
      </c>
      <c r="B17" s="25" t="s">
        <v>45</v>
      </c>
      <c r="C17" s="198" t="s">
        <v>132</v>
      </c>
      <c r="D17" s="199"/>
    </row>
    <row r="18" spans="1:7" ht="15.75" thickBot="1">
      <c r="A18" s="26"/>
      <c r="B18" s="27"/>
      <c r="C18" s="28"/>
      <c r="D18" s="28"/>
    </row>
    <row r="19" spans="1:7" ht="15.75" thickBot="1">
      <c r="A19" s="200" t="s">
        <v>46</v>
      </c>
      <c r="B19" s="201"/>
      <c r="C19" s="201"/>
      <c r="D19" s="202"/>
    </row>
    <row r="20" spans="1:7">
      <c r="A20" s="29">
        <v>1</v>
      </c>
      <c r="B20" s="30" t="s">
        <v>47</v>
      </c>
      <c r="C20" s="31" t="s">
        <v>22</v>
      </c>
      <c r="D20" s="32" t="s">
        <v>48</v>
      </c>
    </row>
    <row r="21" spans="1:7">
      <c r="A21" s="22" t="s">
        <v>11</v>
      </c>
      <c r="B21" s="33" t="s">
        <v>49</v>
      </c>
      <c r="C21" s="34"/>
      <c r="D21" s="35">
        <f>C13</f>
        <v>1969</v>
      </c>
    </row>
    <row r="22" spans="1:7">
      <c r="A22" s="22" t="s">
        <v>12</v>
      </c>
      <c r="B22" s="11" t="s">
        <v>50</v>
      </c>
      <c r="C22" s="36"/>
      <c r="D22" s="37">
        <v>0</v>
      </c>
    </row>
    <row r="23" spans="1:7">
      <c r="A23" s="22" t="s">
        <v>13</v>
      </c>
      <c r="B23" s="38" t="s">
        <v>51</v>
      </c>
      <c r="C23" s="39"/>
      <c r="D23" s="37">
        <f>F23*0.4</f>
        <v>648.40000000000009</v>
      </c>
      <c r="F23" s="40">
        <v>1621</v>
      </c>
      <c r="G23" t="s">
        <v>151</v>
      </c>
    </row>
    <row r="24" spans="1:7">
      <c r="A24" s="22" t="s">
        <v>14</v>
      </c>
      <c r="B24" s="38" t="s">
        <v>52</v>
      </c>
      <c r="C24" s="41"/>
      <c r="D24" s="37">
        <v>0</v>
      </c>
    </row>
    <row r="25" spans="1:7">
      <c r="A25" s="22" t="s">
        <v>16</v>
      </c>
      <c r="B25" s="38" t="s">
        <v>53</v>
      </c>
      <c r="C25" s="41"/>
      <c r="D25" s="37">
        <v>0</v>
      </c>
    </row>
    <row r="26" spans="1:7">
      <c r="A26" s="22" t="s">
        <v>17</v>
      </c>
      <c r="B26" s="33" t="s">
        <v>54</v>
      </c>
      <c r="C26" s="41"/>
      <c r="D26" s="37">
        <v>0</v>
      </c>
    </row>
    <row r="27" spans="1:7">
      <c r="A27" s="22" t="s">
        <v>18</v>
      </c>
      <c r="B27" s="38" t="s">
        <v>55</v>
      </c>
      <c r="C27" s="34"/>
      <c r="D27" s="35">
        <v>0</v>
      </c>
    </row>
    <row r="28" spans="1:7" ht="15.75" thickBot="1">
      <c r="A28" s="42" t="s">
        <v>56</v>
      </c>
      <c r="B28" s="43"/>
      <c r="C28" s="44"/>
      <c r="D28" s="45">
        <f>SUM(D21:D27)</f>
        <v>2617.4</v>
      </c>
    </row>
    <row r="29" spans="1:7" ht="15.75" thickBot="1">
      <c r="A29" s="46"/>
      <c r="B29" s="46"/>
      <c r="C29" s="47"/>
      <c r="D29" s="46"/>
    </row>
    <row r="30" spans="1:7">
      <c r="A30" s="180" t="s">
        <v>20</v>
      </c>
      <c r="B30" s="181"/>
      <c r="C30" s="181"/>
      <c r="D30" s="182"/>
    </row>
    <row r="31" spans="1:7" ht="15.75" thickBot="1">
      <c r="A31" s="165" t="s">
        <v>57</v>
      </c>
      <c r="B31" s="166"/>
      <c r="C31" s="166"/>
      <c r="D31" s="167"/>
    </row>
    <row r="32" spans="1:7">
      <c r="A32" s="48" t="s">
        <v>21</v>
      </c>
      <c r="B32" s="49" t="s">
        <v>58</v>
      </c>
      <c r="C32" s="50" t="s">
        <v>22</v>
      </c>
      <c r="D32" s="51" t="s">
        <v>48</v>
      </c>
    </row>
    <row r="33" spans="1:6">
      <c r="A33" s="52" t="s">
        <v>11</v>
      </c>
      <c r="B33" s="53" t="s">
        <v>59</v>
      </c>
      <c r="C33" s="54">
        <v>8.3299999999999999E-2</v>
      </c>
      <c r="D33" s="55">
        <f>C33*D28</f>
        <v>218.02942000000002</v>
      </c>
    </row>
    <row r="34" spans="1:6">
      <c r="A34" s="52" t="s">
        <v>12</v>
      </c>
      <c r="B34" s="53" t="s">
        <v>60</v>
      </c>
      <c r="C34" s="56">
        <v>2.7799999999999998E-2</v>
      </c>
      <c r="D34" s="55">
        <f>C34*D28</f>
        <v>72.763719999999992</v>
      </c>
    </row>
    <row r="35" spans="1:6" ht="15.75" thickBot="1">
      <c r="A35" s="57" t="s">
        <v>19</v>
      </c>
      <c r="B35" s="58"/>
      <c r="C35" s="59">
        <f>C33+C34</f>
        <v>0.1111</v>
      </c>
      <c r="D35" s="60">
        <f>D33+D34</f>
        <v>290.79313999999999</v>
      </c>
    </row>
    <row r="36" spans="1:6" ht="15.75" thickBot="1">
      <c r="A36" s="168" t="s">
        <v>61</v>
      </c>
      <c r="B36" s="169"/>
      <c r="C36" s="169"/>
      <c r="D36" s="170"/>
    </row>
    <row r="37" spans="1:6">
      <c r="A37" s="48" t="s">
        <v>23</v>
      </c>
      <c r="B37" s="61" t="s">
        <v>62</v>
      </c>
      <c r="C37" s="50" t="s">
        <v>22</v>
      </c>
      <c r="D37" s="62" t="s">
        <v>48</v>
      </c>
    </row>
    <row r="38" spans="1:6">
      <c r="A38" s="52" t="s">
        <v>11</v>
      </c>
      <c r="B38" s="63" t="s">
        <v>63</v>
      </c>
      <c r="C38" s="56">
        <v>0.2</v>
      </c>
      <c r="D38" s="55">
        <f>C38*($D$28+$D$35)</f>
        <v>581.63862800000004</v>
      </c>
    </row>
    <row r="39" spans="1:6">
      <c r="A39" s="52" t="s">
        <v>12</v>
      </c>
      <c r="B39" s="63" t="s">
        <v>64</v>
      </c>
      <c r="C39" s="56">
        <v>1.4999999999999999E-2</v>
      </c>
      <c r="D39" s="55">
        <f t="shared" ref="D39:D45" si="0">C39*($D$28+$D$35)</f>
        <v>43.622897100000003</v>
      </c>
    </row>
    <row r="40" spans="1:6">
      <c r="A40" s="52" t="s">
        <v>13</v>
      </c>
      <c r="B40" s="63" t="s">
        <v>65</v>
      </c>
      <c r="C40" s="56">
        <v>0.01</v>
      </c>
      <c r="D40" s="55">
        <f t="shared" si="0"/>
        <v>29.081931400000002</v>
      </c>
    </row>
    <row r="41" spans="1:6">
      <c r="A41" s="52" t="s">
        <v>14</v>
      </c>
      <c r="B41" s="63" t="s">
        <v>66</v>
      </c>
      <c r="C41" s="56">
        <v>2E-3</v>
      </c>
      <c r="D41" s="55">
        <f t="shared" si="0"/>
        <v>5.8163862800000006</v>
      </c>
    </row>
    <row r="42" spans="1:6">
      <c r="A42" s="52" t="s">
        <v>16</v>
      </c>
      <c r="B42" s="63" t="s">
        <v>67</v>
      </c>
      <c r="C42" s="56">
        <v>2.5000000000000001E-2</v>
      </c>
      <c r="D42" s="55">
        <f t="shared" si="0"/>
        <v>72.704828500000005</v>
      </c>
      <c r="F42" s="64"/>
    </row>
    <row r="43" spans="1:6">
      <c r="A43" s="52" t="s">
        <v>17</v>
      </c>
      <c r="B43" s="63" t="s">
        <v>68</v>
      </c>
      <c r="C43" s="56">
        <v>0.08</v>
      </c>
      <c r="D43" s="55">
        <f t="shared" si="0"/>
        <v>232.65545120000002</v>
      </c>
    </row>
    <row r="44" spans="1:6">
      <c r="A44" s="52" t="s">
        <v>18</v>
      </c>
      <c r="B44" s="65" t="s">
        <v>69</v>
      </c>
      <c r="C44" s="56">
        <v>0.01</v>
      </c>
      <c r="D44" s="55">
        <f t="shared" si="0"/>
        <v>29.081931400000002</v>
      </c>
    </row>
    <row r="45" spans="1:6">
      <c r="A45" s="52" t="s">
        <v>24</v>
      </c>
      <c r="B45" s="65" t="s">
        <v>70</v>
      </c>
      <c r="C45" s="56">
        <v>6.0000000000000001E-3</v>
      </c>
      <c r="D45" s="55">
        <f t="shared" si="0"/>
        <v>17.449158840000003</v>
      </c>
    </row>
    <row r="46" spans="1:6" ht="15.75" thickBot="1">
      <c r="A46" s="66" t="s">
        <v>19</v>
      </c>
      <c r="B46" s="67"/>
      <c r="C46" s="68">
        <f>SUM(C38:C45)</f>
        <v>0.34800000000000009</v>
      </c>
      <c r="D46" s="69">
        <f>SUM(D38:D45)</f>
        <v>1012.0512127200001</v>
      </c>
    </row>
    <row r="47" spans="1:6" ht="15.75" thickBot="1">
      <c r="A47" s="168" t="s">
        <v>71</v>
      </c>
      <c r="B47" s="169"/>
      <c r="C47" s="169"/>
      <c r="D47" s="170"/>
    </row>
    <row r="48" spans="1:6">
      <c r="A48" s="70" t="s">
        <v>25</v>
      </c>
      <c r="B48" s="71" t="s">
        <v>72</v>
      </c>
      <c r="C48" s="72"/>
      <c r="D48" s="62" t="s">
        <v>48</v>
      </c>
    </row>
    <row r="49" spans="1:5">
      <c r="A49" s="22" t="s">
        <v>11</v>
      </c>
      <c r="B49" s="33" t="s">
        <v>73</v>
      </c>
      <c r="C49" s="73">
        <v>0</v>
      </c>
      <c r="D49" s="35">
        <v>0</v>
      </c>
    </row>
    <row r="50" spans="1:5">
      <c r="A50" s="22" t="s">
        <v>12</v>
      </c>
      <c r="B50" s="33" t="s">
        <v>74</v>
      </c>
      <c r="C50" s="74">
        <v>900</v>
      </c>
      <c r="D50" s="35">
        <f>C50*0.8</f>
        <v>720</v>
      </c>
      <c r="E50" t="s">
        <v>142</v>
      </c>
    </row>
    <row r="51" spans="1:5">
      <c r="A51" s="22" t="s">
        <v>13</v>
      </c>
      <c r="B51" s="33" t="s">
        <v>75</v>
      </c>
      <c r="C51" s="54"/>
      <c r="D51" s="35">
        <v>94.5</v>
      </c>
      <c r="E51" t="s">
        <v>143</v>
      </c>
    </row>
    <row r="52" spans="1:5">
      <c r="A52" s="22" t="s">
        <v>14</v>
      </c>
      <c r="B52" s="33" t="s">
        <v>76</v>
      </c>
      <c r="C52" s="54"/>
      <c r="D52" s="35">
        <v>31</v>
      </c>
      <c r="E52" t="s">
        <v>146</v>
      </c>
    </row>
    <row r="53" spans="1:5">
      <c r="A53" s="22" t="s">
        <v>16</v>
      </c>
      <c r="B53" s="33" t="s">
        <v>77</v>
      </c>
      <c r="C53" s="54"/>
      <c r="D53" s="35">
        <v>31</v>
      </c>
      <c r="E53" t="s">
        <v>144</v>
      </c>
    </row>
    <row r="54" spans="1:5">
      <c r="A54" s="22" t="s">
        <v>17</v>
      </c>
      <c r="B54" s="33" t="s">
        <v>131</v>
      </c>
      <c r="C54" s="54"/>
      <c r="D54" s="35">
        <v>205</v>
      </c>
      <c r="E54" t="s">
        <v>145</v>
      </c>
    </row>
    <row r="55" spans="1:5" ht="15.75" thickBot="1">
      <c r="A55" s="163" t="s">
        <v>19</v>
      </c>
      <c r="B55" s="164"/>
      <c r="C55" s="77"/>
      <c r="D55" s="45">
        <f>SUM(D49:D54)</f>
        <v>1081.5</v>
      </c>
    </row>
    <row r="56" spans="1:5" ht="15.75" thickBot="1">
      <c r="A56" s="171" t="s">
        <v>78</v>
      </c>
      <c r="B56" s="172"/>
      <c r="C56" s="172"/>
      <c r="D56" s="173"/>
    </row>
    <row r="57" spans="1:5">
      <c r="A57" s="70">
        <v>2</v>
      </c>
      <c r="B57" s="71" t="s">
        <v>79</v>
      </c>
      <c r="C57" s="72"/>
      <c r="D57" s="78" t="s">
        <v>80</v>
      </c>
    </row>
    <row r="58" spans="1:5">
      <c r="A58" s="22" t="s">
        <v>21</v>
      </c>
      <c r="B58" s="33" t="s">
        <v>58</v>
      </c>
      <c r="C58" s="79"/>
      <c r="D58" s="35">
        <f>D35</f>
        <v>290.79313999999999</v>
      </c>
    </row>
    <row r="59" spans="1:5">
      <c r="A59" s="22" t="s">
        <v>23</v>
      </c>
      <c r="B59" s="33" t="s">
        <v>62</v>
      </c>
      <c r="C59" s="79"/>
      <c r="D59" s="35">
        <f>D46</f>
        <v>1012.0512127200001</v>
      </c>
    </row>
    <row r="60" spans="1:5">
      <c r="A60" s="22" t="s">
        <v>25</v>
      </c>
      <c r="B60" s="33" t="s">
        <v>72</v>
      </c>
      <c r="C60" s="79"/>
      <c r="D60" s="35">
        <f>D55</f>
        <v>1081.5</v>
      </c>
    </row>
    <row r="61" spans="1:5" ht="15.75" thickBot="1">
      <c r="A61" s="163" t="s">
        <v>19</v>
      </c>
      <c r="B61" s="164"/>
      <c r="C61" s="77"/>
      <c r="D61" s="45">
        <f>SUM(D58:D60)</f>
        <v>2384.3443527200002</v>
      </c>
    </row>
    <row r="62" spans="1:5" ht="15.75" thickBot="1"/>
    <row r="63" spans="1:5" ht="15.75" thickBot="1">
      <c r="A63" s="153" t="s">
        <v>81</v>
      </c>
      <c r="B63" s="154"/>
      <c r="C63" s="154"/>
      <c r="D63" s="155"/>
    </row>
    <row r="64" spans="1:5">
      <c r="A64" s="48">
        <v>3</v>
      </c>
      <c r="B64" s="49" t="s">
        <v>82</v>
      </c>
      <c r="C64" s="50" t="s">
        <v>22</v>
      </c>
      <c r="D64" s="51" t="s">
        <v>48</v>
      </c>
    </row>
    <row r="65" spans="1:4">
      <c r="A65" s="52" t="s">
        <v>11</v>
      </c>
      <c r="B65" s="63" t="s">
        <v>83</v>
      </c>
      <c r="C65" s="56">
        <v>4.1999999999999997E-3</v>
      </c>
      <c r="D65" s="55">
        <f>(D28+D35)*C65</f>
        <v>12.214411188</v>
      </c>
    </row>
    <row r="66" spans="1:4">
      <c r="A66" s="52" t="s">
        <v>12</v>
      </c>
      <c r="B66" s="63" t="s">
        <v>84</v>
      </c>
      <c r="C66" s="56">
        <f>C65*8%</f>
        <v>3.3599999999999998E-4</v>
      </c>
      <c r="D66" s="55">
        <f>(D28+D35)*C66</f>
        <v>0.97715289504000002</v>
      </c>
    </row>
    <row r="67" spans="1:4">
      <c r="A67" s="52" t="s">
        <v>13</v>
      </c>
      <c r="B67" s="80" t="s">
        <v>85</v>
      </c>
      <c r="C67" s="56">
        <v>3.2000000000000001E-2</v>
      </c>
      <c r="D67" s="55">
        <f>(D28+D35)*C67</f>
        <v>93.062180480000009</v>
      </c>
    </row>
    <row r="68" spans="1:4">
      <c r="A68" s="52" t="s">
        <v>14</v>
      </c>
      <c r="B68" s="80" t="s">
        <v>86</v>
      </c>
      <c r="C68" s="56">
        <v>1.9400000000000001E-2</v>
      </c>
      <c r="D68" s="55">
        <f>(D28+D35)*C68</f>
        <v>56.41894691600001</v>
      </c>
    </row>
    <row r="69" spans="1:4">
      <c r="A69" s="52" t="s">
        <v>16</v>
      </c>
      <c r="B69" s="63" t="s">
        <v>87</v>
      </c>
      <c r="C69" s="56">
        <v>7.1999999999999998E-3</v>
      </c>
      <c r="D69" s="55">
        <f>(D28+D35)*C69</f>
        <v>20.938990608000001</v>
      </c>
    </row>
    <row r="70" spans="1:4">
      <c r="A70" s="52" t="s">
        <v>17</v>
      </c>
      <c r="B70" s="80" t="s">
        <v>88</v>
      </c>
      <c r="C70" s="56">
        <v>8.0000000000000002E-3</v>
      </c>
      <c r="D70" s="55">
        <f>(D28+D35)*C70</f>
        <v>23.265545120000002</v>
      </c>
    </row>
    <row r="71" spans="1:4" ht="15.75" thickBot="1">
      <c r="A71" s="81" t="s">
        <v>19</v>
      </c>
      <c r="B71" s="82"/>
      <c r="C71" s="59">
        <f>SUM(C65:C70)</f>
        <v>7.1136000000000005E-2</v>
      </c>
      <c r="D71" s="60">
        <f>SUM(D65:D70)</f>
        <v>206.87722720704005</v>
      </c>
    </row>
    <row r="72" spans="1:4" ht="15.75" thickBot="1"/>
    <row r="73" spans="1:4">
      <c r="A73" s="174" t="s">
        <v>89</v>
      </c>
      <c r="B73" s="175"/>
      <c r="C73" s="175"/>
      <c r="D73" s="176"/>
    </row>
    <row r="74" spans="1:4" ht="15.75" thickBot="1">
      <c r="A74" s="165" t="s">
        <v>90</v>
      </c>
      <c r="B74" s="166"/>
      <c r="C74" s="166"/>
      <c r="D74" s="167"/>
    </row>
    <row r="75" spans="1:4">
      <c r="A75" s="48" t="s">
        <v>26</v>
      </c>
      <c r="B75" s="49" t="s">
        <v>91</v>
      </c>
      <c r="C75" s="50" t="s">
        <v>22</v>
      </c>
      <c r="D75" s="51" t="s">
        <v>48</v>
      </c>
    </row>
    <row r="76" spans="1:4">
      <c r="A76" s="52" t="s">
        <v>11</v>
      </c>
      <c r="B76" s="63" t="s">
        <v>92</v>
      </c>
      <c r="C76" s="56">
        <v>8.3299999999999999E-2</v>
      </c>
      <c r="D76" s="55">
        <f>D28*C76</f>
        <v>218.02942000000002</v>
      </c>
    </row>
    <row r="77" spans="1:4">
      <c r="A77" s="52" t="s">
        <v>12</v>
      </c>
      <c r="B77" s="65" t="s">
        <v>91</v>
      </c>
      <c r="C77" s="56">
        <v>8.2000000000000007E-3</v>
      </c>
      <c r="D77" s="55">
        <f>(D28+D35)*C77</f>
        <v>23.847183748000006</v>
      </c>
    </row>
    <row r="78" spans="1:4">
      <c r="A78" s="52" t="s">
        <v>13</v>
      </c>
      <c r="B78" s="65" t="s">
        <v>93</v>
      </c>
      <c r="C78" s="56">
        <v>1.4E-3</v>
      </c>
      <c r="D78" s="55">
        <f>(D28+D35)*C78</f>
        <v>4.0714703960000005</v>
      </c>
    </row>
    <row r="79" spans="1:4">
      <c r="A79" s="52" t="s">
        <v>14</v>
      </c>
      <c r="B79" s="80" t="s">
        <v>94</v>
      </c>
      <c r="C79" s="56">
        <v>3.3E-3</v>
      </c>
      <c r="D79" s="55">
        <f>(D28+D35)*C79</f>
        <v>9.5970373620000018</v>
      </c>
    </row>
    <row r="80" spans="1:4">
      <c r="A80" s="52" t="s">
        <v>16</v>
      </c>
      <c r="B80" s="80" t="s">
        <v>95</v>
      </c>
      <c r="C80" s="56">
        <v>1.4E-3</v>
      </c>
      <c r="D80" s="55">
        <f>(D28+D35)*C80</f>
        <v>4.0714703960000005</v>
      </c>
    </row>
    <row r="81" spans="1:4">
      <c r="A81" s="52" t="s">
        <v>17</v>
      </c>
      <c r="B81" s="80" t="s">
        <v>96</v>
      </c>
      <c r="C81" s="54">
        <v>3.3E-3</v>
      </c>
      <c r="D81" s="83">
        <f>(D28+D35)*C81</f>
        <v>9.5970373620000018</v>
      </c>
    </row>
    <row r="82" spans="1:4" ht="15.75" thickBot="1">
      <c r="A82" s="81" t="s">
        <v>19</v>
      </c>
      <c r="B82" s="82"/>
      <c r="C82" s="59">
        <f>SUM(C76:C81)</f>
        <v>0.10089999999999999</v>
      </c>
      <c r="D82" s="60">
        <f>SUM(D76:D81)</f>
        <v>269.21361926400004</v>
      </c>
    </row>
    <row r="83" spans="1:4" ht="15.75" thickBot="1">
      <c r="A83" s="84" t="s">
        <v>97</v>
      </c>
      <c r="B83" s="85"/>
      <c r="C83" s="86"/>
      <c r="D83" s="87"/>
    </row>
    <row r="84" spans="1:4">
      <c r="A84" s="70" t="s">
        <v>27</v>
      </c>
      <c r="B84" s="71" t="s">
        <v>98</v>
      </c>
      <c r="C84" s="72"/>
      <c r="D84" s="62" t="s">
        <v>48</v>
      </c>
    </row>
    <row r="85" spans="1:4">
      <c r="A85" s="22" t="s">
        <v>11</v>
      </c>
      <c r="B85" s="33" t="s">
        <v>99</v>
      </c>
      <c r="C85" s="73"/>
      <c r="D85" s="35">
        <v>0</v>
      </c>
    </row>
    <row r="86" spans="1:4" ht="15.75" thickBot="1">
      <c r="A86" s="163" t="s">
        <v>19</v>
      </c>
      <c r="B86" s="164"/>
      <c r="C86" s="77"/>
      <c r="D86" s="45">
        <f>SUM(D85:D85)</f>
        <v>0</v>
      </c>
    </row>
    <row r="87" spans="1:4" ht="15.75" thickBot="1">
      <c r="A87" s="177" t="s">
        <v>100</v>
      </c>
      <c r="B87" s="178"/>
      <c r="C87" s="178"/>
      <c r="D87" s="179"/>
    </row>
    <row r="88" spans="1:4">
      <c r="A88" s="70">
        <v>4</v>
      </c>
      <c r="B88" s="71" t="s">
        <v>101</v>
      </c>
      <c r="C88" s="72"/>
      <c r="D88" s="78" t="s">
        <v>80</v>
      </c>
    </row>
    <row r="89" spans="1:4">
      <c r="A89" s="22" t="s">
        <v>26</v>
      </c>
      <c r="B89" s="33" t="s">
        <v>91</v>
      </c>
      <c r="C89" s="79"/>
      <c r="D89" s="35">
        <f>D82</f>
        <v>269.21361926400004</v>
      </c>
    </row>
    <row r="90" spans="1:4">
      <c r="A90" s="22" t="s">
        <v>27</v>
      </c>
      <c r="B90" s="33" t="s">
        <v>98</v>
      </c>
      <c r="C90" s="79"/>
      <c r="D90" s="88">
        <f>D86</f>
        <v>0</v>
      </c>
    </row>
    <row r="91" spans="1:4" ht="15.75" thickBot="1">
      <c r="A91" s="163" t="s">
        <v>19</v>
      </c>
      <c r="B91" s="164"/>
      <c r="C91" s="77"/>
      <c r="D91" s="45">
        <f>SUM(D89:D90)</f>
        <v>269.21361926400004</v>
      </c>
    </row>
    <row r="92" spans="1:4" ht="15.75" thickBot="1"/>
    <row r="93" spans="1:4">
      <c r="A93" s="150" t="s">
        <v>102</v>
      </c>
      <c r="B93" s="151"/>
      <c r="C93" s="151"/>
      <c r="D93" s="152"/>
    </row>
    <row r="94" spans="1:4">
      <c r="A94" s="89">
        <v>5</v>
      </c>
      <c r="B94" s="90" t="s">
        <v>103</v>
      </c>
      <c r="C94" s="91"/>
      <c r="D94" s="92" t="s">
        <v>80</v>
      </c>
    </row>
    <row r="95" spans="1:4">
      <c r="A95" s="22" t="s">
        <v>11</v>
      </c>
      <c r="B95" s="33" t="s">
        <v>104</v>
      </c>
      <c r="C95" s="79"/>
      <c r="D95" s="35">
        <v>110</v>
      </c>
    </row>
    <row r="96" spans="1:4">
      <c r="A96" s="22" t="s">
        <v>12</v>
      </c>
      <c r="B96" s="33" t="s">
        <v>105</v>
      </c>
      <c r="C96" s="79"/>
      <c r="D96" s="88">
        <v>0</v>
      </c>
    </row>
    <row r="97" spans="1:4">
      <c r="A97" s="22" t="s">
        <v>13</v>
      </c>
      <c r="B97" s="33" t="s">
        <v>106</v>
      </c>
      <c r="C97" s="79"/>
      <c r="D97" s="88">
        <v>0</v>
      </c>
    </row>
    <row r="98" spans="1:4">
      <c r="A98" s="22" t="s">
        <v>14</v>
      </c>
      <c r="B98" s="33" t="s">
        <v>107</v>
      </c>
      <c r="C98" s="79"/>
      <c r="D98" s="93"/>
    </row>
    <row r="99" spans="1:4" ht="15.75" thickBot="1">
      <c r="A99" s="94"/>
      <c r="B99" s="95" t="s">
        <v>108</v>
      </c>
      <c r="C99" s="96"/>
      <c r="D99" s="97">
        <f>SUM(D95:D98)</f>
        <v>110</v>
      </c>
    </row>
    <row r="100" spans="1:4" ht="15.75" thickBot="1">
      <c r="A100" s="46"/>
      <c r="B100" s="46"/>
      <c r="C100" s="47"/>
      <c r="D100" s="46"/>
    </row>
    <row r="101" spans="1:4" ht="15.75" thickBot="1">
      <c r="A101" s="153" t="s">
        <v>109</v>
      </c>
      <c r="B101" s="154"/>
      <c r="C101" s="154"/>
      <c r="D101" s="155"/>
    </row>
    <row r="102" spans="1:4">
      <c r="A102" s="98">
        <v>6</v>
      </c>
      <c r="B102" s="99" t="s">
        <v>110</v>
      </c>
      <c r="C102" s="100" t="s">
        <v>22</v>
      </c>
      <c r="D102" s="101" t="s">
        <v>80</v>
      </c>
    </row>
    <row r="103" spans="1:4">
      <c r="A103" s="22" t="s">
        <v>11</v>
      </c>
      <c r="B103" s="102" t="s">
        <v>111</v>
      </c>
      <c r="C103" s="103">
        <v>0.03</v>
      </c>
      <c r="D103" s="21">
        <f>C103*D118</f>
        <v>167.63505597573121</v>
      </c>
    </row>
    <row r="104" spans="1:4">
      <c r="A104" s="22" t="s">
        <v>12</v>
      </c>
      <c r="B104" s="104" t="s">
        <v>112</v>
      </c>
      <c r="C104" s="103">
        <v>0.08</v>
      </c>
      <c r="D104" s="105">
        <f>(D118+D103)*C104</f>
        <v>460.43762041334173</v>
      </c>
    </row>
    <row r="105" spans="1:4">
      <c r="A105" s="22" t="s">
        <v>13</v>
      </c>
      <c r="B105" s="104" t="s">
        <v>113</v>
      </c>
      <c r="C105" s="103">
        <f>SUM(C106:C108)</f>
        <v>0.1225</v>
      </c>
      <c r="D105" s="23"/>
    </row>
    <row r="106" spans="1:4">
      <c r="A106" s="22" t="s">
        <v>114</v>
      </c>
      <c r="B106" s="106" t="s">
        <v>147</v>
      </c>
      <c r="C106" s="107">
        <v>7.5999999999999998E-2</v>
      </c>
      <c r="D106" s="88">
        <f>C106*D120</f>
        <v>538.35783309867645</v>
      </c>
    </row>
    <row r="107" spans="1:4">
      <c r="A107" s="22" t="s">
        <v>115</v>
      </c>
      <c r="B107" s="106" t="s">
        <v>148</v>
      </c>
      <c r="C107" s="107">
        <v>1.6500000000000001E-2</v>
      </c>
      <c r="D107" s="88">
        <f>C107*D120</f>
        <v>116.88031902800213</v>
      </c>
    </row>
    <row r="108" spans="1:4">
      <c r="A108" s="22" t="s">
        <v>116</v>
      </c>
      <c r="B108" s="106" t="s">
        <v>149</v>
      </c>
      <c r="C108" s="108">
        <v>0.03</v>
      </c>
      <c r="D108" s="93">
        <f>C108*D120</f>
        <v>212.50967096000386</v>
      </c>
    </row>
    <row r="109" spans="1:4" ht="15.75" thickBot="1">
      <c r="A109" s="109"/>
      <c r="B109" s="110" t="s">
        <v>117</v>
      </c>
      <c r="C109" s="111"/>
      <c r="D109" s="112">
        <f>SUM(D103:D108)</f>
        <v>1495.8204994757555</v>
      </c>
    </row>
    <row r="110" spans="1:4" ht="15.75" thickBot="1">
      <c r="A110" s="46"/>
      <c r="B110" s="46"/>
      <c r="C110" s="47"/>
      <c r="D110" s="46"/>
    </row>
    <row r="111" spans="1:4">
      <c r="A111" s="156" t="s">
        <v>118</v>
      </c>
      <c r="B111" s="157"/>
      <c r="C111" s="157"/>
      <c r="D111" s="158"/>
    </row>
    <row r="112" spans="1:4" ht="25.5">
      <c r="A112" s="113"/>
      <c r="B112" s="114" t="s">
        <v>119</v>
      </c>
      <c r="C112" s="107"/>
      <c r="D112" s="115" t="s">
        <v>80</v>
      </c>
    </row>
    <row r="113" spans="1:6">
      <c r="A113" s="22" t="s">
        <v>11</v>
      </c>
      <c r="B113" s="33" t="s">
        <v>120</v>
      </c>
      <c r="C113" s="107"/>
      <c r="D113" s="105">
        <f>D28</f>
        <v>2617.4</v>
      </c>
    </row>
    <row r="114" spans="1:6">
      <c r="A114" s="22" t="s">
        <v>12</v>
      </c>
      <c r="B114" s="33" t="s">
        <v>121</v>
      </c>
      <c r="C114" s="107"/>
      <c r="D114" s="105">
        <f>D61</f>
        <v>2384.3443527200002</v>
      </c>
    </row>
    <row r="115" spans="1:6" ht="25.5">
      <c r="A115" s="22" t="s">
        <v>13</v>
      </c>
      <c r="B115" s="116" t="s">
        <v>122</v>
      </c>
      <c r="C115" s="107"/>
      <c r="D115" s="105">
        <f>D71</f>
        <v>206.87722720704005</v>
      </c>
    </row>
    <row r="116" spans="1:6">
      <c r="A116" s="22" t="s">
        <v>14</v>
      </c>
      <c r="B116" s="33" t="s">
        <v>123</v>
      </c>
      <c r="C116" s="107"/>
      <c r="D116" s="21">
        <f>D91</f>
        <v>269.21361926400004</v>
      </c>
    </row>
    <row r="117" spans="1:6">
      <c r="A117" s="22" t="s">
        <v>16</v>
      </c>
      <c r="B117" s="33" t="s">
        <v>124</v>
      </c>
      <c r="C117" s="107"/>
      <c r="D117" s="21">
        <f>D99</f>
        <v>110</v>
      </c>
    </row>
    <row r="118" spans="1:6">
      <c r="A118" s="113" t="s">
        <v>125</v>
      </c>
      <c r="B118" s="117"/>
      <c r="C118" s="117"/>
      <c r="D118" s="118">
        <f>SUM(D113:D117)</f>
        <v>5587.8351991910404</v>
      </c>
    </row>
    <row r="119" spans="1:6" ht="15.75" thickBot="1">
      <c r="A119" s="75" t="s">
        <v>17</v>
      </c>
      <c r="B119" s="76" t="s">
        <v>126</v>
      </c>
      <c r="C119" s="119"/>
      <c r="D119" s="120">
        <f>D109</f>
        <v>1495.8204994757555</v>
      </c>
    </row>
    <row r="120" spans="1:6">
      <c r="A120" s="159" t="s">
        <v>127</v>
      </c>
      <c r="B120" s="160"/>
      <c r="C120" s="121"/>
      <c r="D120" s="122">
        <f>(SUM(D113:D117)+D103+D104)/(100%-C105)</f>
        <v>7083.6556986667956</v>
      </c>
      <c r="E120" s="129" t="s">
        <v>28</v>
      </c>
      <c r="F120" s="128" t="s">
        <v>28</v>
      </c>
    </row>
    <row r="121" spans="1:6">
      <c r="A121" s="161" t="s">
        <v>128</v>
      </c>
      <c r="B121" s="162"/>
      <c r="C121" s="144"/>
      <c r="D121" s="146">
        <v>283346.40000000002</v>
      </c>
      <c r="E121" s="128"/>
    </row>
    <row r="122" spans="1:6">
      <c r="A122" s="161" t="s">
        <v>129</v>
      </c>
      <c r="B122" s="162"/>
      <c r="C122" s="123"/>
      <c r="D122" s="145">
        <f>D121*12</f>
        <v>3400156.8000000003</v>
      </c>
      <c r="E122" s="128"/>
    </row>
    <row r="123" spans="1:6" ht="16.5" thickBot="1">
      <c r="A123" s="148" t="s">
        <v>130</v>
      </c>
      <c r="B123" s="149"/>
      <c r="C123" s="126"/>
      <c r="D123" s="127">
        <f>D122</f>
        <v>3400156.8000000003</v>
      </c>
      <c r="E123" s="131"/>
      <c r="F123" s="128"/>
    </row>
    <row r="125" spans="1:6">
      <c r="A125" s="136"/>
    </row>
  </sheetData>
  <mergeCells count="37">
    <mergeCell ref="A1:D1"/>
    <mergeCell ref="C3:D3"/>
    <mergeCell ref="C4:D4"/>
    <mergeCell ref="C5:D5"/>
    <mergeCell ref="A7:B7"/>
    <mergeCell ref="C7:D7"/>
    <mergeCell ref="A30:D30"/>
    <mergeCell ref="A8:B8"/>
    <mergeCell ref="C8:D8"/>
    <mergeCell ref="C10:D10"/>
    <mergeCell ref="A11:D11"/>
    <mergeCell ref="C12:D12"/>
    <mergeCell ref="C13:D13"/>
    <mergeCell ref="C14:D14"/>
    <mergeCell ref="C15:D15"/>
    <mergeCell ref="C16:D16"/>
    <mergeCell ref="C17:D17"/>
    <mergeCell ref="A19:D19"/>
    <mergeCell ref="A91:B91"/>
    <mergeCell ref="A31:D31"/>
    <mergeCell ref="A36:D36"/>
    <mergeCell ref="A47:D47"/>
    <mergeCell ref="A55:B55"/>
    <mergeCell ref="A56:D56"/>
    <mergeCell ref="A61:B61"/>
    <mergeCell ref="A63:D63"/>
    <mergeCell ref="A73:D73"/>
    <mergeCell ref="A74:D74"/>
    <mergeCell ref="A86:B86"/>
    <mergeCell ref="A87:D87"/>
    <mergeCell ref="A123:B123"/>
    <mergeCell ref="A93:D93"/>
    <mergeCell ref="A101:D101"/>
    <mergeCell ref="A111:D111"/>
    <mergeCell ref="A120:B120"/>
    <mergeCell ref="A121:B121"/>
    <mergeCell ref="A122:B122"/>
  </mergeCells>
  <pageMargins left="0.511811024" right="0.511811024" top="0.78740157499999996" bottom="0.78740157499999996" header="0.31496062000000002" footer="0.31496062000000002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BF272-8CC9-4B17-971C-B1CFE2F8F59D}">
  <dimension ref="A1:M125"/>
  <sheetViews>
    <sheetView topLeftCell="A98" zoomScaleNormal="100" workbookViewId="0">
      <selection activeCell="B128" sqref="B128"/>
    </sheetView>
  </sheetViews>
  <sheetFormatPr defaultRowHeight="15"/>
  <cols>
    <col min="1" max="1" width="5.85546875" style="7" customWidth="1"/>
    <col min="2" max="2" width="53.5703125" style="7" customWidth="1"/>
    <col min="3" max="3" width="10.140625" style="7" bestFit="1" customWidth="1"/>
    <col min="4" max="4" width="25.42578125" style="7" customWidth="1"/>
    <col min="5" max="5" width="17" style="6" customWidth="1"/>
    <col min="6" max="6" width="13.85546875" style="6" bestFit="1" customWidth="1"/>
    <col min="7" max="13" width="9.140625" style="6"/>
    <col min="14" max="16384" width="9.140625" style="7"/>
  </cols>
  <sheetData>
    <row r="1" spans="1:4" ht="15.75" thickBot="1">
      <c r="A1" s="203" t="s">
        <v>30</v>
      </c>
      <c r="B1" s="204"/>
      <c r="C1" s="204"/>
      <c r="D1" s="205"/>
    </row>
    <row r="2" spans="1:4" ht="15.75" thickBot="1"/>
    <row r="3" spans="1:4" ht="15.75" thickBot="1">
      <c r="A3" s="8" t="s">
        <v>31</v>
      </c>
      <c r="B3" s="9"/>
      <c r="C3" s="206" t="s">
        <v>32</v>
      </c>
      <c r="D3" s="207"/>
    </row>
    <row r="4" spans="1:4">
      <c r="A4" s="10" t="s">
        <v>33</v>
      </c>
      <c r="B4" s="11"/>
      <c r="C4" s="206" t="s">
        <v>141</v>
      </c>
      <c r="D4" s="207"/>
    </row>
    <row r="5" spans="1:4" ht="15.75" thickBot="1">
      <c r="A5" s="12" t="s">
        <v>34</v>
      </c>
      <c r="B5" s="13"/>
      <c r="C5" s="184">
        <v>12</v>
      </c>
      <c r="D5" s="185"/>
    </row>
    <row r="6" spans="1:4" ht="15.75" thickBot="1"/>
    <row r="7" spans="1:4">
      <c r="A7" s="208" t="s">
        <v>35</v>
      </c>
      <c r="B7" s="206"/>
      <c r="C7" s="206" t="s">
        <v>36</v>
      </c>
      <c r="D7" s="207"/>
    </row>
    <row r="8" spans="1:4" ht="15.75" thickBot="1">
      <c r="A8" s="183" t="s">
        <v>134</v>
      </c>
      <c r="B8" s="184"/>
      <c r="C8" s="184" t="s">
        <v>15</v>
      </c>
      <c r="D8" s="185"/>
    </row>
    <row r="9" spans="1:4">
      <c r="A9" s="14"/>
      <c r="B9" s="14"/>
      <c r="C9" s="14"/>
      <c r="D9" s="14"/>
    </row>
    <row r="10" spans="1:4" ht="15.75" thickBot="1">
      <c r="A10" s="15" t="s">
        <v>37</v>
      </c>
      <c r="B10" s="16"/>
      <c r="C10" s="186"/>
      <c r="D10" s="186"/>
    </row>
    <row r="11" spans="1:4" ht="15.75" thickBot="1">
      <c r="A11" s="187" t="s">
        <v>38</v>
      </c>
      <c r="B11" s="188"/>
      <c r="C11" s="188"/>
      <c r="D11" s="189"/>
    </row>
    <row r="12" spans="1:4" ht="30" customHeight="1">
      <c r="A12" s="17">
        <v>1</v>
      </c>
      <c r="B12" s="18" t="s">
        <v>39</v>
      </c>
      <c r="C12" s="190" t="s">
        <v>139</v>
      </c>
      <c r="D12" s="191"/>
    </row>
    <row r="13" spans="1:4">
      <c r="A13" s="19">
        <v>2</v>
      </c>
      <c r="B13" s="20" t="s">
        <v>40</v>
      </c>
      <c r="C13" s="192">
        <v>2029</v>
      </c>
      <c r="D13" s="193"/>
    </row>
    <row r="14" spans="1:4">
      <c r="A14" s="19">
        <v>3</v>
      </c>
      <c r="B14" s="20" t="s">
        <v>41</v>
      </c>
      <c r="C14" s="194" t="s">
        <v>42</v>
      </c>
      <c r="D14" s="195"/>
    </row>
    <row r="15" spans="1:4">
      <c r="A15" s="19">
        <v>4</v>
      </c>
      <c r="B15" s="20" t="s">
        <v>43</v>
      </c>
      <c r="C15" s="194" t="s">
        <v>150</v>
      </c>
      <c r="D15" s="195"/>
    </row>
    <row r="16" spans="1:4">
      <c r="A16" s="19">
        <v>5</v>
      </c>
      <c r="B16" s="20" t="s">
        <v>44</v>
      </c>
      <c r="C16" s="196">
        <v>4</v>
      </c>
      <c r="D16" s="197"/>
    </row>
    <row r="17" spans="1:6" ht="15.75" thickBot="1">
      <c r="A17" s="24">
        <v>6</v>
      </c>
      <c r="B17" s="25" t="s">
        <v>45</v>
      </c>
      <c r="C17" s="198" t="s">
        <v>132</v>
      </c>
      <c r="D17" s="199"/>
    </row>
    <row r="18" spans="1:6" ht="15.75" thickBot="1">
      <c r="A18" s="26"/>
      <c r="B18" s="27"/>
      <c r="C18" s="28"/>
      <c r="D18" s="28"/>
    </row>
    <row r="19" spans="1:6" ht="15.75" thickBot="1">
      <c r="A19" s="200" t="s">
        <v>46</v>
      </c>
      <c r="B19" s="201"/>
      <c r="C19" s="201"/>
      <c r="D19" s="202"/>
    </row>
    <row r="20" spans="1:6">
      <c r="A20" s="29">
        <v>1</v>
      </c>
      <c r="B20" s="30" t="s">
        <v>47</v>
      </c>
      <c r="C20" s="31" t="s">
        <v>22</v>
      </c>
      <c r="D20" s="32" t="s">
        <v>48</v>
      </c>
    </row>
    <row r="21" spans="1:6">
      <c r="A21" s="22" t="s">
        <v>11</v>
      </c>
      <c r="B21" s="33" t="s">
        <v>49</v>
      </c>
      <c r="C21" s="34"/>
      <c r="D21" s="35">
        <v>2029</v>
      </c>
    </row>
    <row r="22" spans="1:6">
      <c r="A22" s="22" t="s">
        <v>12</v>
      </c>
      <c r="B22" s="11" t="s">
        <v>50</v>
      </c>
      <c r="C22" s="36"/>
      <c r="D22" s="37">
        <v>0</v>
      </c>
    </row>
    <row r="23" spans="1:6">
      <c r="A23" s="22" t="s">
        <v>13</v>
      </c>
      <c r="B23" s="38" t="s">
        <v>51</v>
      </c>
      <c r="C23" s="39"/>
      <c r="D23" s="37">
        <f>F23*C23</f>
        <v>0</v>
      </c>
      <c r="F23" s="40"/>
    </row>
    <row r="24" spans="1:6">
      <c r="A24" s="22" t="s">
        <v>14</v>
      </c>
      <c r="B24" s="38" t="s">
        <v>52</v>
      </c>
      <c r="C24" s="41"/>
      <c r="D24" s="37">
        <v>0</v>
      </c>
    </row>
    <row r="25" spans="1:6">
      <c r="A25" s="22" t="s">
        <v>16</v>
      </c>
      <c r="B25" s="38" t="s">
        <v>53</v>
      </c>
      <c r="C25" s="41"/>
      <c r="D25" s="37">
        <v>0</v>
      </c>
    </row>
    <row r="26" spans="1:6">
      <c r="A26" s="22" t="s">
        <v>17</v>
      </c>
      <c r="B26" s="33" t="s">
        <v>54</v>
      </c>
      <c r="C26" s="41"/>
      <c r="D26" s="37">
        <v>0</v>
      </c>
    </row>
    <row r="27" spans="1:6">
      <c r="A27" s="22" t="s">
        <v>18</v>
      </c>
      <c r="B27" s="38" t="s">
        <v>55</v>
      </c>
      <c r="C27" s="34"/>
      <c r="D27" s="35">
        <v>0</v>
      </c>
    </row>
    <row r="28" spans="1:6" ht="15.75" thickBot="1">
      <c r="A28" s="42" t="s">
        <v>56</v>
      </c>
      <c r="B28" s="43"/>
      <c r="C28" s="44"/>
      <c r="D28" s="45">
        <f>SUM(D21:D27)</f>
        <v>2029</v>
      </c>
    </row>
    <row r="29" spans="1:6" ht="15.75" thickBot="1">
      <c r="A29" s="46"/>
      <c r="B29" s="46"/>
      <c r="C29" s="47"/>
      <c r="D29" s="46"/>
    </row>
    <row r="30" spans="1:6">
      <c r="A30" s="180" t="s">
        <v>20</v>
      </c>
      <c r="B30" s="181"/>
      <c r="C30" s="181"/>
      <c r="D30" s="182"/>
    </row>
    <row r="31" spans="1:6" ht="15.75" thickBot="1">
      <c r="A31" s="165" t="s">
        <v>57</v>
      </c>
      <c r="B31" s="166"/>
      <c r="C31" s="166"/>
      <c r="D31" s="167"/>
    </row>
    <row r="32" spans="1:6">
      <c r="A32" s="48" t="s">
        <v>21</v>
      </c>
      <c r="B32" s="49" t="s">
        <v>58</v>
      </c>
      <c r="C32" s="50" t="s">
        <v>22</v>
      </c>
      <c r="D32" s="51" t="s">
        <v>48</v>
      </c>
    </row>
    <row r="33" spans="1:6">
      <c r="A33" s="52" t="s">
        <v>11</v>
      </c>
      <c r="B33" s="53" t="s">
        <v>59</v>
      </c>
      <c r="C33" s="54">
        <v>8.3299999999999999E-2</v>
      </c>
      <c r="D33" s="55">
        <f>C33*D28</f>
        <v>169.01570000000001</v>
      </c>
    </row>
    <row r="34" spans="1:6">
      <c r="A34" s="52" t="s">
        <v>12</v>
      </c>
      <c r="B34" s="53" t="s">
        <v>60</v>
      </c>
      <c r="C34" s="56">
        <v>2.7799999999999998E-2</v>
      </c>
      <c r="D34" s="55">
        <f>C34*D28</f>
        <v>56.406199999999998</v>
      </c>
    </row>
    <row r="35" spans="1:6" ht="15.75" thickBot="1">
      <c r="A35" s="57" t="s">
        <v>19</v>
      </c>
      <c r="B35" s="58"/>
      <c r="C35" s="59">
        <f>C33+C34</f>
        <v>0.1111</v>
      </c>
      <c r="D35" s="60">
        <f>D33+D34</f>
        <v>225.42189999999999</v>
      </c>
    </row>
    <row r="36" spans="1:6" ht="15.75" thickBot="1">
      <c r="A36" s="168" t="s">
        <v>61</v>
      </c>
      <c r="B36" s="169"/>
      <c r="C36" s="169"/>
      <c r="D36" s="170"/>
    </row>
    <row r="37" spans="1:6">
      <c r="A37" s="48" t="s">
        <v>23</v>
      </c>
      <c r="B37" s="61" t="s">
        <v>62</v>
      </c>
      <c r="C37" s="50" t="s">
        <v>22</v>
      </c>
      <c r="D37" s="62" t="s">
        <v>48</v>
      </c>
    </row>
    <row r="38" spans="1:6">
      <c r="A38" s="52" t="s">
        <v>11</v>
      </c>
      <c r="B38" s="63" t="s">
        <v>63</v>
      </c>
      <c r="C38" s="56">
        <v>0.2</v>
      </c>
      <c r="D38" s="55">
        <f>C38*($D$28+$D$35)</f>
        <v>450.88437999999996</v>
      </c>
    </row>
    <row r="39" spans="1:6">
      <c r="A39" s="52" t="s">
        <v>12</v>
      </c>
      <c r="B39" s="63" t="s">
        <v>64</v>
      </c>
      <c r="C39" s="56">
        <v>1.4999999999999999E-2</v>
      </c>
      <c r="D39" s="55">
        <f t="shared" ref="D39:D45" si="0">C39*($D$28+$D$35)</f>
        <v>33.816328499999997</v>
      </c>
    </row>
    <row r="40" spans="1:6">
      <c r="A40" s="52" t="s">
        <v>13</v>
      </c>
      <c r="B40" s="63" t="s">
        <v>65</v>
      </c>
      <c r="C40" s="56">
        <v>0.01</v>
      </c>
      <c r="D40" s="55">
        <f t="shared" si="0"/>
        <v>22.544218999999998</v>
      </c>
    </row>
    <row r="41" spans="1:6">
      <c r="A41" s="52" t="s">
        <v>14</v>
      </c>
      <c r="B41" s="63" t="s">
        <v>66</v>
      </c>
      <c r="C41" s="56">
        <v>2E-3</v>
      </c>
      <c r="D41" s="55">
        <f t="shared" si="0"/>
        <v>4.5088438000000002</v>
      </c>
    </row>
    <row r="42" spans="1:6">
      <c r="A42" s="52" t="s">
        <v>16</v>
      </c>
      <c r="B42" s="63" t="s">
        <v>67</v>
      </c>
      <c r="C42" s="56">
        <v>2.5000000000000001E-2</v>
      </c>
      <c r="D42" s="55">
        <f t="shared" si="0"/>
        <v>56.360547499999996</v>
      </c>
      <c r="F42" s="64"/>
    </row>
    <row r="43" spans="1:6">
      <c r="A43" s="52" t="s">
        <v>17</v>
      </c>
      <c r="B43" s="63" t="s">
        <v>68</v>
      </c>
      <c r="C43" s="56">
        <v>0.08</v>
      </c>
      <c r="D43" s="55">
        <f t="shared" si="0"/>
        <v>180.35375199999999</v>
      </c>
    </row>
    <row r="44" spans="1:6">
      <c r="A44" s="52" t="s">
        <v>18</v>
      </c>
      <c r="B44" s="65" t="s">
        <v>69</v>
      </c>
      <c r="C44" s="56">
        <v>0.01</v>
      </c>
      <c r="D44" s="55">
        <f t="shared" si="0"/>
        <v>22.544218999999998</v>
      </c>
    </row>
    <row r="45" spans="1:6">
      <c r="A45" s="52" t="s">
        <v>24</v>
      </c>
      <c r="B45" s="65" t="s">
        <v>70</v>
      </c>
      <c r="C45" s="56">
        <v>6.0000000000000001E-3</v>
      </c>
      <c r="D45" s="55">
        <f t="shared" si="0"/>
        <v>13.5265314</v>
      </c>
    </row>
    <row r="46" spans="1:6" ht="15.75" thickBot="1">
      <c r="A46" s="66" t="s">
        <v>19</v>
      </c>
      <c r="B46" s="67"/>
      <c r="C46" s="68">
        <f>SUM(C38:C45)</f>
        <v>0.34800000000000009</v>
      </c>
      <c r="D46" s="69">
        <f>SUM(D38:D45)</f>
        <v>784.53882119999992</v>
      </c>
    </row>
    <row r="47" spans="1:6" ht="15.75" thickBot="1">
      <c r="A47" s="168" t="s">
        <v>71</v>
      </c>
      <c r="B47" s="169"/>
      <c r="C47" s="169"/>
      <c r="D47" s="170"/>
    </row>
    <row r="48" spans="1:6">
      <c r="A48" s="70" t="s">
        <v>25</v>
      </c>
      <c r="B48" s="71" t="s">
        <v>72</v>
      </c>
      <c r="C48" s="72"/>
      <c r="D48" s="62" t="s">
        <v>48</v>
      </c>
    </row>
    <row r="49" spans="1:5">
      <c r="A49" s="22" t="s">
        <v>11</v>
      </c>
      <c r="B49" s="33" t="s">
        <v>73</v>
      </c>
      <c r="C49" s="73">
        <v>0</v>
      </c>
      <c r="D49" s="35">
        <v>0</v>
      </c>
    </row>
    <row r="50" spans="1:5">
      <c r="A50" s="22" t="s">
        <v>12</v>
      </c>
      <c r="B50" s="33" t="s">
        <v>74</v>
      </c>
      <c r="C50" s="74">
        <v>900</v>
      </c>
      <c r="D50" s="35">
        <f>C50*0.8</f>
        <v>720</v>
      </c>
      <c r="E50" t="s">
        <v>142</v>
      </c>
    </row>
    <row r="51" spans="1:5">
      <c r="A51" s="22" t="s">
        <v>13</v>
      </c>
      <c r="B51" s="33" t="s">
        <v>75</v>
      </c>
      <c r="C51" s="54"/>
      <c r="D51" s="35">
        <v>94.5</v>
      </c>
      <c r="E51" t="s">
        <v>143</v>
      </c>
    </row>
    <row r="52" spans="1:5">
      <c r="A52" s="22" t="s">
        <v>14</v>
      </c>
      <c r="B52" s="33" t="s">
        <v>76</v>
      </c>
      <c r="C52" s="54"/>
      <c r="D52" s="35">
        <v>31</v>
      </c>
      <c r="E52" t="s">
        <v>146</v>
      </c>
    </row>
    <row r="53" spans="1:5">
      <c r="A53" s="22" t="s">
        <v>16</v>
      </c>
      <c r="B53" s="33" t="s">
        <v>77</v>
      </c>
      <c r="C53" s="54"/>
      <c r="D53" s="35">
        <v>31</v>
      </c>
      <c r="E53" t="s">
        <v>144</v>
      </c>
    </row>
    <row r="54" spans="1:5">
      <c r="A54" s="22" t="s">
        <v>17</v>
      </c>
      <c r="B54" s="33" t="s">
        <v>131</v>
      </c>
      <c r="C54" s="54"/>
      <c r="D54" s="35">
        <v>205</v>
      </c>
      <c r="E54" t="s">
        <v>145</v>
      </c>
    </row>
    <row r="55" spans="1:5" ht="15.75" thickBot="1">
      <c r="A55" s="163" t="s">
        <v>19</v>
      </c>
      <c r="B55" s="164"/>
      <c r="C55" s="77"/>
      <c r="D55" s="45">
        <f>SUM(D49:D54)</f>
        <v>1081.5</v>
      </c>
    </row>
    <row r="56" spans="1:5" ht="15.75" thickBot="1">
      <c r="A56" s="171" t="s">
        <v>78</v>
      </c>
      <c r="B56" s="172"/>
      <c r="C56" s="172"/>
      <c r="D56" s="173"/>
    </row>
    <row r="57" spans="1:5">
      <c r="A57" s="70">
        <v>2</v>
      </c>
      <c r="B57" s="71" t="s">
        <v>79</v>
      </c>
      <c r="C57" s="72"/>
      <c r="D57" s="78" t="s">
        <v>80</v>
      </c>
    </row>
    <row r="58" spans="1:5">
      <c r="A58" s="22" t="s">
        <v>21</v>
      </c>
      <c r="B58" s="33" t="s">
        <v>58</v>
      </c>
      <c r="C58" s="79"/>
      <c r="D58" s="35">
        <f>D35</f>
        <v>225.42189999999999</v>
      </c>
    </row>
    <row r="59" spans="1:5">
      <c r="A59" s="22" t="s">
        <v>23</v>
      </c>
      <c r="B59" s="33" t="s">
        <v>62</v>
      </c>
      <c r="C59" s="79"/>
      <c r="D59" s="35">
        <f>D46</f>
        <v>784.53882119999992</v>
      </c>
    </row>
    <row r="60" spans="1:5">
      <c r="A60" s="22" t="s">
        <v>25</v>
      </c>
      <c r="B60" s="33" t="s">
        <v>72</v>
      </c>
      <c r="C60" s="79"/>
      <c r="D60" s="35">
        <f>D55</f>
        <v>1081.5</v>
      </c>
    </row>
    <row r="61" spans="1:5" ht="15.75" thickBot="1">
      <c r="A61" s="163" t="s">
        <v>19</v>
      </c>
      <c r="B61" s="164"/>
      <c r="C61" s="77"/>
      <c r="D61" s="45">
        <f>SUM(D58:D60)</f>
        <v>2091.4607212000001</v>
      </c>
    </row>
    <row r="62" spans="1:5" ht="15.75" thickBot="1"/>
    <row r="63" spans="1:5" ht="15.75" thickBot="1">
      <c r="A63" s="153" t="s">
        <v>81</v>
      </c>
      <c r="B63" s="154"/>
      <c r="C63" s="154"/>
      <c r="D63" s="155"/>
    </row>
    <row r="64" spans="1:5">
      <c r="A64" s="48">
        <v>3</v>
      </c>
      <c r="B64" s="49" t="s">
        <v>82</v>
      </c>
      <c r="C64" s="50" t="s">
        <v>22</v>
      </c>
      <c r="D64" s="51" t="s">
        <v>48</v>
      </c>
    </row>
    <row r="65" spans="1:4">
      <c r="A65" s="52" t="s">
        <v>11</v>
      </c>
      <c r="B65" s="63" t="s">
        <v>83</v>
      </c>
      <c r="C65" s="56">
        <v>4.1999999999999997E-3</v>
      </c>
      <c r="D65" s="55">
        <f>(D28+D35)*C65</f>
        <v>9.4685719799999983</v>
      </c>
    </row>
    <row r="66" spans="1:4">
      <c r="A66" s="52" t="s">
        <v>12</v>
      </c>
      <c r="B66" s="63" t="s">
        <v>84</v>
      </c>
      <c r="C66" s="56">
        <f>C65*8%</f>
        <v>3.3599999999999998E-4</v>
      </c>
      <c r="D66" s="55">
        <f>(D28+D35)*C66</f>
        <v>0.75748575839999988</v>
      </c>
    </row>
    <row r="67" spans="1:4">
      <c r="A67" s="52" t="s">
        <v>13</v>
      </c>
      <c r="B67" s="80" t="s">
        <v>85</v>
      </c>
      <c r="C67" s="56">
        <v>3.2000000000000001E-2</v>
      </c>
      <c r="D67" s="55">
        <f>(D28+D35)*C67</f>
        <v>72.141500800000003</v>
      </c>
    </row>
    <row r="68" spans="1:4">
      <c r="A68" s="52" t="s">
        <v>14</v>
      </c>
      <c r="B68" s="80" t="s">
        <v>86</v>
      </c>
      <c r="C68" s="56">
        <v>1.9400000000000001E-2</v>
      </c>
      <c r="D68" s="55">
        <f>(D28+D35)*C68</f>
        <v>43.735784859999995</v>
      </c>
    </row>
    <row r="69" spans="1:4">
      <c r="A69" s="52" t="s">
        <v>16</v>
      </c>
      <c r="B69" s="63" t="s">
        <v>87</v>
      </c>
      <c r="C69" s="56">
        <v>7.1999999999999998E-3</v>
      </c>
      <c r="D69" s="55">
        <f>(D28+D35)*C69</f>
        <v>16.231837679999998</v>
      </c>
    </row>
    <row r="70" spans="1:4">
      <c r="A70" s="52" t="s">
        <v>17</v>
      </c>
      <c r="B70" s="80" t="s">
        <v>88</v>
      </c>
      <c r="C70" s="56">
        <v>8.0000000000000002E-3</v>
      </c>
      <c r="D70" s="55">
        <f>(D28+D35)*C70</f>
        <v>18.035375200000001</v>
      </c>
    </row>
    <row r="71" spans="1:4" ht="15.75" thickBot="1">
      <c r="A71" s="81" t="s">
        <v>19</v>
      </c>
      <c r="B71" s="82"/>
      <c r="C71" s="59">
        <f>SUM(C65:C70)</f>
        <v>7.1136000000000005E-2</v>
      </c>
      <c r="D71" s="60">
        <f>SUM(D65:D70)</f>
        <v>160.37055627840002</v>
      </c>
    </row>
    <row r="72" spans="1:4" ht="15.75" thickBot="1"/>
    <row r="73" spans="1:4">
      <c r="A73" s="174" t="s">
        <v>89</v>
      </c>
      <c r="B73" s="175"/>
      <c r="C73" s="175"/>
      <c r="D73" s="176"/>
    </row>
    <row r="74" spans="1:4" ht="15.75" thickBot="1">
      <c r="A74" s="165" t="s">
        <v>90</v>
      </c>
      <c r="B74" s="166"/>
      <c r="C74" s="166"/>
      <c r="D74" s="167"/>
    </row>
    <row r="75" spans="1:4">
      <c r="A75" s="48" t="s">
        <v>26</v>
      </c>
      <c r="B75" s="49" t="s">
        <v>91</v>
      </c>
      <c r="C75" s="50" t="s">
        <v>22</v>
      </c>
      <c r="D75" s="51" t="s">
        <v>48</v>
      </c>
    </row>
    <row r="76" spans="1:4">
      <c r="A76" s="52" t="s">
        <v>11</v>
      </c>
      <c r="B76" s="63" t="s">
        <v>92</v>
      </c>
      <c r="C76" s="56">
        <v>8.3299999999999999E-2</v>
      </c>
      <c r="D76" s="55">
        <f>D28*C76</f>
        <v>169.01570000000001</v>
      </c>
    </row>
    <row r="77" spans="1:4">
      <c r="A77" s="52" t="s">
        <v>12</v>
      </c>
      <c r="B77" s="65" t="s">
        <v>91</v>
      </c>
      <c r="C77" s="56">
        <v>8.2000000000000007E-3</v>
      </c>
      <c r="D77" s="55">
        <f>(D28+D35)*C77</f>
        <v>18.486259579999999</v>
      </c>
    </row>
    <row r="78" spans="1:4">
      <c r="A78" s="52" t="s">
        <v>13</v>
      </c>
      <c r="B78" s="65" t="s">
        <v>93</v>
      </c>
      <c r="C78" s="56">
        <v>1.4E-3</v>
      </c>
      <c r="D78" s="55">
        <f>(D28+D35)*C78</f>
        <v>3.1561906599999996</v>
      </c>
    </row>
    <row r="79" spans="1:4">
      <c r="A79" s="52" t="s">
        <v>14</v>
      </c>
      <c r="B79" s="80" t="s">
        <v>94</v>
      </c>
      <c r="C79" s="56">
        <v>3.3E-3</v>
      </c>
      <c r="D79" s="55">
        <f>(D28+D35)*C79</f>
        <v>7.4395922699999995</v>
      </c>
    </row>
    <row r="80" spans="1:4">
      <c r="A80" s="52" t="s">
        <v>16</v>
      </c>
      <c r="B80" s="80" t="s">
        <v>95</v>
      </c>
      <c r="C80" s="56">
        <v>1.4E-3</v>
      </c>
      <c r="D80" s="55">
        <f>(D28+D35)*C80</f>
        <v>3.1561906599999996</v>
      </c>
    </row>
    <row r="81" spans="1:4">
      <c r="A81" s="52" t="s">
        <v>17</v>
      </c>
      <c r="B81" s="80" t="s">
        <v>96</v>
      </c>
      <c r="C81" s="54">
        <v>3.3E-3</v>
      </c>
      <c r="D81" s="83">
        <f>(D28+D35)*C81</f>
        <v>7.4395922699999995</v>
      </c>
    </row>
    <row r="82" spans="1:4" ht="15.75" thickBot="1">
      <c r="A82" s="81" t="s">
        <v>19</v>
      </c>
      <c r="B82" s="82"/>
      <c r="C82" s="59">
        <f>SUM(C76:C81)</f>
        <v>0.10089999999999999</v>
      </c>
      <c r="D82" s="60">
        <f>SUM(D76:D81)</f>
        <v>208.69352543999997</v>
      </c>
    </row>
    <row r="83" spans="1:4" ht="15.75" thickBot="1">
      <c r="A83" s="84" t="s">
        <v>97</v>
      </c>
      <c r="B83" s="85"/>
      <c r="C83" s="86"/>
      <c r="D83" s="87"/>
    </row>
    <row r="84" spans="1:4">
      <c r="A84" s="70" t="s">
        <v>27</v>
      </c>
      <c r="B84" s="71" t="s">
        <v>98</v>
      </c>
      <c r="C84" s="72"/>
      <c r="D84" s="62" t="s">
        <v>48</v>
      </c>
    </row>
    <row r="85" spans="1:4">
      <c r="A85" s="22" t="s">
        <v>11</v>
      </c>
      <c r="B85" s="33" t="s">
        <v>99</v>
      </c>
      <c r="C85" s="73"/>
      <c r="D85" s="35">
        <v>0</v>
      </c>
    </row>
    <row r="86" spans="1:4" ht="15.75" thickBot="1">
      <c r="A86" s="163" t="s">
        <v>19</v>
      </c>
      <c r="B86" s="164"/>
      <c r="C86" s="77"/>
      <c r="D86" s="45">
        <f>SUM(D85:D85)</f>
        <v>0</v>
      </c>
    </row>
    <row r="87" spans="1:4" ht="15.75" thickBot="1">
      <c r="A87" s="177" t="s">
        <v>100</v>
      </c>
      <c r="B87" s="178"/>
      <c r="C87" s="178"/>
      <c r="D87" s="179"/>
    </row>
    <row r="88" spans="1:4">
      <c r="A88" s="70">
        <v>4</v>
      </c>
      <c r="B88" s="71" t="s">
        <v>101</v>
      </c>
      <c r="C88" s="72"/>
      <c r="D88" s="78" t="s">
        <v>80</v>
      </c>
    </row>
    <row r="89" spans="1:4">
      <c r="A89" s="22" t="s">
        <v>26</v>
      </c>
      <c r="B89" s="33" t="s">
        <v>91</v>
      </c>
      <c r="C89" s="79"/>
      <c r="D89" s="35">
        <f>D82</f>
        <v>208.69352543999997</v>
      </c>
    </row>
    <row r="90" spans="1:4">
      <c r="A90" s="22" t="s">
        <v>27</v>
      </c>
      <c r="B90" s="33" t="s">
        <v>98</v>
      </c>
      <c r="C90" s="79"/>
      <c r="D90" s="88">
        <f>D86</f>
        <v>0</v>
      </c>
    </row>
    <row r="91" spans="1:4" ht="15.75" thickBot="1">
      <c r="A91" s="163" t="s">
        <v>19</v>
      </c>
      <c r="B91" s="164"/>
      <c r="C91" s="77"/>
      <c r="D91" s="45">
        <f>SUM(D89:D90)</f>
        <v>208.69352543999997</v>
      </c>
    </row>
    <row r="92" spans="1:4" ht="15.75" thickBot="1"/>
    <row r="93" spans="1:4">
      <c r="A93" s="150" t="s">
        <v>102</v>
      </c>
      <c r="B93" s="151"/>
      <c r="C93" s="151"/>
      <c r="D93" s="152"/>
    </row>
    <row r="94" spans="1:4">
      <c r="A94" s="89">
        <v>5</v>
      </c>
      <c r="B94" s="90" t="s">
        <v>103</v>
      </c>
      <c r="C94" s="91"/>
      <c r="D94" s="92" t="s">
        <v>80</v>
      </c>
    </row>
    <row r="95" spans="1:4">
      <c r="A95" s="22" t="s">
        <v>11</v>
      </c>
      <c r="B95" s="33" t="s">
        <v>104</v>
      </c>
      <c r="C95" s="79"/>
      <c r="D95" s="35">
        <v>110</v>
      </c>
    </row>
    <row r="96" spans="1:4">
      <c r="A96" s="22" t="s">
        <v>12</v>
      </c>
      <c r="B96" s="33" t="s">
        <v>105</v>
      </c>
      <c r="C96" s="79"/>
      <c r="D96" s="88">
        <v>0</v>
      </c>
    </row>
    <row r="97" spans="1:4">
      <c r="A97" s="22" t="s">
        <v>13</v>
      </c>
      <c r="B97" s="33" t="s">
        <v>106</v>
      </c>
      <c r="C97" s="79"/>
      <c r="D97" s="88">
        <v>0</v>
      </c>
    </row>
    <row r="98" spans="1:4">
      <c r="A98" s="22" t="s">
        <v>14</v>
      </c>
      <c r="B98" s="33" t="s">
        <v>107</v>
      </c>
      <c r="C98" s="79"/>
      <c r="D98" s="93"/>
    </row>
    <row r="99" spans="1:4" ht="15.75" thickBot="1">
      <c r="A99" s="94"/>
      <c r="B99" s="95" t="s">
        <v>108</v>
      </c>
      <c r="C99" s="96"/>
      <c r="D99" s="97">
        <f>SUM(D95:D98)</f>
        <v>110</v>
      </c>
    </row>
    <row r="100" spans="1:4" ht="15.75" thickBot="1">
      <c r="A100" s="46"/>
      <c r="B100" s="46"/>
      <c r="C100" s="47"/>
      <c r="D100" s="46"/>
    </row>
    <row r="101" spans="1:4" ht="15.75" thickBot="1">
      <c r="A101" s="153" t="s">
        <v>109</v>
      </c>
      <c r="B101" s="154"/>
      <c r="C101" s="154"/>
      <c r="D101" s="155"/>
    </row>
    <row r="102" spans="1:4">
      <c r="A102" s="98">
        <v>6</v>
      </c>
      <c r="B102" s="99" t="s">
        <v>110</v>
      </c>
      <c r="C102" s="100" t="s">
        <v>22</v>
      </c>
      <c r="D102" s="101" t="s">
        <v>80</v>
      </c>
    </row>
    <row r="103" spans="1:4">
      <c r="A103" s="22" t="s">
        <v>11</v>
      </c>
      <c r="B103" s="102" t="s">
        <v>111</v>
      </c>
      <c r="C103" s="103">
        <v>0.03</v>
      </c>
      <c r="D103" s="21">
        <f>C103*D118</f>
        <v>137.98574408755198</v>
      </c>
    </row>
    <row r="104" spans="1:4">
      <c r="A104" s="22" t="s">
        <v>12</v>
      </c>
      <c r="B104" s="104" t="s">
        <v>112</v>
      </c>
      <c r="C104" s="103">
        <v>0.08</v>
      </c>
      <c r="D104" s="105">
        <f>(D118+D103)*C104</f>
        <v>379.00084376047613</v>
      </c>
    </row>
    <row r="105" spans="1:4">
      <c r="A105" s="22" t="s">
        <v>13</v>
      </c>
      <c r="B105" s="104" t="s">
        <v>113</v>
      </c>
      <c r="C105" s="103">
        <f>SUM(C106:C108)</f>
        <v>0.1225</v>
      </c>
      <c r="D105" s="23"/>
    </row>
    <row r="106" spans="1:4">
      <c r="A106" s="22" t="s">
        <v>114</v>
      </c>
      <c r="B106" s="106" t="s">
        <v>147</v>
      </c>
      <c r="C106" s="107">
        <v>7.5999999999999998E-2</v>
      </c>
      <c r="D106" s="88">
        <f>C106*D120</f>
        <v>443.13944808917216</v>
      </c>
    </row>
    <row r="107" spans="1:4">
      <c r="A107" s="22" t="s">
        <v>115</v>
      </c>
      <c r="B107" s="106" t="s">
        <v>148</v>
      </c>
      <c r="C107" s="107">
        <v>1.6500000000000001E-2</v>
      </c>
      <c r="D107" s="88">
        <f>C107*D120</f>
        <v>96.207906493043964</v>
      </c>
    </row>
    <row r="108" spans="1:4">
      <c r="A108" s="22" t="s">
        <v>116</v>
      </c>
      <c r="B108" s="106" t="s">
        <v>149</v>
      </c>
      <c r="C108" s="108">
        <v>0.03</v>
      </c>
      <c r="D108" s="93">
        <f>C108*D120</f>
        <v>174.923466350989</v>
      </c>
    </row>
    <row r="109" spans="1:4" ht="15.75" thickBot="1">
      <c r="A109" s="109"/>
      <c r="B109" s="110" t="s">
        <v>117</v>
      </c>
      <c r="C109" s="111"/>
      <c r="D109" s="112">
        <f>SUM(D103:D108)</f>
        <v>1231.2574087812332</v>
      </c>
    </row>
    <row r="110" spans="1:4" ht="15.75" thickBot="1">
      <c r="A110" s="46"/>
      <c r="B110" s="46"/>
      <c r="C110" s="47"/>
      <c r="D110" s="46"/>
    </row>
    <row r="111" spans="1:4">
      <c r="A111" s="156" t="s">
        <v>118</v>
      </c>
      <c r="B111" s="157"/>
      <c r="C111" s="157"/>
      <c r="D111" s="158"/>
    </row>
    <row r="112" spans="1:4" ht="25.5">
      <c r="A112" s="113"/>
      <c r="B112" s="114" t="s">
        <v>119</v>
      </c>
      <c r="C112" s="107"/>
      <c r="D112" s="115" t="s">
        <v>80</v>
      </c>
    </row>
    <row r="113" spans="1:6">
      <c r="A113" s="22" t="s">
        <v>11</v>
      </c>
      <c r="B113" s="33" t="s">
        <v>120</v>
      </c>
      <c r="C113" s="107"/>
      <c r="D113" s="105">
        <f>D28</f>
        <v>2029</v>
      </c>
    </row>
    <row r="114" spans="1:6">
      <c r="A114" s="22" t="s">
        <v>12</v>
      </c>
      <c r="B114" s="33" t="s">
        <v>121</v>
      </c>
      <c r="C114" s="107"/>
      <c r="D114" s="105">
        <f>D61</f>
        <v>2091.4607212000001</v>
      </c>
    </row>
    <row r="115" spans="1:6" ht="25.5">
      <c r="A115" s="22" t="s">
        <v>13</v>
      </c>
      <c r="B115" s="116" t="s">
        <v>122</v>
      </c>
      <c r="C115" s="107"/>
      <c r="D115" s="105">
        <f>D71</f>
        <v>160.37055627840002</v>
      </c>
    </row>
    <row r="116" spans="1:6">
      <c r="A116" s="22" t="s">
        <v>14</v>
      </c>
      <c r="B116" s="33" t="s">
        <v>123</v>
      </c>
      <c r="C116" s="107"/>
      <c r="D116" s="21">
        <f>D91</f>
        <v>208.69352543999997</v>
      </c>
    </row>
    <row r="117" spans="1:6">
      <c r="A117" s="22" t="s">
        <v>16</v>
      </c>
      <c r="B117" s="33" t="s">
        <v>124</v>
      </c>
      <c r="C117" s="107"/>
      <c r="D117" s="21">
        <f>D99</f>
        <v>110</v>
      </c>
    </row>
    <row r="118" spans="1:6">
      <c r="A118" s="113" t="s">
        <v>125</v>
      </c>
      <c r="B118" s="117"/>
      <c r="C118" s="117"/>
      <c r="D118" s="118">
        <f>SUM(D113:D117)</f>
        <v>4599.5248029183995</v>
      </c>
    </row>
    <row r="119" spans="1:6" ht="15.75" thickBot="1">
      <c r="A119" s="75" t="s">
        <v>17</v>
      </c>
      <c r="B119" s="76" t="s">
        <v>126</v>
      </c>
      <c r="C119" s="119"/>
      <c r="D119" s="120">
        <f>D109</f>
        <v>1231.2574087812332</v>
      </c>
    </row>
    <row r="120" spans="1:6">
      <c r="A120" s="159" t="s">
        <v>127</v>
      </c>
      <c r="B120" s="160"/>
      <c r="C120" s="121"/>
      <c r="D120" s="122">
        <f>(SUM(D113:D117)+D103+D104)/(100%-C105)</f>
        <v>5830.782211699634</v>
      </c>
      <c r="E120" s="129" t="s">
        <v>28</v>
      </c>
      <c r="F120" s="128" t="s">
        <v>28</v>
      </c>
    </row>
    <row r="121" spans="1:6">
      <c r="A121" s="161" t="s">
        <v>128</v>
      </c>
      <c r="B121" s="162"/>
      <c r="C121" s="123"/>
      <c r="D121" s="124">
        <v>23323.119999999999</v>
      </c>
    </row>
    <row r="122" spans="1:6">
      <c r="A122" s="161" t="s">
        <v>129</v>
      </c>
      <c r="B122" s="162"/>
      <c r="C122" s="123"/>
      <c r="D122" s="125">
        <f>D121*12</f>
        <v>279877.44</v>
      </c>
      <c r="E122" s="128"/>
    </row>
    <row r="123" spans="1:6" ht="16.5" thickBot="1">
      <c r="A123" s="148" t="s">
        <v>130</v>
      </c>
      <c r="B123" s="149"/>
      <c r="C123" s="126"/>
      <c r="D123" s="127">
        <f>D122</f>
        <v>279877.44</v>
      </c>
      <c r="E123" s="131"/>
      <c r="F123" s="128"/>
    </row>
    <row r="125" spans="1:6">
      <c r="A125" s="136"/>
    </row>
  </sheetData>
  <mergeCells count="37">
    <mergeCell ref="A123:B123"/>
    <mergeCell ref="A93:D93"/>
    <mergeCell ref="A101:D101"/>
    <mergeCell ref="A111:D111"/>
    <mergeCell ref="A120:B120"/>
    <mergeCell ref="A121:B121"/>
    <mergeCell ref="A122:B122"/>
    <mergeCell ref="A91:B91"/>
    <mergeCell ref="A31:D31"/>
    <mergeCell ref="A36:D36"/>
    <mergeCell ref="A47:D47"/>
    <mergeCell ref="A55:B55"/>
    <mergeCell ref="A56:D56"/>
    <mergeCell ref="A61:B61"/>
    <mergeCell ref="A63:D63"/>
    <mergeCell ref="A73:D73"/>
    <mergeCell ref="A74:D74"/>
    <mergeCell ref="A86:B86"/>
    <mergeCell ref="A87:D87"/>
    <mergeCell ref="A30:D30"/>
    <mergeCell ref="A8:B8"/>
    <mergeCell ref="C8:D8"/>
    <mergeCell ref="C10:D10"/>
    <mergeCell ref="A11:D11"/>
    <mergeCell ref="C12:D12"/>
    <mergeCell ref="C13:D13"/>
    <mergeCell ref="C14:D14"/>
    <mergeCell ref="C15:D15"/>
    <mergeCell ref="C16:D16"/>
    <mergeCell ref="C17:D17"/>
    <mergeCell ref="A19:D19"/>
    <mergeCell ref="A1:D1"/>
    <mergeCell ref="C3:D3"/>
    <mergeCell ref="C4:D4"/>
    <mergeCell ref="C5:D5"/>
    <mergeCell ref="A7:B7"/>
    <mergeCell ref="C7:D7"/>
  </mergeCells>
  <pageMargins left="0.511811024" right="0.511811024" top="0.78740157499999996" bottom="0.78740157499999996" header="0.31496062000000002" footer="0.31496062000000002"/>
  <pageSetup paperSize="9" scale="3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95909-478B-4605-A340-D3A9B421F818}">
  <dimension ref="A1:M125"/>
  <sheetViews>
    <sheetView topLeftCell="A101" zoomScaleNormal="100" workbookViewId="0">
      <selection activeCell="D123" sqref="D123"/>
    </sheetView>
  </sheetViews>
  <sheetFormatPr defaultRowHeight="15"/>
  <cols>
    <col min="1" max="1" width="5.85546875" style="7" customWidth="1"/>
    <col min="2" max="2" width="53.5703125" style="7" customWidth="1"/>
    <col min="3" max="3" width="10.140625" style="7" bestFit="1" customWidth="1"/>
    <col min="4" max="4" width="26.140625" style="7" customWidth="1"/>
    <col min="5" max="6" width="13.85546875" style="6" bestFit="1" customWidth="1"/>
    <col min="7" max="13" width="9.140625" style="6"/>
    <col min="14" max="16384" width="9.140625" style="7"/>
  </cols>
  <sheetData>
    <row r="1" spans="1:4" ht="15.75" thickBot="1">
      <c r="A1" s="203" t="s">
        <v>30</v>
      </c>
      <c r="B1" s="204"/>
      <c r="C1" s="204"/>
      <c r="D1" s="205"/>
    </row>
    <row r="2" spans="1:4" ht="15.75" thickBot="1"/>
    <row r="3" spans="1:4" ht="15.75" thickBot="1">
      <c r="A3" s="8" t="s">
        <v>31</v>
      </c>
      <c r="B3" s="9"/>
      <c r="C3" s="206" t="s">
        <v>32</v>
      </c>
      <c r="D3" s="207"/>
    </row>
    <row r="4" spans="1:4">
      <c r="A4" s="10" t="s">
        <v>33</v>
      </c>
      <c r="B4" s="11"/>
      <c r="C4" s="206" t="s">
        <v>141</v>
      </c>
      <c r="D4" s="207"/>
    </row>
    <row r="5" spans="1:4" ht="15.75" thickBot="1">
      <c r="A5" s="12" t="s">
        <v>34</v>
      </c>
      <c r="B5" s="13"/>
      <c r="C5" s="184">
        <v>12</v>
      </c>
      <c r="D5" s="185"/>
    </row>
    <row r="6" spans="1:4" ht="15.75" thickBot="1"/>
    <row r="7" spans="1:4">
      <c r="A7" s="208" t="s">
        <v>35</v>
      </c>
      <c r="B7" s="206"/>
      <c r="C7" s="206" t="s">
        <v>36</v>
      </c>
      <c r="D7" s="207"/>
    </row>
    <row r="8" spans="1:4" ht="15.75" thickBot="1">
      <c r="A8" s="183" t="s">
        <v>135</v>
      </c>
      <c r="B8" s="184"/>
      <c r="C8" s="184" t="s">
        <v>15</v>
      </c>
      <c r="D8" s="185"/>
    </row>
    <row r="9" spans="1:4">
      <c r="A9" s="14"/>
      <c r="B9" s="14"/>
      <c r="C9" s="14"/>
      <c r="D9" s="14"/>
    </row>
    <row r="10" spans="1:4" ht="15.75" thickBot="1">
      <c r="A10" s="15" t="s">
        <v>37</v>
      </c>
      <c r="B10" s="16"/>
      <c r="C10" s="186"/>
      <c r="D10" s="186"/>
    </row>
    <row r="11" spans="1:4" ht="15.75" thickBot="1">
      <c r="A11" s="187" t="s">
        <v>38</v>
      </c>
      <c r="B11" s="188"/>
      <c r="C11" s="188"/>
      <c r="D11" s="189"/>
    </row>
    <row r="12" spans="1:4" ht="30" customHeight="1">
      <c r="A12" s="17">
        <v>1</v>
      </c>
      <c r="B12" s="18" t="s">
        <v>39</v>
      </c>
      <c r="C12" s="190" t="s">
        <v>140</v>
      </c>
      <c r="D12" s="191"/>
    </row>
    <row r="13" spans="1:4">
      <c r="A13" s="19">
        <v>2</v>
      </c>
      <c r="B13" s="20" t="s">
        <v>40</v>
      </c>
      <c r="C13" s="192">
        <v>3023</v>
      </c>
      <c r="D13" s="193"/>
    </row>
    <row r="14" spans="1:4">
      <c r="A14" s="19">
        <v>3</v>
      </c>
      <c r="B14" s="20" t="s">
        <v>41</v>
      </c>
      <c r="C14" s="194" t="s">
        <v>42</v>
      </c>
      <c r="D14" s="195"/>
    </row>
    <row r="15" spans="1:4">
      <c r="A15" s="19">
        <v>4</v>
      </c>
      <c r="B15" s="20" t="s">
        <v>43</v>
      </c>
      <c r="C15" s="194" t="s">
        <v>150</v>
      </c>
      <c r="D15" s="195"/>
    </row>
    <row r="16" spans="1:4">
      <c r="A16" s="19">
        <v>5</v>
      </c>
      <c r="B16" s="20" t="s">
        <v>44</v>
      </c>
      <c r="C16" s="196">
        <v>3</v>
      </c>
      <c r="D16" s="197"/>
    </row>
    <row r="17" spans="1:6" ht="15.75" thickBot="1">
      <c r="A17" s="24">
        <v>6</v>
      </c>
      <c r="B17" s="25" t="s">
        <v>45</v>
      </c>
      <c r="C17" s="198" t="s">
        <v>132</v>
      </c>
      <c r="D17" s="199"/>
    </row>
    <row r="18" spans="1:6" ht="15.75" thickBot="1">
      <c r="A18" s="26"/>
      <c r="B18" s="27"/>
      <c r="C18" s="28"/>
      <c r="D18" s="28"/>
    </row>
    <row r="19" spans="1:6" ht="15.75" thickBot="1">
      <c r="A19" s="200" t="s">
        <v>46</v>
      </c>
      <c r="B19" s="201"/>
      <c r="C19" s="201"/>
      <c r="D19" s="202"/>
    </row>
    <row r="20" spans="1:6">
      <c r="A20" s="29">
        <v>1</v>
      </c>
      <c r="B20" s="30" t="s">
        <v>47</v>
      </c>
      <c r="C20" s="31" t="s">
        <v>22</v>
      </c>
      <c r="D20" s="32" t="s">
        <v>48</v>
      </c>
    </row>
    <row r="21" spans="1:6">
      <c r="A21" s="22" t="s">
        <v>11</v>
      </c>
      <c r="B21" s="33" t="s">
        <v>49</v>
      </c>
      <c r="C21" s="34"/>
      <c r="D21" s="35">
        <v>3023</v>
      </c>
    </row>
    <row r="22" spans="1:6">
      <c r="A22" s="22" t="s">
        <v>12</v>
      </c>
      <c r="B22" s="11" t="s">
        <v>50</v>
      </c>
      <c r="C22" s="36"/>
      <c r="D22" s="37">
        <v>0</v>
      </c>
    </row>
    <row r="23" spans="1:6">
      <c r="A23" s="22" t="s">
        <v>13</v>
      </c>
      <c r="B23" s="38" t="s">
        <v>51</v>
      </c>
      <c r="C23" s="39"/>
      <c r="D23" s="37">
        <v>302</v>
      </c>
      <c r="F23" s="40"/>
    </row>
    <row r="24" spans="1:6">
      <c r="A24" s="22" t="s">
        <v>14</v>
      </c>
      <c r="B24" s="38" t="s">
        <v>52</v>
      </c>
      <c r="C24" s="41"/>
      <c r="D24" s="37">
        <v>0</v>
      </c>
    </row>
    <row r="25" spans="1:6">
      <c r="A25" s="22" t="s">
        <v>16</v>
      </c>
      <c r="B25" s="38" t="s">
        <v>53</v>
      </c>
      <c r="C25" s="41"/>
      <c r="D25" s="37">
        <v>0</v>
      </c>
    </row>
    <row r="26" spans="1:6">
      <c r="A26" s="22" t="s">
        <v>17</v>
      </c>
      <c r="B26" s="33" t="s">
        <v>54</v>
      </c>
      <c r="C26" s="41"/>
      <c r="D26" s="37">
        <v>0</v>
      </c>
    </row>
    <row r="27" spans="1:6">
      <c r="A27" s="22" t="s">
        <v>18</v>
      </c>
      <c r="B27" s="38" t="s">
        <v>55</v>
      </c>
      <c r="C27" s="34"/>
      <c r="D27" s="35">
        <v>0</v>
      </c>
    </row>
    <row r="28" spans="1:6" ht="15.75" thickBot="1">
      <c r="A28" s="42" t="s">
        <v>56</v>
      </c>
      <c r="B28" s="43"/>
      <c r="C28" s="44"/>
      <c r="D28" s="45">
        <f>SUM(D21:D27)</f>
        <v>3325</v>
      </c>
    </row>
    <row r="29" spans="1:6" ht="15.75" thickBot="1">
      <c r="A29" s="46"/>
      <c r="B29" s="46"/>
      <c r="C29" s="47"/>
      <c r="D29" s="46"/>
    </row>
    <row r="30" spans="1:6">
      <c r="A30" s="180" t="s">
        <v>20</v>
      </c>
      <c r="B30" s="181"/>
      <c r="C30" s="181"/>
      <c r="D30" s="182"/>
    </row>
    <row r="31" spans="1:6" ht="15.75" thickBot="1">
      <c r="A31" s="165" t="s">
        <v>57</v>
      </c>
      <c r="B31" s="166"/>
      <c r="C31" s="166"/>
      <c r="D31" s="167"/>
    </row>
    <row r="32" spans="1:6">
      <c r="A32" s="48" t="s">
        <v>21</v>
      </c>
      <c r="B32" s="49" t="s">
        <v>58</v>
      </c>
      <c r="C32" s="50" t="s">
        <v>22</v>
      </c>
      <c r="D32" s="51" t="s">
        <v>48</v>
      </c>
    </row>
    <row r="33" spans="1:6">
      <c r="A33" s="52" t="s">
        <v>11</v>
      </c>
      <c r="B33" s="53" t="s">
        <v>59</v>
      </c>
      <c r="C33" s="54">
        <v>8.3299999999999999E-2</v>
      </c>
      <c r="D33" s="55">
        <f>C33*D28</f>
        <v>276.97250000000003</v>
      </c>
    </row>
    <row r="34" spans="1:6">
      <c r="A34" s="52" t="s">
        <v>12</v>
      </c>
      <c r="B34" s="53" t="s">
        <v>60</v>
      </c>
      <c r="C34" s="56">
        <v>2.7799999999999998E-2</v>
      </c>
      <c r="D34" s="55">
        <f>C34*D28</f>
        <v>92.434999999999988</v>
      </c>
    </row>
    <row r="35" spans="1:6" ht="15.75" thickBot="1">
      <c r="A35" s="57" t="s">
        <v>19</v>
      </c>
      <c r="B35" s="58"/>
      <c r="C35" s="59">
        <f>C33+C34</f>
        <v>0.1111</v>
      </c>
      <c r="D35" s="60">
        <f>D33+D34</f>
        <v>369.40750000000003</v>
      </c>
    </row>
    <row r="36" spans="1:6" ht="15.75" thickBot="1">
      <c r="A36" s="168" t="s">
        <v>61</v>
      </c>
      <c r="B36" s="169"/>
      <c r="C36" s="169"/>
      <c r="D36" s="170"/>
    </row>
    <row r="37" spans="1:6">
      <c r="A37" s="48" t="s">
        <v>23</v>
      </c>
      <c r="B37" s="61" t="s">
        <v>62</v>
      </c>
      <c r="C37" s="50" t="s">
        <v>22</v>
      </c>
      <c r="D37" s="62" t="s">
        <v>48</v>
      </c>
    </row>
    <row r="38" spans="1:6">
      <c r="A38" s="52" t="s">
        <v>11</v>
      </c>
      <c r="B38" s="63" t="s">
        <v>63</v>
      </c>
      <c r="C38" s="56">
        <v>0.2</v>
      </c>
      <c r="D38" s="55">
        <f>C38*($D$28+$D$35)</f>
        <v>738.88150000000007</v>
      </c>
    </row>
    <row r="39" spans="1:6">
      <c r="A39" s="52" t="s">
        <v>12</v>
      </c>
      <c r="B39" s="63" t="s">
        <v>64</v>
      </c>
      <c r="C39" s="56">
        <v>1.4999999999999999E-2</v>
      </c>
      <c r="D39" s="55">
        <f t="shared" ref="D39:D45" si="0">C39*($D$28+$D$35)</f>
        <v>55.416112500000004</v>
      </c>
    </row>
    <row r="40" spans="1:6">
      <c r="A40" s="52" t="s">
        <v>13</v>
      </c>
      <c r="B40" s="63" t="s">
        <v>65</v>
      </c>
      <c r="C40" s="56">
        <v>0.01</v>
      </c>
      <c r="D40" s="55">
        <f t="shared" si="0"/>
        <v>36.944075000000005</v>
      </c>
    </row>
    <row r="41" spans="1:6">
      <c r="A41" s="52" t="s">
        <v>14</v>
      </c>
      <c r="B41" s="63" t="s">
        <v>66</v>
      </c>
      <c r="C41" s="56">
        <v>2E-3</v>
      </c>
      <c r="D41" s="55">
        <f t="shared" si="0"/>
        <v>7.388815000000001</v>
      </c>
    </row>
    <row r="42" spans="1:6">
      <c r="A42" s="52" t="s">
        <v>16</v>
      </c>
      <c r="B42" s="63" t="s">
        <v>67</v>
      </c>
      <c r="C42" s="56">
        <v>2.5000000000000001E-2</v>
      </c>
      <c r="D42" s="55">
        <f t="shared" si="0"/>
        <v>92.360187500000009</v>
      </c>
      <c r="F42" s="64"/>
    </row>
    <row r="43" spans="1:6">
      <c r="A43" s="52" t="s">
        <v>17</v>
      </c>
      <c r="B43" s="63" t="s">
        <v>68</v>
      </c>
      <c r="C43" s="56">
        <v>0.08</v>
      </c>
      <c r="D43" s="55">
        <f t="shared" si="0"/>
        <v>295.55260000000004</v>
      </c>
    </row>
    <row r="44" spans="1:6">
      <c r="A44" s="52" t="s">
        <v>18</v>
      </c>
      <c r="B44" s="65" t="s">
        <v>69</v>
      </c>
      <c r="C44" s="56">
        <v>0.01</v>
      </c>
      <c r="D44" s="55">
        <f t="shared" si="0"/>
        <v>36.944075000000005</v>
      </c>
    </row>
    <row r="45" spans="1:6">
      <c r="A45" s="52" t="s">
        <v>24</v>
      </c>
      <c r="B45" s="65" t="s">
        <v>70</v>
      </c>
      <c r="C45" s="56">
        <v>6.0000000000000001E-3</v>
      </c>
      <c r="D45" s="55">
        <f t="shared" si="0"/>
        <v>22.166445000000003</v>
      </c>
    </row>
    <row r="46" spans="1:6" ht="15.75" thickBot="1">
      <c r="A46" s="66" t="s">
        <v>19</v>
      </c>
      <c r="B46" s="67"/>
      <c r="C46" s="68">
        <f>SUM(C38:C45)</f>
        <v>0.34800000000000009</v>
      </c>
      <c r="D46" s="69">
        <f>SUM(D38:D45)</f>
        <v>1285.6538100000005</v>
      </c>
    </row>
    <row r="47" spans="1:6" ht="15.75" thickBot="1">
      <c r="A47" s="168" t="s">
        <v>71</v>
      </c>
      <c r="B47" s="169"/>
      <c r="C47" s="169"/>
      <c r="D47" s="170"/>
    </row>
    <row r="48" spans="1:6">
      <c r="A48" s="70" t="s">
        <v>25</v>
      </c>
      <c r="B48" s="71" t="s">
        <v>72</v>
      </c>
      <c r="C48" s="72"/>
      <c r="D48" s="62" t="s">
        <v>48</v>
      </c>
    </row>
    <row r="49" spans="1:5">
      <c r="A49" s="22" t="s">
        <v>11</v>
      </c>
      <c r="B49" s="33" t="s">
        <v>73</v>
      </c>
      <c r="C49" s="73">
        <v>0</v>
      </c>
      <c r="D49" s="35">
        <v>0</v>
      </c>
    </row>
    <row r="50" spans="1:5">
      <c r="A50" s="22" t="s">
        <v>12</v>
      </c>
      <c r="B50" s="33" t="s">
        <v>74</v>
      </c>
      <c r="C50" s="74">
        <v>900</v>
      </c>
      <c r="D50" s="35">
        <f>C50*0.8</f>
        <v>720</v>
      </c>
      <c r="E50" t="s">
        <v>142</v>
      </c>
    </row>
    <row r="51" spans="1:5">
      <c r="A51" s="22" t="s">
        <v>13</v>
      </c>
      <c r="B51" s="33" t="s">
        <v>75</v>
      </c>
      <c r="C51" s="54"/>
      <c r="D51" s="35">
        <v>94.5</v>
      </c>
      <c r="E51" t="s">
        <v>143</v>
      </c>
    </row>
    <row r="52" spans="1:5">
      <c r="A52" s="22" t="s">
        <v>14</v>
      </c>
      <c r="B52" s="33" t="s">
        <v>76</v>
      </c>
      <c r="C52" s="54"/>
      <c r="D52" s="35">
        <v>31</v>
      </c>
      <c r="E52" t="s">
        <v>146</v>
      </c>
    </row>
    <row r="53" spans="1:5">
      <c r="A53" s="22" t="s">
        <v>16</v>
      </c>
      <c r="B53" s="33" t="s">
        <v>77</v>
      </c>
      <c r="C53" s="54"/>
      <c r="D53" s="35">
        <v>31</v>
      </c>
      <c r="E53" t="s">
        <v>144</v>
      </c>
    </row>
    <row r="54" spans="1:5">
      <c r="A54" s="22" t="s">
        <v>17</v>
      </c>
      <c r="B54" s="33" t="s">
        <v>131</v>
      </c>
      <c r="C54" s="54"/>
      <c r="D54" s="35">
        <v>205</v>
      </c>
      <c r="E54" t="s">
        <v>145</v>
      </c>
    </row>
    <row r="55" spans="1:5" ht="15.75" thickBot="1">
      <c r="A55" s="163" t="s">
        <v>19</v>
      </c>
      <c r="B55" s="164"/>
      <c r="C55" s="77"/>
      <c r="D55" s="45">
        <f>SUM(D49:D54)</f>
        <v>1081.5</v>
      </c>
    </row>
    <row r="56" spans="1:5" ht="15.75" thickBot="1">
      <c r="A56" s="171" t="s">
        <v>78</v>
      </c>
      <c r="B56" s="172"/>
      <c r="C56" s="172"/>
      <c r="D56" s="173"/>
    </row>
    <row r="57" spans="1:5">
      <c r="A57" s="70">
        <v>2</v>
      </c>
      <c r="B57" s="71" t="s">
        <v>79</v>
      </c>
      <c r="C57" s="72"/>
      <c r="D57" s="78" t="s">
        <v>80</v>
      </c>
    </row>
    <row r="58" spans="1:5">
      <c r="A58" s="22" t="s">
        <v>21</v>
      </c>
      <c r="B58" s="33" t="s">
        <v>58</v>
      </c>
      <c r="C58" s="79"/>
      <c r="D58" s="35">
        <f>D35</f>
        <v>369.40750000000003</v>
      </c>
    </row>
    <row r="59" spans="1:5">
      <c r="A59" s="22" t="s">
        <v>23</v>
      </c>
      <c r="B59" s="33" t="s">
        <v>62</v>
      </c>
      <c r="C59" s="79"/>
      <c r="D59" s="35">
        <f>D46</f>
        <v>1285.6538100000005</v>
      </c>
    </row>
    <row r="60" spans="1:5">
      <c r="A60" s="22" t="s">
        <v>25</v>
      </c>
      <c r="B60" s="33" t="s">
        <v>72</v>
      </c>
      <c r="C60" s="79"/>
      <c r="D60" s="35">
        <f>D55</f>
        <v>1081.5</v>
      </c>
    </row>
    <row r="61" spans="1:5" ht="15.75" thickBot="1">
      <c r="A61" s="163" t="s">
        <v>19</v>
      </c>
      <c r="B61" s="164"/>
      <c r="C61" s="77"/>
      <c r="D61" s="45">
        <f>SUM(D58:D60)</f>
        <v>2736.5613100000005</v>
      </c>
    </row>
    <row r="62" spans="1:5" ht="15.75" thickBot="1"/>
    <row r="63" spans="1:5" ht="15.75" thickBot="1">
      <c r="A63" s="153" t="s">
        <v>81</v>
      </c>
      <c r="B63" s="154"/>
      <c r="C63" s="154"/>
      <c r="D63" s="155"/>
    </row>
    <row r="64" spans="1:5">
      <c r="A64" s="48">
        <v>3</v>
      </c>
      <c r="B64" s="49" t="s">
        <v>82</v>
      </c>
      <c r="C64" s="50" t="s">
        <v>22</v>
      </c>
      <c r="D64" s="51" t="s">
        <v>48</v>
      </c>
    </row>
    <row r="65" spans="1:4">
      <c r="A65" s="52" t="s">
        <v>11</v>
      </c>
      <c r="B65" s="63" t="s">
        <v>83</v>
      </c>
      <c r="C65" s="56">
        <v>4.1999999999999997E-3</v>
      </c>
      <c r="D65" s="55">
        <f>(D28+D35)*C65</f>
        <v>15.5165115</v>
      </c>
    </row>
    <row r="66" spans="1:4">
      <c r="A66" s="52" t="s">
        <v>12</v>
      </c>
      <c r="B66" s="63" t="s">
        <v>84</v>
      </c>
      <c r="C66" s="56">
        <f>C65*8%</f>
        <v>3.3599999999999998E-4</v>
      </c>
      <c r="D66" s="55">
        <f>(D28+D35)*C66</f>
        <v>1.2413209199999999</v>
      </c>
    </row>
    <row r="67" spans="1:4">
      <c r="A67" s="52" t="s">
        <v>13</v>
      </c>
      <c r="B67" s="80" t="s">
        <v>85</v>
      </c>
      <c r="C67" s="56">
        <v>3.2000000000000001E-2</v>
      </c>
      <c r="D67" s="55">
        <f>(D28+D35)*C67</f>
        <v>118.22104000000002</v>
      </c>
    </row>
    <row r="68" spans="1:4">
      <c r="A68" s="52" t="s">
        <v>14</v>
      </c>
      <c r="B68" s="80" t="s">
        <v>86</v>
      </c>
      <c r="C68" s="56">
        <v>1.9400000000000001E-2</v>
      </c>
      <c r="D68" s="55">
        <f>(D28+D35)*C68</f>
        <v>71.671505500000009</v>
      </c>
    </row>
    <row r="69" spans="1:4">
      <c r="A69" s="52" t="s">
        <v>16</v>
      </c>
      <c r="B69" s="63" t="s">
        <v>87</v>
      </c>
      <c r="C69" s="56">
        <v>7.1999999999999998E-3</v>
      </c>
      <c r="D69" s="55">
        <f>(D28+D35)*C69</f>
        <v>26.599734000000002</v>
      </c>
    </row>
    <row r="70" spans="1:4">
      <c r="A70" s="52" t="s">
        <v>17</v>
      </c>
      <c r="B70" s="80" t="s">
        <v>88</v>
      </c>
      <c r="C70" s="56">
        <v>8.0000000000000002E-3</v>
      </c>
      <c r="D70" s="55">
        <f>(D28+D35)*C70</f>
        <v>29.555260000000004</v>
      </c>
    </row>
    <row r="71" spans="1:4" ht="15.75" thickBot="1">
      <c r="A71" s="81" t="s">
        <v>19</v>
      </c>
      <c r="B71" s="82"/>
      <c r="C71" s="59">
        <f>SUM(C65:C70)</f>
        <v>7.1136000000000005E-2</v>
      </c>
      <c r="D71" s="60">
        <f>SUM(D65:D70)</f>
        <v>262.80537192000008</v>
      </c>
    </row>
    <row r="72" spans="1:4" ht="15.75" thickBot="1"/>
    <row r="73" spans="1:4">
      <c r="A73" s="174" t="s">
        <v>89</v>
      </c>
      <c r="B73" s="175"/>
      <c r="C73" s="175"/>
      <c r="D73" s="176"/>
    </row>
    <row r="74" spans="1:4" ht="15.75" thickBot="1">
      <c r="A74" s="165" t="s">
        <v>90</v>
      </c>
      <c r="B74" s="166"/>
      <c r="C74" s="166"/>
      <c r="D74" s="167"/>
    </row>
    <row r="75" spans="1:4">
      <c r="A75" s="48" t="s">
        <v>26</v>
      </c>
      <c r="B75" s="49" t="s">
        <v>91</v>
      </c>
      <c r="C75" s="50" t="s">
        <v>22</v>
      </c>
      <c r="D75" s="51" t="s">
        <v>48</v>
      </c>
    </row>
    <row r="76" spans="1:4">
      <c r="A76" s="52" t="s">
        <v>11</v>
      </c>
      <c r="B76" s="63" t="s">
        <v>92</v>
      </c>
      <c r="C76" s="56">
        <v>8.3299999999999999E-2</v>
      </c>
      <c r="D76" s="55">
        <f>D28*C76</f>
        <v>276.97250000000003</v>
      </c>
    </row>
    <row r="77" spans="1:4">
      <c r="A77" s="52" t="s">
        <v>12</v>
      </c>
      <c r="B77" s="65" t="s">
        <v>91</v>
      </c>
      <c r="C77" s="56">
        <v>8.2000000000000007E-3</v>
      </c>
      <c r="D77" s="55">
        <f>(D28+D35)*C77</f>
        <v>30.294141500000006</v>
      </c>
    </row>
    <row r="78" spans="1:4">
      <c r="A78" s="52" t="s">
        <v>13</v>
      </c>
      <c r="B78" s="65" t="s">
        <v>93</v>
      </c>
      <c r="C78" s="56">
        <v>1.4E-3</v>
      </c>
      <c r="D78" s="55">
        <f>(D28+D35)*C78</f>
        <v>5.1721705</v>
      </c>
    </row>
    <row r="79" spans="1:4">
      <c r="A79" s="52" t="s">
        <v>14</v>
      </c>
      <c r="B79" s="80" t="s">
        <v>94</v>
      </c>
      <c r="C79" s="56">
        <v>3.3E-3</v>
      </c>
      <c r="D79" s="55">
        <f>(D28+D35)*C79</f>
        <v>12.19154475</v>
      </c>
    </row>
    <row r="80" spans="1:4">
      <c r="A80" s="52" t="s">
        <v>16</v>
      </c>
      <c r="B80" s="80" t="s">
        <v>95</v>
      </c>
      <c r="C80" s="56">
        <v>1.4E-3</v>
      </c>
      <c r="D80" s="55">
        <f>(D28+D35)*C80</f>
        <v>5.1721705</v>
      </c>
    </row>
    <row r="81" spans="1:4">
      <c r="A81" s="52" t="s">
        <v>17</v>
      </c>
      <c r="B81" s="80" t="s">
        <v>96</v>
      </c>
      <c r="C81" s="54">
        <v>3.3E-3</v>
      </c>
      <c r="D81" s="83">
        <f>(D28+D35)*C81</f>
        <v>12.19154475</v>
      </c>
    </row>
    <row r="82" spans="1:4" ht="15.75" thickBot="1">
      <c r="A82" s="81" t="s">
        <v>19</v>
      </c>
      <c r="B82" s="82"/>
      <c r="C82" s="59">
        <f>SUM(C76:C81)</f>
        <v>0.10089999999999999</v>
      </c>
      <c r="D82" s="60">
        <f>SUM(D76:D81)</f>
        <v>341.99407200000002</v>
      </c>
    </row>
    <row r="83" spans="1:4" ht="15.75" thickBot="1">
      <c r="A83" s="84" t="s">
        <v>97</v>
      </c>
      <c r="B83" s="85"/>
      <c r="C83" s="86"/>
      <c r="D83" s="87"/>
    </row>
    <row r="84" spans="1:4">
      <c r="A84" s="70" t="s">
        <v>27</v>
      </c>
      <c r="B84" s="71" t="s">
        <v>98</v>
      </c>
      <c r="C84" s="72"/>
      <c r="D84" s="62" t="s">
        <v>48</v>
      </c>
    </row>
    <row r="85" spans="1:4">
      <c r="A85" s="22" t="s">
        <v>11</v>
      </c>
      <c r="B85" s="33" t="s">
        <v>99</v>
      </c>
      <c r="C85" s="73"/>
      <c r="D85" s="35">
        <v>0</v>
      </c>
    </row>
    <row r="86" spans="1:4" ht="15.75" thickBot="1">
      <c r="A86" s="163" t="s">
        <v>19</v>
      </c>
      <c r="B86" s="164"/>
      <c r="C86" s="77"/>
      <c r="D86" s="45">
        <f>SUM(D85:D85)</f>
        <v>0</v>
      </c>
    </row>
    <row r="87" spans="1:4" ht="15.75" thickBot="1">
      <c r="A87" s="177" t="s">
        <v>100</v>
      </c>
      <c r="B87" s="178"/>
      <c r="C87" s="178"/>
      <c r="D87" s="179"/>
    </row>
    <row r="88" spans="1:4">
      <c r="A88" s="70">
        <v>4</v>
      </c>
      <c r="B88" s="71" t="s">
        <v>101</v>
      </c>
      <c r="C88" s="72"/>
      <c r="D88" s="78" t="s">
        <v>80</v>
      </c>
    </row>
    <row r="89" spans="1:4">
      <c r="A89" s="22" t="s">
        <v>26</v>
      </c>
      <c r="B89" s="33" t="s">
        <v>91</v>
      </c>
      <c r="C89" s="79"/>
      <c r="D89" s="35">
        <f>D82</f>
        <v>341.99407200000002</v>
      </c>
    </row>
    <row r="90" spans="1:4">
      <c r="A90" s="22" t="s">
        <v>27</v>
      </c>
      <c r="B90" s="33" t="s">
        <v>98</v>
      </c>
      <c r="C90" s="79"/>
      <c r="D90" s="88">
        <f>D86</f>
        <v>0</v>
      </c>
    </row>
    <row r="91" spans="1:4" ht="15.75" thickBot="1">
      <c r="A91" s="163" t="s">
        <v>19</v>
      </c>
      <c r="B91" s="164"/>
      <c r="C91" s="77"/>
      <c r="D91" s="45">
        <f>SUM(D89:D90)</f>
        <v>341.99407200000002</v>
      </c>
    </row>
    <row r="92" spans="1:4" ht="15.75" thickBot="1"/>
    <row r="93" spans="1:4">
      <c r="A93" s="150" t="s">
        <v>102</v>
      </c>
      <c r="B93" s="151"/>
      <c r="C93" s="151"/>
      <c r="D93" s="152"/>
    </row>
    <row r="94" spans="1:4">
      <c r="A94" s="89">
        <v>5</v>
      </c>
      <c r="B94" s="90" t="s">
        <v>103</v>
      </c>
      <c r="C94" s="91"/>
      <c r="D94" s="92" t="s">
        <v>80</v>
      </c>
    </row>
    <row r="95" spans="1:4">
      <c r="A95" s="22" t="s">
        <v>11</v>
      </c>
      <c r="B95" s="33" t="s">
        <v>104</v>
      </c>
      <c r="C95" s="79"/>
      <c r="D95" s="35">
        <v>110</v>
      </c>
    </row>
    <row r="96" spans="1:4">
      <c r="A96" s="22" t="s">
        <v>12</v>
      </c>
      <c r="B96" s="33" t="s">
        <v>105</v>
      </c>
      <c r="C96" s="79"/>
      <c r="D96" s="88">
        <v>0</v>
      </c>
    </row>
    <row r="97" spans="1:4">
      <c r="A97" s="22" t="s">
        <v>13</v>
      </c>
      <c r="B97" s="33" t="s">
        <v>106</v>
      </c>
      <c r="C97" s="79"/>
      <c r="D97" s="88">
        <v>0</v>
      </c>
    </row>
    <row r="98" spans="1:4">
      <c r="A98" s="22" t="s">
        <v>14</v>
      </c>
      <c r="B98" s="33" t="s">
        <v>107</v>
      </c>
      <c r="C98" s="79"/>
      <c r="D98" s="93"/>
    </row>
    <row r="99" spans="1:4" ht="15.75" thickBot="1">
      <c r="A99" s="94"/>
      <c r="B99" s="95" t="s">
        <v>108</v>
      </c>
      <c r="C99" s="96"/>
      <c r="D99" s="97">
        <f>SUM(D95:D98)</f>
        <v>110</v>
      </c>
    </row>
    <row r="100" spans="1:4" ht="15.75" thickBot="1">
      <c r="A100" s="46"/>
      <c r="B100" s="46"/>
      <c r="C100" s="47"/>
      <c r="D100" s="46"/>
    </row>
    <row r="101" spans="1:4" ht="15.75" thickBot="1">
      <c r="A101" s="153" t="s">
        <v>109</v>
      </c>
      <c r="B101" s="154"/>
      <c r="C101" s="154"/>
      <c r="D101" s="155"/>
    </row>
    <row r="102" spans="1:4">
      <c r="A102" s="98">
        <v>6</v>
      </c>
      <c r="B102" s="99" t="s">
        <v>110</v>
      </c>
      <c r="C102" s="100" t="s">
        <v>22</v>
      </c>
      <c r="D102" s="101" t="s">
        <v>80</v>
      </c>
    </row>
    <row r="103" spans="1:4">
      <c r="A103" s="22" t="s">
        <v>11</v>
      </c>
      <c r="B103" s="102" t="s">
        <v>111</v>
      </c>
      <c r="C103" s="103">
        <v>0.03</v>
      </c>
      <c r="D103" s="21">
        <f>C103*D118</f>
        <v>203.29082261760001</v>
      </c>
    </row>
    <row r="104" spans="1:4">
      <c r="A104" s="22" t="s">
        <v>12</v>
      </c>
      <c r="B104" s="104" t="s">
        <v>112</v>
      </c>
      <c r="C104" s="103">
        <v>0.08</v>
      </c>
      <c r="D104" s="105">
        <f>(D118+D103)*C104</f>
        <v>558.37212612300812</v>
      </c>
    </row>
    <row r="105" spans="1:4">
      <c r="A105" s="22" t="s">
        <v>13</v>
      </c>
      <c r="B105" s="104" t="s">
        <v>113</v>
      </c>
      <c r="C105" s="103">
        <f>SUM(C106:C108)</f>
        <v>0.1225</v>
      </c>
      <c r="D105" s="23"/>
    </row>
    <row r="106" spans="1:4">
      <c r="A106" s="22" t="s">
        <v>114</v>
      </c>
      <c r="B106" s="106" t="s">
        <v>147</v>
      </c>
      <c r="C106" s="107">
        <v>7.5999999999999998E-2</v>
      </c>
      <c r="D106" s="88">
        <f>C106*D120</f>
        <v>652.86587054382483</v>
      </c>
    </row>
    <row r="107" spans="1:4">
      <c r="A107" s="22" t="s">
        <v>115</v>
      </c>
      <c r="B107" s="106" t="s">
        <v>148</v>
      </c>
      <c r="C107" s="107">
        <v>1.6500000000000001E-2</v>
      </c>
      <c r="D107" s="88">
        <f>C107*D120</f>
        <v>141.74061663122512</v>
      </c>
    </row>
    <row r="108" spans="1:4">
      <c r="A108" s="22" t="s">
        <v>116</v>
      </c>
      <c r="B108" s="106" t="s">
        <v>149</v>
      </c>
      <c r="C108" s="108">
        <v>0.03</v>
      </c>
      <c r="D108" s="93">
        <f>C108*D120</f>
        <v>257.71021205677295</v>
      </c>
    </row>
    <row r="109" spans="1:4" ht="15.75" thickBot="1">
      <c r="A109" s="109"/>
      <c r="B109" s="110" t="s">
        <v>117</v>
      </c>
      <c r="C109" s="111"/>
      <c r="D109" s="112">
        <f>SUM(D103:D108)</f>
        <v>1813.9796479724309</v>
      </c>
    </row>
    <row r="110" spans="1:4" ht="15.75" thickBot="1">
      <c r="A110" s="46"/>
      <c r="B110" s="46"/>
      <c r="C110" s="47"/>
      <c r="D110" s="46"/>
    </row>
    <row r="111" spans="1:4">
      <c r="A111" s="156" t="s">
        <v>118</v>
      </c>
      <c r="B111" s="157"/>
      <c r="C111" s="157"/>
      <c r="D111" s="158"/>
    </row>
    <row r="112" spans="1:4" ht="25.5">
      <c r="A112" s="113"/>
      <c r="B112" s="114" t="s">
        <v>119</v>
      </c>
      <c r="C112" s="107"/>
      <c r="D112" s="115" t="s">
        <v>80</v>
      </c>
    </row>
    <row r="113" spans="1:6">
      <c r="A113" s="22" t="s">
        <v>11</v>
      </c>
      <c r="B113" s="33" t="s">
        <v>120</v>
      </c>
      <c r="C113" s="107"/>
      <c r="D113" s="105">
        <f>D28</f>
        <v>3325</v>
      </c>
    </row>
    <row r="114" spans="1:6">
      <c r="A114" s="22" t="s">
        <v>12</v>
      </c>
      <c r="B114" s="33" t="s">
        <v>121</v>
      </c>
      <c r="C114" s="107"/>
      <c r="D114" s="105">
        <f>D61</f>
        <v>2736.5613100000005</v>
      </c>
    </row>
    <row r="115" spans="1:6" ht="25.5">
      <c r="A115" s="22" t="s">
        <v>13</v>
      </c>
      <c r="B115" s="116" t="s">
        <v>122</v>
      </c>
      <c r="C115" s="107"/>
      <c r="D115" s="105">
        <f>D71</f>
        <v>262.80537192000008</v>
      </c>
    </row>
    <row r="116" spans="1:6">
      <c r="A116" s="22" t="s">
        <v>14</v>
      </c>
      <c r="B116" s="33" t="s">
        <v>123</v>
      </c>
      <c r="C116" s="107"/>
      <c r="D116" s="21">
        <f>D91</f>
        <v>341.99407200000002</v>
      </c>
    </row>
    <row r="117" spans="1:6">
      <c r="A117" s="22" t="s">
        <v>16</v>
      </c>
      <c r="B117" s="33" t="s">
        <v>124</v>
      </c>
      <c r="C117" s="107"/>
      <c r="D117" s="21">
        <f>D99</f>
        <v>110</v>
      </c>
    </row>
    <row r="118" spans="1:6">
      <c r="A118" s="113" t="s">
        <v>125</v>
      </c>
      <c r="B118" s="117"/>
      <c r="C118" s="117"/>
      <c r="D118" s="118">
        <f>SUM(D113:D117)</f>
        <v>6776.3607539200011</v>
      </c>
    </row>
    <row r="119" spans="1:6" ht="15.75" thickBot="1">
      <c r="A119" s="75" t="s">
        <v>17</v>
      </c>
      <c r="B119" s="76" t="s">
        <v>126</v>
      </c>
      <c r="C119" s="119"/>
      <c r="D119" s="120">
        <f>D109</f>
        <v>1813.9796479724309</v>
      </c>
    </row>
    <row r="120" spans="1:6">
      <c r="A120" s="159" t="s">
        <v>127</v>
      </c>
      <c r="B120" s="160"/>
      <c r="C120" s="121"/>
      <c r="D120" s="122">
        <f>(SUM(D113:D117)+D103+D104)/(100%-C105)</f>
        <v>8590.3404018924321</v>
      </c>
      <c r="E120" s="129"/>
      <c r="F120" s="128" t="s">
        <v>28</v>
      </c>
    </row>
    <row r="121" spans="1:6">
      <c r="A121" s="161" t="s">
        <v>128</v>
      </c>
      <c r="B121" s="162"/>
      <c r="C121" s="123"/>
      <c r="D121" s="124">
        <v>25771.02</v>
      </c>
      <c r="E121" s="128"/>
    </row>
    <row r="122" spans="1:6">
      <c r="A122" s="161" t="s">
        <v>129</v>
      </c>
      <c r="B122" s="162"/>
      <c r="C122" s="123"/>
      <c r="D122" s="124">
        <v>309252.24</v>
      </c>
      <c r="E122" s="128"/>
    </row>
    <row r="123" spans="1:6" ht="16.5" thickBot="1">
      <c r="A123" s="148" t="s">
        <v>130</v>
      </c>
      <c r="B123" s="149"/>
      <c r="C123" s="126"/>
      <c r="D123" s="127">
        <v>309252.24</v>
      </c>
      <c r="E123" s="131"/>
      <c r="F123" s="128" t="s">
        <v>28</v>
      </c>
    </row>
    <row r="125" spans="1:6">
      <c r="A125" s="136"/>
    </row>
  </sheetData>
  <mergeCells count="37">
    <mergeCell ref="A123:B123"/>
    <mergeCell ref="A93:D93"/>
    <mergeCell ref="A101:D101"/>
    <mergeCell ref="A111:D111"/>
    <mergeCell ref="A120:B120"/>
    <mergeCell ref="A121:B121"/>
    <mergeCell ref="A122:B122"/>
    <mergeCell ref="A91:B91"/>
    <mergeCell ref="A31:D31"/>
    <mergeCell ref="A36:D36"/>
    <mergeCell ref="A47:D47"/>
    <mergeCell ref="A55:B55"/>
    <mergeCell ref="A56:D56"/>
    <mergeCell ref="A61:B61"/>
    <mergeCell ref="A63:D63"/>
    <mergeCell ref="A73:D73"/>
    <mergeCell ref="A74:D74"/>
    <mergeCell ref="A86:B86"/>
    <mergeCell ref="A87:D87"/>
    <mergeCell ref="A30:D30"/>
    <mergeCell ref="A8:B8"/>
    <mergeCell ref="C8:D8"/>
    <mergeCell ref="C10:D10"/>
    <mergeCell ref="A11:D11"/>
    <mergeCell ref="C12:D12"/>
    <mergeCell ref="C13:D13"/>
    <mergeCell ref="C14:D14"/>
    <mergeCell ref="C15:D15"/>
    <mergeCell ref="C16:D16"/>
    <mergeCell ref="C17:D17"/>
    <mergeCell ref="A19:D19"/>
    <mergeCell ref="A1:D1"/>
    <mergeCell ref="C3:D3"/>
    <mergeCell ref="C4:D4"/>
    <mergeCell ref="C5:D5"/>
    <mergeCell ref="A7:B7"/>
    <mergeCell ref="C7:D7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1A242-49AE-49A1-9DD1-3AB3B35EB503}">
  <dimension ref="A1:M125"/>
  <sheetViews>
    <sheetView topLeftCell="A90" zoomScaleNormal="100" workbookViewId="0">
      <selection activeCell="B129" sqref="B129"/>
    </sheetView>
  </sheetViews>
  <sheetFormatPr defaultRowHeight="15"/>
  <cols>
    <col min="1" max="1" width="5.85546875" style="7" customWidth="1"/>
    <col min="2" max="2" width="53.5703125" style="7" customWidth="1"/>
    <col min="3" max="3" width="10.140625" style="7" bestFit="1" customWidth="1"/>
    <col min="4" max="4" width="25.5703125" style="7" customWidth="1"/>
    <col min="5" max="5" width="15.42578125" style="6" bestFit="1" customWidth="1"/>
    <col min="6" max="6" width="21.140625" style="6" customWidth="1"/>
    <col min="7" max="13" width="9.140625" style="6"/>
    <col min="14" max="16384" width="9.140625" style="7"/>
  </cols>
  <sheetData>
    <row r="1" spans="1:4" ht="15.75" thickBot="1">
      <c r="A1" s="203" t="s">
        <v>30</v>
      </c>
      <c r="B1" s="204"/>
      <c r="C1" s="204"/>
      <c r="D1" s="205"/>
    </row>
    <row r="2" spans="1:4" ht="15.75" thickBot="1"/>
    <row r="3" spans="1:4" ht="15.75" thickBot="1">
      <c r="A3" s="8" t="s">
        <v>31</v>
      </c>
      <c r="B3" s="9"/>
      <c r="C3" s="206" t="s">
        <v>32</v>
      </c>
      <c r="D3" s="207"/>
    </row>
    <row r="4" spans="1:4">
      <c r="A4" s="10" t="s">
        <v>33</v>
      </c>
      <c r="B4" s="11"/>
      <c r="C4" s="206" t="s">
        <v>141</v>
      </c>
      <c r="D4" s="207"/>
    </row>
    <row r="5" spans="1:4" ht="15.75" thickBot="1">
      <c r="A5" s="12" t="s">
        <v>34</v>
      </c>
      <c r="B5" s="13"/>
      <c r="C5" s="184">
        <v>12</v>
      </c>
      <c r="D5" s="185"/>
    </row>
    <row r="6" spans="1:4" ht="15.75" thickBot="1"/>
    <row r="7" spans="1:4">
      <c r="A7" s="208" t="s">
        <v>35</v>
      </c>
      <c r="B7" s="206"/>
      <c r="C7" s="206" t="s">
        <v>36</v>
      </c>
      <c r="D7" s="207"/>
    </row>
    <row r="8" spans="1:4" ht="15.75" thickBot="1">
      <c r="A8" s="183" t="s">
        <v>136</v>
      </c>
      <c r="B8" s="184"/>
      <c r="C8" s="184" t="s">
        <v>15</v>
      </c>
      <c r="D8" s="185"/>
    </row>
    <row r="9" spans="1:4">
      <c r="A9" s="14"/>
      <c r="B9" s="14"/>
      <c r="C9" s="14"/>
      <c r="D9" s="14"/>
    </row>
    <row r="10" spans="1:4" ht="15.75" thickBot="1">
      <c r="A10" s="15" t="s">
        <v>37</v>
      </c>
      <c r="B10" s="16"/>
      <c r="C10" s="186"/>
      <c r="D10" s="186"/>
    </row>
    <row r="11" spans="1:4" ht="15.75" thickBot="1">
      <c r="A11" s="187" t="s">
        <v>38</v>
      </c>
      <c r="B11" s="188"/>
      <c r="C11" s="188"/>
      <c r="D11" s="189"/>
    </row>
    <row r="12" spans="1:4" ht="30" customHeight="1">
      <c r="A12" s="17">
        <v>1</v>
      </c>
      <c r="B12" s="18" t="s">
        <v>39</v>
      </c>
      <c r="C12" s="190" t="s">
        <v>153</v>
      </c>
      <c r="D12" s="191"/>
    </row>
    <row r="13" spans="1:4">
      <c r="A13" s="19">
        <v>2</v>
      </c>
      <c r="B13" s="20" t="s">
        <v>40</v>
      </c>
      <c r="C13" s="192">
        <v>2404</v>
      </c>
      <c r="D13" s="193"/>
    </row>
    <row r="14" spans="1:4">
      <c r="A14" s="19">
        <v>3</v>
      </c>
      <c r="B14" s="20" t="s">
        <v>41</v>
      </c>
      <c r="C14" s="194" t="s">
        <v>42</v>
      </c>
      <c r="D14" s="195"/>
    </row>
    <row r="15" spans="1:4">
      <c r="A15" s="19">
        <v>4</v>
      </c>
      <c r="B15" s="20" t="s">
        <v>43</v>
      </c>
      <c r="C15" s="194" t="s">
        <v>152</v>
      </c>
      <c r="D15" s="195"/>
    </row>
    <row r="16" spans="1:4">
      <c r="A16" s="19">
        <v>5</v>
      </c>
      <c r="B16" s="20" t="s">
        <v>44</v>
      </c>
      <c r="C16" s="196">
        <v>20</v>
      </c>
      <c r="D16" s="197"/>
    </row>
    <row r="17" spans="1:6" ht="15.75" thickBot="1">
      <c r="A17" s="24">
        <v>6</v>
      </c>
      <c r="B17" s="25" t="s">
        <v>45</v>
      </c>
      <c r="C17" s="198" t="s">
        <v>132</v>
      </c>
      <c r="D17" s="199"/>
    </row>
    <row r="18" spans="1:6" ht="15.75" thickBot="1">
      <c r="A18" s="26"/>
      <c r="B18" s="27"/>
      <c r="C18" s="28"/>
      <c r="D18" s="28"/>
    </row>
    <row r="19" spans="1:6" ht="15.75" thickBot="1">
      <c r="A19" s="200" t="s">
        <v>46</v>
      </c>
      <c r="B19" s="201"/>
      <c r="C19" s="201"/>
      <c r="D19" s="202"/>
    </row>
    <row r="20" spans="1:6">
      <c r="A20" s="29">
        <v>1</v>
      </c>
      <c r="B20" s="30" t="s">
        <v>47</v>
      </c>
      <c r="C20" s="31" t="s">
        <v>22</v>
      </c>
      <c r="D20" s="32" t="s">
        <v>48</v>
      </c>
    </row>
    <row r="21" spans="1:6">
      <c r="A21" s="22" t="s">
        <v>11</v>
      </c>
      <c r="B21" s="33" t="s">
        <v>49</v>
      </c>
      <c r="C21" s="34"/>
      <c r="D21" s="35">
        <v>2404</v>
      </c>
    </row>
    <row r="22" spans="1:6">
      <c r="A22" s="22" t="s">
        <v>12</v>
      </c>
      <c r="B22" s="11" t="s">
        <v>50</v>
      </c>
      <c r="C22" s="36"/>
      <c r="D22" s="37">
        <v>0</v>
      </c>
    </row>
    <row r="23" spans="1:6">
      <c r="A23" s="22" t="s">
        <v>13</v>
      </c>
      <c r="B23" s="38" t="s">
        <v>51</v>
      </c>
      <c r="C23" s="39"/>
      <c r="D23" s="37">
        <f>F23*C23</f>
        <v>0</v>
      </c>
      <c r="F23" s="40"/>
    </row>
    <row r="24" spans="1:6">
      <c r="A24" s="22" t="s">
        <v>14</v>
      </c>
      <c r="B24" s="38" t="s">
        <v>52</v>
      </c>
      <c r="C24" s="41"/>
      <c r="D24" s="37">
        <v>0</v>
      </c>
    </row>
    <row r="25" spans="1:6">
      <c r="A25" s="22" t="s">
        <v>16</v>
      </c>
      <c r="B25" s="38" t="s">
        <v>53</v>
      </c>
      <c r="C25" s="41"/>
      <c r="D25" s="37">
        <v>0</v>
      </c>
    </row>
    <row r="26" spans="1:6">
      <c r="A26" s="22" t="s">
        <v>17</v>
      </c>
      <c r="B26" s="33" t="s">
        <v>54</v>
      </c>
      <c r="C26" s="41"/>
      <c r="D26" s="37">
        <v>0</v>
      </c>
    </row>
    <row r="27" spans="1:6">
      <c r="A27" s="22" t="s">
        <v>18</v>
      </c>
      <c r="B27" s="38" t="s">
        <v>55</v>
      </c>
      <c r="C27" s="34"/>
      <c r="D27" s="35">
        <v>0</v>
      </c>
    </row>
    <row r="28" spans="1:6" ht="15.75" thickBot="1">
      <c r="A28" s="42" t="s">
        <v>56</v>
      </c>
      <c r="B28" s="43"/>
      <c r="C28" s="44"/>
      <c r="D28" s="45">
        <f>SUM(D21:D27)</f>
        <v>2404</v>
      </c>
    </row>
    <row r="29" spans="1:6" ht="15.75" thickBot="1">
      <c r="A29" s="46"/>
      <c r="B29" s="46"/>
      <c r="C29" s="47"/>
      <c r="D29" s="46"/>
    </row>
    <row r="30" spans="1:6">
      <c r="A30" s="180" t="s">
        <v>20</v>
      </c>
      <c r="B30" s="181"/>
      <c r="C30" s="181"/>
      <c r="D30" s="182"/>
    </row>
    <row r="31" spans="1:6" ht="15.75" thickBot="1">
      <c r="A31" s="165" t="s">
        <v>57</v>
      </c>
      <c r="B31" s="166"/>
      <c r="C31" s="166"/>
      <c r="D31" s="167"/>
    </row>
    <row r="32" spans="1:6">
      <c r="A32" s="48" t="s">
        <v>21</v>
      </c>
      <c r="B32" s="49" t="s">
        <v>58</v>
      </c>
      <c r="C32" s="50" t="s">
        <v>22</v>
      </c>
      <c r="D32" s="51" t="s">
        <v>48</v>
      </c>
    </row>
    <row r="33" spans="1:6">
      <c r="A33" s="52" t="s">
        <v>11</v>
      </c>
      <c r="B33" s="53" t="s">
        <v>59</v>
      </c>
      <c r="C33" s="54">
        <v>8.3299999999999999E-2</v>
      </c>
      <c r="D33" s="55">
        <f>C33*D28</f>
        <v>200.25319999999999</v>
      </c>
    </row>
    <row r="34" spans="1:6">
      <c r="A34" s="52" t="s">
        <v>12</v>
      </c>
      <c r="B34" s="53" t="s">
        <v>60</v>
      </c>
      <c r="C34" s="56">
        <v>2.7799999999999998E-2</v>
      </c>
      <c r="D34" s="55">
        <f>C34*D28</f>
        <v>66.831199999999995</v>
      </c>
    </row>
    <row r="35" spans="1:6" ht="15.75" thickBot="1">
      <c r="A35" s="57" t="s">
        <v>19</v>
      </c>
      <c r="B35" s="58"/>
      <c r="C35" s="59">
        <f>C33+C34</f>
        <v>0.1111</v>
      </c>
      <c r="D35" s="60">
        <f>D33+D34</f>
        <v>267.08439999999996</v>
      </c>
    </row>
    <row r="36" spans="1:6" ht="15.75" thickBot="1">
      <c r="A36" s="168" t="s">
        <v>61</v>
      </c>
      <c r="B36" s="169"/>
      <c r="C36" s="169"/>
      <c r="D36" s="170"/>
    </row>
    <row r="37" spans="1:6">
      <c r="A37" s="48" t="s">
        <v>23</v>
      </c>
      <c r="B37" s="61" t="s">
        <v>62</v>
      </c>
      <c r="C37" s="50" t="s">
        <v>22</v>
      </c>
      <c r="D37" s="62" t="s">
        <v>48</v>
      </c>
    </row>
    <row r="38" spans="1:6">
      <c r="A38" s="52" t="s">
        <v>11</v>
      </c>
      <c r="B38" s="63" t="s">
        <v>63</v>
      </c>
      <c r="C38" s="56">
        <v>0.2</v>
      </c>
      <c r="D38" s="55">
        <f>C38*($D$28+$D$35)</f>
        <v>534.21687999999995</v>
      </c>
    </row>
    <row r="39" spans="1:6">
      <c r="A39" s="52" t="s">
        <v>12</v>
      </c>
      <c r="B39" s="63" t="s">
        <v>64</v>
      </c>
      <c r="C39" s="56">
        <v>1.4999999999999999E-2</v>
      </c>
      <c r="D39" s="55">
        <f t="shared" ref="D39:D45" si="0">C39*($D$28+$D$35)</f>
        <v>40.066265999999992</v>
      </c>
    </row>
    <row r="40" spans="1:6">
      <c r="A40" s="52" t="s">
        <v>13</v>
      </c>
      <c r="B40" s="63" t="s">
        <v>65</v>
      </c>
      <c r="C40" s="56">
        <v>0.01</v>
      </c>
      <c r="D40" s="55">
        <f t="shared" si="0"/>
        <v>26.710843999999998</v>
      </c>
    </row>
    <row r="41" spans="1:6">
      <c r="A41" s="52" t="s">
        <v>14</v>
      </c>
      <c r="B41" s="63" t="s">
        <v>66</v>
      </c>
      <c r="C41" s="56">
        <v>2E-3</v>
      </c>
      <c r="D41" s="55">
        <f t="shared" si="0"/>
        <v>5.3421687999999996</v>
      </c>
    </row>
    <row r="42" spans="1:6">
      <c r="A42" s="52" t="s">
        <v>16</v>
      </c>
      <c r="B42" s="63" t="s">
        <v>67</v>
      </c>
      <c r="C42" s="56">
        <v>2.5000000000000001E-2</v>
      </c>
      <c r="D42" s="55">
        <f t="shared" si="0"/>
        <v>66.777109999999993</v>
      </c>
      <c r="F42" s="64"/>
    </row>
    <row r="43" spans="1:6">
      <c r="A43" s="52" t="s">
        <v>17</v>
      </c>
      <c r="B43" s="63" t="s">
        <v>68</v>
      </c>
      <c r="C43" s="56">
        <v>0.08</v>
      </c>
      <c r="D43" s="55">
        <f t="shared" si="0"/>
        <v>213.68675199999998</v>
      </c>
    </row>
    <row r="44" spans="1:6">
      <c r="A44" s="52" t="s">
        <v>18</v>
      </c>
      <c r="B44" s="65" t="s">
        <v>69</v>
      </c>
      <c r="C44" s="56">
        <v>0.01</v>
      </c>
      <c r="D44" s="55">
        <f t="shared" si="0"/>
        <v>26.710843999999998</v>
      </c>
    </row>
    <row r="45" spans="1:6">
      <c r="A45" s="52" t="s">
        <v>24</v>
      </c>
      <c r="B45" s="65" t="s">
        <v>70</v>
      </c>
      <c r="C45" s="56">
        <v>6.0000000000000001E-3</v>
      </c>
      <c r="D45" s="55">
        <f t="shared" si="0"/>
        <v>16.026506399999999</v>
      </c>
    </row>
    <row r="46" spans="1:6" ht="15.75" thickBot="1">
      <c r="A46" s="66" t="s">
        <v>19</v>
      </c>
      <c r="B46" s="67"/>
      <c r="C46" s="68">
        <f>SUM(C38:C45)</f>
        <v>0.34800000000000009</v>
      </c>
      <c r="D46" s="69">
        <f>SUM(D38:D45)</f>
        <v>929.53737119999982</v>
      </c>
    </row>
    <row r="47" spans="1:6" ht="15.75" thickBot="1">
      <c r="A47" s="168" t="s">
        <v>71</v>
      </c>
      <c r="B47" s="169"/>
      <c r="C47" s="169"/>
      <c r="D47" s="170"/>
    </row>
    <row r="48" spans="1:6">
      <c r="A48" s="70" t="s">
        <v>25</v>
      </c>
      <c r="B48" s="71" t="s">
        <v>72</v>
      </c>
      <c r="C48" s="72"/>
      <c r="D48" s="62" t="s">
        <v>48</v>
      </c>
    </row>
    <row r="49" spans="1:5">
      <c r="A49" s="22" t="s">
        <v>11</v>
      </c>
      <c r="B49" s="33" t="s">
        <v>73</v>
      </c>
      <c r="C49" s="73">
        <v>0</v>
      </c>
      <c r="D49" s="35">
        <v>0</v>
      </c>
    </row>
    <row r="50" spans="1:5">
      <c r="A50" s="22" t="s">
        <v>12</v>
      </c>
      <c r="B50" s="33" t="s">
        <v>74</v>
      </c>
      <c r="C50" s="74">
        <v>900</v>
      </c>
      <c r="D50" s="35">
        <f>C50*0.8</f>
        <v>720</v>
      </c>
      <c r="E50" t="s">
        <v>142</v>
      </c>
    </row>
    <row r="51" spans="1:5">
      <c r="A51" s="22" t="s">
        <v>13</v>
      </c>
      <c r="B51" s="33" t="s">
        <v>75</v>
      </c>
      <c r="C51" s="54"/>
      <c r="D51" s="35">
        <v>94.5</v>
      </c>
      <c r="E51" t="s">
        <v>143</v>
      </c>
    </row>
    <row r="52" spans="1:5">
      <c r="A52" s="22" t="s">
        <v>14</v>
      </c>
      <c r="B52" s="33" t="s">
        <v>76</v>
      </c>
      <c r="C52" s="54"/>
      <c r="D52" s="35">
        <v>31</v>
      </c>
      <c r="E52" t="s">
        <v>146</v>
      </c>
    </row>
    <row r="53" spans="1:5">
      <c r="A53" s="22" t="s">
        <v>16</v>
      </c>
      <c r="B53" s="33" t="s">
        <v>77</v>
      </c>
      <c r="C53" s="54"/>
      <c r="D53" s="35">
        <v>31</v>
      </c>
      <c r="E53" t="s">
        <v>144</v>
      </c>
    </row>
    <row r="54" spans="1:5">
      <c r="A54" s="22" t="s">
        <v>17</v>
      </c>
      <c r="B54" s="33" t="s">
        <v>131</v>
      </c>
      <c r="C54" s="54"/>
      <c r="D54" s="35">
        <v>205</v>
      </c>
      <c r="E54" t="s">
        <v>145</v>
      </c>
    </row>
    <row r="55" spans="1:5" ht="15.75" thickBot="1">
      <c r="A55" s="163" t="s">
        <v>19</v>
      </c>
      <c r="B55" s="164"/>
      <c r="C55" s="77"/>
      <c r="D55" s="45">
        <f>SUM(D49:D54)</f>
        <v>1081.5</v>
      </c>
    </row>
    <row r="56" spans="1:5" ht="15.75" thickBot="1">
      <c r="A56" s="171" t="s">
        <v>78</v>
      </c>
      <c r="B56" s="172"/>
      <c r="C56" s="172"/>
      <c r="D56" s="173"/>
    </row>
    <row r="57" spans="1:5">
      <c r="A57" s="70">
        <v>2</v>
      </c>
      <c r="B57" s="71" t="s">
        <v>79</v>
      </c>
      <c r="C57" s="72"/>
      <c r="D57" s="78" t="s">
        <v>80</v>
      </c>
    </row>
    <row r="58" spans="1:5">
      <c r="A58" s="22" t="s">
        <v>21</v>
      </c>
      <c r="B58" s="33" t="s">
        <v>58</v>
      </c>
      <c r="C58" s="79"/>
      <c r="D58" s="35">
        <f>D35</f>
        <v>267.08439999999996</v>
      </c>
    </row>
    <row r="59" spans="1:5">
      <c r="A59" s="22" t="s">
        <v>23</v>
      </c>
      <c r="B59" s="33" t="s">
        <v>62</v>
      </c>
      <c r="C59" s="79"/>
      <c r="D59" s="35">
        <f>D46</f>
        <v>929.53737119999982</v>
      </c>
    </row>
    <row r="60" spans="1:5">
      <c r="A60" s="22" t="s">
        <v>25</v>
      </c>
      <c r="B60" s="33" t="s">
        <v>72</v>
      </c>
      <c r="C60" s="79"/>
      <c r="D60" s="35">
        <f>D55</f>
        <v>1081.5</v>
      </c>
    </row>
    <row r="61" spans="1:5" ht="15.75" thickBot="1">
      <c r="A61" s="163" t="s">
        <v>19</v>
      </c>
      <c r="B61" s="164"/>
      <c r="C61" s="77"/>
      <c r="D61" s="45">
        <f>SUM(D58:D60)</f>
        <v>2278.1217711999998</v>
      </c>
    </row>
    <row r="62" spans="1:5" ht="15.75" thickBot="1"/>
    <row r="63" spans="1:5" ht="15.75" thickBot="1">
      <c r="A63" s="153" t="s">
        <v>81</v>
      </c>
      <c r="B63" s="154"/>
      <c r="C63" s="154"/>
      <c r="D63" s="155"/>
    </row>
    <row r="64" spans="1:5">
      <c r="A64" s="48">
        <v>3</v>
      </c>
      <c r="B64" s="49" t="s">
        <v>82</v>
      </c>
      <c r="C64" s="50" t="s">
        <v>22</v>
      </c>
      <c r="D64" s="51" t="s">
        <v>48</v>
      </c>
    </row>
    <row r="65" spans="1:4">
      <c r="A65" s="52" t="s">
        <v>11</v>
      </c>
      <c r="B65" s="63" t="s">
        <v>83</v>
      </c>
      <c r="C65" s="56">
        <v>4.1999999999999997E-3</v>
      </c>
      <c r="D65" s="55">
        <f>(D28+D35)*C65</f>
        <v>11.218554479999998</v>
      </c>
    </row>
    <row r="66" spans="1:4">
      <c r="A66" s="52" t="s">
        <v>12</v>
      </c>
      <c r="B66" s="63" t="s">
        <v>84</v>
      </c>
      <c r="C66" s="56">
        <f>C65*8%</f>
        <v>3.3599999999999998E-4</v>
      </c>
      <c r="D66" s="55">
        <f>(D28+D35)*C66</f>
        <v>0.89748435839999985</v>
      </c>
    </row>
    <row r="67" spans="1:4">
      <c r="A67" s="52" t="s">
        <v>13</v>
      </c>
      <c r="B67" s="80" t="s">
        <v>85</v>
      </c>
      <c r="C67" s="56">
        <v>3.2000000000000001E-2</v>
      </c>
      <c r="D67" s="55">
        <f>(D28+D35)*C67</f>
        <v>85.474700799999994</v>
      </c>
    </row>
    <row r="68" spans="1:4">
      <c r="A68" s="52" t="s">
        <v>14</v>
      </c>
      <c r="B68" s="80" t="s">
        <v>86</v>
      </c>
      <c r="C68" s="56">
        <v>1.9400000000000001E-2</v>
      </c>
      <c r="D68" s="55">
        <f>(D28+D35)*C68</f>
        <v>51.819037359999996</v>
      </c>
    </row>
    <row r="69" spans="1:4">
      <c r="A69" s="52" t="s">
        <v>16</v>
      </c>
      <c r="B69" s="63" t="s">
        <v>87</v>
      </c>
      <c r="C69" s="56">
        <v>7.1999999999999998E-3</v>
      </c>
      <c r="D69" s="55">
        <f>(D28+D35)*C69</f>
        <v>19.231807679999999</v>
      </c>
    </row>
    <row r="70" spans="1:4">
      <c r="A70" s="52" t="s">
        <v>17</v>
      </c>
      <c r="B70" s="80" t="s">
        <v>88</v>
      </c>
      <c r="C70" s="56">
        <v>8.0000000000000002E-3</v>
      </c>
      <c r="D70" s="55">
        <f>(D28+D35)*C70</f>
        <v>21.368675199999998</v>
      </c>
    </row>
    <row r="71" spans="1:4" ht="15.75" thickBot="1">
      <c r="A71" s="81" t="s">
        <v>19</v>
      </c>
      <c r="B71" s="82"/>
      <c r="C71" s="59">
        <f>SUM(C65:C70)</f>
        <v>7.1136000000000005E-2</v>
      </c>
      <c r="D71" s="60">
        <f>SUM(D65:D70)</f>
        <v>190.01025987840001</v>
      </c>
    </row>
    <row r="72" spans="1:4" ht="15.75" thickBot="1"/>
    <row r="73" spans="1:4">
      <c r="A73" s="174" t="s">
        <v>89</v>
      </c>
      <c r="B73" s="175"/>
      <c r="C73" s="175"/>
      <c r="D73" s="176"/>
    </row>
    <row r="74" spans="1:4" ht="15.75" thickBot="1">
      <c r="A74" s="165" t="s">
        <v>90</v>
      </c>
      <c r="B74" s="166"/>
      <c r="C74" s="166"/>
      <c r="D74" s="167"/>
    </row>
    <row r="75" spans="1:4">
      <c r="A75" s="48" t="s">
        <v>26</v>
      </c>
      <c r="B75" s="49" t="s">
        <v>91</v>
      </c>
      <c r="C75" s="50" t="s">
        <v>22</v>
      </c>
      <c r="D75" s="51" t="s">
        <v>48</v>
      </c>
    </row>
    <row r="76" spans="1:4">
      <c r="A76" s="52" t="s">
        <v>11</v>
      </c>
      <c r="B76" s="63" t="s">
        <v>92</v>
      </c>
      <c r="C76" s="56">
        <v>8.3299999999999999E-2</v>
      </c>
      <c r="D76" s="55">
        <f>D28*C76</f>
        <v>200.25319999999999</v>
      </c>
    </row>
    <row r="77" spans="1:4">
      <c r="A77" s="52" t="s">
        <v>12</v>
      </c>
      <c r="B77" s="65" t="s">
        <v>91</v>
      </c>
      <c r="C77" s="56">
        <v>8.2000000000000007E-3</v>
      </c>
      <c r="D77" s="55">
        <f>(D28+D35)*C77</f>
        <v>21.902892080000001</v>
      </c>
    </row>
    <row r="78" spans="1:4">
      <c r="A78" s="52" t="s">
        <v>13</v>
      </c>
      <c r="B78" s="65" t="s">
        <v>93</v>
      </c>
      <c r="C78" s="56">
        <v>1.4E-3</v>
      </c>
      <c r="D78" s="55">
        <f>(D28+D35)*C78</f>
        <v>3.7395181599999994</v>
      </c>
    </row>
    <row r="79" spans="1:4">
      <c r="A79" s="52" t="s">
        <v>14</v>
      </c>
      <c r="B79" s="80" t="s">
        <v>94</v>
      </c>
      <c r="C79" s="56">
        <v>3.3E-3</v>
      </c>
      <c r="D79" s="55">
        <f>(D28+D35)*C79</f>
        <v>8.8145785199999995</v>
      </c>
    </row>
    <row r="80" spans="1:4">
      <c r="A80" s="52" t="s">
        <v>16</v>
      </c>
      <c r="B80" s="80" t="s">
        <v>95</v>
      </c>
      <c r="C80" s="56">
        <v>1.4E-3</v>
      </c>
      <c r="D80" s="55">
        <f>(D28+D35)*C80</f>
        <v>3.7395181599999994</v>
      </c>
    </row>
    <row r="81" spans="1:4">
      <c r="A81" s="52" t="s">
        <v>17</v>
      </c>
      <c r="B81" s="80" t="s">
        <v>96</v>
      </c>
      <c r="C81" s="54">
        <v>3.3E-3</v>
      </c>
      <c r="D81" s="83">
        <f>(D28+D35)*C81</f>
        <v>8.8145785199999995</v>
      </c>
    </row>
    <row r="82" spans="1:4" ht="15.75" thickBot="1">
      <c r="A82" s="81" t="s">
        <v>19</v>
      </c>
      <c r="B82" s="82"/>
      <c r="C82" s="59">
        <f>SUM(C76:C81)</f>
        <v>0.10089999999999999</v>
      </c>
      <c r="D82" s="60">
        <f>SUM(D76:D81)</f>
        <v>247.26428543999998</v>
      </c>
    </row>
    <row r="83" spans="1:4" ht="15.75" thickBot="1">
      <c r="A83" s="84" t="s">
        <v>97</v>
      </c>
      <c r="B83" s="85"/>
      <c r="C83" s="86"/>
      <c r="D83" s="87"/>
    </row>
    <row r="84" spans="1:4">
      <c r="A84" s="70" t="s">
        <v>27</v>
      </c>
      <c r="B84" s="71" t="s">
        <v>98</v>
      </c>
      <c r="C84" s="72"/>
      <c r="D84" s="62" t="s">
        <v>48</v>
      </c>
    </row>
    <row r="85" spans="1:4">
      <c r="A85" s="22" t="s">
        <v>11</v>
      </c>
      <c r="B85" s="33" t="s">
        <v>99</v>
      </c>
      <c r="C85" s="73"/>
      <c r="D85" s="35">
        <v>0</v>
      </c>
    </row>
    <row r="86" spans="1:4" ht="15.75" thickBot="1">
      <c r="A86" s="163" t="s">
        <v>19</v>
      </c>
      <c r="B86" s="164"/>
      <c r="C86" s="77"/>
      <c r="D86" s="45">
        <f>SUM(D85:D85)</f>
        <v>0</v>
      </c>
    </row>
    <row r="87" spans="1:4" ht="15.75" thickBot="1">
      <c r="A87" s="177" t="s">
        <v>100</v>
      </c>
      <c r="B87" s="178"/>
      <c r="C87" s="178"/>
      <c r="D87" s="179"/>
    </row>
    <row r="88" spans="1:4">
      <c r="A88" s="70">
        <v>4</v>
      </c>
      <c r="B88" s="71" t="s">
        <v>101</v>
      </c>
      <c r="C88" s="72"/>
      <c r="D88" s="78" t="s">
        <v>80</v>
      </c>
    </row>
    <row r="89" spans="1:4">
      <c r="A89" s="22" t="s">
        <v>26</v>
      </c>
      <c r="B89" s="33" t="s">
        <v>91</v>
      </c>
      <c r="C89" s="79"/>
      <c r="D89" s="35">
        <f>D82</f>
        <v>247.26428543999998</v>
      </c>
    </row>
    <row r="90" spans="1:4">
      <c r="A90" s="22" t="s">
        <v>27</v>
      </c>
      <c r="B90" s="33" t="s">
        <v>98</v>
      </c>
      <c r="C90" s="79"/>
      <c r="D90" s="88">
        <f>D86</f>
        <v>0</v>
      </c>
    </row>
    <row r="91" spans="1:4" ht="15.75" thickBot="1">
      <c r="A91" s="163" t="s">
        <v>19</v>
      </c>
      <c r="B91" s="164"/>
      <c r="C91" s="77"/>
      <c r="D91" s="45">
        <f>SUM(D89:D90)</f>
        <v>247.26428543999998</v>
      </c>
    </row>
    <row r="92" spans="1:4" ht="15.75" thickBot="1"/>
    <row r="93" spans="1:4">
      <c r="A93" s="150" t="s">
        <v>102</v>
      </c>
      <c r="B93" s="151"/>
      <c r="C93" s="151"/>
      <c r="D93" s="152"/>
    </row>
    <row r="94" spans="1:4">
      <c r="A94" s="89">
        <v>5</v>
      </c>
      <c r="B94" s="90" t="s">
        <v>103</v>
      </c>
      <c r="C94" s="91"/>
      <c r="D94" s="92" t="s">
        <v>80</v>
      </c>
    </row>
    <row r="95" spans="1:4">
      <c r="A95" s="22" t="s">
        <v>11</v>
      </c>
      <c r="B95" s="33" t="s">
        <v>104</v>
      </c>
      <c r="C95" s="79"/>
      <c r="D95" s="35">
        <v>110</v>
      </c>
    </row>
    <row r="96" spans="1:4">
      <c r="A96" s="22" t="s">
        <v>12</v>
      </c>
      <c r="B96" s="33" t="s">
        <v>105</v>
      </c>
      <c r="C96" s="79"/>
      <c r="D96" s="88">
        <v>0</v>
      </c>
    </row>
    <row r="97" spans="1:4">
      <c r="A97" s="22" t="s">
        <v>13</v>
      </c>
      <c r="B97" s="33" t="s">
        <v>106</v>
      </c>
      <c r="C97" s="79"/>
      <c r="D97" s="88">
        <v>0</v>
      </c>
    </row>
    <row r="98" spans="1:4">
      <c r="A98" s="22" t="s">
        <v>14</v>
      </c>
      <c r="B98" s="33" t="s">
        <v>107</v>
      </c>
      <c r="C98" s="79"/>
      <c r="D98" s="93"/>
    </row>
    <row r="99" spans="1:4" ht="15.75" thickBot="1">
      <c r="A99" s="94"/>
      <c r="B99" s="95" t="s">
        <v>108</v>
      </c>
      <c r="C99" s="96"/>
      <c r="D99" s="97">
        <f>SUM(D95:D98)</f>
        <v>110</v>
      </c>
    </row>
    <row r="100" spans="1:4" ht="15.75" thickBot="1">
      <c r="A100" s="46"/>
      <c r="B100" s="46"/>
      <c r="C100" s="47"/>
      <c r="D100" s="46"/>
    </row>
    <row r="101" spans="1:4" ht="15.75" thickBot="1">
      <c r="A101" s="153" t="s">
        <v>109</v>
      </c>
      <c r="B101" s="154"/>
      <c r="C101" s="154"/>
      <c r="D101" s="155"/>
    </row>
    <row r="102" spans="1:4">
      <c r="A102" s="98">
        <v>6</v>
      </c>
      <c r="B102" s="99" t="s">
        <v>110</v>
      </c>
      <c r="C102" s="100" t="s">
        <v>22</v>
      </c>
      <c r="D102" s="101" t="s">
        <v>80</v>
      </c>
    </row>
    <row r="103" spans="1:4">
      <c r="A103" s="22" t="s">
        <v>11</v>
      </c>
      <c r="B103" s="102" t="s">
        <v>111</v>
      </c>
      <c r="C103" s="103">
        <v>0.03</v>
      </c>
      <c r="D103" s="21">
        <f>C103*D118</f>
        <v>156.88188949555197</v>
      </c>
    </row>
    <row r="104" spans="1:4">
      <c r="A104" s="22" t="s">
        <v>12</v>
      </c>
      <c r="B104" s="104" t="s">
        <v>112</v>
      </c>
      <c r="C104" s="103">
        <v>0.08</v>
      </c>
      <c r="D104" s="105">
        <f>(D118+D103)*C104</f>
        <v>430.90225648111613</v>
      </c>
    </row>
    <row r="105" spans="1:4">
      <c r="A105" s="22" t="s">
        <v>13</v>
      </c>
      <c r="B105" s="104" t="s">
        <v>113</v>
      </c>
      <c r="C105" s="103">
        <f>SUM(C106:C108)</f>
        <v>0.1225</v>
      </c>
      <c r="D105" s="23"/>
    </row>
    <row r="106" spans="1:4">
      <c r="A106" s="22" t="s">
        <v>114</v>
      </c>
      <c r="B106" s="106" t="s">
        <v>147</v>
      </c>
      <c r="C106" s="107">
        <v>7.5999999999999998E-2</v>
      </c>
      <c r="D106" s="88">
        <f>C106*D120</f>
        <v>503.82417680868963</v>
      </c>
    </row>
    <row r="107" spans="1:4">
      <c r="A107" s="22" t="s">
        <v>115</v>
      </c>
      <c r="B107" s="106" t="s">
        <v>148</v>
      </c>
      <c r="C107" s="107">
        <v>1.6500000000000001E-2</v>
      </c>
      <c r="D107" s="88">
        <f>C107*D120</f>
        <v>109.38288049136025</v>
      </c>
    </row>
    <row r="108" spans="1:4">
      <c r="A108" s="22" t="s">
        <v>116</v>
      </c>
      <c r="B108" s="106" t="s">
        <v>149</v>
      </c>
      <c r="C108" s="108">
        <v>0.03</v>
      </c>
      <c r="D108" s="93">
        <f>C108*D120</f>
        <v>198.8779645297459</v>
      </c>
    </row>
    <row r="109" spans="1:4" ht="15.75" thickBot="1">
      <c r="A109" s="109"/>
      <c r="B109" s="110" t="s">
        <v>117</v>
      </c>
      <c r="C109" s="111"/>
      <c r="D109" s="112">
        <f>SUM(D103:D108)</f>
        <v>1399.869167806464</v>
      </c>
    </row>
    <row r="110" spans="1:4" ht="15.75" thickBot="1">
      <c r="A110" s="46"/>
      <c r="B110" s="46"/>
      <c r="C110" s="47"/>
      <c r="D110" s="46"/>
    </row>
    <row r="111" spans="1:4">
      <c r="A111" s="156" t="s">
        <v>118</v>
      </c>
      <c r="B111" s="157"/>
      <c r="C111" s="157"/>
      <c r="D111" s="158"/>
    </row>
    <row r="112" spans="1:4" ht="25.5">
      <c r="A112" s="113"/>
      <c r="B112" s="114" t="s">
        <v>119</v>
      </c>
      <c r="C112" s="107"/>
      <c r="D112" s="115" t="s">
        <v>80</v>
      </c>
    </row>
    <row r="113" spans="1:6">
      <c r="A113" s="22" t="s">
        <v>11</v>
      </c>
      <c r="B113" s="33" t="s">
        <v>120</v>
      </c>
      <c r="C113" s="107"/>
      <c r="D113" s="105">
        <f>D28</f>
        <v>2404</v>
      </c>
    </row>
    <row r="114" spans="1:6">
      <c r="A114" s="22" t="s">
        <v>12</v>
      </c>
      <c r="B114" s="33" t="s">
        <v>121</v>
      </c>
      <c r="C114" s="107"/>
      <c r="D114" s="105">
        <f>D61</f>
        <v>2278.1217711999998</v>
      </c>
    </row>
    <row r="115" spans="1:6" ht="25.5">
      <c r="A115" s="22" t="s">
        <v>13</v>
      </c>
      <c r="B115" s="116" t="s">
        <v>122</v>
      </c>
      <c r="C115" s="107"/>
      <c r="D115" s="105">
        <f>D71</f>
        <v>190.01025987840001</v>
      </c>
    </row>
    <row r="116" spans="1:6">
      <c r="A116" s="22" t="s">
        <v>14</v>
      </c>
      <c r="B116" s="33" t="s">
        <v>123</v>
      </c>
      <c r="C116" s="107"/>
      <c r="D116" s="21">
        <f>D91</f>
        <v>247.26428543999998</v>
      </c>
    </row>
    <row r="117" spans="1:6">
      <c r="A117" s="22" t="s">
        <v>16</v>
      </c>
      <c r="B117" s="33" t="s">
        <v>124</v>
      </c>
      <c r="C117" s="107"/>
      <c r="D117" s="21">
        <f>D99</f>
        <v>110</v>
      </c>
    </row>
    <row r="118" spans="1:6">
      <c r="A118" s="113" t="s">
        <v>125</v>
      </c>
      <c r="B118" s="117"/>
      <c r="C118" s="117"/>
      <c r="D118" s="118">
        <f>SUM(D113:D117)</f>
        <v>5229.3963165183995</v>
      </c>
    </row>
    <row r="119" spans="1:6" ht="15.75" thickBot="1">
      <c r="A119" s="75" t="s">
        <v>17</v>
      </c>
      <c r="B119" s="76" t="s">
        <v>126</v>
      </c>
      <c r="C119" s="119"/>
      <c r="D119" s="120">
        <f>D109</f>
        <v>1399.869167806464</v>
      </c>
    </row>
    <row r="120" spans="1:6">
      <c r="A120" s="159" t="s">
        <v>127</v>
      </c>
      <c r="B120" s="160"/>
      <c r="C120" s="121"/>
      <c r="D120" s="122">
        <f>(SUM(D113:D117)+D103+D104)/(100%-C105)</f>
        <v>6629.2654843248638</v>
      </c>
      <c r="E120" s="129" t="s">
        <v>28</v>
      </c>
      <c r="F120" s="128" t="s">
        <v>28</v>
      </c>
    </row>
    <row r="121" spans="1:6">
      <c r="A121" s="161" t="s">
        <v>128</v>
      </c>
      <c r="B121" s="162"/>
      <c r="C121" s="123"/>
      <c r="D121" s="124">
        <v>132585.4</v>
      </c>
      <c r="E121" s="128"/>
    </row>
    <row r="122" spans="1:6">
      <c r="A122" s="161" t="s">
        <v>129</v>
      </c>
      <c r="B122" s="162"/>
      <c r="C122" s="123"/>
      <c r="D122" s="125">
        <v>1591024.8</v>
      </c>
      <c r="E122" s="128"/>
    </row>
    <row r="123" spans="1:6" ht="16.5" thickBot="1">
      <c r="A123" s="148" t="s">
        <v>130</v>
      </c>
      <c r="B123" s="149"/>
      <c r="C123" s="126"/>
      <c r="D123" s="127">
        <v>1591024.8</v>
      </c>
      <c r="E123" s="128"/>
      <c r="F123" s="128"/>
    </row>
    <row r="124" spans="1:6">
      <c r="D124" s="141"/>
    </row>
    <row r="125" spans="1:6">
      <c r="A125" s="136"/>
    </row>
  </sheetData>
  <mergeCells count="37">
    <mergeCell ref="A123:B123"/>
    <mergeCell ref="A93:D93"/>
    <mergeCell ref="A101:D101"/>
    <mergeCell ref="A111:D111"/>
    <mergeCell ref="A120:B120"/>
    <mergeCell ref="A121:B121"/>
    <mergeCell ref="A122:B122"/>
    <mergeCell ref="A91:B91"/>
    <mergeCell ref="A31:D31"/>
    <mergeCell ref="A36:D36"/>
    <mergeCell ref="A47:D47"/>
    <mergeCell ref="A55:B55"/>
    <mergeCell ref="A56:D56"/>
    <mergeCell ref="A61:B61"/>
    <mergeCell ref="A63:D63"/>
    <mergeCell ref="A73:D73"/>
    <mergeCell ref="A74:D74"/>
    <mergeCell ref="A86:B86"/>
    <mergeCell ref="A87:D87"/>
    <mergeCell ref="A30:D30"/>
    <mergeCell ref="A8:B8"/>
    <mergeCell ref="C8:D8"/>
    <mergeCell ref="C10:D10"/>
    <mergeCell ref="A11:D11"/>
    <mergeCell ref="C12:D12"/>
    <mergeCell ref="C13:D13"/>
    <mergeCell ref="C14:D14"/>
    <mergeCell ref="C15:D15"/>
    <mergeCell ref="C16:D16"/>
    <mergeCell ref="C17:D17"/>
    <mergeCell ref="A19:D19"/>
    <mergeCell ref="A1:D1"/>
    <mergeCell ref="C3:D3"/>
    <mergeCell ref="C4:D4"/>
    <mergeCell ref="C5:D5"/>
    <mergeCell ref="A7:B7"/>
    <mergeCell ref="C7:D7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J23"/>
  <sheetViews>
    <sheetView zoomScale="110" zoomScaleNormal="110" workbookViewId="0">
      <selection activeCell="C31" sqref="C31"/>
    </sheetView>
  </sheetViews>
  <sheetFormatPr defaultColWidth="9.140625" defaultRowHeight="12.75"/>
  <cols>
    <col min="1" max="1" width="27" customWidth="1"/>
    <col min="2" max="2" width="14.5703125" customWidth="1"/>
    <col min="4" max="4" width="17.85546875" customWidth="1"/>
    <col min="6" max="6" width="28.7109375" customWidth="1"/>
    <col min="7" max="7" width="16.28515625" customWidth="1"/>
    <col min="8" max="8" width="14.5703125" bestFit="1" customWidth="1"/>
    <col min="9" max="9" width="14.7109375" customWidth="1"/>
    <col min="10" max="10" width="13.7109375" customWidth="1"/>
  </cols>
  <sheetData>
    <row r="1" spans="1:10" ht="15.75">
      <c r="A1" s="214" t="s">
        <v>29</v>
      </c>
      <c r="B1" s="214"/>
      <c r="C1" s="214"/>
      <c r="D1" s="214"/>
      <c r="E1" s="214"/>
      <c r="F1" s="214"/>
    </row>
    <row r="2" spans="1:10">
      <c r="A2" s="209" t="s">
        <v>0</v>
      </c>
      <c r="B2" s="209"/>
      <c r="C2" s="209"/>
      <c r="D2" s="209"/>
      <c r="E2" s="209"/>
      <c r="F2" s="209"/>
    </row>
    <row r="3" spans="1:10" ht="63.75">
      <c r="A3" s="132" t="s">
        <v>1</v>
      </c>
      <c r="B3" s="132" t="s">
        <v>2</v>
      </c>
      <c r="C3" s="132" t="s">
        <v>3</v>
      </c>
      <c r="D3" s="132" t="s">
        <v>4</v>
      </c>
      <c r="E3" s="132" t="s">
        <v>5</v>
      </c>
      <c r="F3" s="133" t="s">
        <v>6</v>
      </c>
      <c r="G3" s="142"/>
    </row>
    <row r="4" spans="1:10" ht="13.5" thickBot="1">
      <c r="A4" s="5"/>
      <c r="B4" s="132"/>
      <c r="C4" s="132"/>
      <c r="D4" s="132"/>
      <c r="E4" s="132"/>
      <c r="F4" s="138"/>
    </row>
    <row r="5" spans="1:10" ht="16.5" thickBot="1">
      <c r="A5" s="5" t="s">
        <v>137</v>
      </c>
      <c r="B5" s="122">
        <v>7083.66</v>
      </c>
      <c r="C5" s="130">
        <v>1</v>
      </c>
      <c r="D5" s="134">
        <f>B5*C5</f>
        <v>7083.66</v>
      </c>
      <c r="E5" s="137">
        <v>40</v>
      </c>
      <c r="F5" s="139">
        <f t="shared" ref="F5" si="0">D5*E5</f>
        <v>283346.40000000002</v>
      </c>
      <c r="G5" s="2"/>
      <c r="H5" s="1"/>
    </row>
    <row r="6" spans="1:10" ht="16.5" thickBot="1">
      <c r="A6" s="5" t="s">
        <v>134</v>
      </c>
      <c r="B6" s="134">
        <v>5830.78</v>
      </c>
      <c r="C6" s="130">
        <v>1</v>
      </c>
      <c r="D6" s="134">
        <f>B6*C6</f>
        <v>5830.78</v>
      </c>
      <c r="E6" s="137">
        <v>4</v>
      </c>
      <c r="F6" s="140">
        <f>D6*E6</f>
        <v>23323.119999999999</v>
      </c>
      <c r="G6" s="2"/>
      <c r="H6" s="1"/>
    </row>
    <row r="7" spans="1:10" ht="16.5" thickBot="1">
      <c r="A7" s="5" t="s">
        <v>135</v>
      </c>
      <c r="B7" s="134">
        <v>8590.34</v>
      </c>
      <c r="C7" s="130">
        <v>1</v>
      </c>
      <c r="D7" s="134">
        <f t="shared" ref="D7:D8" si="1">B7*C7</f>
        <v>8590.34</v>
      </c>
      <c r="E7" s="137">
        <v>3</v>
      </c>
      <c r="F7" s="140">
        <f>D7*E7</f>
        <v>25771.02</v>
      </c>
      <c r="G7" s="2"/>
      <c r="H7" s="1"/>
    </row>
    <row r="8" spans="1:10" ht="16.5" thickBot="1">
      <c r="A8" s="5" t="s">
        <v>136</v>
      </c>
      <c r="B8" s="134">
        <v>6629.27</v>
      </c>
      <c r="C8" s="130">
        <v>1</v>
      </c>
      <c r="D8" s="134">
        <f t="shared" si="1"/>
        <v>6629.27</v>
      </c>
      <c r="E8" s="137">
        <v>20</v>
      </c>
      <c r="F8" s="140">
        <f>D8*E8</f>
        <v>132585.40000000002</v>
      </c>
      <c r="G8" s="2"/>
      <c r="H8" s="1"/>
    </row>
    <row r="9" spans="1:10" ht="16.5" thickBot="1">
      <c r="A9" s="209" t="s">
        <v>7</v>
      </c>
      <c r="B9" s="209"/>
      <c r="C9" s="209"/>
      <c r="D9" s="209"/>
      <c r="E9" s="215"/>
      <c r="F9" s="140">
        <f>SUM(F5:F8)</f>
        <v>465025.94000000006</v>
      </c>
      <c r="G9" s="2"/>
      <c r="H9" s="2"/>
      <c r="I9" s="2"/>
    </row>
    <row r="10" spans="1:10" ht="15.75">
      <c r="A10" s="214" t="s">
        <v>8</v>
      </c>
      <c r="B10" s="214"/>
      <c r="C10" s="214"/>
      <c r="D10" s="214"/>
      <c r="E10" s="214"/>
      <c r="F10" s="214"/>
      <c r="G10" s="2"/>
      <c r="I10" s="2"/>
    </row>
    <row r="11" spans="1:10">
      <c r="A11" s="209" t="s">
        <v>9</v>
      </c>
      <c r="B11" s="209"/>
      <c r="C11" s="209"/>
      <c r="D11" s="209"/>
      <c r="E11" s="209"/>
      <c r="F11" s="3">
        <v>465025.94</v>
      </c>
      <c r="G11" s="2"/>
      <c r="H11" s="2"/>
      <c r="J11" s="2"/>
    </row>
    <row r="12" spans="1:10" ht="15">
      <c r="A12" s="210" t="s">
        <v>10</v>
      </c>
      <c r="B12" s="211"/>
      <c r="C12" s="211"/>
      <c r="D12" s="211"/>
      <c r="E12" s="212"/>
      <c r="F12" s="4">
        <f>F11*12</f>
        <v>5580311.2800000003</v>
      </c>
      <c r="G12" s="135"/>
      <c r="H12" s="143"/>
    </row>
    <row r="14" spans="1:10">
      <c r="A14" s="213"/>
      <c r="B14" s="213"/>
      <c r="C14" s="213"/>
      <c r="D14" s="213"/>
      <c r="E14" s="213"/>
      <c r="F14" s="213"/>
    </row>
    <row r="19" spans="2:2">
      <c r="B19" s="147"/>
    </row>
    <row r="20" spans="2:2">
      <c r="B20" s="147"/>
    </row>
    <row r="21" spans="2:2">
      <c r="B21" s="147"/>
    </row>
    <row r="22" spans="2:2">
      <c r="B22" s="147"/>
    </row>
    <row r="23" spans="2:2">
      <c r="B23" s="147"/>
    </row>
  </sheetData>
  <mergeCells count="7">
    <mergeCell ref="A11:E11"/>
    <mergeCell ref="A12:E12"/>
    <mergeCell ref="A14:F14"/>
    <mergeCell ref="A10:F10"/>
    <mergeCell ref="A1:F1"/>
    <mergeCell ref="A2:F2"/>
    <mergeCell ref="A9:E9"/>
  </mergeCells>
  <pageMargins left="0.43263888888888902" right="0.196527777777778" top="1.0625" bottom="1" header="0.27500000000000002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VARREDOR</vt:lpstr>
      <vt:lpstr>JARDINEIRO</vt:lpstr>
      <vt:lpstr>SUPERVISOR</vt:lpstr>
      <vt:lpstr>OPERADOR</vt:lpstr>
      <vt:lpstr>QUADRO RESUMO</vt:lpstr>
      <vt:lpstr>VARREDOR!Area_de_impressao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Adriano Effting</cp:lastModifiedBy>
  <cp:lastPrinted>2026-10-09T12:41:49Z</cp:lastPrinted>
  <dcterms:created xsi:type="dcterms:W3CDTF">2019-04-17T17:51:00Z</dcterms:created>
  <dcterms:modified xsi:type="dcterms:W3CDTF">2026-10-13T20:25:26Z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1046-12.2.0.16731</vt:lpwstr>
  </property>
  <property fmtid="{D5CDD505-2E9C-101B-9397-08002B2CF9AE}" pid="3" name="ICV">
    <vt:lpwstr>D8ABBE3F669F4676BCE125A432997917_13</vt:lpwstr>
  </property>
</Properties>
</file>