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P:\01 - Compras\ARQUIVOS 2026\PREGÃO\PREGÃO Nº XXXX. 2026 - COLETA DE VOLUMOSOS\"/>
    </mc:Choice>
  </mc:AlternateContent>
  <xr:revisionPtr revIDLastSave="0" documentId="13_ncr:1_{0DB0D1DD-B922-4141-B8DB-E917A7829C2D}" xr6:coauthVersionLast="47" xr6:coauthVersionMax="47" xr10:uidLastSave="{00000000-0000-0000-0000-000000000000}"/>
  <bookViews>
    <workbookView xWindow="-120" yWindow="-120" windowWidth="29040" windowHeight="15840" tabRatio="541" xr2:uid="{00000000-000D-0000-FFFF-FFFF00000000}"/>
  </bookViews>
  <sheets>
    <sheet name="COLETOR" sheetId="19" r:id="rId1"/>
    <sheet name="QUADRO RESUMO" sheetId="18" r:id="rId2"/>
    <sheet name="Planilha1" sheetId="20" r:id="rId3"/>
  </sheets>
  <definedNames>
    <definedName name="_xlnm.Print_Area" localSheetId="0">COLETOR!$A$1:$D$134</definedName>
    <definedName name="_xlnm.Print_Area" localSheetId="2">Planilha1!$A$1:$E$12</definedName>
    <definedName name="_xlnm.Print_Area" localSheetId="1">'QUADRO RESUMO'!$A$1:$F$19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0" i="20" l="1"/>
  <c r="D7" i="20"/>
  <c r="D6" i="20"/>
  <c r="D8" i="20"/>
  <c r="D3" i="20"/>
  <c r="H114" i="19"/>
  <c r="D5" i="20" l="1"/>
  <c r="D9" i="20"/>
  <c r="D10" i="20"/>
  <c r="D4" i="20"/>
  <c r="A11" i="18"/>
  <c r="D11" i="20" l="1"/>
  <c r="E11" i="20" s="1"/>
  <c r="D99" i="19" s="1"/>
  <c r="C105" i="19"/>
  <c r="D86" i="19"/>
  <c r="D90" i="19" s="1"/>
  <c r="C82" i="19"/>
  <c r="C66" i="19"/>
  <c r="C71" i="19" s="1"/>
  <c r="D50" i="19"/>
  <c r="D55" i="19" s="1"/>
  <c r="C46" i="19"/>
  <c r="C35" i="19"/>
  <c r="D23" i="19"/>
  <c r="D21" i="19"/>
  <c r="D28" i="19" l="1"/>
  <c r="D117" i="19"/>
  <c r="D60" i="19"/>
  <c r="D33" i="19" l="1"/>
  <c r="D34" i="19"/>
  <c r="D35" i="19" s="1"/>
  <c r="D113" i="19"/>
  <c r="D76" i="19"/>
  <c r="F35" i="19" l="1"/>
  <c r="D58" i="19"/>
  <c r="D45" i="19"/>
  <c r="D39" i="19"/>
  <c r="D41" i="19"/>
  <c r="D42" i="19"/>
  <c r="D40" i="19"/>
  <c r="D38" i="19"/>
  <c r="D43" i="19"/>
  <c r="D44" i="19"/>
  <c r="D46" i="19" l="1"/>
  <c r="D59" i="19" l="1"/>
  <c r="D61" i="19" s="1"/>
  <c r="D114" i="19" s="1"/>
  <c r="D66" i="19"/>
  <c r="D77" i="19"/>
  <c r="D67" i="19"/>
  <c r="D68" i="19"/>
  <c r="D80" i="19"/>
  <c r="D69" i="19"/>
  <c r="D78" i="19"/>
  <c r="D79" i="19"/>
  <c r="D81" i="19"/>
  <c r="D70" i="19"/>
  <c r="D65" i="19"/>
  <c r="D71" i="19" l="1"/>
  <c r="D115" i="19" s="1"/>
  <c r="D82" i="19"/>
  <c r="D89" i="19" s="1"/>
  <c r="D91" i="19" s="1"/>
  <c r="D116" i="19" s="1"/>
  <c r="D118" i="19" l="1"/>
  <c r="D103" i="19" s="1"/>
  <c r="D104" i="19" l="1"/>
  <c r="D120" i="19"/>
  <c r="B4" i="18"/>
  <c r="D122" i="19"/>
  <c r="D123" i="19" s="1"/>
  <c r="D108" i="19"/>
  <c r="D106" i="19"/>
  <c r="D109" i="19" l="1"/>
  <c r="D119" i="19" s="1"/>
  <c r="F4" i="18"/>
  <c r="D4" i="18"/>
  <c r="F5" i="18" l="1"/>
  <c r="F7" i="18" s="1"/>
  <c r="F8" i="18" s="1"/>
</calcChain>
</file>

<file path=xl/sharedStrings.xml><?xml version="1.0" encoding="utf-8"?>
<sst xmlns="http://schemas.openxmlformats.org/spreadsheetml/2006/main" count="234" uniqueCount="159">
  <si>
    <t>QUADRO RESUMO DO VALOR TOTAL DOS SERVIÇOS</t>
  </si>
  <si>
    <t>TIPO DO SERVIÇO</t>
  </si>
  <si>
    <t>VALOR PROPOSTO POR EMPREGADO              
( B )</t>
  </si>
  <si>
    <t>QUANT. EMPREG. POR POSTO                  ( C )</t>
  </si>
  <si>
    <t>VALOR PROPOSTA POR POSTO                              ( D ) =  ( B )* ( C )</t>
  </si>
  <si>
    <t>QUANT. DE            POSTOS       ( E )</t>
  </si>
  <si>
    <t>VALOR TOTAL DO SERVIÇO                             ( F ) =  ( B ) * ( C ) * ( E )</t>
  </si>
  <si>
    <t>VALOR MENSAL DOS SERVIÇOS</t>
  </si>
  <si>
    <t>VALOR GLOBAL DA PROPOSTA</t>
  </si>
  <si>
    <t>VALOR MENSAL DO SERVIÇO</t>
  </si>
  <si>
    <t>VALOR  DA PROPOSTA PARA 12 MESES</t>
  </si>
  <si>
    <t>A</t>
  </si>
  <si>
    <t>B</t>
  </si>
  <si>
    <t>C</t>
  </si>
  <si>
    <t>D</t>
  </si>
  <si>
    <t>POSTO</t>
  </si>
  <si>
    <t>E</t>
  </si>
  <si>
    <t>F</t>
  </si>
  <si>
    <t>G</t>
  </si>
  <si>
    <t>TOTAL</t>
  </si>
  <si>
    <t>MÓDULO 2: ENCARGOS E BENEFÍCIOS ANUAIS, MENSAIS E DIÁRIOS</t>
  </si>
  <si>
    <t>2.1</t>
  </si>
  <si>
    <t>%</t>
  </si>
  <si>
    <t>2.2</t>
  </si>
  <si>
    <t>H</t>
  </si>
  <si>
    <t>2.3</t>
  </si>
  <si>
    <t>4.1</t>
  </si>
  <si>
    <t>4.2</t>
  </si>
  <si>
    <t>VIDALIMP PRESTADORA DE SERVIÇOS TERCEIRIZADOS LTDA</t>
  </si>
  <si>
    <t>PROPRIETARIO</t>
  </si>
  <si>
    <t>CPF Nº 082.079.129-60</t>
  </si>
  <si>
    <t xml:space="preserve"> </t>
  </si>
  <si>
    <t xml:space="preserve">PROPOSTA </t>
  </si>
  <si>
    <t>COLETOR  44H</t>
  </si>
  <si>
    <t>PLANILHA ESTIMATIVA DE CUSTO</t>
  </si>
  <si>
    <t>Município</t>
  </si>
  <si>
    <t>CAFELANDIA/PR</t>
  </si>
  <si>
    <t>Acordo convenção coletiva</t>
  </si>
  <si>
    <t>Número de meses de execução contratual</t>
  </si>
  <si>
    <t xml:space="preserve">Tipo de serviço </t>
  </si>
  <si>
    <t>Unidade de medida</t>
  </si>
  <si>
    <t>MÃO-DE-OBRA VINCULADA À EXECUÇÃO CONTRATUAL</t>
  </si>
  <si>
    <t>DADOS COMPLEMENTARES PARA COMP. CUSTOS REFERENTE A MÃO-DE-OBRA</t>
  </si>
  <si>
    <t>Tipo de serviço (mesmo serviço com características distintas)</t>
  </si>
  <si>
    <t>Salário Normativo da Categoria Profissional</t>
  </si>
  <si>
    <t>Categoria profissional (vinculada à execução contratual)</t>
  </si>
  <si>
    <t>SIEMACO</t>
  </si>
  <si>
    <t>Data base da categoria (dia/mês/ano)</t>
  </si>
  <si>
    <t>Quantidade de funcionários</t>
  </si>
  <si>
    <t>Jornada semanal</t>
  </si>
  <si>
    <t>MÓDULO 1: COMPOSIÇÃO DA REMUNERAÇÃO</t>
  </si>
  <si>
    <t>Composição da remuneração</t>
  </si>
  <si>
    <t>Valor</t>
  </si>
  <si>
    <t xml:space="preserve">Salário Base </t>
  </si>
  <si>
    <t>Adicional de Servente Hospitalar conforme CCT</t>
  </si>
  <si>
    <t>Adicional de Insalubridade</t>
  </si>
  <si>
    <t xml:space="preserve">Acumulo de Funcao </t>
  </si>
  <si>
    <t>Hora noturna reduzida</t>
  </si>
  <si>
    <t>Gratificação de Função</t>
  </si>
  <si>
    <t>Reflexo da Hora Extras obre DSR</t>
  </si>
  <si>
    <t>TOTAL DA REMUNERAÇÃO</t>
  </si>
  <si>
    <t>Submódulo 2.1: 13º salário e Adicional de Férias</t>
  </si>
  <si>
    <t>13º salário e Adicional de Férias</t>
  </si>
  <si>
    <t>13º Salário (Art. 7º, VIII, CF/88)</t>
  </si>
  <si>
    <t>Férias + Adicional de Férias (Art. 7º, XVII, CF/88)</t>
  </si>
  <si>
    <t>Submódulo 2.2: Encargos previdênciários, FGTS e outras contribuições</t>
  </si>
  <si>
    <t>Encargos previdenciários, FGTS e outras contribuições</t>
  </si>
  <si>
    <t>INSS (art. 22, inciso I, da Lei n. 8212/1991)</t>
  </si>
  <si>
    <t>SESI ou SESC (art.3º da Lei 8036/1990)</t>
  </si>
  <si>
    <t>SENAI ou SENAC (Decreto n. 2318/1986)</t>
  </si>
  <si>
    <t>INCRA (Lei n. 7.787/1989 e Decreto-Lei n. 1146;/1970)</t>
  </si>
  <si>
    <t>Salário Educação ( artigo 3º do inciso I – decreto 87.043/82)</t>
  </si>
  <si>
    <t>FGTS (art.15 da Lei 8030/1990, art. 7º, inciso III, CF/1988)</t>
  </si>
  <si>
    <t xml:space="preserve">SAT  </t>
  </si>
  <si>
    <t>SEBRAE (art. 8º da Lei n. 8029/1990 e Lei n. 8154/1990)</t>
  </si>
  <si>
    <t>Submódulo 2.3: Benefícios mensais e diários</t>
  </si>
  <si>
    <t>Benefícios mensais e diários</t>
  </si>
  <si>
    <t>Transporte</t>
  </si>
  <si>
    <t xml:space="preserve">Auxílio Alimentação </t>
  </si>
  <si>
    <t>Auxílio Saúde</t>
  </si>
  <si>
    <t>Fundo de Formação Profissional</t>
  </si>
  <si>
    <t>Beneficio Social Familiar</t>
  </si>
  <si>
    <t>Quadro-Resumo do Módulo 2 - Encargos e Benefícios anuais, mensais e diários</t>
  </si>
  <si>
    <t>Encargos e Benefícios Anuais, Mensais e Diários</t>
  </si>
  <si>
    <t>Valor R$</t>
  </si>
  <si>
    <t>MÓDULO 3: PROVISÃO PARA RESCISÃO</t>
  </si>
  <si>
    <t>Provisão para rescisão</t>
  </si>
  <si>
    <t>Aviso Prévio Indenizado</t>
  </si>
  <si>
    <t>Incidência do FGTS sobre aviso prévio indenizado</t>
  </si>
  <si>
    <t>Multa do FGTS do aviso prévio indenizado</t>
  </si>
  <si>
    <t xml:space="preserve">Aviso Prévio Trabalhado </t>
  </si>
  <si>
    <t>Incidência do sub-módulo 2.2 sobre aviso prévio trabalhado</t>
  </si>
  <si>
    <t>Multa do FGTS do aviso prévio trabalhado</t>
  </si>
  <si>
    <t>MÓDULO 4: CUSTO DE REPOSIÇÃO DO PROFISSIONAL AUSENTE</t>
  </si>
  <si>
    <t>Submódulo 4.1: Ausências Legais</t>
  </si>
  <si>
    <t>Ausências legais</t>
  </si>
  <si>
    <t xml:space="preserve">Férias </t>
  </si>
  <si>
    <t>Licença paternidade</t>
  </si>
  <si>
    <t>Ausências por acidente de trabalho</t>
  </si>
  <si>
    <t>Afastamento Maternidade</t>
  </si>
  <si>
    <t>Ausência por doença</t>
  </si>
  <si>
    <t>Submódulo 4.2: Intervalo Intrajornada</t>
  </si>
  <si>
    <t>Intervalo Intrajornada</t>
  </si>
  <si>
    <t>Intervalo para repouso e Alimentação</t>
  </si>
  <si>
    <t>Quadro-Resumo do Módulo 4 - Custo de Reposição do Profissional Ausente</t>
  </si>
  <si>
    <t>Custo de Reposição do Profissional Ausente</t>
  </si>
  <si>
    <t>MÓDULO 5: INSUMOS DIVERSOS</t>
  </si>
  <si>
    <t>Insumos Diversos</t>
  </si>
  <si>
    <t>Uniformes/Epi's</t>
  </si>
  <si>
    <t>Materiais</t>
  </si>
  <si>
    <t>Equipamentos</t>
  </si>
  <si>
    <t>Outros Epi's</t>
  </si>
  <si>
    <t>TOTAL DE INSUMOS DIVERSOS</t>
  </si>
  <si>
    <t>MÓDULO 6: CUSTOS INDIRETOS, TRIBUTOS E LUCRO</t>
  </si>
  <si>
    <t>Custos indiretos, tributos e lucro</t>
  </si>
  <si>
    <t xml:space="preserve">Custos indiretos </t>
  </si>
  <si>
    <t>Lucro</t>
  </si>
  <si>
    <t>Tributos</t>
  </si>
  <si>
    <t>B.1</t>
  </si>
  <si>
    <t>Tributos Federais (específicar)</t>
  </si>
  <si>
    <t>B.2</t>
  </si>
  <si>
    <t>Tributos Estaduais (especificar)</t>
  </si>
  <si>
    <t>B.3</t>
  </si>
  <si>
    <t>Tributos Municipais (especificar)</t>
  </si>
  <si>
    <t>TOTAL CUSTOS INDIRETOS, TRIBUTOS E LUCRO</t>
  </si>
  <si>
    <t>QUADRO-RESUMO DO CUSTO POR EMPREGADO</t>
  </si>
  <si>
    <t>MÃO DE OBRA VINCULADA À EXECUÇÃO CONTRATUAL (VALOR POR EMPREGADO)</t>
  </si>
  <si>
    <t>Módulo 1 - Composição da Remuneração</t>
  </si>
  <si>
    <t>Módulo 2 - Benefícios Mensais e Diários</t>
  </si>
  <si>
    <t>Módulo 3 - Insumos Diversos (uniformes, materiais, equip e outros)</t>
  </si>
  <si>
    <t>Módulo 4 - Encargos Sociais e Trabalhistas (A+B+C+D)</t>
  </si>
  <si>
    <t>Módulo 5 - Insumos Diversos</t>
  </si>
  <si>
    <t>Subtotal (A + B + C + D + E)</t>
  </si>
  <si>
    <t>Módulo 6 – Custos Indiretos, Tributos e Lucro</t>
  </si>
  <si>
    <t>VALOR TOTAL POR EMPREGADO</t>
  </si>
  <si>
    <t>VALOR TOTAL CONSIDERANDO O Nº DE FUNCIONÁRIOS OBJETO POR POSTO</t>
  </si>
  <si>
    <t>VALOR GLOBAL TOTAL 12 MESES</t>
  </si>
  <si>
    <t>VALOR TOTAL DO ITEM</t>
  </si>
  <si>
    <t>LUCAS ZANG MACHADO</t>
  </si>
  <si>
    <t xml:space="preserve">Desjejum </t>
  </si>
  <si>
    <t xml:space="preserve">COLETOR </t>
  </si>
  <si>
    <t>44 HRS</t>
  </si>
  <si>
    <t xml:space="preserve">CALCA  </t>
  </si>
  <si>
    <t>CAMISETA M/L</t>
  </si>
  <si>
    <t xml:space="preserve">BOTINA </t>
  </si>
  <si>
    <t xml:space="preserve">LUVA </t>
  </si>
  <si>
    <t>PR000063/2026</t>
  </si>
  <si>
    <t>01/02/2026 a 31/01/2027</t>
  </si>
  <si>
    <t>CAPA DE CHUVA</t>
  </si>
  <si>
    <t xml:space="preserve">JALECO </t>
  </si>
  <si>
    <t xml:space="preserve">OCULOS </t>
  </si>
  <si>
    <t xml:space="preserve">UNIFORMES E EPIS </t>
  </si>
  <si>
    <t>ABAFADOR</t>
  </si>
  <si>
    <t>Coletor</t>
  </si>
  <si>
    <t>CLÁUSULA DÉCIMA TERCEIRA DA CCT</t>
  </si>
  <si>
    <t>PARÁGRAFO PRIMEIRO DA CLÁUSULA DÉCIMA SEXTA DA CCT</t>
  </si>
  <si>
    <t>PARÁGRAFO PRIMEIRO DA CLÁUSULA vigésima terceira DA CCT</t>
  </si>
  <si>
    <t>PARÁGRAFO PRIMEIRO DA CLÁUSULA DÉCIMA SÉTIMA DA CCT</t>
  </si>
  <si>
    <t>CLÁUSULA DÉCIMA QUARTA DA CCT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</si>
</sst>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 &quot;R$&quot;\ * #,##0.00_ ;_ &quot;R$&quot;\ * \-#,##0.00_ ;_ &quot;R$&quot;\ * &quot;-&quot;??_ ;_ @_ "/>
    <numFmt numFmtId="166" formatCode="_(&quot;R$ &quot;* #,##0.00_);_(&quot;R$ &quot;* \(#,##0.00\);_(&quot;R$ &quot;* &quot;-&quot;??_);_(@_)"/>
  </numFmts>
  <fonts count="26">
    <font>
      <sz val="10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  <font>
      <sz val="10"/>
      <color indexed="8"/>
      <name val="Calibri"/>
      <family val="2"/>
      <scheme val="minor"/>
    </font>
    <font>
      <sz val="10"/>
      <name val="Arial"/>
      <family val="2"/>
    </font>
    <font>
      <b/>
      <i/>
      <sz val="10"/>
      <color theme="0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b/>
      <sz val="10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164" fontId="6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>
      <alignment vertical="center"/>
    </xf>
    <xf numFmtId="0" fontId="5" fillId="0" borderId="0"/>
    <xf numFmtId="44" fontId="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226"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10" fillId="0" borderId="1" xfId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4" fontId="10" fillId="3" borderId="1" xfId="1" applyFont="1" applyFill="1" applyBorder="1" applyAlignment="1">
      <alignment vertical="center"/>
    </xf>
    <xf numFmtId="43" fontId="6" fillId="0" borderId="0" xfId="4" applyFont="1" applyFill="1">
      <alignment vertical="center"/>
    </xf>
    <xf numFmtId="164" fontId="8" fillId="3" borderId="1" xfId="0" applyNumberFormat="1" applyFont="1" applyFill="1" applyBorder="1">
      <alignment vertical="center"/>
    </xf>
    <xf numFmtId="164" fontId="0" fillId="0" borderId="0" xfId="0" applyNumberFormat="1">
      <alignment vertical="center"/>
    </xf>
    <xf numFmtId="44" fontId="8" fillId="0" borderId="1" xfId="0" applyNumberFormat="1" applyFont="1" applyBorder="1" applyAlignment="1">
      <alignment horizontal="left" vertical="center"/>
    </xf>
    <xf numFmtId="44" fontId="8" fillId="2" borderId="1" xfId="0" applyNumberFormat="1" applyFont="1" applyFill="1" applyBorder="1" applyAlignment="1">
      <alignment horizontal="left" vertical="center"/>
    </xf>
    <xf numFmtId="164" fontId="0" fillId="0" borderId="0" xfId="1" applyFont="1">
      <alignment vertical="center"/>
    </xf>
    <xf numFmtId="44" fontId="0" fillId="0" borderId="0" xfId="0" applyNumberFormat="1">
      <alignment vertical="center"/>
    </xf>
    <xf numFmtId="0" fontId="8" fillId="0" borderId="2" xfId="0" applyFont="1" applyBorder="1" applyAlignment="1">
      <alignment horizontal="center" vertical="center" wrapText="1"/>
    </xf>
    <xf numFmtId="0" fontId="12" fillId="0" borderId="0" xfId="5" applyFont="1"/>
    <xf numFmtId="0" fontId="5" fillId="0" borderId="0" xfId="5"/>
    <xf numFmtId="0" fontId="5" fillId="0" borderId="8" xfId="5" applyBorder="1"/>
    <xf numFmtId="0" fontId="5" fillId="0" borderId="9" xfId="5" applyBorder="1"/>
    <xf numFmtId="0" fontId="5" fillId="0" borderId="11" xfId="5" applyBorder="1"/>
    <xf numFmtId="0" fontId="5" fillId="0" borderId="1" xfId="5" applyBorder="1"/>
    <xf numFmtId="0" fontId="5" fillId="0" borderId="13" xfId="5" applyBorder="1"/>
    <xf numFmtId="0" fontId="5" fillId="0" borderId="14" xfId="5" applyBorder="1"/>
    <xf numFmtId="0" fontId="5" fillId="0" borderId="0" xfId="5" applyAlignment="1">
      <alignment horizont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vertical="center" wrapText="1"/>
    </xf>
    <xf numFmtId="0" fontId="9" fillId="0" borderId="17" xfId="5" applyFont="1" applyBorder="1" applyAlignment="1">
      <alignment horizontal="center" vertical="center"/>
    </xf>
    <xf numFmtId="0" fontId="9" fillId="0" borderId="17" xfId="5" applyFont="1" applyBorder="1" applyAlignment="1">
      <alignment vertical="center" wrapText="1"/>
    </xf>
    <xf numFmtId="0" fontId="9" fillId="0" borderId="18" xfId="5" applyFont="1" applyBorder="1" applyAlignment="1">
      <alignment horizontal="center" vertical="center"/>
    </xf>
    <xf numFmtId="0" fontId="9" fillId="0" borderId="18" xfId="5" applyFont="1" applyBorder="1" applyAlignment="1">
      <alignment vertical="center" wrapText="1"/>
    </xf>
    <xf numFmtId="44" fontId="14" fillId="0" borderId="12" xfId="5" applyNumberFormat="1" applyFont="1" applyBorder="1" applyAlignment="1">
      <alignment horizontal="center" vertical="center"/>
    </xf>
    <xf numFmtId="0" fontId="14" fillId="0" borderId="11" xfId="5" applyFont="1" applyBorder="1" applyAlignment="1">
      <alignment horizontal="center" vertical="center"/>
    </xf>
    <xf numFmtId="0" fontId="14" fillId="0" borderId="12" xfId="5" applyFont="1" applyBorder="1" applyAlignment="1">
      <alignment horizontal="center" vertical="center"/>
    </xf>
    <xf numFmtId="0" fontId="9" fillId="0" borderId="20" xfId="5" applyFont="1" applyBorder="1" applyAlignment="1">
      <alignment horizontal="center" vertical="center"/>
    </xf>
    <xf numFmtId="0" fontId="9" fillId="0" borderId="20" xfId="5" applyFont="1" applyBorder="1" applyAlignment="1">
      <alignment vertical="center" wrapText="1"/>
    </xf>
    <xf numFmtId="0" fontId="9" fillId="0" borderId="0" xfId="5" applyFont="1" applyAlignment="1">
      <alignment horizontal="left" vertical="center"/>
    </xf>
    <xf numFmtId="0" fontId="9" fillId="0" borderId="0" xfId="5" applyFont="1" applyAlignment="1">
      <alignment horizontal="left" vertical="center" wrapText="1"/>
    </xf>
    <xf numFmtId="0" fontId="9" fillId="0" borderId="0" xfId="5" applyFont="1" applyAlignment="1">
      <alignment horizontal="center" vertical="center" wrapText="1"/>
    </xf>
    <xf numFmtId="0" fontId="9" fillId="6" borderId="21" xfId="5" applyFont="1" applyFill="1" applyBorder="1" applyAlignment="1">
      <alignment horizontal="center" vertical="center"/>
    </xf>
    <xf numFmtId="0" fontId="9" fillId="6" borderId="22" xfId="5" applyFont="1" applyFill="1" applyBorder="1" applyAlignment="1">
      <alignment horizontal="left" vertical="center"/>
    </xf>
    <xf numFmtId="0" fontId="9" fillId="6" borderId="22" xfId="5" applyFont="1" applyFill="1" applyBorder="1" applyAlignment="1">
      <alignment horizontal="center" vertical="center"/>
    </xf>
    <xf numFmtId="44" fontId="9" fillId="6" borderId="23" xfId="6" applyFont="1" applyFill="1" applyBorder="1" applyAlignment="1">
      <alignment horizontal="center" vertical="center"/>
    </xf>
    <xf numFmtId="0" fontId="14" fillId="0" borderId="1" xfId="5" applyFont="1" applyBorder="1" applyAlignment="1">
      <alignment horizontal="left" vertical="center"/>
    </xf>
    <xf numFmtId="10" fontId="16" fillId="0" borderId="1" xfId="7" applyNumberFormat="1" applyFont="1" applyBorder="1" applyAlignment="1">
      <alignment horizontal="center" vertical="center"/>
    </xf>
    <xf numFmtId="44" fontId="14" fillId="0" borderId="12" xfId="6" applyFont="1" applyFill="1" applyBorder="1" applyAlignment="1">
      <alignment horizontal="center" vertical="center"/>
    </xf>
    <xf numFmtId="10" fontId="18" fillId="0" borderId="1" xfId="8" applyNumberFormat="1" applyFont="1" applyBorder="1" applyAlignment="1">
      <alignment horizontal="center" vertical="center"/>
    </xf>
    <xf numFmtId="166" fontId="19" fillId="0" borderId="12" xfId="9" applyFont="1" applyFill="1" applyBorder="1" applyAlignment="1">
      <alignment horizontal="center" vertical="center"/>
    </xf>
    <xf numFmtId="0" fontId="20" fillId="0" borderId="1" xfId="5" applyFont="1" applyBorder="1" applyAlignment="1">
      <alignment horizontal="left" vertical="center"/>
    </xf>
    <xf numFmtId="10" fontId="21" fillId="0" borderId="1" xfId="8" applyNumberFormat="1" applyFont="1" applyBorder="1" applyAlignment="1">
      <alignment horizontal="center" vertical="center"/>
    </xf>
    <xf numFmtId="0" fontId="18" fillId="0" borderId="1" xfId="8" applyNumberFormat="1" applyFont="1" applyBorder="1" applyAlignment="1">
      <alignment horizontal="center" vertical="center"/>
    </xf>
    <xf numFmtId="0" fontId="9" fillId="8" borderId="13" xfId="5" applyFont="1" applyFill="1" applyBorder="1" applyAlignment="1">
      <alignment vertical="center"/>
    </xf>
    <xf numFmtId="0" fontId="9" fillId="8" borderId="14" xfId="5" applyFont="1" applyFill="1" applyBorder="1" applyAlignment="1">
      <alignment vertical="center"/>
    </xf>
    <xf numFmtId="10" fontId="22" fillId="8" borderId="14" xfId="7" applyNumberFormat="1" applyFont="1" applyFill="1" applyBorder="1" applyAlignment="1">
      <alignment horizontal="center" vertical="center"/>
    </xf>
    <xf numFmtId="44" fontId="9" fillId="8" borderId="15" xfId="6" applyFont="1" applyFill="1" applyBorder="1" applyAlignment="1">
      <alignment horizontal="center" vertical="center"/>
    </xf>
    <xf numFmtId="0" fontId="14" fillId="0" borderId="0" xfId="5" applyFont="1" applyAlignment="1">
      <alignment horizontal="center" vertical="center"/>
    </xf>
    <xf numFmtId="10" fontId="14" fillId="0" borderId="0" xfId="7" applyNumberFormat="1" applyFont="1" applyAlignment="1">
      <alignment horizontal="center" vertical="center"/>
    </xf>
    <xf numFmtId="0" fontId="8" fillId="6" borderId="8" xfId="5" applyFont="1" applyFill="1" applyBorder="1" applyAlignment="1">
      <alignment horizontal="center" vertical="center"/>
    </xf>
    <xf numFmtId="0" fontId="8" fillId="6" borderId="29" xfId="5" applyFont="1" applyFill="1" applyBorder="1" applyAlignment="1">
      <alignment vertical="center"/>
    </xf>
    <xf numFmtId="0" fontId="9" fillId="6" borderId="9" xfId="5" applyFont="1" applyFill="1" applyBorder="1" applyAlignment="1">
      <alignment horizontal="center" vertical="center" wrapText="1"/>
    </xf>
    <xf numFmtId="0" fontId="8" fillId="6" borderId="10" xfId="5" applyFont="1" applyFill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3" xfId="5" applyFont="1" applyBorder="1" applyAlignment="1">
      <alignment vertical="center"/>
    </xf>
    <xf numFmtId="10" fontId="14" fillId="0" borderId="1" xfId="10" applyNumberFormat="1" applyFont="1" applyBorder="1" applyAlignment="1">
      <alignment horizontal="center" vertical="center"/>
    </xf>
    <xf numFmtId="44" fontId="6" fillId="0" borderId="12" xfId="11" applyNumberFormat="1" applyFont="1" applyFill="1" applyBorder="1" applyAlignment="1">
      <alignment horizontal="center" vertical="center"/>
    </xf>
    <xf numFmtId="10" fontId="14" fillId="0" borderId="1" xfId="10" applyNumberFormat="1" applyFont="1" applyFill="1" applyBorder="1" applyAlignment="1">
      <alignment horizontal="center" vertical="center"/>
    </xf>
    <xf numFmtId="0" fontId="8" fillId="7" borderId="20" xfId="5" applyFont="1" applyFill="1" applyBorder="1" applyAlignment="1">
      <alignment vertical="center"/>
    </xf>
    <xf numFmtId="0" fontId="8" fillId="7" borderId="30" xfId="5" applyFont="1" applyFill="1" applyBorder="1" applyAlignment="1">
      <alignment vertical="center"/>
    </xf>
    <xf numFmtId="10" fontId="9" fillId="7" borderId="14" xfId="10" applyNumberFormat="1" applyFont="1" applyFill="1" applyBorder="1" applyAlignment="1">
      <alignment horizontal="center" vertical="center"/>
    </xf>
    <xf numFmtId="44" fontId="8" fillId="7" borderId="15" xfId="5" applyNumberFormat="1" applyFont="1" applyFill="1" applyBorder="1" applyAlignment="1">
      <alignment horizontal="center" vertical="center"/>
    </xf>
    <xf numFmtId="0" fontId="8" fillId="6" borderId="29" xfId="5" applyFont="1" applyFill="1" applyBorder="1" applyAlignment="1">
      <alignment vertical="center" wrapText="1"/>
    </xf>
    <xf numFmtId="0" fontId="8" fillId="6" borderId="10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vertical="center"/>
    </xf>
    <xf numFmtId="0" fontId="6" fillId="0" borderId="2" xfId="5" applyFont="1" applyBorder="1" applyAlignment="1">
      <alignment horizontal="left" vertical="center"/>
    </xf>
    <xf numFmtId="0" fontId="8" fillId="8" borderId="20" xfId="5" applyFont="1" applyFill="1" applyBorder="1" applyAlignment="1">
      <alignment vertical="center"/>
    </xf>
    <xf numFmtId="0" fontId="8" fillId="8" borderId="30" xfId="5" applyFont="1" applyFill="1" applyBorder="1" applyAlignment="1">
      <alignment vertical="center"/>
    </xf>
    <xf numFmtId="10" fontId="9" fillId="8" borderId="14" xfId="5" applyNumberFormat="1" applyFont="1" applyFill="1" applyBorder="1" applyAlignment="1">
      <alignment horizontal="center" vertical="center"/>
    </xf>
    <xf numFmtId="44" fontId="8" fillId="8" borderId="15" xfId="5" applyNumberFormat="1" applyFont="1" applyFill="1" applyBorder="1" applyAlignment="1">
      <alignment horizontal="center" vertical="center"/>
    </xf>
    <xf numFmtId="0" fontId="9" fillId="6" borderId="8" xfId="5" applyFont="1" applyFill="1" applyBorder="1" applyAlignment="1">
      <alignment horizontal="center" vertical="center"/>
    </xf>
    <xf numFmtId="0" fontId="9" fillId="6" borderId="9" xfId="5" applyFont="1" applyFill="1" applyBorder="1" applyAlignment="1">
      <alignment vertical="center"/>
    </xf>
    <xf numFmtId="0" fontId="9" fillId="6" borderId="9" xfId="5" applyFont="1" applyFill="1" applyBorder="1" applyAlignment="1">
      <alignment horizontal="center" vertical="center"/>
    </xf>
    <xf numFmtId="44" fontId="14" fillId="0" borderId="1" xfId="6" applyFont="1" applyFill="1" applyBorder="1" applyAlignment="1">
      <alignment horizontal="center" vertical="center"/>
    </xf>
    <xf numFmtId="44" fontId="14" fillId="0" borderId="1" xfId="6" applyFont="1" applyBorder="1" applyAlignment="1">
      <alignment horizontal="center" vertical="center"/>
    </xf>
    <xf numFmtId="0" fontId="14" fillId="0" borderId="31" xfId="5" applyFont="1" applyBorder="1" applyAlignment="1">
      <alignment horizontal="center" vertical="center"/>
    </xf>
    <xf numFmtId="0" fontId="14" fillId="0" borderId="32" xfId="5" applyFont="1" applyBorder="1" applyAlignment="1">
      <alignment horizontal="left" vertical="center"/>
    </xf>
    <xf numFmtId="10" fontId="22" fillId="8" borderId="14" xfId="10" applyNumberFormat="1" applyFont="1" applyFill="1" applyBorder="1" applyAlignment="1">
      <alignment horizontal="center" vertical="center"/>
    </xf>
    <xf numFmtId="44" fontId="9" fillId="6" borderId="10" xfId="6" applyFont="1" applyFill="1" applyBorder="1" applyAlignment="1">
      <alignment horizontal="center" vertical="center"/>
    </xf>
    <xf numFmtId="10" fontId="16" fillId="0" borderId="1" xfId="10" applyNumberFormat="1" applyFont="1" applyBorder="1" applyAlignment="1">
      <alignment horizontal="center" vertical="center"/>
    </xf>
    <xf numFmtId="0" fontId="6" fillId="0" borderId="2" xfId="5" applyFont="1" applyBorder="1" applyAlignment="1">
      <alignment vertical="center" wrapText="1"/>
    </xf>
    <xf numFmtId="0" fontId="8" fillId="7" borderId="20" xfId="5" applyFont="1" applyFill="1" applyBorder="1" applyAlignment="1">
      <alignment horizontal="left" vertical="center"/>
    </xf>
    <xf numFmtId="0" fontId="8" fillId="7" borderId="30" xfId="5" applyFont="1" applyFill="1" applyBorder="1" applyAlignment="1">
      <alignment horizontal="left" vertical="center"/>
    </xf>
    <xf numFmtId="0" fontId="8" fillId="0" borderId="34" xfId="5" applyFont="1" applyBorder="1" applyAlignment="1">
      <alignment vertical="center"/>
    </xf>
    <xf numFmtId="0" fontId="6" fillId="0" borderId="0" xfId="5" applyFont="1" applyAlignment="1">
      <alignment vertical="center"/>
    </xf>
    <xf numFmtId="0" fontId="6" fillId="0" borderId="0" xfId="5" applyFont="1" applyAlignment="1">
      <alignment horizontal="center" vertical="center"/>
    </xf>
    <xf numFmtId="0" fontId="6" fillId="0" borderId="35" xfId="5" applyFont="1" applyBorder="1" applyAlignment="1">
      <alignment horizontal="center" vertical="center"/>
    </xf>
    <xf numFmtId="44" fontId="14" fillId="0" borderId="12" xfId="6" applyFont="1" applyBorder="1" applyAlignment="1">
      <alignment horizontal="center" vertical="center"/>
    </xf>
    <xf numFmtId="0" fontId="9" fillId="6" borderId="11" xfId="5" applyFont="1" applyFill="1" applyBorder="1" applyAlignment="1">
      <alignment horizontal="center" vertical="center"/>
    </xf>
    <xf numFmtId="0" fontId="9" fillId="6" borderId="1" xfId="5" applyFont="1" applyFill="1" applyBorder="1" applyAlignment="1">
      <alignment vertical="center"/>
    </xf>
    <xf numFmtId="0" fontId="9" fillId="6" borderId="1" xfId="5" applyFont="1" applyFill="1" applyBorder="1" applyAlignment="1">
      <alignment horizontal="center" vertical="center"/>
    </xf>
    <xf numFmtId="44" fontId="9" fillId="6" borderId="12" xfId="6" applyFont="1" applyFill="1" applyBorder="1" applyAlignment="1">
      <alignment horizontal="center" vertical="center"/>
    </xf>
    <xf numFmtId="44" fontId="14" fillId="4" borderId="12" xfId="6" applyFont="1" applyFill="1" applyBorder="1" applyAlignment="1">
      <alignment horizontal="center" vertical="center"/>
    </xf>
    <xf numFmtId="0" fontId="9" fillId="6" borderId="13" xfId="5" applyFont="1" applyFill="1" applyBorder="1" applyAlignment="1">
      <alignment vertical="center"/>
    </xf>
    <xf numFmtId="0" fontId="9" fillId="6" borderId="14" xfId="5" applyFont="1" applyFill="1" applyBorder="1" applyAlignment="1">
      <alignment vertical="center"/>
    </xf>
    <xf numFmtId="10" fontId="22" fillId="6" borderId="14" xfId="10" applyNumberFormat="1" applyFont="1" applyFill="1" applyBorder="1" applyAlignment="1">
      <alignment horizontal="center" vertical="center"/>
    </xf>
    <xf numFmtId="44" fontId="9" fillId="6" borderId="15" xfId="6" applyFont="1" applyFill="1" applyBorder="1" applyAlignment="1">
      <alignment horizontal="center" vertical="center"/>
    </xf>
    <xf numFmtId="0" fontId="9" fillId="0" borderId="8" xfId="5" applyFont="1" applyBorder="1" applyAlignment="1">
      <alignment horizontal="center" vertical="center"/>
    </xf>
    <xf numFmtId="0" fontId="9" fillId="0" borderId="29" xfId="5" applyFont="1" applyBorder="1" applyAlignment="1">
      <alignment horizontal="left" vertical="center"/>
    </xf>
    <xf numFmtId="10" fontId="9" fillId="0" borderId="9" xfId="7" applyNumberFormat="1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2" xfId="5" applyFont="1" applyBorder="1" applyAlignment="1">
      <alignment horizontal="left" vertical="center" wrapText="1"/>
    </xf>
    <xf numFmtId="10" fontId="9" fillId="0" borderId="1" xfId="7" applyNumberFormat="1" applyFont="1" applyFill="1" applyBorder="1" applyAlignment="1">
      <alignment horizontal="center" vertical="center"/>
    </xf>
    <xf numFmtId="0" fontId="9" fillId="0" borderId="2" xfId="5" applyFont="1" applyBorder="1" applyAlignment="1">
      <alignment horizontal="left" vertical="center"/>
    </xf>
    <xf numFmtId="166" fontId="14" fillId="0" borderId="12" xfId="5" applyNumberFormat="1" applyFont="1" applyBorder="1" applyAlignment="1">
      <alignment horizontal="center" vertical="center"/>
    </xf>
    <xf numFmtId="0" fontId="14" fillId="0" borderId="2" xfId="5" applyFont="1" applyBorder="1" applyAlignment="1">
      <alignment horizontal="left" vertical="center"/>
    </xf>
    <xf numFmtId="10" fontId="14" fillId="0" borderId="1" xfId="7" applyNumberFormat="1" applyFont="1" applyBorder="1" applyAlignment="1">
      <alignment horizontal="center" vertical="center"/>
    </xf>
    <xf numFmtId="10" fontId="14" fillId="4" borderId="1" xfId="7" applyNumberFormat="1" applyFont="1" applyFill="1" applyBorder="1" applyAlignment="1">
      <alignment horizontal="center" vertical="center"/>
    </xf>
    <xf numFmtId="0" fontId="9" fillId="0" borderId="13" xfId="5" applyFont="1" applyBorder="1" applyAlignment="1">
      <alignment horizontal="center" vertical="center"/>
    </xf>
    <xf numFmtId="0" fontId="9" fillId="0" borderId="38" xfId="5" applyFont="1" applyBorder="1" applyAlignment="1">
      <alignment horizontal="left" vertical="center"/>
    </xf>
    <xf numFmtId="10" fontId="14" fillId="0" borderId="14" xfId="7" applyNumberFormat="1" applyFont="1" applyBorder="1" applyAlignment="1">
      <alignment horizontal="center" vertical="center"/>
    </xf>
    <xf numFmtId="44" fontId="9" fillId="0" borderId="15" xfId="5" applyNumberFormat="1" applyFont="1" applyBorder="1" applyAlignment="1">
      <alignment horizontal="center" vertical="center"/>
    </xf>
    <xf numFmtId="0" fontId="9" fillId="0" borderId="11" xfId="5" applyFont="1" applyBorder="1" applyAlignment="1">
      <alignment vertical="center"/>
    </xf>
    <xf numFmtId="0" fontId="9" fillId="0" borderId="1" xfId="5" applyFont="1" applyBorder="1" applyAlignment="1">
      <alignment vertical="center" wrapText="1"/>
    </xf>
    <xf numFmtId="0" fontId="9" fillId="0" borderId="12" xfId="5" applyFont="1" applyBorder="1" applyAlignment="1">
      <alignment horizontal="center" vertical="center"/>
    </xf>
    <xf numFmtId="0" fontId="14" fillId="0" borderId="1" xfId="5" applyFont="1" applyBorder="1" applyAlignment="1">
      <alignment horizontal="left" vertical="center" wrapText="1"/>
    </xf>
    <xf numFmtId="0" fontId="9" fillId="0" borderId="1" xfId="5" applyFont="1" applyBorder="1" applyAlignment="1">
      <alignment vertical="center"/>
    </xf>
    <xf numFmtId="44" fontId="9" fillId="0" borderId="12" xfId="5" applyNumberFormat="1" applyFont="1" applyBorder="1" applyAlignment="1">
      <alignment horizontal="center" vertical="center"/>
    </xf>
    <xf numFmtId="10" fontId="14" fillId="0" borderId="32" xfId="7" applyNumberFormat="1" applyFont="1" applyBorder="1" applyAlignment="1">
      <alignment horizontal="center" vertical="center"/>
    </xf>
    <xf numFmtId="44" fontId="14" fillId="0" borderId="33" xfId="5" applyNumberFormat="1" applyFont="1" applyBorder="1" applyAlignment="1">
      <alignment horizontal="center" vertical="center"/>
    </xf>
    <xf numFmtId="0" fontId="9" fillId="0" borderId="9" xfId="5" applyFont="1" applyBorder="1" applyAlignment="1">
      <alignment vertical="center"/>
    </xf>
    <xf numFmtId="0" fontId="13" fillId="0" borderId="1" xfId="5" applyFont="1" applyBorder="1"/>
    <xf numFmtId="0" fontId="0" fillId="0" borderId="0" xfId="0" applyAlignment="1">
      <alignment horizontal="center" vertical="center"/>
    </xf>
    <xf numFmtId="0" fontId="11" fillId="4" borderId="0" xfId="5" applyFont="1" applyFill="1" applyAlignment="1">
      <alignment horizontal="center"/>
    </xf>
    <xf numFmtId="0" fontId="11" fillId="4" borderId="0" xfId="5" applyFont="1" applyFill="1"/>
    <xf numFmtId="44" fontId="11" fillId="4" borderId="0" xfId="5" applyNumberFormat="1" applyFont="1" applyFill="1" applyAlignment="1">
      <alignment horizontal="center"/>
    </xf>
    <xf numFmtId="10" fontId="12" fillId="0" borderId="0" xfId="12" applyNumberFormat="1" applyFont="1" applyFill="1"/>
    <xf numFmtId="164" fontId="12" fillId="0" borderId="0" xfId="1" applyFont="1" applyAlignment="1"/>
    <xf numFmtId="44" fontId="12" fillId="0" borderId="0" xfId="6" applyFont="1"/>
    <xf numFmtId="44" fontId="12" fillId="0" borderId="0" xfId="5" applyNumberFormat="1" applyFont="1"/>
    <xf numFmtId="10" fontId="12" fillId="0" borderId="0" xfId="12" applyNumberFormat="1" applyFont="1"/>
    <xf numFmtId="44" fontId="8" fillId="0" borderId="0" xfId="0" applyNumberFormat="1" applyFont="1">
      <alignment vertical="center"/>
    </xf>
    <xf numFmtId="44" fontId="6" fillId="0" borderId="0" xfId="0" applyNumberFormat="1" applyFo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1" applyFont="1" applyBorder="1">
      <alignment vertical="center"/>
    </xf>
    <xf numFmtId="0" fontId="0" fillId="0" borderId="11" xfId="0" applyBorder="1">
      <alignment vertical="center"/>
    </xf>
    <xf numFmtId="44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164" fontId="0" fillId="0" borderId="14" xfId="1" applyFont="1" applyBorder="1">
      <alignment vertical="center"/>
    </xf>
    <xf numFmtId="44" fontId="0" fillId="0" borderId="33" xfId="0" applyNumberFormat="1" applyBorder="1">
      <alignment vertical="center"/>
    </xf>
    <xf numFmtId="44" fontId="8" fillId="0" borderId="5" xfId="0" applyNumberFormat="1" applyFont="1" applyBorder="1">
      <alignment vertical="center"/>
    </xf>
    <xf numFmtId="44" fontId="8" fillId="0" borderId="40" xfId="0" applyNumberFormat="1" applyFont="1" applyBorder="1">
      <alignment vertical="center"/>
    </xf>
    <xf numFmtId="0" fontId="2" fillId="0" borderId="0" xfId="5" applyFont="1"/>
    <xf numFmtId="0" fontId="1" fillId="0" borderId="0" xfId="5" applyFont="1"/>
    <xf numFmtId="0" fontId="9" fillId="8" borderId="17" xfId="5" applyFont="1" applyFill="1" applyBorder="1" applyAlignment="1">
      <alignment horizontal="left" vertical="center"/>
    </xf>
    <xf numFmtId="0" fontId="9" fillId="8" borderId="36" xfId="5" applyFont="1" applyFill="1" applyBorder="1" applyAlignment="1">
      <alignment horizontal="left" vertical="center"/>
    </xf>
    <xf numFmtId="0" fontId="9" fillId="8" borderId="37" xfId="5" applyFont="1" applyFill="1" applyBorder="1" applyAlignment="1">
      <alignment horizontal="left" vertical="center"/>
    </xf>
    <xf numFmtId="0" fontId="9" fillId="8" borderId="5" xfId="5" applyFont="1" applyFill="1" applyBorder="1" applyAlignment="1">
      <alignment horizontal="left" vertical="center"/>
    </xf>
    <xf numFmtId="0" fontId="9" fillId="8" borderId="6" xfId="5" applyFont="1" applyFill="1" applyBorder="1" applyAlignment="1">
      <alignment horizontal="left" vertical="center"/>
    </xf>
    <xf numFmtId="0" fontId="9" fillId="8" borderId="7" xfId="5" applyFont="1" applyFill="1" applyBorder="1" applyAlignment="1">
      <alignment horizontal="left" vertical="center"/>
    </xf>
    <xf numFmtId="0" fontId="9" fillId="6" borderId="17" xfId="5" applyFont="1" applyFill="1" applyBorder="1" applyAlignment="1">
      <alignment horizontal="left" vertical="center"/>
    </xf>
    <xf numFmtId="0" fontId="9" fillId="6" borderId="36" xfId="5" applyFont="1" applyFill="1" applyBorder="1" applyAlignment="1">
      <alignment horizontal="left" vertical="center"/>
    </xf>
    <xf numFmtId="0" fontId="9" fillId="6" borderId="37" xfId="5" applyFont="1" applyFill="1" applyBorder="1" applyAlignment="1">
      <alignment horizontal="left" vertical="center"/>
    </xf>
    <xf numFmtId="0" fontId="23" fillId="0" borderId="17" xfId="5" applyFont="1" applyBorder="1" applyAlignment="1">
      <alignment horizontal="center" vertical="center"/>
    </xf>
    <xf numFmtId="0" fontId="23" fillId="0" borderId="36" xfId="5" applyFont="1" applyBorder="1" applyAlignment="1">
      <alignment horizontal="center" vertical="center"/>
    </xf>
    <xf numFmtId="0" fontId="24" fillId="0" borderId="18" xfId="5" applyFont="1" applyBorder="1" applyAlignment="1">
      <alignment horizontal="center"/>
    </xf>
    <xf numFmtId="0" fontId="24" fillId="0" borderId="3" xfId="5" applyFont="1" applyBorder="1" applyAlignment="1">
      <alignment horizontal="center"/>
    </xf>
    <xf numFmtId="0" fontId="8" fillId="8" borderId="13" xfId="5" applyFont="1" applyFill="1" applyBorder="1" applyAlignment="1">
      <alignment horizontal="left" vertical="center"/>
    </xf>
    <xf numFmtId="0" fontId="8" fillId="8" borderId="14" xfId="5" applyFont="1" applyFill="1" applyBorder="1" applyAlignment="1">
      <alignment horizontal="left" vertical="center"/>
    </xf>
    <xf numFmtId="0" fontId="8" fillId="0" borderId="27" xfId="5" applyFont="1" applyBorder="1" applyAlignment="1">
      <alignment horizontal="left" vertical="center"/>
    </xf>
    <xf numFmtId="0" fontId="8" fillId="0" borderId="16" xfId="5" applyFont="1" applyBorder="1" applyAlignment="1">
      <alignment horizontal="left" vertical="center"/>
    </xf>
    <xf numFmtId="0" fontId="8" fillId="0" borderId="2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6" xfId="5" applyFont="1" applyBorder="1" applyAlignment="1">
      <alignment horizontal="left" vertical="center"/>
    </xf>
    <xf numFmtId="0" fontId="8" fillId="0" borderId="7" xfId="5" applyFont="1" applyBorder="1" applyAlignment="1">
      <alignment horizontal="left" vertical="center"/>
    </xf>
    <xf numFmtId="0" fontId="9" fillId="0" borderId="5" xfId="5" applyFont="1" applyBorder="1" applyAlignment="1">
      <alignment horizontal="left" vertical="center"/>
    </xf>
    <xf numFmtId="0" fontId="9" fillId="0" borderId="6" xfId="5" applyFont="1" applyBorder="1" applyAlignment="1">
      <alignment horizontal="left" vertical="center"/>
    </xf>
    <xf numFmtId="0" fontId="9" fillId="0" borderId="7" xfId="5" applyFont="1" applyBorder="1" applyAlignment="1">
      <alignment horizontal="left" vertical="center"/>
    </xf>
    <xf numFmtId="0" fontId="9" fillId="8" borderId="24" xfId="5" applyFont="1" applyFill="1" applyBorder="1" applyAlignment="1">
      <alignment horizontal="left" vertical="center"/>
    </xf>
    <xf numFmtId="0" fontId="9" fillId="8" borderId="25" xfId="5" applyFont="1" applyFill="1" applyBorder="1" applyAlignment="1">
      <alignment horizontal="left" vertical="center"/>
    </xf>
    <xf numFmtId="0" fontId="9" fillId="8" borderId="26" xfId="5" applyFont="1" applyFill="1" applyBorder="1" applyAlignment="1">
      <alignment horizontal="left" vertical="center"/>
    </xf>
    <xf numFmtId="0" fontId="9" fillId="0" borderId="24" xfId="5" applyFont="1" applyBorder="1" applyAlignment="1">
      <alignment horizontal="left" vertical="center"/>
    </xf>
    <xf numFmtId="0" fontId="9" fillId="0" borderId="25" xfId="5" applyFont="1" applyBorder="1" applyAlignment="1">
      <alignment horizontal="left" vertical="center"/>
    </xf>
    <xf numFmtId="0" fontId="9" fillId="0" borderId="26" xfId="5" applyFont="1" applyBorder="1" applyAlignment="1">
      <alignment horizontal="left" vertical="center"/>
    </xf>
    <xf numFmtId="0" fontId="9" fillId="7" borderId="24" xfId="5" applyFont="1" applyFill="1" applyBorder="1" applyAlignment="1">
      <alignment horizontal="left" vertical="center"/>
    </xf>
    <xf numFmtId="0" fontId="9" fillId="7" borderId="25" xfId="5" applyFont="1" applyFill="1" applyBorder="1" applyAlignment="1">
      <alignment horizontal="left" vertical="center"/>
    </xf>
    <xf numFmtId="0" fontId="9" fillId="7" borderId="26" xfId="5" applyFont="1" applyFill="1" applyBorder="1" applyAlignment="1">
      <alignment horizontal="left" vertical="center"/>
    </xf>
    <xf numFmtId="0" fontId="4" fillId="0" borderId="13" xfId="5" applyFont="1" applyBorder="1" applyAlignment="1">
      <alignment horizontal="center"/>
    </xf>
    <xf numFmtId="0" fontId="5" fillId="0" borderId="14" xfId="5" applyBorder="1" applyAlignment="1">
      <alignment horizontal="center"/>
    </xf>
    <xf numFmtId="0" fontId="5" fillId="0" borderId="15" xfId="5" applyBorder="1" applyAlignment="1">
      <alignment horizontal="center"/>
    </xf>
    <xf numFmtId="0" fontId="9" fillId="0" borderId="16" xfId="5" applyFont="1" applyBorder="1" applyAlignment="1">
      <alignment horizontal="center" vertical="center" wrapText="1"/>
    </xf>
    <xf numFmtId="0" fontId="9" fillId="6" borderId="5" xfId="5" applyFont="1" applyFill="1" applyBorder="1" applyAlignment="1">
      <alignment horizontal="left" vertical="center"/>
    </xf>
    <xf numFmtId="0" fontId="9" fillId="6" borderId="6" xfId="5" applyFont="1" applyFill="1" applyBorder="1" applyAlignment="1">
      <alignment horizontal="left" vertical="center"/>
    </xf>
    <xf numFmtId="0" fontId="9" fillId="6" borderId="7" xfId="5" applyFont="1" applyFill="1" applyBorder="1" applyAlignment="1">
      <alignment horizontal="left" vertical="center"/>
    </xf>
    <xf numFmtId="14" fontId="9" fillId="0" borderId="8" xfId="5" applyNumberFormat="1" applyFont="1" applyBorder="1" applyAlignment="1">
      <alignment horizontal="center" vertical="center" wrapText="1"/>
    </xf>
    <xf numFmtId="14" fontId="9" fillId="0" borderId="10" xfId="5" applyNumberFormat="1" applyFont="1" applyBorder="1" applyAlignment="1">
      <alignment horizontal="center" vertical="center" wrapText="1"/>
    </xf>
    <xf numFmtId="44" fontId="14" fillId="0" borderId="11" xfId="5" applyNumberFormat="1" applyFont="1" applyBorder="1" applyAlignment="1">
      <alignment horizontal="center" vertical="center"/>
    </xf>
    <xf numFmtId="44" fontId="14" fillId="0" borderId="12" xfId="5" applyNumberFormat="1" applyFont="1" applyBorder="1" applyAlignment="1">
      <alignment horizontal="center" vertical="center"/>
    </xf>
    <xf numFmtId="0" fontId="14" fillId="0" borderId="18" xfId="5" applyFont="1" applyBorder="1" applyAlignment="1">
      <alignment horizontal="center" vertical="center"/>
    </xf>
    <xf numFmtId="0" fontId="14" fillId="0" borderId="19" xfId="5" applyFont="1" applyBorder="1" applyAlignment="1">
      <alignment horizontal="center" vertical="center"/>
    </xf>
    <xf numFmtId="0" fontId="14" fillId="0" borderId="11" xfId="5" applyFont="1" applyBorder="1" applyAlignment="1">
      <alignment horizontal="center" vertical="center"/>
    </xf>
    <xf numFmtId="0" fontId="14" fillId="0" borderId="12" xfId="5" applyFont="1" applyBorder="1" applyAlignment="1">
      <alignment horizontal="center" vertical="center"/>
    </xf>
    <xf numFmtId="0" fontId="14" fillId="0" borderId="13" xfId="5" applyFont="1" applyBorder="1" applyAlignment="1">
      <alignment horizontal="center" vertical="center"/>
    </xf>
    <xf numFmtId="0" fontId="14" fillId="0" borderId="15" xfId="5" applyFont="1" applyBorder="1" applyAlignment="1">
      <alignment horizontal="center" vertical="center"/>
    </xf>
    <xf numFmtId="0" fontId="9" fillId="7" borderId="5" xfId="5" applyFont="1" applyFill="1" applyBorder="1" applyAlignment="1">
      <alignment horizontal="left" vertical="center"/>
    </xf>
    <xf numFmtId="0" fontId="9" fillId="7" borderId="6" xfId="5" applyFont="1" applyFill="1" applyBorder="1" applyAlignment="1">
      <alignment horizontal="left" vertical="center"/>
    </xf>
    <xf numFmtId="0" fontId="9" fillId="7" borderId="7" xfId="5" applyFont="1" applyFill="1" applyBorder="1" applyAlignment="1">
      <alignment horizontal="left" vertical="center"/>
    </xf>
    <xf numFmtId="0" fontId="13" fillId="5" borderId="5" xfId="5" applyFont="1" applyFill="1" applyBorder="1" applyAlignment="1">
      <alignment horizontal="center"/>
    </xf>
    <xf numFmtId="0" fontId="13" fillId="5" borderId="6" xfId="5" applyFont="1" applyFill="1" applyBorder="1" applyAlignment="1">
      <alignment horizontal="center"/>
    </xf>
    <xf numFmtId="0" fontId="13" fillId="5" borderId="7" xfId="5" applyFont="1" applyFill="1" applyBorder="1" applyAlignment="1">
      <alignment horizontal="center"/>
    </xf>
    <xf numFmtId="0" fontId="5" fillId="0" borderId="9" xfId="5" applyBorder="1" applyAlignment="1">
      <alignment horizontal="center"/>
    </xf>
    <xf numFmtId="0" fontId="5" fillId="0" borderId="10" xfId="5" applyBorder="1" applyAlignment="1">
      <alignment horizontal="center"/>
    </xf>
    <xf numFmtId="0" fontId="3" fillId="0" borderId="1" xfId="5" applyFont="1" applyBorder="1" applyAlignment="1">
      <alignment horizontal="center"/>
    </xf>
    <xf numFmtId="0" fontId="5" fillId="0" borderId="12" xfId="5" applyBorder="1" applyAlignment="1">
      <alignment horizontal="center"/>
    </xf>
    <xf numFmtId="0" fontId="5" fillId="0" borderId="8" xfId="5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1" fillId="6" borderId="1" xfId="5" applyFont="1" applyFill="1" applyBorder="1" applyAlignment="1">
      <alignment horizontal="center"/>
    </xf>
    <xf numFmtId="0" fontId="11" fillId="6" borderId="1" xfId="5" applyFont="1" applyFill="1" applyBorder="1"/>
    <xf numFmtId="44" fontId="11" fillId="6" borderId="1" xfId="5" applyNumberFormat="1" applyFont="1" applyFill="1" applyBorder="1" applyAlignment="1">
      <alignment horizontal="center"/>
    </xf>
    <xf numFmtId="164" fontId="9" fillId="0" borderId="39" xfId="1" applyFont="1" applyBorder="1" applyAlignment="1">
      <alignment horizontal="center" vertical="center"/>
    </xf>
    <xf numFmtId="164" fontId="8" fillId="0" borderId="12" xfId="1" applyFont="1" applyBorder="1" applyAlignment="1"/>
  </cellXfs>
  <cellStyles count="13">
    <cellStyle name="Moeda" xfId="1" builtinId="4"/>
    <cellStyle name="Moeda 2" xfId="2" xr:uid="{00000000-0005-0000-0000-000001000000}"/>
    <cellStyle name="Moeda 2 2" xfId="9" xr:uid="{38D24BF8-24C4-44F3-BBFE-7313E76C49E1}"/>
    <cellStyle name="Moeda 3" xfId="6" xr:uid="{E84D7514-A216-45E5-83EC-F726D04B1DC9}"/>
    <cellStyle name="Normal" xfId="0" builtinId="0"/>
    <cellStyle name="Normal 2" xfId="3" xr:uid="{00000000-0005-0000-0000-000003000000}"/>
    <cellStyle name="Normal 3" xfId="5" xr:uid="{BEA18131-5678-4253-AC43-8C0FF126DF35}"/>
    <cellStyle name="Porcentagem" xfId="12" builtinId="5"/>
    <cellStyle name="Porcentagem 2" xfId="8" xr:uid="{6BB0E987-D4BD-4C2C-B92F-8F32C11AE1EE}"/>
    <cellStyle name="Porcentagem 3" xfId="10" xr:uid="{50EA4FF7-702D-45F2-9F6F-F332CC226FB4}"/>
    <cellStyle name="Porcentagem 6" xfId="7" xr:uid="{F7E45B72-B043-4C34-9E49-1D799B83DAA1}"/>
    <cellStyle name="Vírgula" xfId="4" builtinId="3"/>
    <cellStyle name="Vírgula 2" xfId="11" xr:uid="{7EC51502-061C-4505-B1DF-771379C68E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86591</xdr:colOff>
      <xdr:row>11</xdr:row>
      <xdr:rowOff>8661</xdr:rowOff>
    </xdr:from>
    <xdr:to>
      <xdr:col>1</xdr:col>
      <xdr:colOff>487988</xdr:colOff>
      <xdr:row>14</xdr:row>
      <xdr:rowOff>123544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A332A13-893B-4DFC-8EC1-4856D2892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91" y="3013366"/>
          <a:ext cx="2202488" cy="608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11802-009A-4E62-B1E4-BB0B099E8C8A}">
  <dimension ref="A1:N133"/>
  <sheetViews>
    <sheetView tabSelected="1" topLeftCell="A106" zoomScale="120" zoomScaleNormal="120" zoomScaleSheetLayoutView="100" workbookViewId="0">
      <selection activeCell="E128" sqref="E128"/>
    </sheetView>
  </sheetViews>
  <sheetFormatPr defaultRowHeight="15"/>
  <cols>
    <col min="1" max="1" width="5.85546875" style="15" customWidth="1"/>
    <col min="2" max="2" width="53.5703125" style="15" customWidth="1"/>
    <col min="3" max="3" width="14.140625" style="15" bestFit="1" customWidth="1"/>
    <col min="4" max="4" width="18.28515625" style="15" customWidth="1"/>
    <col min="5" max="5" width="9.140625" style="14"/>
    <col min="6" max="6" width="14.5703125" style="14" bestFit="1" customWidth="1"/>
    <col min="7" max="14" width="9.140625" style="14"/>
    <col min="15" max="16384" width="9.140625" style="15"/>
  </cols>
  <sheetData>
    <row r="1" spans="1:4" ht="15.75" thickBot="1">
      <c r="A1" s="204" t="s">
        <v>34</v>
      </c>
      <c r="B1" s="205"/>
      <c r="C1" s="205"/>
      <c r="D1" s="206"/>
    </row>
    <row r="2" spans="1:4" ht="15.75" thickBot="1"/>
    <row r="3" spans="1:4">
      <c r="A3" s="16" t="s">
        <v>35</v>
      </c>
      <c r="B3" s="17"/>
      <c r="C3" s="207" t="s">
        <v>36</v>
      </c>
      <c r="D3" s="208"/>
    </row>
    <row r="4" spans="1:4">
      <c r="A4" s="18" t="s">
        <v>37</v>
      </c>
      <c r="B4" s="19"/>
      <c r="C4" s="209" t="s">
        <v>146</v>
      </c>
      <c r="D4" s="210"/>
    </row>
    <row r="5" spans="1:4" ht="15.75" thickBot="1">
      <c r="A5" s="20" t="s">
        <v>38</v>
      </c>
      <c r="B5" s="21"/>
      <c r="C5" s="185">
        <v>12</v>
      </c>
      <c r="D5" s="186"/>
    </row>
    <row r="6" spans="1:4" ht="15.75" thickBot="1"/>
    <row r="7" spans="1:4">
      <c r="A7" s="211" t="s">
        <v>39</v>
      </c>
      <c r="B7" s="207"/>
      <c r="C7" s="207" t="s">
        <v>40</v>
      </c>
      <c r="D7" s="208"/>
    </row>
    <row r="8" spans="1:4" ht="15.75" thickBot="1">
      <c r="A8" s="184" t="s">
        <v>140</v>
      </c>
      <c r="B8" s="185"/>
      <c r="C8" s="185" t="s">
        <v>15</v>
      </c>
      <c r="D8" s="186"/>
    </row>
    <row r="9" spans="1:4">
      <c r="A9" s="22"/>
      <c r="B9" s="22"/>
      <c r="C9" s="22"/>
      <c r="D9" s="22"/>
    </row>
    <row r="10" spans="1:4" ht="15.75" thickBot="1">
      <c r="A10" s="23" t="s">
        <v>41</v>
      </c>
      <c r="B10" s="24"/>
      <c r="C10" s="187"/>
      <c r="D10" s="187"/>
    </row>
    <row r="11" spans="1:4" ht="15.75" thickBot="1">
      <c r="A11" s="188" t="s">
        <v>42</v>
      </c>
      <c r="B11" s="189"/>
      <c r="C11" s="189"/>
      <c r="D11" s="190"/>
    </row>
    <row r="12" spans="1:4" ht="30" customHeight="1">
      <c r="A12" s="25">
        <v>1</v>
      </c>
      <c r="B12" s="26" t="s">
        <v>43</v>
      </c>
      <c r="C12" s="191" t="s">
        <v>153</v>
      </c>
      <c r="D12" s="192"/>
    </row>
    <row r="13" spans="1:4">
      <c r="A13" s="27">
        <v>2</v>
      </c>
      <c r="B13" s="28" t="s">
        <v>44</v>
      </c>
      <c r="C13" s="193">
        <v>2025</v>
      </c>
      <c r="D13" s="194"/>
    </row>
    <row r="14" spans="1:4">
      <c r="A14" s="27">
        <v>3</v>
      </c>
      <c r="B14" s="28" t="s">
        <v>45</v>
      </c>
      <c r="C14" s="195" t="s">
        <v>46</v>
      </c>
      <c r="D14" s="196"/>
    </row>
    <row r="15" spans="1:4">
      <c r="A15" s="27">
        <v>4</v>
      </c>
      <c r="B15" s="28" t="s">
        <v>47</v>
      </c>
      <c r="C15" s="195" t="s">
        <v>147</v>
      </c>
      <c r="D15" s="196"/>
    </row>
    <row r="16" spans="1:4">
      <c r="A16" s="27">
        <v>5</v>
      </c>
      <c r="B16" s="28" t="s">
        <v>48</v>
      </c>
      <c r="C16" s="197">
        <v>11</v>
      </c>
      <c r="D16" s="198"/>
    </row>
    <row r="17" spans="1:6" ht="15.75" thickBot="1">
      <c r="A17" s="32">
        <v>6</v>
      </c>
      <c r="B17" s="33" t="s">
        <v>49</v>
      </c>
      <c r="C17" s="199" t="s">
        <v>141</v>
      </c>
      <c r="D17" s="200"/>
    </row>
    <row r="18" spans="1:6" ht="15.75" thickBot="1">
      <c r="A18" s="34"/>
      <c r="B18" s="35"/>
      <c r="C18" s="36"/>
      <c r="D18" s="36"/>
    </row>
    <row r="19" spans="1:6" ht="15.75" thickBot="1">
      <c r="A19" s="201" t="s">
        <v>50</v>
      </c>
      <c r="B19" s="202"/>
      <c r="C19" s="202"/>
      <c r="D19" s="203"/>
    </row>
    <row r="20" spans="1:6">
      <c r="A20" s="37">
        <v>1</v>
      </c>
      <c r="B20" s="38" t="s">
        <v>51</v>
      </c>
      <c r="C20" s="39" t="s">
        <v>22</v>
      </c>
      <c r="D20" s="40" t="s">
        <v>52</v>
      </c>
    </row>
    <row r="21" spans="1:6">
      <c r="A21" s="30" t="s">
        <v>11</v>
      </c>
      <c r="B21" s="41" t="s">
        <v>53</v>
      </c>
      <c r="C21" s="42"/>
      <c r="D21" s="43">
        <f>C13</f>
        <v>2025</v>
      </c>
    </row>
    <row r="22" spans="1:6">
      <c r="A22" s="30" t="s">
        <v>12</v>
      </c>
      <c r="B22" s="19" t="s">
        <v>54</v>
      </c>
      <c r="C22" s="44"/>
      <c r="D22" s="45">
        <v>0</v>
      </c>
    </row>
    <row r="23" spans="1:6">
      <c r="A23" s="30" t="s">
        <v>13</v>
      </c>
      <c r="B23" s="46" t="s">
        <v>55</v>
      </c>
      <c r="C23" s="47">
        <v>0.4</v>
      </c>
      <c r="D23" s="45">
        <f>F23*C23</f>
        <v>648.40000000000009</v>
      </c>
      <c r="F23" s="134">
        <v>1621</v>
      </c>
    </row>
    <row r="24" spans="1:6">
      <c r="A24" s="30" t="s">
        <v>14</v>
      </c>
      <c r="B24" s="46" t="s">
        <v>56</v>
      </c>
      <c r="C24" s="48"/>
      <c r="D24" s="45">
        <v>0</v>
      </c>
    </row>
    <row r="25" spans="1:6">
      <c r="A25" s="30" t="s">
        <v>16</v>
      </c>
      <c r="B25" s="46" t="s">
        <v>57</v>
      </c>
      <c r="C25" s="48"/>
      <c r="D25" s="45">
        <v>0</v>
      </c>
    </row>
    <row r="26" spans="1:6">
      <c r="A26" s="30" t="s">
        <v>17</v>
      </c>
      <c r="B26" s="41" t="s">
        <v>58</v>
      </c>
      <c r="C26" s="48"/>
      <c r="D26" s="45">
        <v>0</v>
      </c>
    </row>
    <row r="27" spans="1:6">
      <c r="A27" s="30" t="s">
        <v>18</v>
      </c>
      <c r="B27" s="46" t="s">
        <v>59</v>
      </c>
      <c r="C27" s="42"/>
      <c r="D27" s="43">
        <v>0</v>
      </c>
    </row>
    <row r="28" spans="1:6" ht="15.75" thickBot="1">
      <c r="A28" s="49" t="s">
        <v>60</v>
      </c>
      <c r="B28" s="50"/>
      <c r="C28" s="51"/>
      <c r="D28" s="52">
        <f>SUM(D21:D27)</f>
        <v>2673.4</v>
      </c>
    </row>
    <row r="29" spans="1:6" ht="15.75" thickBot="1">
      <c r="A29" s="53"/>
      <c r="B29" s="53"/>
      <c r="C29" s="54"/>
      <c r="D29" s="53"/>
    </row>
    <row r="30" spans="1:6">
      <c r="A30" s="181" t="s">
        <v>20</v>
      </c>
      <c r="B30" s="182"/>
      <c r="C30" s="182"/>
      <c r="D30" s="183"/>
    </row>
    <row r="31" spans="1:6" ht="15.75" thickBot="1">
      <c r="A31" s="166" t="s">
        <v>61</v>
      </c>
      <c r="B31" s="167"/>
      <c r="C31" s="167"/>
      <c r="D31" s="168"/>
    </row>
    <row r="32" spans="1:6">
      <c r="A32" s="55" t="s">
        <v>21</v>
      </c>
      <c r="B32" s="56" t="s">
        <v>62</v>
      </c>
      <c r="C32" s="57" t="s">
        <v>22</v>
      </c>
      <c r="D32" s="58" t="s">
        <v>52</v>
      </c>
    </row>
    <row r="33" spans="1:6">
      <c r="A33" s="59" t="s">
        <v>11</v>
      </c>
      <c r="B33" s="60" t="s">
        <v>63</v>
      </c>
      <c r="C33" s="61">
        <v>8.3299999999999999E-2</v>
      </c>
      <c r="D33" s="62">
        <f>C33*D28</f>
        <v>222.69422</v>
      </c>
    </row>
    <row r="34" spans="1:6">
      <c r="A34" s="59" t="s">
        <v>12</v>
      </c>
      <c r="B34" s="60" t="s">
        <v>64</v>
      </c>
      <c r="C34" s="63">
        <v>2.7799999999999998E-2</v>
      </c>
      <c r="D34" s="62">
        <f>C34*D28</f>
        <v>74.320520000000002</v>
      </c>
    </row>
    <row r="35" spans="1:6" ht="15.75" thickBot="1">
      <c r="A35" s="64" t="s">
        <v>19</v>
      </c>
      <c r="B35" s="65"/>
      <c r="C35" s="66">
        <f>C33+C34</f>
        <v>0.1111</v>
      </c>
      <c r="D35" s="67">
        <f>D33+D34</f>
        <v>297.01474000000002</v>
      </c>
      <c r="F35" s="135">
        <f>D28+D35+D76</f>
        <v>3193.10896</v>
      </c>
    </row>
    <row r="36" spans="1:6" ht="15.75" thickBot="1">
      <c r="A36" s="169" t="s">
        <v>65</v>
      </c>
      <c r="B36" s="170"/>
      <c r="C36" s="170"/>
      <c r="D36" s="171"/>
    </row>
    <row r="37" spans="1:6">
      <c r="A37" s="55" t="s">
        <v>23</v>
      </c>
      <c r="B37" s="68" t="s">
        <v>66</v>
      </c>
      <c r="C37" s="57" t="s">
        <v>22</v>
      </c>
      <c r="D37" s="69" t="s">
        <v>52</v>
      </c>
    </row>
    <row r="38" spans="1:6">
      <c r="A38" s="59" t="s">
        <v>11</v>
      </c>
      <c r="B38" s="70" t="s">
        <v>67</v>
      </c>
      <c r="C38" s="63">
        <v>0.2</v>
      </c>
      <c r="D38" s="62">
        <f>$F$35*C38</f>
        <v>638.62179200000003</v>
      </c>
    </row>
    <row r="39" spans="1:6">
      <c r="A39" s="59" t="s">
        <v>12</v>
      </c>
      <c r="B39" s="70" t="s">
        <v>68</v>
      </c>
      <c r="C39" s="63">
        <v>1.4999999999999999E-2</v>
      </c>
      <c r="D39" s="62">
        <f t="shared" ref="D39:D45" si="0">$F$35*C39</f>
        <v>47.896634399999996</v>
      </c>
    </row>
    <row r="40" spans="1:6">
      <c r="A40" s="59" t="s">
        <v>13</v>
      </c>
      <c r="B40" s="70" t="s">
        <v>69</v>
      </c>
      <c r="C40" s="63">
        <v>0.01</v>
      </c>
      <c r="D40" s="62">
        <f t="shared" si="0"/>
        <v>31.9310896</v>
      </c>
    </row>
    <row r="41" spans="1:6">
      <c r="A41" s="59" t="s">
        <v>14</v>
      </c>
      <c r="B41" s="70" t="s">
        <v>70</v>
      </c>
      <c r="C41" s="63">
        <v>2E-3</v>
      </c>
      <c r="D41" s="62">
        <f t="shared" si="0"/>
        <v>6.38621792</v>
      </c>
    </row>
    <row r="42" spans="1:6">
      <c r="A42" s="59" t="s">
        <v>16</v>
      </c>
      <c r="B42" s="70" t="s">
        <v>71</v>
      </c>
      <c r="C42" s="63">
        <v>2.5000000000000001E-2</v>
      </c>
      <c r="D42" s="62">
        <f t="shared" si="0"/>
        <v>79.827724000000003</v>
      </c>
      <c r="F42" s="135"/>
    </row>
    <row r="43" spans="1:6">
      <c r="A43" s="59" t="s">
        <v>17</v>
      </c>
      <c r="B43" s="70" t="s">
        <v>72</v>
      </c>
      <c r="C43" s="63">
        <v>0.08</v>
      </c>
      <c r="D43" s="62">
        <f t="shared" si="0"/>
        <v>255.4487168</v>
      </c>
    </row>
    <row r="44" spans="1:6">
      <c r="A44" s="59" t="s">
        <v>18</v>
      </c>
      <c r="B44" s="71" t="s">
        <v>73</v>
      </c>
      <c r="C44" s="63">
        <v>0.01</v>
      </c>
      <c r="D44" s="62">
        <f t="shared" si="0"/>
        <v>31.9310896</v>
      </c>
    </row>
    <row r="45" spans="1:6">
      <c r="A45" s="59" t="s">
        <v>24</v>
      </c>
      <c r="B45" s="71" t="s">
        <v>74</v>
      </c>
      <c r="C45" s="63">
        <v>6.0000000000000001E-3</v>
      </c>
      <c r="D45" s="62">
        <f t="shared" si="0"/>
        <v>19.15865376</v>
      </c>
    </row>
    <row r="46" spans="1:6" ht="15.75" thickBot="1">
      <c r="A46" s="72" t="s">
        <v>19</v>
      </c>
      <c r="B46" s="73"/>
      <c r="C46" s="74">
        <f>SUM(C38:C45)</f>
        <v>0.34800000000000009</v>
      </c>
      <c r="D46" s="75">
        <f>SUM(D38:D45)</f>
        <v>1111.20191808</v>
      </c>
    </row>
    <row r="47" spans="1:6" ht="15.75" thickBot="1">
      <c r="A47" s="169" t="s">
        <v>75</v>
      </c>
      <c r="B47" s="170"/>
      <c r="C47" s="170"/>
      <c r="D47" s="171"/>
    </row>
    <row r="48" spans="1:6">
      <c r="A48" s="76" t="s">
        <v>25</v>
      </c>
      <c r="B48" s="77" t="s">
        <v>76</v>
      </c>
      <c r="C48" s="78"/>
      <c r="D48" s="69" t="s">
        <v>52</v>
      </c>
    </row>
    <row r="49" spans="1:5">
      <c r="A49" s="30" t="s">
        <v>11</v>
      </c>
      <c r="B49" s="41" t="s">
        <v>77</v>
      </c>
      <c r="C49" s="79">
        <v>0</v>
      </c>
      <c r="D49" s="43">
        <v>0</v>
      </c>
    </row>
    <row r="50" spans="1:5">
      <c r="A50" s="30" t="s">
        <v>12</v>
      </c>
      <c r="B50" s="41" t="s">
        <v>78</v>
      </c>
      <c r="C50" s="80">
        <v>900</v>
      </c>
      <c r="D50" s="43">
        <f>C50*0.8</f>
        <v>720</v>
      </c>
      <c r="E50" t="s">
        <v>154</v>
      </c>
    </row>
    <row r="51" spans="1:5">
      <c r="A51" s="30" t="s">
        <v>13</v>
      </c>
      <c r="B51" s="41" t="s">
        <v>79</v>
      </c>
      <c r="C51" s="61"/>
      <c r="D51" s="43">
        <v>94.5</v>
      </c>
      <c r="E51" t="s">
        <v>155</v>
      </c>
    </row>
    <row r="52" spans="1:5">
      <c r="A52" s="30" t="s">
        <v>14</v>
      </c>
      <c r="B52" s="41" t="s">
        <v>80</v>
      </c>
      <c r="C52" s="61"/>
      <c r="D52" s="43">
        <v>31</v>
      </c>
      <c r="E52" t="s">
        <v>156</v>
      </c>
    </row>
    <row r="53" spans="1:5">
      <c r="A53" s="30" t="s">
        <v>16</v>
      </c>
      <c r="B53" s="41" t="s">
        <v>81</v>
      </c>
      <c r="C53" s="61"/>
      <c r="D53" s="43">
        <v>31</v>
      </c>
      <c r="E53" t="s">
        <v>157</v>
      </c>
    </row>
    <row r="54" spans="1:5">
      <c r="A54" s="30" t="s">
        <v>17</v>
      </c>
      <c r="B54" s="41" t="s">
        <v>139</v>
      </c>
      <c r="C54" s="61"/>
      <c r="D54" s="43">
        <v>205</v>
      </c>
      <c r="E54" t="s">
        <v>158</v>
      </c>
    </row>
    <row r="55" spans="1:5" ht="15.75" thickBot="1">
      <c r="A55" s="164" t="s">
        <v>19</v>
      </c>
      <c r="B55" s="165"/>
      <c r="C55" s="83"/>
      <c r="D55" s="52">
        <f>SUM(D49:D54)</f>
        <v>1081.5</v>
      </c>
    </row>
    <row r="56" spans="1:5" ht="15.75" thickBot="1">
      <c r="A56" s="172" t="s">
        <v>82</v>
      </c>
      <c r="B56" s="173"/>
      <c r="C56" s="173"/>
      <c r="D56" s="174"/>
    </row>
    <row r="57" spans="1:5">
      <c r="A57" s="76">
        <v>2</v>
      </c>
      <c r="B57" s="77" t="s">
        <v>83</v>
      </c>
      <c r="C57" s="78"/>
      <c r="D57" s="84" t="s">
        <v>84</v>
      </c>
    </row>
    <row r="58" spans="1:5">
      <c r="A58" s="30" t="s">
        <v>21</v>
      </c>
      <c r="B58" s="41" t="s">
        <v>62</v>
      </c>
      <c r="C58" s="85"/>
      <c r="D58" s="43">
        <f>D35</f>
        <v>297.01474000000002</v>
      </c>
    </row>
    <row r="59" spans="1:5">
      <c r="A59" s="30" t="s">
        <v>23</v>
      </c>
      <c r="B59" s="41" t="s">
        <v>66</v>
      </c>
      <c r="C59" s="85"/>
      <c r="D59" s="43">
        <f>D46</f>
        <v>1111.20191808</v>
      </c>
    </row>
    <row r="60" spans="1:5">
      <c r="A60" s="30" t="s">
        <v>25</v>
      </c>
      <c r="B60" s="41" t="s">
        <v>76</v>
      </c>
      <c r="C60" s="85"/>
      <c r="D60" s="43">
        <f>D55</f>
        <v>1081.5</v>
      </c>
    </row>
    <row r="61" spans="1:5" ht="15.75" thickBot="1">
      <c r="A61" s="164" t="s">
        <v>19</v>
      </c>
      <c r="B61" s="165"/>
      <c r="C61" s="83"/>
      <c r="D61" s="52">
        <f>SUM(D58:D60)</f>
        <v>2489.7166580800003</v>
      </c>
    </row>
    <row r="62" spans="1:5" ht="15.75" thickBot="1"/>
    <row r="63" spans="1:5" ht="15.75" thickBot="1">
      <c r="A63" s="154" t="s">
        <v>85</v>
      </c>
      <c r="B63" s="155"/>
      <c r="C63" s="155"/>
      <c r="D63" s="156"/>
    </row>
    <row r="64" spans="1:5">
      <c r="A64" s="55">
        <v>3</v>
      </c>
      <c r="B64" s="56" t="s">
        <v>86</v>
      </c>
      <c r="C64" s="57" t="s">
        <v>22</v>
      </c>
      <c r="D64" s="58" t="s">
        <v>52</v>
      </c>
    </row>
    <row r="65" spans="1:4">
      <c r="A65" s="59" t="s">
        <v>11</v>
      </c>
      <c r="B65" s="70" t="s">
        <v>87</v>
      </c>
      <c r="C65" s="63">
        <v>4.1999999999999997E-3</v>
      </c>
      <c r="D65" s="62">
        <f>($D$28+$D$35+$D$46)*C65</f>
        <v>17.142789963936</v>
      </c>
    </row>
    <row r="66" spans="1:4">
      <c r="A66" s="59" t="s">
        <v>12</v>
      </c>
      <c r="B66" s="70" t="s">
        <v>88</v>
      </c>
      <c r="C66" s="63">
        <f>C65*8%</f>
        <v>3.3599999999999998E-4</v>
      </c>
      <c r="D66" s="62">
        <f t="shared" ref="D66:D70" si="1">($D$28+$D$35+$D$46)*C66</f>
        <v>1.3714231971148798</v>
      </c>
    </row>
    <row r="67" spans="1:4">
      <c r="A67" s="59" t="s">
        <v>13</v>
      </c>
      <c r="B67" s="86" t="s">
        <v>89</v>
      </c>
      <c r="C67" s="63">
        <v>3.2000000000000001E-2</v>
      </c>
      <c r="D67" s="62">
        <f t="shared" si="1"/>
        <v>130.61173305855999</v>
      </c>
    </row>
    <row r="68" spans="1:4">
      <c r="A68" s="59" t="s">
        <v>14</v>
      </c>
      <c r="B68" s="86" t="s">
        <v>90</v>
      </c>
      <c r="C68" s="63">
        <v>1.9400000000000001E-2</v>
      </c>
      <c r="D68" s="62">
        <f t="shared" si="1"/>
        <v>79.183363166752002</v>
      </c>
    </row>
    <row r="69" spans="1:4">
      <c r="A69" s="59" t="s">
        <v>16</v>
      </c>
      <c r="B69" s="70" t="s">
        <v>91</v>
      </c>
      <c r="C69" s="63">
        <v>7.1999999999999998E-3</v>
      </c>
      <c r="D69" s="62">
        <f t="shared" si="1"/>
        <v>29.387639938175997</v>
      </c>
    </row>
    <row r="70" spans="1:4">
      <c r="A70" s="59" t="s">
        <v>17</v>
      </c>
      <c r="B70" s="86" t="s">
        <v>92</v>
      </c>
      <c r="C70" s="63">
        <v>8.0000000000000002E-3</v>
      </c>
      <c r="D70" s="62">
        <f t="shared" si="1"/>
        <v>32.652933264639998</v>
      </c>
    </row>
    <row r="71" spans="1:4" ht="15.75" thickBot="1">
      <c r="A71" s="87" t="s">
        <v>19</v>
      </c>
      <c r="B71" s="88"/>
      <c r="C71" s="66">
        <f>SUM(C65:C70)</f>
        <v>7.1136000000000005E-2</v>
      </c>
      <c r="D71" s="67">
        <f>SUM(D65:D70)</f>
        <v>290.34988258917889</v>
      </c>
    </row>
    <row r="72" spans="1:4" ht="15.75" thickBot="1"/>
    <row r="73" spans="1:4">
      <c r="A73" s="175" t="s">
        <v>93</v>
      </c>
      <c r="B73" s="176"/>
      <c r="C73" s="176"/>
      <c r="D73" s="177"/>
    </row>
    <row r="74" spans="1:4" ht="15.75" thickBot="1">
      <c r="A74" s="166" t="s">
        <v>94</v>
      </c>
      <c r="B74" s="167"/>
      <c r="C74" s="167"/>
      <c r="D74" s="168"/>
    </row>
    <row r="75" spans="1:4">
      <c r="A75" s="55" t="s">
        <v>26</v>
      </c>
      <c r="B75" s="56" t="s">
        <v>95</v>
      </c>
      <c r="C75" s="57" t="s">
        <v>22</v>
      </c>
      <c r="D75" s="58" t="s">
        <v>52</v>
      </c>
    </row>
    <row r="76" spans="1:4">
      <c r="A76" s="59" t="s">
        <v>11</v>
      </c>
      <c r="B76" s="70" t="s">
        <v>96</v>
      </c>
      <c r="C76" s="63">
        <v>8.3299999999999999E-2</v>
      </c>
      <c r="D76" s="62">
        <f>D28*C76</f>
        <v>222.69422</v>
      </c>
    </row>
    <row r="77" spans="1:4">
      <c r="A77" s="59" t="s">
        <v>12</v>
      </c>
      <c r="B77" s="71" t="s">
        <v>95</v>
      </c>
      <c r="C77" s="63">
        <v>8.2000000000000007E-3</v>
      </c>
      <c r="D77" s="62">
        <f t="shared" ref="D77:D81" si="2">($D$28+$D$35+$D$46)*C77</f>
        <v>33.469256596256002</v>
      </c>
    </row>
    <row r="78" spans="1:4">
      <c r="A78" s="59" t="s">
        <v>13</v>
      </c>
      <c r="B78" s="71" t="s">
        <v>97</v>
      </c>
      <c r="C78" s="63">
        <v>1.4E-3</v>
      </c>
      <c r="D78" s="62">
        <f t="shared" si="2"/>
        <v>5.714263321312</v>
      </c>
    </row>
    <row r="79" spans="1:4">
      <c r="A79" s="59" t="s">
        <v>14</v>
      </c>
      <c r="B79" s="86" t="s">
        <v>98</v>
      </c>
      <c r="C79" s="63">
        <v>3.3E-3</v>
      </c>
      <c r="D79" s="62">
        <f t="shared" si="2"/>
        <v>13.469334971664001</v>
      </c>
    </row>
    <row r="80" spans="1:4">
      <c r="A80" s="59" t="s">
        <v>16</v>
      </c>
      <c r="B80" s="86" t="s">
        <v>99</v>
      </c>
      <c r="C80" s="63">
        <v>1.4E-3</v>
      </c>
      <c r="D80" s="62">
        <f t="shared" si="2"/>
        <v>5.714263321312</v>
      </c>
    </row>
    <row r="81" spans="1:4">
      <c r="A81" s="59" t="s">
        <v>17</v>
      </c>
      <c r="B81" s="86" t="s">
        <v>100</v>
      </c>
      <c r="C81" s="61">
        <v>3.3E-3</v>
      </c>
      <c r="D81" s="62">
        <f t="shared" si="2"/>
        <v>13.469334971664001</v>
      </c>
    </row>
    <row r="82" spans="1:4" ht="15.75" thickBot="1">
      <c r="A82" s="87" t="s">
        <v>19</v>
      </c>
      <c r="B82" s="88"/>
      <c r="C82" s="66">
        <f>SUM(C76:C81)</f>
        <v>0.10089999999999999</v>
      </c>
      <c r="D82" s="67">
        <f>SUM(D76:D81)</f>
        <v>294.53067318220803</v>
      </c>
    </row>
    <row r="83" spans="1:4" ht="15.75" thickBot="1">
      <c r="A83" s="89" t="s">
        <v>101</v>
      </c>
      <c r="B83" s="90"/>
      <c r="C83" s="91"/>
      <c r="D83" s="92"/>
    </row>
    <row r="84" spans="1:4">
      <c r="A84" s="76" t="s">
        <v>27</v>
      </c>
      <c r="B84" s="77" t="s">
        <v>102</v>
      </c>
      <c r="C84" s="78"/>
      <c r="D84" s="69" t="s">
        <v>52</v>
      </c>
    </row>
    <row r="85" spans="1:4">
      <c r="A85" s="30" t="s">
        <v>11</v>
      </c>
      <c r="B85" s="41" t="s">
        <v>103</v>
      </c>
      <c r="C85" s="79"/>
      <c r="D85" s="43">
        <v>0</v>
      </c>
    </row>
    <row r="86" spans="1:4" ht="15.75" thickBot="1">
      <c r="A86" s="164" t="s">
        <v>19</v>
      </c>
      <c r="B86" s="165"/>
      <c r="C86" s="83"/>
      <c r="D86" s="52">
        <f>SUM(D85:D85)</f>
        <v>0</v>
      </c>
    </row>
    <row r="87" spans="1:4" ht="15.75" thickBot="1">
      <c r="A87" s="178" t="s">
        <v>104</v>
      </c>
      <c r="B87" s="179"/>
      <c r="C87" s="179"/>
      <c r="D87" s="180"/>
    </row>
    <row r="88" spans="1:4">
      <c r="A88" s="76">
        <v>4</v>
      </c>
      <c r="B88" s="77" t="s">
        <v>105</v>
      </c>
      <c r="C88" s="78"/>
      <c r="D88" s="84" t="s">
        <v>84</v>
      </c>
    </row>
    <row r="89" spans="1:4">
      <c r="A89" s="30" t="s">
        <v>26</v>
      </c>
      <c r="B89" s="41" t="s">
        <v>95</v>
      </c>
      <c r="C89" s="85"/>
      <c r="D89" s="43">
        <f>D82</f>
        <v>294.53067318220803</v>
      </c>
    </row>
    <row r="90" spans="1:4">
      <c r="A90" s="30" t="s">
        <v>27</v>
      </c>
      <c r="B90" s="41" t="s">
        <v>102</v>
      </c>
      <c r="C90" s="85"/>
      <c r="D90" s="93">
        <f>D86</f>
        <v>0</v>
      </c>
    </row>
    <row r="91" spans="1:4" ht="15.75" thickBot="1">
      <c r="A91" s="164" t="s">
        <v>19</v>
      </c>
      <c r="B91" s="165"/>
      <c r="C91" s="83"/>
      <c r="D91" s="52">
        <f>SUM(D89:D90)</f>
        <v>294.53067318220803</v>
      </c>
    </row>
    <row r="92" spans="1:4" ht="15.75" thickBot="1"/>
    <row r="93" spans="1:4">
      <c r="A93" s="151" t="s">
        <v>106</v>
      </c>
      <c r="B93" s="152"/>
      <c r="C93" s="152"/>
      <c r="D93" s="153"/>
    </row>
    <row r="94" spans="1:4">
      <c r="A94" s="94">
        <v>5</v>
      </c>
      <c r="B94" s="95" t="s">
        <v>107</v>
      </c>
      <c r="C94" s="96"/>
      <c r="D94" s="97" t="s">
        <v>84</v>
      </c>
    </row>
    <row r="95" spans="1:4">
      <c r="A95" s="30" t="s">
        <v>11</v>
      </c>
      <c r="B95" s="41" t="s">
        <v>108</v>
      </c>
      <c r="C95" s="85"/>
      <c r="D95" s="43">
        <v>110</v>
      </c>
    </row>
    <row r="96" spans="1:4">
      <c r="A96" s="30" t="s">
        <v>12</v>
      </c>
      <c r="B96" s="41" t="s">
        <v>109</v>
      </c>
      <c r="C96" s="85"/>
      <c r="D96" s="93">
        <v>0</v>
      </c>
    </row>
    <row r="97" spans="1:8">
      <c r="A97" s="30" t="s">
        <v>13</v>
      </c>
      <c r="B97" s="41" t="s">
        <v>110</v>
      </c>
      <c r="C97" s="85"/>
      <c r="D97" s="93">
        <v>0</v>
      </c>
    </row>
    <row r="98" spans="1:8">
      <c r="A98" s="30" t="s">
        <v>14</v>
      </c>
      <c r="B98" s="41" t="s">
        <v>111</v>
      </c>
      <c r="C98" s="85"/>
      <c r="D98" s="98"/>
    </row>
    <row r="99" spans="1:8" ht="15.75" thickBot="1">
      <c r="A99" s="99"/>
      <c r="B99" s="100" t="s">
        <v>112</v>
      </c>
      <c r="C99" s="101"/>
      <c r="D99" s="102">
        <f>SUM(D95:D98)</f>
        <v>110</v>
      </c>
    </row>
    <row r="100" spans="1:8" ht="15.75" thickBot="1">
      <c r="A100" s="53"/>
      <c r="B100" s="53"/>
      <c r="C100" s="54"/>
      <c r="D100" s="53"/>
    </row>
    <row r="101" spans="1:8" ht="15.75" thickBot="1">
      <c r="A101" s="154" t="s">
        <v>113</v>
      </c>
      <c r="B101" s="155"/>
      <c r="C101" s="155"/>
      <c r="D101" s="156"/>
    </row>
    <row r="102" spans="1:8">
      <c r="A102" s="103">
        <v>6</v>
      </c>
      <c r="B102" s="104" t="s">
        <v>114</v>
      </c>
      <c r="C102" s="105" t="s">
        <v>22</v>
      </c>
      <c r="D102" s="106" t="s">
        <v>84</v>
      </c>
    </row>
    <row r="103" spans="1:8">
      <c r="A103" s="30" t="s">
        <v>11</v>
      </c>
      <c r="B103" s="107" t="s">
        <v>115</v>
      </c>
      <c r="C103" s="108">
        <v>0.03</v>
      </c>
      <c r="D103" s="29">
        <f>C103*D118</f>
        <v>175.73991641554161</v>
      </c>
    </row>
    <row r="104" spans="1:8">
      <c r="A104" s="30" t="s">
        <v>12</v>
      </c>
      <c r="B104" s="109" t="s">
        <v>116</v>
      </c>
      <c r="C104" s="108">
        <v>0.08</v>
      </c>
      <c r="D104" s="110">
        <f>(D118+D103)*C104</f>
        <v>482.69897042135432</v>
      </c>
    </row>
    <row r="105" spans="1:8">
      <c r="A105" s="30" t="s">
        <v>13</v>
      </c>
      <c r="B105" s="109" t="s">
        <v>117</v>
      </c>
      <c r="C105" s="108">
        <f>SUM(C106:C108)</f>
        <v>0.1225</v>
      </c>
      <c r="D105" s="31"/>
    </row>
    <row r="106" spans="1:8">
      <c r="A106" s="30" t="s">
        <v>118</v>
      </c>
      <c r="B106" s="111" t="s">
        <v>119</v>
      </c>
      <c r="C106" s="112">
        <v>7.5999999999999998E-2</v>
      </c>
      <c r="D106" s="93">
        <f>C106*D120</f>
        <v>564.38648849266053</v>
      </c>
    </row>
    <row r="107" spans="1:8">
      <c r="A107" s="30" t="s">
        <v>120</v>
      </c>
      <c r="B107" s="111" t="s">
        <v>121</v>
      </c>
      <c r="C107" s="112">
        <v>1.6500000000000001E-2</v>
      </c>
      <c r="D107" s="93"/>
    </row>
    <row r="108" spans="1:8">
      <c r="A108" s="30" t="s">
        <v>122</v>
      </c>
      <c r="B108" s="111" t="s">
        <v>123</v>
      </c>
      <c r="C108" s="113">
        <v>0.03</v>
      </c>
      <c r="D108" s="98">
        <f>C108*D120</f>
        <v>222.78414019447123</v>
      </c>
    </row>
    <row r="109" spans="1:8" ht="15.75" thickBot="1">
      <c r="A109" s="114"/>
      <c r="B109" s="115" t="s">
        <v>124</v>
      </c>
      <c r="C109" s="116"/>
      <c r="D109" s="117">
        <f>SUM(D103:D108)</f>
        <v>1445.6095155240278</v>
      </c>
    </row>
    <row r="110" spans="1:8" ht="15.75" thickBot="1">
      <c r="A110" s="53"/>
      <c r="B110" s="53"/>
      <c r="C110" s="54"/>
      <c r="D110" s="53"/>
    </row>
    <row r="111" spans="1:8">
      <c r="A111" s="157" t="s">
        <v>125</v>
      </c>
      <c r="B111" s="158"/>
      <c r="C111" s="158"/>
      <c r="D111" s="159"/>
    </row>
    <row r="112" spans="1:8" ht="25.5">
      <c r="A112" s="118"/>
      <c r="B112" s="119" t="s">
        <v>126</v>
      </c>
      <c r="C112" s="112"/>
      <c r="D112" s="120" t="s">
        <v>84</v>
      </c>
      <c r="H112" s="14">
        <v>7.6</v>
      </c>
    </row>
    <row r="113" spans="1:8">
      <c r="A113" s="30" t="s">
        <v>11</v>
      </c>
      <c r="B113" s="41" t="s">
        <v>127</v>
      </c>
      <c r="C113" s="112"/>
      <c r="D113" s="110">
        <f>D28</f>
        <v>2673.4</v>
      </c>
      <c r="H113" s="14">
        <v>1.65</v>
      </c>
    </row>
    <row r="114" spans="1:8">
      <c r="A114" s="30" t="s">
        <v>12</v>
      </c>
      <c r="B114" s="41" t="s">
        <v>128</v>
      </c>
      <c r="C114" s="112"/>
      <c r="D114" s="110">
        <f>D61</f>
        <v>2489.7166580800003</v>
      </c>
      <c r="H114" s="14">
        <f>SUM(H112:H113)</f>
        <v>9.25</v>
      </c>
    </row>
    <row r="115" spans="1:8" ht="25.5">
      <c r="A115" s="30" t="s">
        <v>13</v>
      </c>
      <c r="B115" s="121" t="s">
        <v>129</v>
      </c>
      <c r="C115" s="112"/>
      <c r="D115" s="110">
        <f>D71</f>
        <v>290.34988258917889</v>
      </c>
    </row>
    <row r="116" spans="1:8">
      <c r="A116" s="30" t="s">
        <v>14</v>
      </c>
      <c r="B116" s="41" t="s">
        <v>130</v>
      </c>
      <c r="C116" s="112"/>
      <c r="D116" s="29">
        <f>D91</f>
        <v>294.53067318220803</v>
      </c>
    </row>
    <row r="117" spans="1:8">
      <c r="A117" s="30" t="s">
        <v>16</v>
      </c>
      <c r="B117" s="41" t="s">
        <v>131</v>
      </c>
      <c r="C117" s="112"/>
      <c r="D117" s="29">
        <f>D99</f>
        <v>110</v>
      </c>
    </row>
    <row r="118" spans="1:8">
      <c r="A118" s="118" t="s">
        <v>132</v>
      </c>
      <c r="B118" s="122"/>
      <c r="C118" s="122"/>
      <c r="D118" s="123">
        <f>SUM(D113:D117)</f>
        <v>5857.9972138513876</v>
      </c>
    </row>
    <row r="119" spans="1:8" ht="15.75" thickBot="1">
      <c r="A119" s="81" t="s">
        <v>17</v>
      </c>
      <c r="B119" s="82" t="s">
        <v>133</v>
      </c>
      <c r="C119" s="124"/>
      <c r="D119" s="125">
        <f>D109</f>
        <v>1445.6095155240278</v>
      </c>
    </row>
    <row r="120" spans="1:8">
      <c r="A120" s="160" t="s">
        <v>134</v>
      </c>
      <c r="B120" s="161"/>
      <c r="C120" s="126"/>
      <c r="D120" s="224">
        <f>(SUM(D113:D117)+D103+D104)/(100%-C105)</f>
        <v>7426.1380064823752</v>
      </c>
      <c r="E120" s="136"/>
      <c r="F120" s="133"/>
    </row>
    <row r="121" spans="1:8">
      <c r="A121" s="162" t="s">
        <v>135</v>
      </c>
      <c r="B121" s="163"/>
      <c r="C121" s="127"/>
      <c r="D121" s="225">
        <v>81687.539999999994</v>
      </c>
      <c r="F121" s="135"/>
    </row>
    <row r="122" spans="1:8">
      <c r="A122" s="162" t="s">
        <v>136</v>
      </c>
      <c r="B122" s="163"/>
      <c r="C122" s="127"/>
      <c r="D122" s="225">
        <f>D121*12</f>
        <v>980250.48</v>
      </c>
    </row>
    <row r="123" spans="1:8" ht="15.75">
      <c r="A123" s="221" t="s">
        <v>137</v>
      </c>
      <c r="B123" s="221"/>
      <c r="C123" s="222"/>
      <c r="D123" s="223">
        <f>D122</f>
        <v>980250.48</v>
      </c>
      <c r="E123" s="132"/>
      <c r="F123" s="133"/>
    </row>
    <row r="124" spans="1:8" ht="15.75">
      <c r="A124" s="129"/>
      <c r="B124" s="129"/>
      <c r="C124" s="130"/>
      <c r="D124" s="131"/>
      <c r="E124" s="132"/>
      <c r="F124" s="133"/>
    </row>
    <row r="125" spans="1:8">
      <c r="E125" s="132"/>
      <c r="F125" s="133"/>
    </row>
    <row r="126" spans="1:8">
      <c r="A126" s="149"/>
      <c r="E126" s="132"/>
      <c r="F126" s="133"/>
    </row>
    <row r="133" spans="1:1">
      <c r="A133" s="150"/>
    </row>
  </sheetData>
  <mergeCells count="37">
    <mergeCell ref="A1:D1"/>
    <mergeCell ref="C3:D3"/>
    <mergeCell ref="C4:D4"/>
    <mergeCell ref="C5:D5"/>
    <mergeCell ref="A7:B7"/>
    <mergeCell ref="C7:D7"/>
    <mergeCell ref="A30:D30"/>
    <mergeCell ref="A8:B8"/>
    <mergeCell ref="C8:D8"/>
    <mergeCell ref="C10:D10"/>
    <mergeCell ref="A11:D11"/>
    <mergeCell ref="C12:D12"/>
    <mergeCell ref="C13:D13"/>
    <mergeCell ref="C14:D14"/>
    <mergeCell ref="C15:D15"/>
    <mergeCell ref="C16:D16"/>
    <mergeCell ref="C17:D17"/>
    <mergeCell ref="A19:D19"/>
    <mergeCell ref="A91:B91"/>
    <mergeCell ref="A31:D31"/>
    <mergeCell ref="A36:D36"/>
    <mergeCell ref="A47:D47"/>
    <mergeCell ref="A55:B55"/>
    <mergeCell ref="A56:D56"/>
    <mergeCell ref="A61:B61"/>
    <mergeCell ref="A63:D63"/>
    <mergeCell ref="A73:D73"/>
    <mergeCell ref="A74:D74"/>
    <mergeCell ref="A86:B86"/>
    <mergeCell ref="A87:D87"/>
    <mergeCell ref="A123:B123"/>
    <mergeCell ref="A93:D93"/>
    <mergeCell ref="A101:D101"/>
    <mergeCell ref="A111:D111"/>
    <mergeCell ref="A120:B120"/>
    <mergeCell ref="A121:B121"/>
    <mergeCell ref="A122:B122"/>
  </mergeCells>
  <pageMargins left="0.511811024" right="0.511811024" top="0.78740157499999996" bottom="0.78740157499999996" header="0.31496062000000002" footer="0.31496062000000002"/>
  <pageSetup paperSize="9" scale="74" orientation="portrait" r:id="rId1"/>
  <rowBreaks count="2" manualBreakCount="2">
    <brk id="61" max="3" man="1"/>
    <brk id="110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J19"/>
  <sheetViews>
    <sheetView zoomScale="110" zoomScaleNormal="110" workbookViewId="0">
      <selection activeCell="A6" sqref="A6:F6"/>
    </sheetView>
  </sheetViews>
  <sheetFormatPr defaultColWidth="9.140625" defaultRowHeight="12.75"/>
  <cols>
    <col min="1" max="1" width="27" customWidth="1"/>
    <col min="2" max="2" width="14.5703125" customWidth="1"/>
    <col min="4" max="4" width="17.85546875" customWidth="1"/>
    <col min="6" max="6" width="28.7109375" customWidth="1"/>
    <col min="7" max="7" width="14.28515625" customWidth="1"/>
    <col min="8" max="8" width="14.5703125" bestFit="1" customWidth="1"/>
    <col min="9" max="9" width="14.7109375" customWidth="1"/>
    <col min="10" max="10" width="13.7109375" customWidth="1"/>
  </cols>
  <sheetData>
    <row r="1" spans="1:10" ht="21.95" customHeight="1">
      <c r="A1" s="216" t="s">
        <v>32</v>
      </c>
      <c r="B1" s="216"/>
      <c r="C1" s="216"/>
      <c r="D1" s="216"/>
      <c r="E1" s="216"/>
      <c r="F1" s="216"/>
    </row>
    <row r="2" spans="1:10" ht="20.100000000000001" customHeight="1">
      <c r="A2" s="217" t="s">
        <v>0</v>
      </c>
      <c r="B2" s="217"/>
      <c r="C2" s="217"/>
      <c r="D2" s="217"/>
      <c r="E2" s="217"/>
      <c r="F2" s="217"/>
    </row>
    <row r="3" spans="1:10" ht="63.7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2" t="s">
        <v>6</v>
      </c>
    </row>
    <row r="4" spans="1:10" ht="27.95" customHeight="1">
      <c r="A4" s="13" t="s">
        <v>33</v>
      </c>
      <c r="B4" s="3">
        <f>COLETOR!D120</f>
        <v>7426.1380064823752</v>
      </c>
      <c r="C4" s="4">
        <v>1</v>
      </c>
      <c r="D4" s="3">
        <f t="shared" ref="D4" si="0">B4*C4</f>
        <v>7426.1380064823752</v>
      </c>
      <c r="E4" s="4">
        <v>11</v>
      </c>
      <c r="F4" s="5">
        <f t="shared" ref="F4" si="1">B4*C4*E4</f>
        <v>81687.518071306127</v>
      </c>
      <c r="H4" s="6"/>
    </row>
    <row r="5" spans="1:10" ht="24" customHeight="1">
      <c r="A5" s="217" t="s">
        <v>7</v>
      </c>
      <c r="B5" s="217"/>
      <c r="C5" s="217"/>
      <c r="D5" s="217"/>
      <c r="E5" s="217"/>
      <c r="F5" s="7">
        <f>ROUND((SUM(F4:F4)),2)</f>
        <v>81687.520000000004</v>
      </c>
      <c r="G5" s="8"/>
      <c r="H5" s="8"/>
      <c r="I5" s="8"/>
    </row>
    <row r="6" spans="1:10" ht="14.1" customHeight="1">
      <c r="A6" s="216" t="s">
        <v>8</v>
      </c>
      <c r="B6" s="216"/>
      <c r="C6" s="216"/>
      <c r="D6" s="216"/>
      <c r="E6" s="216"/>
      <c r="F6" s="216"/>
      <c r="G6" s="8"/>
      <c r="I6" s="8"/>
    </row>
    <row r="7" spans="1:10">
      <c r="A7" s="217" t="s">
        <v>9</v>
      </c>
      <c r="B7" s="217"/>
      <c r="C7" s="217"/>
      <c r="D7" s="217"/>
      <c r="E7" s="217"/>
      <c r="F7" s="9">
        <f>F5</f>
        <v>81687.520000000004</v>
      </c>
      <c r="G7" s="8"/>
      <c r="H7" s="8"/>
      <c r="J7" s="8"/>
    </row>
    <row r="8" spans="1:10" ht="14.1" customHeight="1">
      <c r="A8" s="212" t="s">
        <v>10</v>
      </c>
      <c r="B8" s="213"/>
      <c r="C8" s="213"/>
      <c r="D8" s="213"/>
      <c r="E8" s="214"/>
      <c r="F8" s="10">
        <f>ROUND(F7*12,2)</f>
        <v>980250.24</v>
      </c>
      <c r="G8" s="12"/>
      <c r="H8" s="11"/>
    </row>
    <row r="10" spans="1:10" ht="9" customHeight="1">
      <c r="A10" s="215"/>
      <c r="B10" s="215"/>
      <c r="C10" s="215"/>
      <c r="D10" s="215"/>
      <c r="E10" s="215"/>
      <c r="F10" s="215"/>
    </row>
    <row r="11" spans="1:10" ht="17.25" customHeight="1">
      <c r="A11">
        <f>COLETOR!A126</f>
        <v>0</v>
      </c>
    </row>
    <row r="16" spans="1:10">
      <c r="A16" t="s">
        <v>28</v>
      </c>
    </row>
    <row r="17" spans="1:1">
      <c r="A17" t="s">
        <v>138</v>
      </c>
    </row>
    <row r="18" spans="1:1">
      <c r="A18" t="s">
        <v>29</v>
      </c>
    </row>
    <row r="19" spans="1:1">
      <c r="A19" t="s">
        <v>30</v>
      </c>
    </row>
  </sheetData>
  <mergeCells count="7">
    <mergeCell ref="A8:E8"/>
    <mergeCell ref="A10:F10"/>
    <mergeCell ref="A1:F1"/>
    <mergeCell ref="A2:F2"/>
    <mergeCell ref="A5:E5"/>
    <mergeCell ref="A6:F6"/>
    <mergeCell ref="A7:E7"/>
  </mergeCells>
  <pageMargins left="0.43263888888888902" right="0.196527777777778" top="1.0625" bottom="1" header="0.27500000000000002" footer="0.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5E446-166D-40A9-98DC-2291CEEFADBF}">
  <dimension ref="A1:G12"/>
  <sheetViews>
    <sheetView zoomScale="160" zoomScaleNormal="160" workbookViewId="0">
      <selection activeCell="A13" sqref="A13"/>
    </sheetView>
  </sheetViews>
  <sheetFormatPr defaultRowHeight="12.75"/>
  <cols>
    <col min="1" max="1" width="21.5703125" customWidth="1"/>
    <col min="2" max="2" width="4.140625" style="128" customWidth="1"/>
    <col min="3" max="3" width="9.5703125" style="11" bestFit="1" customWidth="1"/>
    <col min="4" max="4" width="18" bestFit="1" customWidth="1"/>
    <col min="5" max="5" width="10" bestFit="1" customWidth="1"/>
    <col min="6" max="6" width="13.5703125" bestFit="1" customWidth="1"/>
  </cols>
  <sheetData>
    <row r="1" spans="1:7" ht="13.5" thickBot="1"/>
    <row r="2" spans="1:7">
      <c r="A2" s="218" t="s">
        <v>151</v>
      </c>
      <c r="B2" s="219"/>
      <c r="C2" s="219"/>
      <c r="D2" s="220"/>
      <c r="G2">
        <v>24</v>
      </c>
    </row>
    <row r="3" spans="1:7">
      <c r="A3" s="141" t="s">
        <v>148</v>
      </c>
      <c r="B3" s="139">
        <v>24</v>
      </c>
      <c r="C3" s="140">
        <v>30</v>
      </c>
      <c r="D3" s="142">
        <f>C3*B3</f>
        <v>720</v>
      </c>
    </row>
    <row r="4" spans="1:7">
      <c r="A4" s="141" t="s">
        <v>142</v>
      </c>
      <c r="B4" s="139">
        <v>6</v>
      </c>
      <c r="C4" s="140">
        <v>95.5</v>
      </c>
      <c r="D4" s="142">
        <f>C4*B4</f>
        <v>573</v>
      </c>
    </row>
    <row r="5" spans="1:7">
      <c r="A5" s="141" t="s">
        <v>143</v>
      </c>
      <c r="B5" s="139">
        <v>6</v>
      </c>
      <c r="C5" s="140">
        <v>68.5</v>
      </c>
      <c r="D5" s="142">
        <f t="shared" ref="D5:D10" si="0">C5*B5</f>
        <v>411</v>
      </c>
    </row>
    <row r="6" spans="1:7">
      <c r="A6" s="141" t="s">
        <v>149</v>
      </c>
      <c r="B6" s="139">
        <v>3</v>
      </c>
      <c r="C6" s="140">
        <v>51.2</v>
      </c>
      <c r="D6" s="142">
        <f t="shared" si="0"/>
        <v>153.60000000000002</v>
      </c>
    </row>
    <row r="7" spans="1:7">
      <c r="A7" s="141" t="s">
        <v>152</v>
      </c>
      <c r="B7" s="139">
        <v>2</v>
      </c>
      <c r="C7" s="140">
        <v>35</v>
      </c>
      <c r="D7" s="142">
        <f t="shared" si="0"/>
        <v>70</v>
      </c>
    </row>
    <row r="8" spans="1:7">
      <c r="A8" s="141" t="s">
        <v>150</v>
      </c>
      <c r="B8" s="139">
        <v>2</v>
      </c>
      <c r="C8" s="140">
        <v>6</v>
      </c>
      <c r="D8" s="142">
        <f t="shared" si="0"/>
        <v>12</v>
      </c>
    </row>
    <row r="9" spans="1:7">
      <c r="A9" s="141" t="s">
        <v>144</v>
      </c>
      <c r="B9" s="139">
        <v>6</v>
      </c>
      <c r="C9" s="140">
        <v>100</v>
      </c>
      <c r="D9" s="142">
        <f t="shared" si="0"/>
        <v>600</v>
      </c>
    </row>
    <row r="10" spans="1:7" ht="13.5" thickBot="1">
      <c r="A10" s="143" t="s">
        <v>145</v>
      </c>
      <c r="B10" s="144">
        <f>G2*12</f>
        <v>288</v>
      </c>
      <c r="C10" s="145">
        <v>6.75</v>
      </c>
      <c r="D10" s="146">
        <f t="shared" si="0"/>
        <v>1944</v>
      </c>
    </row>
    <row r="11" spans="1:7" ht="13.5" thickBot="1">
      <c r="D11" s="147">
        <f>SUM(D3:D10)</f>
        <v>4483.6000000000004</v>
      </c>
      <c r="E11" s="148">
        <f>D11/12</f>
        <v>373.63333333333338</v>
      </c>
      <c r="F11" s="138" t="s">
        <v>31</v>
      </c>
    </row>
    <row r="12" spans="1:7">
      <c r="F12" s="137" t="s">
        <v>31</v>
      </c>
    </row>
  </sheetData>
  <mergeCells count="1">
    <mergeCell ref="A2:D2"/>
  </mergeCells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COLETOR</vt:lpstr>
      <vt:lpstr>QUADRO RESUMO</vt:lpstr>
      <vt:lpstr>Planilha1</vt:lpstr>
      <vt:lpstr>COLETOR!Area_de_impressao</vt:lpstr>
      <vt:lpstr>Planilha1!Area_de_impressao</vt:lpstr>
      <vt:lpstr>'QUADRO RESUMO'!Area_de_impressao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Nelson Julio Fachini Cipriani</cp:lastModifiedBy>
  <cp:lastPrinted>2026-07-27T17:54:55Z</cp:lastPrinted>
  <dcterms:created xsi:type="dcterms:W3CDTF">2019-04-17T17:51:00Z</dcterms:created>
  <dcterms:modified xsi:type="dcterms:W3CDTF">2026-10-13T11:58:15Z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1046-12.2.0.16731</vt:lpwstr>
  </property>
  <property fmtid="{D5CDD505-2E9C-101B-9397-08002B2CF9AE}" pid="3" name="ICV">
    <vt:lpwstr>D8ABBE3F669F4676BCE125A432997917_13</vt:lpwstr>
  </property>
</Properties>
</file>