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filterPrivacy="1" codeName="ThisWorkbook" defaultThemeVersion="166925"/>
  <xr:revisionPtr revIDLastSave="0" documentId="8_{49B9CE46-2E75-449E-93B1-3229BE80CB87}" xr6:coauthVersionLast="47" xr6:coauthVersionMax="47" xr10:uidLastSave="{00000000-0000-0000-0000-000000000000}"/>
  <bookViews>
    <workbookView xWindow="1035" yWindow="1785" windowWidth="16575" windowHeight="8280" xr2:uid="{00000000-000D-0000-FFFF-FFFF00000000}"/>
  </bookViews>
  <sheets>
    <sheet name="orcamento" sheetId="1" r:id="rId1"/>
  </sheets>
  <definedNames>
    <definedName name="JR_PAGE_ANCHOR_0_1">orcamento!$A$1</definedName>
    <definedName name="VALOR_TOTAL">orcamento!$J$26</definedName>
  </definedNames>
  <calcPr calcId="191029"/>
</workbook>
</file>

<file path=xl/calcChain.xml><?xml version="1.0" encoding="utf-8"?>
<calcChain xmlns="http://schemas.openxmlformats.org/spreadsheetml/2006/main">
  <c r="I23" i="1" l="1"/>
  <c r="I22" i="1" s="1"/>
  <c r="H23" i="1"/>
  <c r="J23" i="1" s="1"/>
  <c r="J22" i="1" s="1"/>
  <c r="G22" i="1"/>
  <c r="I21" i="1"/>
  <c r="I20" i="1" s="1"/>
  <c r="H21" i="1"/>
  <c r="J21" i="1" s="1"/>
  <c r="J20" i="1" s="1"/>
  <c r="G20" i="1"/>
  <c r="J19" i="1"/>
  <c r="J18" i="1" s="1"/>
  <c r="I19" i="1"/>
  <c r="I18" i="1" s="1"/>
  <c r="H19" i="1"/>
  <c r="G18" i="1"/>
  <c r="G17" i="1" s="1"/>
  <c r="J16" i="1"/>
  <c r="I16" i="1"/>
  <c r="H16" i="1"/>
  <c r="J15" i="1"/>
  <c r="I15" i="1"/>
  <c r="H15" i="1"/>
  <c r="I14" i="1"/>
  <c r="H14" i="1"/>
  <c r="J14" i="1" s="1"/>
  <c r="I13" i="1"/>
  <c r="H13" i="1"/>
  <c r="J13" i="1" s="1"/>
  <c r="J12" i="1"/>
  <c r="I12" i="1"/>
  <c r="H12" i="1"/>
  <c r="J11" i="1"/>
  <c r="I11" i="1"/>
  <c r="I10" i="1" s="1"/>
  <c r="H11" i="1"/>
  <c r="G10" i="1"/>
  <c r="G7" i="1" s="1"/>
  <c r="I9" i="1"/>
  <c r="I8" i="1" s="1"/>
  <c r="H9" i="1"/>
  <c r="J9" i="1" s="1"/>
  <c r="J8" i="1" s="1"/>
  <c r="G8" i="1"/>
  <c r="I6" i="1"/>
  <c r="H6" i="1"/>
  <c r="J6" i="1" s="1"/>
  <c r="I5" i="1"/>
  <c r="I4" i="1" s="1"/>
  <c r="H5" i="1"/>
  <c r="J5" i="1" s="1"/>
  <c r="J4" i="1" s="1"/>
  <c r="G4" i="1"/>
  <c r="J17" i="1" l="1"/>
  <c r="J10" i="1"/>
  <c r="J7" i="1" s="1"/>
  <c r="J26" i="1" s="1"/>
  <c r="J24" i="1" s="1"/>
  <c r="I17" i="1"/>
  <c r="I7" i="1"/>
  <c r="J25" i="1" s="1"/>
</calcChain>
</file>

<file path=xl/sharedStrings.xml><?xml version="1.0" encoding="utf-8"?>
<sst xmlns="http://schemas.openxmlformats.org/spreadsheetml/2006/main" count="92" uniqueCount="73">
  <si>
    <t>ITEM</t>
  </si>
  <si>
    <t>CÓDIGO</t>
  </si>
  <si>
    <t>DESCRIÇÃO</t>
  </si>
  <si>
    <t>FONTE</t>
  </si>
  <si>
    <t>UNID</t>
  </si>
  <si>
    <t>QUANTIDADE</t>
  </si>
  <si>
    <t>PREÇO UNITÁRIO R$</t>
  </si>
  <si>
    <t>PREÇO TOTAL R$</t>
  </si>
  <si>
    <t>SEM BDI</t>
  </si>
  <si>
    <t>COM BDI</t>
  </si>
  <si>
    <t>1</t>
  </si>
  <si>
    <t>ESCAVAÇÃO E REATERRO</t>
  </si>
  <si>
    <t>1.1</t>
  </si>
  <si>
    <t>102329</t>
  </si>
  <si>
    <t>ESCAVAÇÃO MECANIZADA DE VALA COM PROF. MAIOR QUE 1,5 M ATÉ 3,0 M (MÉDIA MONTANTE E JUSANTE/UMA COMPOSIÇÃO POR TRECHO), RETROESCAV. (0,26 M3), LARG. DE 0,8 M A 1,5 M, EM SOLO DE 2A CATEGORIA, EM LOCAIS COM BAIXO NÍVEL DE INTERFERÊNCIA. AF_09/2024</t>
  </si>
  <si>
    <t>SINAPI</t>
  </si>
  <si>
    <t>M3</t>
  </si>
  <si>
    <t>1.2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</si>
  <si>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</si>
  <si>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</si>
  <si>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2</t>
  </si>
  <si>
    <t>FUNDAÇÃO EM CONCRETO</t>
  </si>
  <si>
    <t>2.1</t>
  </si>
  <si>
    <t>ESTACAS DE CONCRETO</t>
  </si>
  <si>
    <t>2.1.1</t>
  </si>
  <si>
    <t>COM-34700947</t>
  </si>
  <si>
    <t>ESTACA ESCAVADA MECANICAMENTE, SEM FLUIDO ESTABILIZANTE, COM 30CM DE DIÂMETRO, CONCRETO LANÇADO POR CAMINHÃO BETONEIRA - FORNECIMENTO E INSTALAÇÃO</t>
  </si>
  <si>
    <t>Composições Próprias</t>
  </si>
  <si>
    <t>M</t>
  </si>
  <si>
    <t>2.2</t>
  </si>
  <si>
    <t>SAPATAS E BLOCOS DE CONCRETO</t>
  </si>
  <si>
    <t>2.2.1</t>
  </si>
  <si>
    <t>96531</t>
  </si>
  <si>
    <t>FABRICAÇÃO, MONTAGEM E DESMONTAGEM DE FÔRMA PARA BLOCO DE COROAMENTO, EM MADEIRA SERRADA, E=25 MM, 2 UTILIZAÇÕES. AF_01/2024</t>
  </si>
  <si>
    <t>M2</t>
  </si>
  <si>
    <t>2.2.2</t>
  </si>
  <si>
    <t>104916</t>
  </si>
  <si>
    <t>ARMAÇÃO DE SAPATA ISOLADA, VIGA BALDRAME E SAPATA CORRIDA UTILIZANDO AÇO CA-60 DE 5 MM - MONTAGEM. AF_01/2024</t>
  </si>
  <si>
    <t>KG</t>
  </si>
  <si>
    <t>2.2.3</t>
  </si>
  <si>
    <t>104918</t>
  </si>
  <si>
    <t>ARMAÇÃO DE SAPATA ISOLADA, VIGA BALDRAME E SAPATA CORRIDA UTILIZANDO AÇO CA-50 DE 8 MM - MONTAGEM. AF_01/2024</t>
  </si>
  <si>
    <t>2.2.4</t>
  </si>
  <si>
    <t>104919</t>
  </si>
  <si>
    <t>ARMAÇÃO DE SAPATA ISOLADA, VIGA BALDRAME E SAPATA CORRIDA UTILIZANDO AÇO CA-50 DE 10 MM - MONTAGEM. AF_01/2024</t>
  </si>
  <si>
    <t>2.2.5</t>
  </si>
  <si>
    <t>104920</t>
  </si>
  <si>
    <t>ARMAÇÃO DE BLOCO, SAPATA ISOLADA, VIGA BALDRAME E SAPATA CORRIDA UTILIZANDO AÇO CA-50 DE 12,5 MM - MONTAGEM. AF_01/2024</t>
  </si>
  <si>
    <t>2.2.6</t>
  </si>
  <si>
    <t>96557</t>
  </si>
  <si>
    <t>CONCRETAGEM DE BLOCO DE COROAMENTO OU VIGA BALDRAME, FCK 30 MPA, COM USO DE BOMBA - LANÇAMENTO, ADENSAMENTO E ACABAMENTO. AF_01/2024</t>
  </si>
  <si>
    <t>3</t>
  </si>
  <si>
    <t>ESTRUTURA METÁLICA</t>
  </si>
  <si>
    <t>3.1</t>
  </si>
  <si>
    <t>BLANK DE FIXAÇÃO</t>
  </si>
  <si>
    <t>3.1.1</t>
  </si>
  <si>
    <t>COM-13231562</t>
  </si>
  <si>
    <t>BLANCK DE FIXAÇÃO EM CHAPA DE AÇO, ESPESSURA 3/4", DIMENSÕES 50X25CM - FORNECIMENTO E INSTALAÇÃO</t>
  </si>
  <si>
    <t>UND</t>
  </si>
  <si>
    <t>3.2</t>
  </si>
  <si>
    <t>ESTRUTURA DA COBERTURA</t>
  </si>
  <si>
    <t>3.2.1</t>
  </si>
  <si>
    <t>COM-17140380</t>
  </si>
  <si>
    <t>ESTRUTURA TRELIÇADA DE COBERTURA, TIPO FINK, COM LIGAÇÕES SOLDADAS, INCLUSOS PERFIS METÁLICOS, CHAPAS METÁLICAS, MÃO DE OBRA E TRANSPORTE COM GUINDASTE - FORNECIMENTO E INSTALAÇÃO</t>
  </si>
  <si>
    <t>3.3</t>
  </si>
  <si>
    <t>MARQUIZE METÁLICA</t>
  </si>
  <si>
    <t>3.3.1</t>
  </si>
  <si>
    <t>COM-68564105</t>
  </si>
  <si>
    <t>ESTRUTURA METÁLICA PARA MARQUIZE, EXECUTADA COM TUBOS DE AÇO QUADRADO 150X150X3,00MM - FORNECIMENTO E INSTALAÇÃO</t>
  </si>
  <si>
    <t>VALOR BDI TOTAL:</t>
  </si>
  <si>
    <t>VALOR ORÇAMENTO:</t>
  </si>
  <si>
    <t>VALOR TOTAL:</t>
  </si>
  <si>
    <t xml:space="preserve">Maravilha/SC, 08 de Junho de 2026.
_______________________                                      
Gustavo Ferreira                                                  
Engenheiro Civil                                                                     
CREA/SC 180.570-7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</si>
</sst>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\$\ #,##0.00"/>
  </numFmts>
  <fonts count="5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164" fontId="1" fillId="5" borderId="2" xfId="0" applyNumberFormat="1" applyFont="1" applyFill="1" applyBorder="1" applyAlignment="1">
      <alignment horizontal="righ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2" fillId="7" borderId="2" xfId="0" applyFont="1" applyFill="1" applyBorder="1" applyAlignment="1">
      <alignment horizontal="center" vertical="center" wrapText="1"/>
    </xf>
    <xf numFmtId="4" fontId="2" fillId="8" borderId="2" xfId="0" applyNumberFormat="1" applyFont="1" applyFill="1" applyBorder="1" applyAlignment="1">
      <alignment horizontal="right" vertical="center" wrapText="1"/>
    </xf>
    <xf numFmtId="164" fontId="2" fillId="9" borderId="2" xfId="0" applyNumberFormat="1" applyFont="1" applyFill="1" applyBorder="1" applyAlignment="1">
      <alignment horizontal="right" vertical="center" wrapText="1"/>
    </xf>
    <xf numFmtId="0" fontId="0" fillId="10" borderId="0" xfId="0" applyFill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3" fillId="11" borderId="2" xfId="0" applyFont="1" applyFill="1" applyBorder="1" applyAlignment="1">
      <alignment horizontal="right" vertical="center" wrapText="1"/>
    </xf>
    <xf numFmtId="0" fontId="4" fillId="1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1010021018" name="Picture">
          <a:extLst>
            <a:ext uri="{FF2B5EF4-FFF2-40B4-BE49-F238E27FC236}">
              <a16:creationId xmlns:a16="http://schemas.microsoft.com/office/drawing/2014/main" id="{00000000-0008-0000-0000-00009AB2333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27"/>
  <sheetViews>
    <sheetView tabSelected="1" workbookViewId="0">
      <selection sqref="A1:J1"/>
    </sheetView>
  </sheetViews>
  <sheetFormatPr defaultRowHeight="15"/>
  <cols>
    <col min="1" max="1" width="7.42578125" customWidth="1"/>
    <col min="2" max="2" width="10.85546875" customWidth="1"/>
    <col min="3" max="3" width="47.85546875" bestFit="1"/>
    <col min="4" max="4" width="10" customWidth="1"/>
    <col min="5" max="5" width="7.42578125" customWidth="1"/>
    <col min="6" max="10" width="10" customWidth="1"/>
  </cols>
  <sheetData>
    <row r="1" spans="1:10" ht="99" customHeight="1">
      <c r="A1" s="9"/>
      <c r="B1" s="9"/>
      <c r="C1" s="9"/>
      <c r="D1" s="9"/>
      <c r="E1" s="9"/>
      <c r="F1" s="9"/>
      <c r="G1" s="9"/>
      <c r="H1" s="9"/>
      <c r="I1" s="9"/>
      <c r="J1" s="9"/>
    </row>
    <row r="2" spans="1:10" ht="12" customHeight="1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/>
      <c r="I2" s="10" t="s">
        <v>7</v>
      </c>
      <c r="J2" s="10"/>
    </row>
    <row r="3" spans="1:10" ht="9.9499999999999993" customHeight="1">
      <c r="A3" s="10"/>
      <c r="B3" s="10"/>
      <c r="C3" s="10"/>
      <c r="D3" s="10"/>
      <c r="E3" s="10"/>
      <c r="F3" s="10"/>
      <c r="G3" s="1" t="s">
        <v>8</v>
      </c>
      <c r="H3" s="1" t="s">
        <v>9</v>
      </c>
      <c r="I3" s="1" t="s">
        <v>8</v>
      </c>
      <c r="J3" s="1" t="s">
        <v>9</v>
      </c>
    </row>
    <row r="4" spans="1:10" ht="20.100000000000001" customHeight="1">
      <c r="A4" s="2" t="s">
        <v>10</v>
      </c>
      <c r="B4" s="11" t="s">
        <v>11</v>
      </c>
      <c r="C4" s="11"/>
      <c r="D4" s="11"/>
      <c r="E4" s="11"/>
      <c r="F4" s="11"/>
      <c r="G4" s="11">
        <f>ROUND(F5*G5,2)+ROUND(F6*G6,2)</f>
        <v>7398.41</v>
      </c>
      <c r="H4" s="11"/>
      <c r="I4" s="3">
        <f>ROUND(SUM(I5:I6),2)</f>
        <v>7398.41</v>
      </c>
      <c r="J4" s="3">
        <f>ROUND(SUM(J5:J6),2)</f>
        <v>9035.64</v>
      </c>
    </row>
    <row r="5" spans="1:10" ht="33">
      <c r="A5" s="4" t="s">
        <v>12</v>
      </c>
      <c r="B5" s="5" t="s">
        <v>13</v>
      </c>
      <c r="C5" s="4" t="s">
        <v>14</v>
      </c>
      <c r="D5" s="5" t="s">
        <v>15</v>
      </c>
      <c r="E5" s="5" t="s">
        <v>16</v>
      </c>
      <c r="F5" s="6">
        <v>281.60000000000002</v>
      </c>
      <c r="G5" s="7">
        <v>10.3</v>
      </c>
      <c r="H5" s="7">
        <f>ROUND(G5 * ROUND(1 + (22.15/100),4),2)</f>
        <v>12.58</v>
      </c>
      <c r="I5" s="7">
        <f>ROUND(ROUND(F5,2)*ROUND(G5,2),2)</f>
        <v>2900.48</v>
      </c>
      <c r="J5" s="7">
        <f>ROUND(ROUND(F5,2)* ROUND(H5,2),2)</f>
        <v>3542.53</v>
      </c>
    </row>
    <row r="6" spans="1:10" ht="33">
      <c r="A6" s="4" t="s">
        <v>17</v>
      </c>
      <c r="B6" s="5" t="s">
        <v>18</v>
      </c>
      <c r="C6" s="4" t="s">
        <v>19</v>
      </c>
      <c r="D6" s="5" t="s">
        <v>15</v>
      </c>
      <c r="E6" s="5" t="s">
        <v>16</v>
      </c>
      <c r="F6" s="6">
        <v>230.9</v>
      </c>
      <c r="G6" s="7">
        <v>19.48</v>
      </c>
      <c r="H6" s="7">
        <f>ROUND(G6 * ROUND(1 + (22.15/100),4),2)</f>
        <v>23.79</v>
      </c>
      <c r="I6" s="7">
        <f>ROUND(ROUND(F6,2)*ROUND(G6,2),2)</f>
        <v>4497.93</v>
      </c>
      <c r="J6" s="7">
        <f>ROUND(ROUND(F6,2)* ROUND(H6,2),2)</f>
        <v>5493.11</v>
      </c>
    </row>
    <row r="7" spans="1:10" ht="20.100000000000001" customHeight="1">
      <c r="A7" s="2" t="s">
        <v>20</v>
      </c>
      <c r="B7" s="11" t="s">
        <v>21</v>
      </c>
      <c r="C7" s="11"/>
      <c r="D7" s="11"/>
      <c r="E7" s="11"/>
      <c r="F7" s="11"/>
      <c r="G7" s="11">
        <f>ROUND(F8*G8,2)+ROUND(F10*G10,2)</f>
        <v>0</v>
      </c>
      <c r="H7" s="11"/>
      <c r="I7" s="3">
        <f>ROUND(I8+I10,2)</f>
        <v>47014.3</v>
      </c>
      <c r="J7" s="3">
        <f>ROUND(J8+J10,2)</f>
        <v>57428.31</v>
      </c>
    </row>
    <row r="8" spans="1:10" ht="20.100000000000001" customHeight="1">
      <c r="A8" s="2" t="s">
        <v>22</v>
      </c>
      <c r="B8" s="11" t="s">
        <v>23</v>
      </c>
      <c r="C8" s="11"/>
      <c r="D8" s="11"/>
      <c r="E8" s="11"/>
      <c r="F8" s="11"/>
      <c r="G8" s="11">
        <f>ROUND(F9*G9,2)</f>
        <v>6087.12</v>
      </c>
      <c r="H8" s="11"/>
      <c r="I8" s="3">
        <f>ROUND(SUM(I9:I9),2)</f>
        <v>6087.12</v>
      </c>
      <c r="J8" s="3">
        <f>ROUND(SUM(J9:J9),2)</f>
        <v>7435.48</v>
      </c>
    </row>
    <row r="9" spans="1:10" ht="24.75">
      <c r="A9" s="4" t="s">
        <v>24</v>
      </c>
      <c r="B9" s="5" t="s">
        <v>25</v>
      </c>
      <c r="C9" s="4" t="s">
        <v>26</v>
      </c>
      <c r="D9" s="5" t="s">
        <v>27</v>
      </c>
      <c r="E9" s="5" t="s">
        <v>28</v>
      </c>
      <c r="F9" s="6">
        <v>52</v>
      </c>
      <c r="G9" s="7">
        <v>117.06</v>
      </c>
      <c r="H9" s="7">
        <f>ROUND(G9 * ROUND(1 + (22.15/100),4),2)</f>
        <v>142.99</v>
      </c>
      <c r="I9" s="7">
        <f>ROUND(ROUND(F9,2)*ROUND(G9,2),2)</f>
        <v>6087.12</v>
      </c>
      <c r="J9" s="7">
        <f>ROUND(ROUND(F9,2)* ROUND(H9,2),2)</f>
        <v>7435.48</v>
      </c>
    </row>
    <row r="10" spans="1:10" ht="20.100000000000001" customHeight="1">
      <c r="A10" s="2" t="s">
        <v>29</v>
      </c>
      <c r="B10" s="11" t="s">
        <v>30</v>
      </c>
      <c r="C10" s="11"/>
      <c r="D10" s="11"/>
      <c r="E10" s="11"/>
      <c r="F10" s="11"/>
      <c r="G10" s="11">
        <f>ROUND(F11*G11,2)+ROUND(F12*G12,2)+ROUND(F13*G13,2)+ROUND(F14*G14,2)+ROUND(F15*G15,2)+ROUND(F16*G16,2)</f>
        <v>40927.180000000008</v>
      </c>
      <c r="H10" s="11"/>
      <c r="I10" s="3">
        <f>ROUND(SUM(I11:I16),2)</f>
        <v>40927.18</v>
      </c>
      <c r="J10" s="3">
        <f>ROUND(SUM(J11:J16),2)</f>
        <v>49992.83</v>
      </c>
    </row>
    <row r="11" spans="1:10" ht="16.5">
      <c r="A11" s="4" t="s">
        <v>31</v>
      </c>
      <c r="B11" s="5" t="s">
        <v>32</v>
      </c>
      <c r="C11" s="4" t="s">
        <v>33</v>
      </c>
      <c r="D11" s="5" t="s">
        <v>15</v>
      </c>
      <c r="E11" s="5" t="s">
        <v>34</v>
      </c>
      <c r="F11" s="6">
        <v>75.459999999999994</v>
      </c>
      <c r="G11" s="7">
        <v>115.23</v>
      </c>
      <c r="H11" s="7">
        <f t="shared" ref="H11:H16" si="0">ROUND(G11 * ROUND(1 + (22.15/100),4),2)</f>
        <v>140.75</v>
      </c>
      <c r="I11" s="7">
        <f t="shared" ref="I11:I16" si="1">ROUND(ROUND(F11,2)*ROUND(G11,2),2)</f>
        <v>8695.26</v>
      </c>
      <c r="J11" s="7">
        <f t="shared" ref="J11:J16" si="2">ROUND(ROUND(F11,2)* ROUND(H11,2),2)</f>
        <v>10621</v>
      </c>
    </row>
    <row r="12" spans="1:10" ht="16.5">
      <c r="A12" s="4" t="s">
        <v>35</v>
      </c>
      <c r="B12" s="5" t="s">
        <v>36</v>
      </c>
      <c r="C12" s="4" t="s">
        <v>37</v>
      </c>
      <c r="D12" s="5" t="s">
        <v>15</v>
      </c>
      <c r="E12" s="5" t="s">
        <v>38</v>
      </c>
      <c r="F12" s="6">
        <v>133.5</v>
      </c>
      <c r="G12" s="7">
        <v>17.68</v>
      </c>
      <c r="H12" s="7">
        <f t="shared" si="0"/>
        <v>21.6</v>
      </c>
      <c r="I12" s="7">
        <f t="shared" si="1"/>
        <v>2360.2800000000002</v>
      </c>
      <c r="J12" s="7">
        <f t="shared" si="2"/>
        <v>2883.6</v>
      </c>
    </row>
    <row r="13" spans="1:10" ht="16.5">
      <c r="A13" s="4" t="s">
        <v>39</v>
      </c>
      <c r="B13" s="5" t="s">
        <v>40</v>
      </c>
      <c r="C13" s="4" t="s">
        <v>41</v>
      </c>
      <c r="D13" s="5" t="s">
        <v>15</v>
      </c>
      <c r="E13" s="5" t="s">
        <v>38</v>
      </c>
      <c r="F13" s="6">
        <v>240.1</v>
      </c>
      <c r="G13" s="7">
        <v>14.4</v>
      </c>
      <c r="H13" s="7">
        <f t="shared" si="0"/>
        <v>17.59</v>
      </c>
      <c r="I13" s="7">
        <f t="shared" si="1"/>
        <v>3457.44</v>
      </c>
      <c r="J13" s="7">
        <f t="shared" si="2"/>
        <v>4223.3599999999997</v>
      </c>
    </row>
    <row r="14" spans="1:10" ht="16.5">
      <c r="A14" s="4" t="s">
        <v>42</v>
      </c>
      <c r="B14" s="5" t="s">
        <v>43</v>
      </c>
      <c r="C14" s="4" t="s">
        <v>44</v>
      </c>
      <c r="D14" s="5" t="s">
        <v>15</v>
      </c>
      <c r="E14" s="5" t="s">
        <v>38</v>
      </c>
      <c r="F14" s="6">
        <v>262.39999999999998</v>
      </c>
      <c r="G14" s="7">
        <v>12.68</v>
      </c>
      <c r="H14" s="7">
        <f t="shared" si="0"/>
        <v>15.49</v>
      </c>
      <c r="I14" s="7">
        <f t="shared" si="1"/>
        <v>3327.23</v>
      </c>
      <c r="J14" s="7">
        <f t="shared" si="2"/>
        <v>4064.58</v>
      </c>
    </row>
    <row r="15" spans="1:10" ht="16.5">
      <c r="A15" s="4" t="s">
        <v>45</v>
      </c>
      <c r="B15" s="5" t="s">
        <v>46</v>
      </c>
      <c r="C15" s="4" t="s">
        <v>47</v>
      </c>
      <c r="D15" s="5" t="s">
        <v>15</v>
      </c>
      <c r="E15" s="5" t="s">
        <v>38</v>
      </c>
      <c r="F15" s="6">
        <v>184.6</v>
      </c>
      <c r="G15" s="7">
        <v>10.71</v>
      </c>
      <c r="H15" s="7">
        <f t="shared" si="0"/>
        <v>13.08</v>
      </c>
      <c r="I15" s="7">
        <f t="shared" si="1"/>
        <v>1977.07</v>
      </c>
      <c r="J15" s="7">
        <f t="shared" si="2"/>
        <v>2414.5700000000002</v>
      </c>
    </row>
    <row r="16" spans="1:10" ht="24.75">
      <c r="A16" s="4" t="s">
        <v>48</v>
      </c>
      <c r="B16" s="5" t="s">
        <v>49</v>
      </c>
      <c r="C16" s="4" t="s">
        <v>50</v>
      </c>
      <c r="D16" s="5" t="s">
        <v>15</v>
      </c>
      <c r="E16" s="5" t="s">
        <v>16</v>
      </c>
      <c r="F16" s="6">
        <v>23.62</v>
      </c>
      <c r="G16" s="7">
        <v>893.73</v>
      </c>
      <c r="H16" s="7">
        <f t="shared" si="0"/>
        <v>1091.69</v>
      </c>
      <c r="I16" s="7">
        <f t="shared" si="1"/>
        <v>21109.9</v>
      </c>
      <c r="J16" s="7">
        <f t="shared" si="2"/>
        <v>25785.72</v>
      </c>
    </row>
    <row r="17" spans="1:10" ht="20.100000000000001" customHeight="1">
      <c r="A17" s="2" t="s">
        <v>51</v>
      </c>
      <c r="B17" s="11" t="s">
        <v>52</v>
      </c>
      <c r="C17" s="11"/>
      <c r="D17" s="11"/>
      <c r="E17" s="11"/>
      <c r="F17" s="11"/>
      <c r="G17" s="11">
        <f>ROUND(F18*G18,2)+ROUND(F20*G20,2)+ROUND(F22*G22,2)</f>
        <v>0</v>
      </c>
      <c r="H17" s="11"/>
      <c r="I17" s="3">
        <f>ROUND(I18+I20+I22,2)</f>
        <v>712314.83</v>
      </c>
      <c r="J17" s="3">
        <f>ROUND(J18+J20+J22,2)</f>
        <v>870159.22</v>
      </c>
    </row>
    <row r="18" spans="1:10" ht="20.100000000000001" customHeight="1">
      <c r="A18" s="2" t="s">
        <v>53</v>
      </c>
      <c r="B18" s="11" t="s">
        <v>54</v>
      </c>
      <c r="C18" s="11"/>
      <c r="D18" s="11"/>
      <c r="E18" s="11"/>
      <c r="F18" s="11"/>
      <c r="G18" s="11">
        <f>ROUND(F19*G19,2)</f>
        <v>12999.05</v>
      </c>
      <c r="H18" s="11"/>
      <c r="I18" s="3">
        <f>ROUND(SUM(I19:I19),2)</f>
        <v>12999.05</v>
      </c>
      <c r="J18" s="3">
        <f>ROUND(SUM(J19:J19),2)</f>
        <v>15878.48</v>
      </c>
    </row>
    <row r="19" spans="1:10" ht="16.5">
      <c r="A19" s="4" t="s">
        <v>55</v>
      </c>
      <c r="B19" s="5" t="s">
        <v>56</v>
      </c>
      <c r="C19" s="4" t="s">
        <v>57</v>
      </c>
      <c r="D19" s="5" t="s">
        <v>27</v>
      </c>
      <c r="E19" s="5" t="s">
        <v>58</v>
      </c>
      <c r="F19" s="6">
        <v>41</v>
      </c>
      <c r="G19" s="7">
        <v>317.05</v>
      </c>
      <c r="H19" s="7">
        <f>ROUND(G19 * ROUND(1 + (22.15/100),4),2)</f>
        <v>387.28</v>
      </c>
      <c r="I19" s="7">
        <f>ROUND(ROUND(F19,2)*ROUND(G19,2),2)</f>
        <v>12999.05</v>
      </c>
      <c r="J19" s="7">
        <f>ROUND(ROUND(F19,2)* ROUND(H19,2),2)</f>
        <v>15878.48</v>
      </c>
    </row>
    <row r="20" spans="1:10" ht="20.100000000000001" customHeight="1">
      <c r="A20" s="2" t="s">
        <v>59</v>
      </c>
      <c r="B20" s="11" t="s">
        <v>60</v>
      </c>
      <c r="C20" s="11"/>
      <c r="D20" s="11"/>
      <c r="E20" s="11"/>
      <c r="F20" s="11"/>
      <c r="G20" s="11">
        <f>ROUND(F21*G21,2)</f>
        <v>527749.35</v>
      </c>
      <c r="H20" s="11"/>
      <c r="I20" s="3">
        <f>ROUND(SUM(I21:I21),2)</f>
        <v>527749.35</v>
      </c>
      <c r="J20" s="3">
        <f>ROUND(SUM(J21:J21),2)</f>
        <v>644710.02</v>
      </c>
    </row>
    <row r="21" spans="1:10" ht="24.75">
      <c r="A21" s="4" t="s">
        <v>61</v>
      </c>
      <c r="B21" s="5" t="s">
        <v>62</v>
      </c>
      <c r="C21" s="4" t="s">
        <v>63</v>
      </c>
      <c r="D21" s="5" t="s">
        <v>27</v>
      </c>
      <c r="E21" s="5" t="s">
        <v>38</v>
      </c>
      <c r="F21" s="6">
        <v>35658.74</v>
      </c>
      <c r="G21" s="7">
        <v>14.8</v>
      </c>
      <c r="H21" s="7">
        <f>ROUND(G21 * ROUND(1 + (22.15/100),4),2)</f>
        <v>18.079999999999998</v>
      </c>
      <c r="I21" s="7">
        <f>ROUND(ROUND(F21,2)*ROUND(G21,2),2)</f>
        <v>527749.35</v>
      </c>
      <c r="J21" s="7">
        <f>ROUND(ROUND(F21,2)* ROUND(H21,2),2)</f>
        <v>644710.02</v>
      </c>
    </row>
    <row r="22" spans="1:10" ht="20.100000000000001" customHeight="1">
      <c r="A22" s="2" t="s">
        <v>64</v>
      </c>
      <c r="B22" s="11" t="s">
        <v>65</v>
      </c>
      <c r="C22" s="11"/>
      <c r="D22" s="11"/>
      <c r="E22" s="11"/>
      <c r="F22" s="11"/>
      <c r="G22" s="11">
        <f>ROUND(F23*G23,2)</f>
        <v>171566.43</v>
      </c>
      <c r="H22" s="11"/>
      <c r="I22" s="3">
        <f>ROUND(SUM(I23:I23),2)</f>
        <v>171566.43</v>
      </c>
      <c r="J22" s="3">
        <f>ROUND(SUM(J23:J23),2)</f>
        <v>209570.72</v>
      </c>
    </row>
    <row r="23" spans="1:10" ht="16.5">
      <c r="A23" s="4" t="s">
        <v>66</v>
      </c>
      <c r="B23" s="5" t="s">
        <v>67</v>
      </c>
      <c r="C23" s="4" t="s">
        <v>68</v>
      </c>
      <c r="D23" s="5" t="s">
        <v>27</v>
      </c>
      <c r="E23" s="5" t="s">
        <v>28</v>
      </c>
      <c r="F23" s="6">
        <v>861.58</v>
      </c>
      <c r="G23" s="7">
        <v>199.13</v>
      </c>
      <c r="H23" s="7">
        <f>ROUND(G23 * ROUND(1 + (22.15/100),4),2)</f>
        <v>243.24</v>
      </c>
      <c r="I23" s="7">
        <f>ROUND(ROUND(F23,2)*ROUND(G23,2),2)</f>
        <v>171566.43</v>
      </c>
      <c r="J23" s="7">
        <f>ROUND(ROUND(F23,2)* ROUND(H23,2),2)</f>
        <v>209570.72</v>
      </c>
    </row>
    <row r="24" spans="1:10" ht="15" customHeight="1">
      <c r="A24" s="8"/>
      <c r="B24" s="8"/>
      <c r="C24" s="8"/>
      <c r="D24" s="8"/>
      <c r="E24" s="8"/>
      <c r="F24" s="8"/>
      <c r="G24" s="8"/>
      <c r="H24" s="12" t="s">
        <v>69</v>
      </c>
      <c r="I24" s="12"/>
      <c r="J24" s="3">
        <f>J26 - J25</f>
        <v>169895.63</v>
      </c>
    </row>
    <row r="25" spans="1:10" ht="15" customHeight="1">
      <c r="A25" s="8"/>
      <c r="B25" s="8"/>
      <c r="C25" s="8"/>
      <c r="D25" s="8"/>
      <c r="E25" s="8"/>
      <c r="F25" s="8"/>
      <c r="G25" s="8"/>
      <c r="H25" s="12" t="s">
        <v>70</v>
      </c>
      <c r="I25" s="12"/>
      <c r="J25" s="3">
        <f>I4+I7+I17</f>
        <v>766727.53999999992</v>
      </c>
    </row>
    <row r="26" spans="1:10" ht="15" customHeight="1">
      <c r="A26" s="8"/>
      <c r="B26" s="8"/>
      <c r="C26" s="8"/>
      <c r="D26" s="8"/>
      <c r="E26" s="8"/>
      <c r="F26" s="8"/>
      <c r="G26" s="8"/>
      <c r="H26" s="12" t="s">
        <v>71</v>
      </c>
      <c r="I26" s="12"/>
      <c r="J26" s="3">
        <f>J4+J7+J17</f>
        <v>936623.16999999993</v>
      </c>
    </row>
    <row r="27" spans="1:10" ht="98.1" customHeight="1">
      <c r="A27" s="13" t="s">
        <v>72</v>
      </c>
      <c r="B27" s="13"/>
      <c r="C27" s="13"/>
      <c r="D27" s="13"/>
      <c r="E27" s="13"/>
      <c r="F27" s="13"/>
      <c r="G27" s="13"/>
      <c r="H27" s="13"/>
      <c r="I27" s="13"/>
      <c r="J27" s="13"/>
    </row>
  </sheetData>
  <mergeCells count="21">
    <mergeCell ref="H26:I26"/>
    <mergeCell ref="A27:J27"/>
    <mergeCell ref="B18:H18"/>
    <mergeCell ref="B20:H20"/>
    <mergeCell ref="B22:H22"/>
    <mergeCell ref="H24:I24"/>
    <mergeCell ref="H25:I25"/>
    <mergeCell ref="B4:H4"/>
    <mergeCell ref="B7:H7"/>
    <mergeCell ref="B8:H8"/>
    <mergeCell ref="B10:H10"/>
    <mergeCell ref="B17:H17"/>
    <mergeCell ref="A1:J1"/>
    <mergeCell ref="A2:A3"/>
    <mergeCell ref="B2:B3"/>
    <mergeCell ref="C2:C3"/>
    <mergeCell ref="D2:D3"/>
    <mergeCell ref="E2:E3"/>
    <mergeCell ref="F2:F3"/>
    <mergeCell ref="G2:H2"/>
    <mergeCell ref="I2:J2"/>
  </mergeCells>
  <pageMargins left="0.5" right="0.5" top="0.5" bottom="0.5" header="0" footer="0"/>
  <pageSetup paperSize="77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orcamento</vt:lpstr>
      <vt:lpstr>JR_PAGE_ANCHOR_0_1</vt:lpstr>
      <vt:lpstr>VALOR_TOTAL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2026-06-11T21:15:58Z</dcterms:created>
  <dcterms:modified xsi:type="dcterms:W3CDTF">2026-06-11T21:15:58Z</dcterms:modified>
</cp:coreProperties>
</file>