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121-2025 - Projeto Aeroporto 3 Barras e Lages\Anexo IV\Orçamento Lote 01\"/>
    </mc:Choice>
  </mc:AlternateContent>
  <xr:revisionPtr revIDLastSave="0" documentId="13_ncr:1_{2A44B0EB-9DC6-47C3-94C0-8A0827F48749}" xr6:coauthVersionLast="36" xr6:coauthVersionMax="36" xr10:uidLastSave="{00000000-0000-0000-0000-000000000000}"/>
  <bookViews>
    <workbookView xWindow="0" yWindow="0" windowWidth="21600" windowHeight="8925" xr2:uid="{00000000-000D-0000-FFFF-FFFF00000000}"/>
  </bookViews>
  <sheets>
    <sheet name="Proposta" sheetId="1" r:id="rId1"/>
    <sheet name="Referencial" sheetId="2" r:id="rId2"/>
    <sheet name="Relatório" sheetId="3" r:id="rId3"/>
  </sheets>
  <calcPr calcId="191029"/>
</workbook>
</file>

<file path=xl/calcChain.xml><?xml version="1.0" encoding="utf-8"?>
<calcChain xmlns="http://schemas.openxmlformats.org/spreadsheetml/2006/main">
  <c r="K41" i="2" l="1"/>
  <c r="K40" i="2"/>
  <c r="K38" i="2"/>
  <c r="K35" i="2"/>
  <c r="K36" i="2"/>
  <c r="K34" i="2"/>
  <c r="L34" i="2" s="1"/>
  <c r="O34" i="2" s="1"/>
  <c r="K32" i="2"/>
  <c r="K30" i="2"/>
  <c r="K29" i="2"/>
  <c r="K22" i="2"/>
  <c r="K23" i="2"/>
  <c r="K24" i="2"/>
  <c r="L24" i="2" s="1"/>
  <c r="O24" i="2" s="1"/>
  <c r="K25" i="2"/>
  <c r="K26" i="2"/>
  <c r="K27" i="2"/>
  <c r="K21" i="2"/>
  <c r="J41" i="2"/>
  <c r="J40" i="2"/>
  <c r="J38" i="2"/>
  <c r="J35" i="2"/>
  <c r="J36" i="2"/>
  <c r="J34" i="2"/>
  <c r="J32" i="2"/>
  <c r="J30" i="2"/>
  <c r="J29" i="2"/>
  <c r="J22" i="2"/>
  <c r="J23" i="2"/>
  <c r="J24" i="2"/>
  <c r="J25" i="2"/>
  <c r="J26" i="2"/>
  <c r="J27" i="2"/>
  <c r="J21" i="2"/>
  <c r="O42" i="3"/>
  <c r="K41" i="3"/>
  <c r="J41" i="3"/>
  <c r="L41" i="3" s="1"/>
  <c r="O41" i="3" s="1"/>
  <c r="K40" i="3"/>
  <c r="J40" i="3"/>
  <c r="K38" i="3"/>
  <c r="J38" i="3"/>
  <c r="K36" i="3"/>
  <c r="J36" i="3"/>
  <c r="K35" i="3"/>
  <c r="J35" i="3"/>
  <c r="K34" i="3"/>
  <c r="J34" i="3"/>
  <c r="K32" i="3"/>
  <c r="J32" i="3"/>
  <c r="K30" i="3"/>
  <c r="J30" i="3"/>
  <c r="K29" i="3"/>
  <c r="J29" i="3"/>
  <c r="K27" i="3"/>
  <c r="J27" i="3"/>
  <c r="L27" i="3" s="1"/>
  <c r="O27" i="3" s="1"/>
  <c r="K26" i="3"/>
  <c r="J26" i="3"/>
  <c r="L26" i="3" s="1"/>
  <c r="O26" i="3" s="1"/>
  <c r="K25" i="3"/>
  <c r="J25" i="3"/>
  <c r="K24" i="3"/>
  <c r="L24" i="3" s="1"/>
  <c r="O24" i="3" s="1"/>
  <c r="Q24" i="1" s="1"/>
  <c r="J24" i="3"/>
  <c r="K23" i="3"/>
  <c r="J23" i="3"/>
  <c r="K22" i="3"/>
  <c r="J22" i="3"/>
  <c r="L22" i="3" s="1"/>
  <c r="O22" i="3" s="1"/>
  <c r="K21" i="3"/>
  <c r="J21" i="3"/>
  <c r="P39" i="2"/>
  <c r="P37" i="2"/>
  <c r="P33" i="2"/>
  <c r="P31" i="2"/>
  <c r="P28" i="2"/>
  <c r="P20" i="2"/>
  <c r="P19" i="2"/>
  <c r="K41" i="1"/>
  <c r="J41" i="1"/>
  <c r="N41" i="1" s="1"/>
  <c r="N40" i="1"/>
  <c r="K40" i="1"/>
  <c r="J40" i="1"/>
  <c r="M40" i="1" s="1"/>
  <c r="Q39" i="1"/>
  <c r="P39" i="1"/>
  <c r="K38" i="1"/>
  <c r="J38" i="1"/>
  <c r="L38" i="1" s="1"/>
  <c r="O38" i="1" s="1"/>
  <c r="Q37" i="1"/>
  <c r="P37" i="1"/>
  <c r="N36" i="1"/>
  <c r="K36" i="1"/>
  <c r="J36" i="1"/>
  <c r="M36" i="1" s="1"/>
  <c r="K35" i="1"/>
  <c r="J35" i="1"/>
  <c r="L35" i="1" s="1"/>
  <c r="O35" i="1" s="1"/>
  <c r="K34" i="1"/>
  <c r="J34" i="1"/>
  <c r="L34" i="1" s="1"/>
  <c r="O34" i="1" s="1"/>
  <c r="Q33" i="1"/>
  <c r="P33" i="1"/>
  <c r="N32" i="1"/>
  <c r="K32" i="1"/>
  <c r="J32" i="1"/>
  <c r="M32" i="1" s="1"/>
  <c r="Q31" i="1"/>
  <c r="P31" i="1"/>
  <c r="L30" i="1"/>
  <c r="O30" i="1" s="1"/>
  <c r="K30" i="1"/>
  <c r="J30" i="1"/>
  <c r="N29" i="1"/>
  <c r="M29" i="1"/>
  <c r="L29" i="1"/>
  <c r="O29" i="1" s="1"/>
  <c r="K29" i="1"/>
  <c r="J29" i="1"/>
  <c r="Q28" i="1"/>
  <c r="P28" i="1"/>
  <c r="K27" i="1"/>
  <c r="J27" i="1"/>
  <c r="K26" i="1"/>
  <c r="J26" i="1"/>
  <c r="K25" i="1"/>
  <c r="J25" i="1"/>
  <c r="N25" i="1" s="1"/>
  <c r="N24" i="1"/>
  <c r="M24" i="1"/>
  <c r="L24" i="1"/>
  <c r="O24" i="1" s="1"/>
  <c r="K24" i="1"/>
  <c r="J24" i="1"/>
  <c r="N23" i="1"/>
  <c r="K23" i="1"/>
  <c r="J23" i="1"/>
  <c r="M23" i="1" s="1"/>
  <c r="K22" i="1"/>
  <c r="J22" i="1"/>
  <c r="K21" i="1"/>
  <c r="J21" i="1"/>
  <c r="P24" i="2" l="1"/>
  <c r="N34" i="2"/>
  <c r="M34" i="2"/>
  <c r="P30" i="1"/>
  <c r="L21" i="3"/>
  <c r="O21" i="3" s="1"/>
  <c r="N21" i="3" s="1"/>
  <c r="N32" i="3"/>
  <c r="N34" i="3"/>
  <c r="M34" i="3"/>
  <c r="L34" i="3"/>
  <c r="O34" i="3" s="1"/>
  <c r="Q34" i="1" s="1"/>
  <c r="M21" i="1"/>
  <c r="N21" i="1"/>
  <c r="L21" i="1"/>
  <c r="O21" i="1" s="1"/>
  <c r="L27" i="2"/>
  <c r="O27" i="2" s="1"/>
  <c r="L35" i="2"/>
  <c r="O35" i="2" s="1"/>
  <c r="N35" i="2" s="1"/>
  <c r="M27" i="1"/>
  <c r="L27" i="1"/>
  <c r="O27" i="1" s="1"/>
  <c r="P27" i="1" s="1"/>
  <c r="N27" i="1"/>
  <c r="M36" i="2"/>
  <c r="M24" i="3"/>
  <c r="N25" i="3"/>
  <c r="M22" i="1"/>
  <c r="N22" i="1"/>
  <c r="L22" i="1"/>
  <c r="O22" i="1" s="1"/>
  <c r="P22" i="1" s="1"/>
  <c r="N38" i="3"/>
  <c r="L40" i="2"/>
  <c r="O40" i="2" s="1"/>
  <c r="P24" i="1"/>
  <c r="M26" i="1"/>
  <c r="N26" i="1"/>
  <c r="L26" i="1"/>
  <c r="O26" i="1" s="1"/>
  <c r="N34" i="1"/>
  <c r="M34" i="1"/>
  <c r="L21" i="2"/>
  <c r="O21" i="2" s="1"/>
  <c r="L38" i="3"/>
  <c r="O38" i="3" s="1"/>
  <c r="Q38" i="1" s="1"/>
  <c r="M27" i="3"/>
  <c r="N41" i="3"/>
  <c r="M41" i="3"/>
  <c r="M24" i="2"/>
  <c r="N24" i="2"/>
  <c r="N30" i="3"/>
  <c r="N24" i="3"/>
  <c r="N26" i="3"/>
  <c r="M26" i="3"/>
  <c r="N30" i="1"/>
  <c r="M30" i="1"/>
  <c r="N27" i="3"/>
  <c r="L29" i="3"/>
  <c r="O29" i="3" s="1"/>
  <c r="Q29" i="1" s="1"/>
  <c r="L41" i="1"/>
  <c r="O41" i="1" s="1"/>
  <c r="P41" i="1" s="1"/>
  <c r="L32" i="2"/>
  <c r="O32" i="2" s="1"/>
  <c r="M32" i="2" s="1"/>
  <c r="M41" i="1"/>
  <c r="L25" i="3"/>
  <c r="O25" i="3" s="1"/>
  <c r="L40" i="3"/>
  <c r="O40" i="3" s="1"/>
  <c r="Q40" i="1" s="1"/>
  <c r="L25" i="1"/>
  <c r="O25" i="1" s="1"/>
  <c r="P25" i="1" s="1"/>
  <c r="L22" i="2"/>
  <c r="O22" i="2" s="1"/>
  <c r="P22" i="2" s="1"/>
  <c r="L36" i="2"/>
  <c r="O36" i="2" s="1"/>
  <c r="P36" i="2" s="1"/>
  <c r="M25" i="1"/>
  <c r="M38" i="1"/>
  <c r="L35" i="3"/>
  <c r="O35" i="3" s="1"/>
  <c r="Q35" i="1" s="1"/>
  <c r="N38" i="1"/>
  <c r="M22" i="3"/>
  <c r="M35" i="1"/>
  <c r="L29" i="2"/>
  <c r="O29" i="2" s="1"/>
  <c r="P29" i="2" s="1"/>
  <c r="L41" i="2"/>
  <c r="O41" i="2" s="1"/>
  <c r="P41" i="2" s="1"/>
  <c r="N22" i="3"/>
  <c r="L30" i="3"/>
  <c r="O30" i="3" s="1"/>
  <c r="Q30" i="1" s="1"/>
  <c r="L23" i="1"/>
  <c r="O23" i="1" s="1"/>
  <c r="L32" i="1"/>
  <c r="O32" i="1" s="1"/>
  <c r="P32" i="1" s="1"/>
  <c r="N35" i="1"/>
  <c r="M30" i="3"/>
  <c r="M25" i="3"/>
  <c r="M40" i="3"/>
  <c r="L25" i="2"/>
  <c r="O25" i="2" s="1"/>
  <c r="P25" i="2" s="1"/>
  <c r="L23" i="2"/>
  <c r="O23" i="2" s="1"/>
  <c r="N23" i="2" s="1"/>
  <c r="L23" i="3"/>
  <c r="O23" i="3" s="1"/>
  <c r="Q23" i="1" s="1"/>
  <c r="L36" i="3"/>
  <c r="O36" i="3" s="1"/>
  <c r="Q36" i="1" s="1"/>
  <c r="L26" i="2"/>
  <c r="O26" i="2" s="1"/>
  <c r="P26" i="2" s="1"/>
  <c r="L38" i="2"/>
  <c r="O38" i="2" s="1"/>
  <c r="M38" i="2" s="1"/>
  <c r="M36" i="3"/>
  <c r="L32" i="3"/>
  <c r="O32" i="3" s="1"/>
  <c r="Q32" i="1" s="1"/>
  <c r="L30" i="2"/>
  <c r="O30" i="2" s="1"/>
  <c r="M30" i="2" s="1"/>
  <c r="L36" i="1"/>
  <c r="O36" i="1" s="1"/>
  <c r="L40" i="1"/>
  <c r="O40" i="1" s="1"/>
  <c r="P40" i="1" s="1"/>
  <c r="M32" i="3"/>
  <c r="M22" i="2" l="1"/>
  <c r="N32" i="2"/>
  <c r="O42" i="2"/>
  <c r="P27" i="2"/>
  <c r="N27" i="2"/>
  <c r="N25" i="2"/>
  <c r="M26" i="2"/>
  <c r="M21" i="2"/>
  <c r="P21" i="2"/>
  <c r="O42" i="1"/>
  <c r="P21" i="1"/>
  <c r="N41" i="2"/>
  <c r="P29" i="1"/>
  <c r="M23" i="2"/>
  <c r="N21" i="2"/>
  <c r="N36" i="2"/>
  <c r="N36" i="3"/>
  <c r="P38" i="2"/>
  <c r="M35" i="3"/>
  <c r="P35" i="2"/>
  <c r="P40" i="2"/>
  <c r="Q22" i="1"/>
  <c r="P23" i="1"/>
  <c r="M40" i="2"/>
  <c r="P38" i="1"/>
  <c r="P34" i="2"/>
  <c r="P23" i="2"/>
  <c r="P35" i="1"/>
  <c r="M41" i="2"/>
  <c r="M25" i="2"/>
  <c r="N26" i="2"/>
  <c r="Q25" i="1"/>
  <c r="M23" i="3"/>
  <c r="N38" i="2"/>
  <c r="N35" i="3"/>
  <c r="Q41" i="1"/>
  <c r="N40" i="2"/>
  <c r="N40" i="3"/>
  <c r="M35" i="2"/>
  <c r="Q21" i="1"/>
  <c r="M21" i="3"/>
  <c r="P36" i="1"/>
  <c r="P30" i="2"/>
  <c r="N30" i="2"/>
  <c r="M29" i="3"/>
  <c r="N22" i="2"/>
  <c r="Q27" i="1"/>
  <c r="P34" i="1"/>
  <c r="N29" i="2"/>
  <c r="Q26" i="1"/>
  <c r="P26" i="1"/>
  <c r="N29" i="3"/>
  <c r="M29" i="2"/>
  <c r="N23" i="3"/>
  <c r="P32" i="2"/>
  <c r="M38" i="3"/>
  <c r="M27" i="2"/>
  <c r="A45" i="3" l="1"/>
  <c r="O43" i="3"/>
  <c r="A45" i="1"/>
  <c r="O43" i="1"/>
  <c r="A45" i="2"/>
  <c r="O43" i="2"/>
  <c r="I10" i="2" l="1"/>
  <c r="H10" i="2"/>
  <c r="I10" i="1"/>
  <c r="H10" i="1"/>
  <c r="H10" i="3"/>
  <c r="I10" i="3"/>
</calcChain>
</file>

<file path=xl/sharedStrings.xml><?xml version="1.0" encoding="utf-8"?>
<sst xmlns="http://schemas.openxmlformats.org/spreadsheetml/2006/main" count="371" uniqueCount="76">
  <si>
    <t xml:space="preserve">      </t>
  </si>
  <si>
    <t xml:space="preserve">      ESTADO DE SANTA CATARINA</t>
  </si>
  <si>
    <t xml:space="preserve">      PROPOSTA DAS LICITANTES</t>
  </si>
  <si>
    <t>54 - Estudos e Projetos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</si>
  <si>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</si>
  <si>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</si>
  <si>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</si>
  <si>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</si>
  <si>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</si>
  <si>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</si>
  <si>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</si>
  <si>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</si>
  <si>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</si>
  <si>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</si>
  <si>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</si>
  <si>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</si>
  <si>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</si>
  <si>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</si>
  <si>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</si>
  <si>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</si>
  <si>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</si>
  <si>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Preços SICRO Outubro 2024 - Onerada</t>
  </si>
  <si>
    <t>Estudos e Projetos</t>
  </si>
  <si>
    <t/>
  </si>
  <si>
    <t>Pessoal</t>
  </si>
  <si>
    <t>CPU125689</t>
  </si>
  <si>
    <t>Engenheiro de projetos pleno - Projetos</t>
  </si>
  <si>
    <t>MES</t>
  </si>
  <si>
    <t>CPU125690</t>
  </si>
  <si>
    <t>Engenheiro de projetos júnior - Projetos</t>
  </si>
  <si>
    <t>CPU125691</t>
  </si>
  <si>
    <t>Cadista</t>
  </si>
  <si>
    <t>CPU125692</t>
  </si>
  <si>
    <t>Laboratorista</t>
  </si>
  <si>
    <t>CPU125693</t>
  </si>
  <si>
    <t>Auxiliar de Laboratorista</t>
  </si>
  <si>
    <t>CPU125694</t>
  </si>
  <si>
    <t xml:space="preserve">Topógrafo </t>
  </si>
  <si>
    <t>CPU125695</t>
  </si>
  <si>
    <t>Auxiliar de Topografia</t>
  </si>
  <si>
    <t>Instalações Físicas</t>
  </si>
  <si>
    <t>CPU125696</t>
  </si>
  <si>
    <t>Escritório</t>
  </si>
  <si>
    <t>CPU125697</t>
  </si>
  <si>
    <t>Laboratório</t>
  </si>
  <si>
    <t>Mobiliários</t>
  </si>
  <si>
    <t>CPU125698</t>
  </si>
  <si>
    <t>Cesta das Instalações</t>
  </si>
  <si>
    <t>CPU125699</t>
  </si>
  <si>
    <t>Laboratório de asfalto</t>
  </si>
  <si>
    <t>CPU125700</t>
  </si>
  <si>
    <t>Laboratório de solos</t>
  </si>
  <si>
    <t>CPU125701</t>
  </si>
  <si>
    <t xml:space="preserve">Topografia </t>
  </si>
  <si>
    <t>Custos Diversos</t>
  </si>
  <si>
    <t>CPU125702</t>
  </si>
  <si>
    <t>Veículo</t>
  </si>
  <si>
    <t>CPU125703</t>
  </si>
  <si>
    <t>Veículo Leve - 53kW sem motorista (Laboratório)</t>
  </si>
  <si>
    <t>CPU125704</t>
  </si>
  <si>
    <t>Veículo Leve - 53kW sem motorista (Topografia- equipe 1)</t>
  </si>
  <si>
    <t xml:space="preserve">Total do Grupo: </t>
  </si>
  <si>
    <t xml:space="preserve">Total da Proposta: </t>
  </si>
  <si>
    <t>Sistema Integrado de Controle de Obras Públicas</t>
  </si>
  <si>
    <t>Emitido em: 16/06/2025</t>
  </si>
  <si>
    <t xml:space="preserve">Obra: </t>
  </si>
  <si>
    <t>Elaboração de projetos básico e executivo de revitalização do pavimento da pista de pouso e decolagem, pista de táxi e pátio de estacionamento de aeronaves e implantação de taxiway para hangares, do Aeroporto de três Barras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</si>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</sst>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1</xdr:col>
      <xdr:colOff>0</xdr:colOff>
      <xdr:row>47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1</xdr:col>
      <xdr:colOff>0</xdr:colOff>
      <xdr:row>47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1</xdr:col>
      <xdr:colOff>0</xdr:colOff>
      <xdr:row>47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8"/>
  <sheetViews>
    <sheetView tabSelected="1" workbookViewId="0">
      <selection activeCell="C18" sqref="C18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65</v>
      </c>
      <c r="B6" s="7" t="s">
        <v>66</v>
      </c>
      <c r="H6" s="10" t="s">
        <v>73</v>
      </c>
    </row>
    <row r="7" spans="1:9">
      <c r="A7" s="15" t="s">
        <v>67</v>
      </c>
      <c r="B7" s="5"/>
    </row>
    <row r="8" spans="1:9">
      <c r="A8" s="15" t="s">
        <v>68</v>
      </c>
      <c r="B8" s="5"/>
    </row>
    <row r="9" spans="1:9">
      <c r="A9" s="15" t="s">
        <v>69</v>
      </c>
      <c r="B9" s="5"/>
      <c r="H9" s="6" t="s">
        <v>74</v>
      </c>
      <c r="I9" s="6" t="s">
        <v>75</v>
      </c>
    </row>
    <row r="10" spans="1:9">
      <c r="A10" s="10" t="s">
        <v>70</v>
      </c>
      <c r="B10" s="6">
        <v>0</v>
      </c>
      <c r="D10" s="10" t="s">
        <v>71</v>
      </c>
      <c r="E10" s="6">
        <v>0</v>
      </c>
      <c r="H10" s="6" t="e">
        <f>SUM(M:M)/O43</f>
        <v>#DIV/0!</v>
      </c>
      <c r="I10" s="6" t="e">
        <f>SUM(N:N)/O43</f>
        <v>#DIV/0!</v>
      </c>
    </row>
    <row r="11" spans="1:9">
      <c r="A11" s="10" t="s">
        <v>71</v>
      </c>
      <c r="B11" s="6">
        <v>0</v>
      </c>
      <c r="D11" s="10" t="s">
        <v>72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3"/>
      <c r="Q19" s="6"/>
    </row>
    <row r="20" spans="1:17" ht="24.95" customHeight="1">
      <c r="A20" s="3" t="s">
        <v>21</v>
      </c>
      <c r="B20" s="3"/>
      <c r="C20" s="3" t="s">
        <v>24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3"/>
      <c r="Q20" s="6"/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3.5</v>
      </c>
      <c r="F21" s="1"/>
      <c r="G21" s="1"/>
      <c r="H21" s="2"/>
      <c r="I21" s="4"/>
      <c r="J21" s="2">
        <f t="shared" ref="J21:J27" si="0">F21+(I21/100*F21)</f>
        <v>0</v>
      </c>
      <c r="K21" s="2">
        <f t="shared" ref="K21:K27" si="1">G21+(I21/100*G21)</f>
        <v>0</v>
      </c>
      <c r="L21" s="2">
        <f t="shared" ref="L21:L27" si="2">TRUNC(J21+K21,2)</f>
        <v>0</v>
      </c>
      <c r="M21" s="2">
        <f t="shared" ref="M21:M27" si="3">IF((J21+K21), TRUNC((J21/(J21+K21)*O21),2), 0)</f>
        <v>0</v>
      </c>
      <c r="N21" s="2">
        <f t="shared" ref="N21:N27" si="4">IF((J21+K21), TRUNC((K21/(J21+K21)*O21),2), 0)</f>
        <v>0</v>
      </c>
      <c r="O21" s="2">
        <f t="shared" ref="O21:O27" si="5">TRUNC(L21*E21,2)</f>
        <v>0</v>
      </c>
      <c r="P21" s="3" t="str">
        <f>IF(O21&lt;=(Relatório!O21*1.05),"PREÇO VÁLIDO","PREÇO INVÁLIDO")</f>
        <v>PREÇO VÁLIDO</v>
      </c>
      <c r="Q21" s="6">
        <f>IF(Relatório!O21=0, -1, (O21/Relatório!O21)-1)</f>
        <v>-1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7</v>
      </c>
      <c r="F22" s="1"/>
      <c r="G22" s="1"/>
      <c r="H22" s="2"/>
      <c r="I22" s="4"/>
      <c r="J22" s="2">
        <f t="shared" si="0"/>
        <v>0</v>
      </c>
      <c r="K22" s="2">
        <f t="shared" si="1"/>
        <v>0</v>
      </c>
      <c r="L22" s="2">
        <f t="shared" si="2"/>
        <v>0</v>
      </c>
      <c r="M22" s="2">
        <f t="shared" si="3"/>
        <v>0</v>
      </c>
      <c r="N22" s="2">
        <f t="shared" si="4"/>
        <v>0</v>
      </c>
      <c r="O22" s="2">
        <f t="shared" si="5"/>
        <v>0</v>
      </c>
      <c r="P22" s="3" t="str">
        <f>IF(O22&lt;=(Relatório!O22*1.05),"PREÇO VÁLIDO","PREÇO INVÁLIDO")</f>
        <v>PREÇO VÁLIDO</v>
      </c>
      <c r="Q22" s="6">
        <f>IF(Relatório!O22=0, -1, (O22/Relatório!O22)-1)</f>
        <v>-1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7</v>
      </c>
      <c r="F23" s="1"/>
      <c r="G23" s="1"/>
      <c r="H23" s="2"/>
      <c r="I23" s="4"/>
      <c r="J23" s="2">
        <f t="shared" si="0"/>
        <v>0</v>
      </c>
      <c r="K23" s="2">
        <f t="shared" si="1"/>
        <v>0</v>
      </c>
      <c r="L23" s="2">
        <f t="shared" si="2"/>
        <v>0</v>
      </c>
      <c r="M23" s="2">
        <f t="shared" si="3"/>
        <v>0</v>
      </c>
      <c r="N23" s="2">
        <f t="shared" si="4"/>
        <v>0</v>
      </c>
      <c r="O23" s="2">
        <f t="shared" si="5"/>
        <v>0</v>
      </c>
      <c r="P23" s="3" t="str">
        <f>IF(O23&lt;=(Relatório!O23*1.05),"PREÇO VÁLIDO","PREÇO INVÁLIDO")</f>
        <v>PREÇO VÁLIDO</v>
      </c>
      <c r="Q23" s="6">
        <f>IF(Relatório!O23=0, -1, (O23/Relatório!O23)-1)</f>
        <v>-1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1</v>
      </c>
      <c r="F24" s="1"/>
      <c r="G24" s="1"/>
      <c r="H24" s="2"/>
      <c r="I24" s="4"/>
      <c r="J24" s="2">
        <f t="shared" si="0"/>
        <v>0</v>
      </c>
      <c r="K24" s="2">
        <f t="shared" si="1"/>
        <v>0</v>
      </c>
      <c r="L24" s="2">
        <f t="shared" si="2"/>
        <v>0</v>
      </c>
      <c r="M24" s="2">
        <f t="shared" si="3"/>
        <v>0</v>
      </c>
      <c r="N24" s="2">
        <f t="shared" si="4"/>
        <v>0</v>
      </c>
      <c r="O24" s="2">
        <f t="shared" si="5"/>
        <v>0</v>
      </c>
      <c r="P24" s="3" t="str">
        <f>IF(O24&lt;=(Relatório!O24*1.05),"PREÇO VÁLIDO","PREÇO INVÁLIDO")</f>
        <v>PREÇO VÁLIDO</v>
      </c>
      <c r="Q24" s="6">
        <f>IF(Relatório!O24=0, -1, (O24/Relatório!O24)-1)</f>
        <v>-1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1</v>
      </c>
      <c r="F25" s="1"/>
      <c r="G25" s="1"/>
      <c r="H25" s="2"/>
      <c r="I25" s="4"/>
      <c r="J25" s="2">
        <f t="shared" si="0"/>
        <v>0</v>
      </c>
      <c r="K25" s="2">
        <f t="shared" si="1"/>
        <v>0</v>
      </c>
      <c r="L25" s="2">
        <f t="shared" si="2"/>
        <v>0</v>
      </c>
      <c r="M25" s="2">
        <f t="shared" si="3"/>
        <v>0</v>
      </c>
      <c r="N25" s="2">
        <f t="shared" si="4"/>
        <v>0</v>
      </c>
      <c r="O25" s="2">
        <f t="shared" si="5"/>
        <v>0</v>
      </c>
      <c r="P25" s="3" t="str">
        <f>IF(O25&lt;=(Relatório!O25*1.05),"PREÇO VÁLIDO","PREÇO INVÁLIDO")</f>
        <v>PREÇO VÁLIDO</v>
      </c>
      <c r="Q25" s="6">
        <f>IF(Relatório!O25=0, -1, (O25/Relatório!O25)-1)</f>
        <v>-1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1</v>
      </c>
      <c r="F26" s="1"/>
      <c r="G26" s="1"/>
      <c r="H26" s="2"/>
      <c r="I26" s="4"/>
      <c r="J26" s="2">
        <f t="shared" si="0"/>
        <v>0</v>
      </c>
      <c r="K26" s="2">
        <f t="shared" si="1"/>
        <v>0</v>
      </c>
      <c r="L26" s="2">
        <f t="shared" si="2"/>
        <v>0</v>
      </c>
      <c r="M26" s="2">
        <f t="shared" si="3"/>
        <v>0</v>
      </c>
      <c r="N26" s="2">
        <f t="shared" si="4"/>
        <v>0</v>
      </c>
      <c r="O26" s="2">
        <f t="shared" si="5"/>
        <v>0</v>
      </c>
      <c r="P26" s="3" t="str">
        <f>IF(O26&lt;=(Relatório!O26*1.05),"PREÇO VÁLIDO","PREÇO INVÁLIDO")</f>
        <v>PREÇO VÁLIDO</v>
      </c>
      <c r="Q26" s="6">
        <f>IF(Relatório!O26=0, -1, (O26/Relatório!O26)-1)</f>
        <v>-1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1</v>
      </c>
      <c r="F27" s="1"/>
      <c r="G27" s="1"/>
      <c r="H27" s="2"/>
      <c r="I27" s="4"/>
      <c r="J27" s="2">
        <f t="shared" si="0"/>
        <v>0</v>
      </c>
      <c r="K27" s="2">
        <f t="shared" si="1"/>
        <v>0</v>
      </c>
      <c r="L27" s="2">
        <f t="shared" si="2"/>
        <v>0</v>
      </c>
      <c r="M27" s="2">
        <f t="shared" si="3"/>
        <v>0</v>
      </c>
      <c r="N27" s="2">
        <f t="shared" si="4"/>
        <v>0</v>
      </c>
      <c r="O27" s="2">
        <f t="shared" si="5"/>
        <v>0</v>
      </c>
      <c r="P27" s="3" t="str">
        <f>IF(O27&lt;=(Relatório!O27*1.05),"PREÇO VÁLIDO","PREÇO INVÁLIDO")</f>
        <v>PREÇO VÁLIDO</v>
      </c>
      <c r="Q27" s="6">
        <f>IF(Relatório!O27=0, -1, (O27/Relatório!O27)-1)</f>
        <v>-1</v>
      </c>
    </row>
    <row r="28" spans="1:17" ht="24.95" customHeight="1">
      <c r="A28" s="3" t="s">
        <v>21</v>
      </c>
      <c r="B28" s="3"/>
      <c r="C28" s="3" t="s">
        <v>40</v>
      </c>
      <c r="D28" s="3"/>
      <c r="E28" s="3">
        <v>0</v>
      </c>
      <c r="F28" s="3"/>
      <c r="G28" s="3"/>
      <c r="H28" s="3"/>
      <c r="I28" s="4"/>
      <c r="J28" s="3"/>
      <c r="K28" s="3"/>
      <c r="L28" s="3"/>
      <c r="M28" s="3"/>
      <c r="N28" s="3"/>
      <c r="O28" s="3"/>
      <c r="P28" s="3" t="str">
        <f>IF(O28&lt;=(Relatório!O28*1.05),"PREÇO VÁLIDO","PREÇO INVÁLIDO")</f>
        <v>PREÇO VÁLIDO</v>
      </c>
      <c r="Q28" s="6">
        <f>IF(Relatório!O28=0, -1, (O28/Relatório!O28)-1)</f>
        <v>-1</v>
      </c>
    </row>
    <row r="29" spans="1:17" ht="24.95" customHeight="1">
      <c r="A29" s="3" t="s">
        <v>21</v>
      </c>
      <c r="B29" s="3" t="s">
        <v>41</v>
      </c>
      <c r="C29" s="3" t="s">
        <v>42</v>
      </c>
      <c r="D29" s="3" t="s">
        <v>27</v>
      </c>
      <c r="E29" s="3">
        <v>7</v>
      </c>
      <c r="F29" s="1"/>
      <c r="G29" s="1"/>
      <c r="H29" s="2"/>
      <c r="I29" s="4"/>
      <c r="J29" s="2">
        <f>F29+(I29/100*F29)</f>
        <v>0</v>
      </c>
      <c r="K29" s="2">
        <f>G29+(I29/100*G29)</f>
        <v>0</v>
      </c>
      <c r="L29" s="2">
        <f>TRUNC(J29+K29,2)</f>
        <v>0</v>
      </c>
      <c r="M29" s="2">
        <f>IF((J29+K29), TRUNC((J29/(J29+K29)*O29),2), 0)</f>
        <v>0</v>
      </c>
      <c r="N29" s="2">
        <f>IF((J29+K29), TRUNC((K29/(J29+K29)*O29),2), 0)</f>
        <v>0</v>
      </c>
      <c r="O29" s="2">
        <f>TRUNC(L29*E29,2)</f>
        <v>0</v>
      </c>
      <c r="P29" s="3" t="str">
        <f>IF(O29&lt;=(Relatório!O29*1.05),"PREÇO VÁLIDO","PREÇO INVÁLIDO")</f>
        <v>PREÇO VÁLIDO</v>
      </c>
      <c r="Q29" s="6">
        <f>IF(Relatório!O29=0, -1, (O29/Relatório!O29)-1)</f>
        <v>-1</v>
      </c>
    </row>
    <row r="30" spans="1:17" ht="24.95" customHeight="1">
      <c r="A30" s="3" t="s">
        <v>21</v>
      </c>
      <c r="B30" s="3" t="s">
        <v>43</v>
      </c>
      <c r="C30" s="3" t="s">
        <v>44</v>
      </c>
      <c r="D30" s="3" t="s">
        <v>27</v>
      </c>
      <c r="E30" s="3">
        <v>1</v>
      </c>
      <c r="F30" s="1"/>
      <c r="G30" s="1"/>
      <c r="H30" s="2"/>
      <c r="I30" s="4"/>
      <c r="J30" s="2">
        <f>F30+(I30/100*F30)</f>
        <v>0</v>
      </c>
      <c r="K30" s="2">
        <f>G30+(I30/100*G30)</f>
        <v>0</v>
      </c>
      <c r="L30" s="2">
        <f>TRUNC(J30+K30,2)</f>
        <v>0</v>
      </c>
      <c r="M30" s="2">
        <f>IF((J30+K30), TRUNC((J30/(J30+K30)*O30),2), 0)</f>
        <v>0</v>
      </c>
      <c r="N30" s="2">
        <f>IF((J30+K30), TRUNC((K30/(J30+K30)*O30),2), 0)</f>
        <v>0</v>
      </c>
      <c r="O30" s="2">
        <f>TRUNC(L30*E30,2)</f>
        <v>0</v>
      </c>
      <c r="P30" s="3" t="str">
        <f>IF(O30&lt;=(Relatório!O30*1.05),"PREÇO VÁLIDO","PREÇO INVÁLIDO")</f>
        <v>PREÇO VÁLIDO</v>
      </c>
      <c r="Q30" s="6">
        <f>IF(Relatório!O30=0, -1, (O30/Relatório!O30)-1)</f>
        <v>-1</v>
      </c>
    </row>
    <row r="31" spans="1:17" ht="24.95" customHeight="1">
      <c r="A31" s="3" t="s">
        <v>21</v>
      </c>
      <c r="B31" s="3"/>
      <c r="C31" s="3" t="s">
        <v>45</v>
      </c>
      <c r="D31" s="3"/>
      <c r="E31" s="3">
        <v>0</v>
      </c>
      <c r="F31" s="3"/>
      <c r="G31" s="3"/>
      <c r="H31" s="3"/>
      <c r="I31" s="4"/>
      <c r="J31" s="3"/>
      <c r="K31" s="3"/>
      <c r="L31" s="3"/>
      <c r="M31" s="3"/>
      <c r="N31" s="3"/>
      <c r="O31" s="3"/>
      <c r="P31" s="3" t="str">
        <f>IF(O31&lt;=(Relatório!O31*1.05),"PREÇO VÁLIDO","PREÇO INVÁLIDO")</f>
        <v>PREÇO VÁLIDO</v>
      </c>
      <c r="Q31" s="6">
        <f>IF(Relatório!O31=0, -1, (O31/Relatório!O31)-1)</f>
        <v>-1</v>
      </c>
    </row>
    <row r="32" spans="1:17" ht="24.95" customHeight="1">
      <c r="A32" s="3" t="s">
        <v>21</v>
      </c>
      <c r="B32" s="3" t="s">
        <v>46</v>
      </c>
      <c r="C32" s="3" t="s">
        <v>42</v>
      </c>
      <c r="D32" s="3" t="s">
        <v>27</v>
      </c>
      <c r="E32" s="3">
        <v>7</v>
      </c>
      <c r="F32" s="1"/>
      <c r="G32" s="1"/>
      <c r="H32" s="2"/>
      <c r="I32" s="4"/>
      <c r="J32" s="2">
        <f>F32+(I32/100*F32)</f>
        <v>0</v>
      </c>
      <c r="K32" s="2">
        <f>G32+(I32/100*G32)</f>
        <v>0</v>
      </c>
      <c r="L32" s="2">
        <f>TRUNC(J32+K32,2)</f>
        <v>0</v>
      </c>
      <c r="M32" s="2">
        <f>IF((J32+K32), TRUNC((J32/(J32+K32)*O32),2), 0)</f>
        <v>0</v>
      </c>
      <c r="N32" s="2">
        <f>IF((J32+K32), TRUNC((K32/(J32+K32)*O32),2), 0)</f>
        <v>0</v>
      </c>
      <c r="O32" s="2">
        <f>TRUNC(L32*E32,2)</f>
        <v>0</v>
      </c>
      <c r="P32" s="3" t="str">
        <f>IF(O32&lt;=(Relatório!O32*1.05),"PREÇO VÁLIDO","PREÇO INVÁLIDO")</f>
        <v>PREÇO VÁLIDO</v>
      </c>
      <c r="Q32" s="6">
        <f>IF(Relatório!O32=0, -1, (O32/Relatório!O32)-1)</f>
        <v>-1</v>
      </c>
    </row>
    <row r="33" spans="1:17" ht="24.95" customHeight="1">
      <c r="A33" s="3" t="s">
        <v>21</v>
      </c>
      <c r="B33" s="3"/>
      <c r="C33" s="3" t="s">
        <v>47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P33" s="3" t="str">
        <f>IF(O33&lt;=(Relatório!O33*1.05),"PREÇO VÁLIDO","PREÇO INVÁLIDO")</f>
        <v>PREÇO VÁLIDO</v>
      </c>
      <c r="Q33" s="6">
        <f>IF(Relatório!O33=0, -1, (O33/Relatório!O33)-1)</f>
        <v>-1</v>
      </c>
    </row>
    <row r="34" spans="1:17" ht="24.95" customHeight="1">
      <c r="A34" s="3" t="s">
        <v>21</v>
      </c>
      <c r="B34" s="3" t="s">
        <v>48</v>
      </c>
      <c r="C34" s="3" t="s">
        <v>49</v>
      </c>
      <c r="D34" s="3" t="s">
        <v>27</v>
      </c>
      <c r="E34" s="3">
        <v>1</v>
      </c>
      <c r="F34" s="1"/>
      <c r="G34" s="1"/>
      <c r="H34" s="2"/>
      <c r="I34" s="4"/>
      <c r="J34" s="2">
        <f>F34+(I34/100*F34)</f>
        <v>0</v>
      </c>
      <c r="K34" s="2">
        <f>G34+(I34/100*G34)</f>
        <v>0</v>
      </c>
      <c r="L34" s="2">
        <f>TRUNC(J34+K34,2)</f>
        <v>0</v>
      </c>
      <c r="M34" s="2">
        <f>IF((J34+K34), TRUNC((J34/(J34+K34)*O34),2), 0)</f>
        <v>0</v>
      </c>
      <c r="N34" s="2">
        <f>IF((J34+K34), TRUNC((K34/(J34+K34)*O34),2), 0)</f>
        <v>0</v>
      </c>
      <c r="O34" s="2">
        <f>TRUNC(L34*E34,2)</f>
        <v>0</v>
      </c>
      <c r="P34" s="3" t="str">
        <f>IF(O34&lt;=(Relatório!O34*1.05),"PREÇO VÁLIDO","PREÇO INVÁLIDO")</f>
        <v>PREÇO VÁLIDO</v>
      </c>
      <c r="Q34" s="6">
        <f>IF(Relatório!O34=0, -1, (O34/Relatório!O34)-1)</f>
        <v>-1</v>
      </c>
    </row>
    <row r="35" spans="1:17" ht="24.95" customHeight="1">
      <c r="A35" s="3" t="s">
        <v>21</v>
      </c>
      <c r="B35" s="3" t="s">
        <v>50</v>
      </c>
      <c r="C35" s="3" t="s">
        <v>51</v>
      </c>
      <c r="D35" s="3" t="s">
        <v>27</v>
      </c>
      <c r="E35" s="3">
        <v>1</v>
      </c>
      <c r="F35" s="1"/>
      <c r="G35" s="1"/>
      <c r="H35" s="2"/>
      <c r="I35" s="4"/>
      <c r="J35" s="2">
        <f>F35+(I35/100*F35)</f>
        <v>0</v>
      </c>
      <c r="K35" s="2">
        <f>G35+(I35/100*G35)</f>
        <v>0</v>
      </c>
      <c r="L35" s="2">
        <f>TRUNC(J35+K35,2)</f>
        <v>0</v>
      </c>
      <c r="M35" s="2">
        <f>IF((J35+K35), TRUNC((J35/(J35+K35)*O35),2), 0)</f>
        <v>0</v>
      </c>
      <c r="N35" s="2">
        <f>IF((J35+K35), TRUNC((K35/(J35+K35)*O35),2), 0)</f>
        <v>0</v>
      </c>
      <c r="O35" s="2">
        <f>TRUNC(L35*E35,2)</f>
        <v>0</v>
      </c>
      <c r="P35" s="3" t="str">
        <f>IF(O35&lt;=(Relatório!O35*1.05),"PREÇO VÁLIDO","PREÇO INVÁLIDO")</f>
        <v>PREÇO VÁLIDO</v>
      </c>
      <c r="Q35" s="6">
        <f>IF(Relatório!O35=0, -1, (O35/Relatório!O35)-1)</f>
        <v>-1</v>
      </c>
    </row>
    <row r="36" spans="1:17" ht="24.95" customHeight="1">
      <c r="A36" s="3" t="s">
        <v>21</v>
      </c>
      <c r="B36" s="3" t="s">
        <v>52</v>
      </c>
      <c r="C36" s="3" t="s">
        <v>53</v>
      </c>
      <c r="D36" s="3" t="s">
        <v>27</v>
      </c>
      <c r="E36" s="3">
        <v>1</v>
      </c>
      <c r="F36" s="1"/>
      <c r="G36" s="1"/>
      <c r="H36" s="2"/>
      <c r="I36" s="4"/>
      <c r="J36" s="2">
        <f>F36+(I36/100*F36)</f>
        <v>0</v>
      </c>
      <c r="K36" s="2">
        <f>G36+(I36/100*G36)</f>
        <v>0</v>
      </c>
      <c r="L36" s="2">
        <f>TRUNC(J36+K36,2)</f>
        <v>0</v>
      </c>
      <c r="M36" s="2">
        <f>IF((J36+K36), TRUNC((J36/(J36+K36)*O36),2), 0)</f>
        <v>0</v>
      </c>
      <c r="N36" s="2">
        <f>IF((J36+K36), TRUNC((K36/(J36+K36)*O36),2), 0)</f>
        <v>0</v>
      </c>
      <c r="O36" s="2">
        <f>TRUNC(L36*E36,2)</f>
        <v>0</v>
      </c>
      <c r="P36" s="3" t="str">
        <f>IF(O36&lt;=(Relatório!O36*1.05),"PREÇO VÁLIDO","PREÇO INVÁLIDO")</f>
        <v>PREÇO VÁLIDO</v>
      </c>
      <c r="Q36" s="6">
        <f>IF(Relatório!O36=0, -1, (O36/Relatório!O36)-1)</f>
        <v>-1</v>
      </c>
    </row>
    <row r="37" spans="1:17" ht="24.95" customHeight="1">
      <c r="A37" s="3" t="s">
        <v>21</v>
      </c>
      <c r="B37" s="3"/>
      <c r="C37" s="3" t="s">
        <v>54</v>
      </c>
      <c r="D37" s="3"/>
      <c r="E37" s="3">
        <v>0</v>
      </c>
      <c r="F37" s="3"/>
      <c r="G37" s="3"/>
      <c r="H37" s="3"/>
      <c r="I37" s="4"/>
      <c r="J37" s="3"/>
      <c r="K37" s="3"/>
      <c r="L37" s="3"/>
      <c r="M37" s="3"/>
      <c r="N37" s="3"/>
      <c r="O37" s="3"/>
      <c r="P37" s="3" t="str">
        <f>IF(O37&lt;=(Relatório!O37*1.05),"PREÇO VÁLIDO","PREÇO INVÁLIDO")</f>
        <v>PREÇO VÁLIDO</v>
      </c>
      <c r="Q37" s="6">
        <f>IF(Relatório!O37=0, -1, (O37/Relatório!O37)-1)</f>
        <v>-1</v>
      </c>
    </row>
    <row r="38" spans="1:17" ht="24.95" customHeight="1">
      <c r="A38" s="3" t="s">
        <v>21</v>
      </c>
      <c r="B38" s="3" t="s">
        <v>55</v>
      </c>
      <c r="C38" s="3" t="s">
        <v>42</v>
      </c>
      <c r="D38" s="3" t="s">
        <v>27</v>
      </c>
      <c r="E38" s="3">
        <v>7</v>
      </c>
      <c r="F38" s="1"/>
      <c r="G38" s="1"/>
      <c r="H38" s="2"/>
      <c r="I38" s="4"/>
      <c r="J38" s="2">
        <f>F38+(I38/100*F38)</f>
        <v>0</v>
      </c>
      <c r="K38" s="2">
        <f>G38+(I38/100*G38)</f>
        <v>0</v>
      </c>
      <c r="L38" s="2">
        <f>TRUNC(J38+K38,2)</f>
        <v>0</v>
      </c>
      <c r="M38" s="2">
        <f>IF((J38+K38), TRUNC((J38/(J38+K38)*O38),2), 0)</f>
        <v>0</v>
      </c>
      <c r="N38" s="2">
        <f>IF((J38+K38), TRUNC((K38/(J38+K38)*O38),2), 0)</f>
        <v>0</v>
      </c>
      <c r="O38" s="2">
        <f>TRUNC(L38*E38,2)</f>
        <v>0</v>
      </c>
      <c r="P38" s="3" t="str">
        <f>IF(O38&lt;=(Relatório!O38*1.05),"PREÇO VÁLIDO","PREÇO INVÁLIDO")</f>
        <v>PREÇO VÁLIDO</v>
      </c>
      <c r="Q38" s="6">
        <f>IF(Relatório!O38=0, -1, (O38/Relatório!O38)-1)</f>
        <v>-1</v>
      </c>
    </row>
    <row r="39" spans="1:17" ht="24.95" customHeight="1">
      <c r="A39" s="3" t="s">
        <v>21</v>
      </c>
      <c r="B39" s="3"/>
      <c r="C39" s="3" t="s">
        <v>56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P39" s="3" t="str">
        <f>IF(O39&lt;=(Relatório!O39*1.05),"PREÇO VÁLIDO","PREÇO INVÁLIDO")</f>
        <v>PREÇO VÁLIDO</v>
      </c>
      <c r="Q39" s="6">
        <f>IF(Relatório!O39=0, -1, (O39/Relatório!O39)-1)</f>
        <v>-1</v>
      </c>
    </row>
    <row r="40" spans="1:17" ht="24.95" customHeight="1">
      <c r="A40" s="3" t="s">
        <v>21</v>
      </c>
      <c r="B40" s="3" t="s">
        <v>57</v>
      </c>
      <c r="C40" s="3" t="s">
        <v>58</v>
      </c>
      <c r="D40" s="3" t="s">
        <v>27</v>
      </c>
      <c r="E40" s="3">
        <v>1</v>
      </c>
      <c r="F40" s="1"/>
      <c r="G40" s="1"/>
      <c r="H40" s="2"/>
      <c r="I40" s="4"/>
      <c r="J40" s="2">
        <f>F40+(I40/100*F40)</f>
        <v>0</v>
      </c>
      <c r="K40" s="2">
        <f>G40+(I40/100*G40)</f>
        <v>0</v>
      </c>
      <c r="L40" s="2">
        <f>TRUNC(J40+K40,2)</f>
        <v>0</v>
      </c>
      <c r="M40" s="2">
        <f>IF((J40+K40), TRUNC((J40/(J40+K40)*O40),2), 0)</f>
        <v>0</v>
      </c>
      <c r="N40" s="2">
        <f>IF((J40+K40), TRUNC((K40/(J40+K40)*O40),2), 0)</f>
        <v>0</v>
      </c>
      <c r="O40" s="2">
        <f>TRUNC(L40*E40,2)</f>
        <v>0</v>
      </c>
      <c r="P40" s="3" t="str">
        <f>IF(O40&lt;=(Relatório!O40*1.05),"PREÇO VÁLIDO","PREÇO INVÁLIDO")</f>
        <v>PREÇO VÁLIDO</v>
      </c>
      <c r="Q40" s="6">
        <f>IF(Relatório!O40=0, -1, (O40/Relatório!O40)-1)</f>
        <v>-1</v>
      </c>
    </row>
    <row r="41" spans="1:17" ht="24.95" customHeight="1">
      <c r="A41" s="3" t="s">
        <v>21</v>
      </c>
      <c r="B41" s="3" t="s">
        <v>59</v>
      </c>
      <c r="C41" s="3" t="s">
        <v>60</v>
      </c>
      <c r="D41" s="3" t="s">
        <v>27</v>
      </c>
      <c r="E41" s="3">
        <v>1</v>
      </c>
      <c r="F41" s="1"/>
      <c r="G41" s="1"/>
      <c r="H41" s="2"/>
      <c r="I41" s="4"/>
      <c r="J41" s="2">
        <f>F41+(I41/100*F41)</f>
        <v>0</v>
      </c>
      <c r="K41" s="2">
        <f>G41+(I41/100*G41)</f>
        <v>0</v>
      </c>
      <c r="L41" s="2">
        <f>TRUNC(J41+K41,2)</f>
        <v>0</v>
      </c>
      <c r="M41" s="2">
        <f>IF((J41+K41), TRUNC((J41/(J41+K41)*O41),2), 0)</f>
        <v>0</v>
      </c>
      <c r="N41" s="2">
        <f>IF((J41+K41), TRUNC((K41/(J41+K41)*O41),2), 0)</f>
        <v>0</v>
      </c>
      <c r="O41" s="2">
        <f>TRUNC(L41*E41,2)</f>
        <v>0</v>
      </c>
      <c r="P41" s="3" t="str">
        <f>IF(O41&lt;=(Relatório!O41*1.05),"PREÇO VÁLIDO","PREÇO INVÁLIDO")</f>
        <v>PREÇO VÁLIDO</v>
      </c>
      <c r="Q41" s="6">
        <f>IF(Relatório!O41=0, -1, (O41/Relatório!O41)-1)</f>
        <v>-1</v>
      </c>
    </row>
    <row r="42" spans="1:17">
      <c r="A42" s="7" t="s">
        <v>61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f>ROUND(SUM(O17:O41), 2)</f>
        <v>0</v>
      </c>
    </row>
    <row r="43" spans="1:17">
      <c r="A43" s="7" t="s">
        <v>62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>
        <f>SUM(O42)</f>
        <v>0</v>
      </c>
    </row>
    <row r="45" spans="1:17">
      <c r="A45" t="str">
        <f>CONCATENATE("Importa o presente valor total proposto em: ", TEXT(SUM(O42), "R$ #.###,#0"))</f>
        <v>Importa o presente valor total proposto em: R$ ,0</v>
      </c>
    </row>
    <row r="47" spans="1:17">
      <c r="B47" s="9" t="s">
        <v>63</v>
      </c>
    </row>
    <row r="48" spans="1:17">
      <c r="B48" s="9" t="s">
        <v>64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8"/>
  <sheetViews>
    <sheetView topLeftCell="I32" workbookViewId="0">
      <selection activeCell="O35" sqref="O35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65</v>
      </c>
      <c r="B6" s="7" t="s">
        <v>66</v>
      </c>
      <c r="H6" s="10" t="s">
        <v>73</v>
      </c>
    </row>
    <row r="7" spans="1:9">
      <c r="A7" s="15" t="s">
        <v>67</v>
      </c>
      <c r="B7" s="5"/>
    </row>
    <row r="8" spans="1:9">
      <c r="A8" s="15" t="s">
        <v>68</v>
      </c>
      <c r="B8" s="5"/>
    </row>
    <row r="9" spans="1:9">
      <c r="A9" s="15" t="s">
        <v>69</v>
      </c>
      <c r="B9" s="5"/>
      <c r="H9" s="6" t="s">
        <v>74</v>
      </c>
      <c r="I9" s="6" t="s">
        <v>75</v>
      </c>
    </row>
    <row r="10" spans="1:9">
      <c r="A10" s="10" t="s">
        <v>70</v>
      </c>
      <c r="B10" s="6">
        <v>0</v>
      </c>
      <c r="D10" s="10" t="s">
        <v>71</v>
      </c>
      <c r="E10" s="6">
        <v>0</v>
      </c>
      <c r="H10" s="6">
        <f>SUM(M:M)/O43</f>
        <v>0</v>
      </c>
      <c r="I10" s="6">
        <f>SUM(N:N)/O43</f>
        <v>1</v>
      </c>
    </row>
    <row r="11" spans="1:9">
      <c r="A11" s="10" t="s">
        <v>71</v>
      </c>
      <c r="B11" s="6">
        <v>0</v>
      </c>
      <c r="D11" s="10" t="s">
        <v>72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3.5</v>
      </c>
      <c r="F21" s="1">
        <v>0</v>
      </c>
      <c r="G21" s="1">
        <v>30035.945</v>
      </c>
      <c r="H21" s="2">
        <v>0</v>
      </c>
      <c r="I21" s="4">
        <v>42.66</v>
      </c>
      <c r="J21" s="2">
        <f>TRUNC(F21+(I21/100*F21),2)</f>
        <v>0</v>
      </c>
      <c r="K21" s="2">
        <f>TRUNC(G21+(I21/100*G21),2)</f>
        <v>42849.27</v>
      </c>
      <c r="L21" s="2">
        <f t="shared" ref="L21:L27" si="0">TRUNC(J21+K21,2)</f>
        <v>42849.27</v>
      </c>
      <c r="M21" s="2">
        <f t="shared" ref="M21:M27" si="1">IF((J21+K21), TRUNC((J21/(J21+K21)*O21),2), 0)</f>
        <v>0</v>
      </c>
      <c r="N21" s="2">
        <f t="shared" ref="N21:N27" si="2">IF((J21+K21), TRUNC((K21/(J21+K21)*O21),2), 0)</f>
        <v>149972.44</v>
      </c>
      <c r="O21" s="2">
        <f t="shared" ref="O21:O27" si="3">TRUNC(L21*E21,2)</f>
        <v>149972.44</v>
      </c>
      <c r="P21" s="3" t="str">
        <f>IF(O21&lt;=(Relatório!O21*1.05),"PREÇO VÁLIDO","PREÇO INVÁLIDO")</f>
        <v>PREÇO VÁLIDO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7</v>
      </c>
      <c r="F22" s="1">
        <v>0</v>
      </c>
      <c r="G22" s="1">
        <v>22647.345000000001</v>
      </c>
      <c r="H22" s="2">
        <v>0</v>
      </c>
      <c r="I22" s="4">
        <v>42.66</v>
      </c>
      <c r="J22" s="2">
        <f t="shared" ref="J22:J27" si="4">TRUNC(F22+(I22/100*F22),2)</f>
        <v>0</v>
      </c>
      <c r="K22" s="2">
        <f t="shared" ref="K22:K27" si="5">TRUNC(G22+(I22/100*G22),2)</f>
        <v>32308.7</v>
      </c>
      <c r="L22" s="2">
        <f t="shared" si="0"/>
        <v>32308.7</v>
      </c>
      <c r="M22" s="2">
        <f t="shared" si="1"/>
        <v>0</v>
      </c>
      <c r="N22" s="2">
        <f t="shared" si="2"/>
        <v>226160.9</v>
      </c>
      <c r="O22" s="2">
        <f t="shared" si="3"/>
        <v>226160.9</v>
      </c>
      <c r="P22" s="3" t="str">
        <f>IF(O22&lt;=(Relatório!O22*1.05),"PREÇO VÁLIDO","PREÇO INVÁLIDO")</f>
        <v>PREÇO VÁLIDO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7</v>
      </c>
      <c r="F23" s="1">
        <v>0</v>
      </c>
      <c r="G23" s="1">
        <v>8271.1149999999998</v>
      </c>
      <c r="H23" s="2">
        <v>0</v>
      </c>
      <c r="I23" s="4">
        <v>42.66</v>
      </c>
      <c r="J23" s="2">
        <f t="shared" si="4"/>
        <v>0</v>
      </c>
      <c r="K23" s="2">
        <f t="shared" si="5"/>
        <v>11799.57</v>
      </c>
      <c r="L23" s="2">
        <f t="shared" si="0"/>
        <v>11799.57</v>
      </c>
      <c r="M23" s="2">
        <f t="shared" si="1"/>
        <v>0</v>
      </c>
      <c r="N23" s="2">
        <f t="shared" si="2"/>
        <v>82596.990000000005</v>
      </c>
      <c r="O23" s="2">
        <f t="shared" si="3"/>
        <v>82596.990000000005</v>
      </c>
      <c r="P23" s="3" t="str">
        <f>IF(O23&lt;=(Relatório!O23*1.05),"PREÇO VÁLIDO","PREÇO INVÁLIDO")</f>
        <v>PREÇO VÁLIDO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1</v>
      </c>
      <c r="F24" s="1">
        <v>0</v>
      </c>
      <c r="G24" s="1">
        <v>5447.2849999999999</v>
      </c>
      <c r="H24" s="2">
        <v>0</v>
      </c>
      <c r="I24" s="4">
        <v>42.66</v>
      </c>
      <c r="J24" s="2">
        <f t="shared" si="4"/>
        <v>0</v>
      </c>
      <c r="K24" s="2">
        <f t="shared" si="5"/>
        <v>7771.09</v>
      </c>
      <c r="L24" s="2">
        <f t="shared" si="0"/>
        <v>7771.09</v>
      </c>
      <c r="M24" s="2">
        <f t="shared" si="1"/>
        <v>0</v>
      </c>
      <c r="N24" s="2">
        <f t="shared" si="2"/>
        <v>7771.09</v>
      </c>
      <c r="O24" s="2">
        <f t="shared" si="3"/>
        <v>7771.09</v>
      </c>
      <c r="P24" s="3" t="str">
        <f>IF(O24&lt;=(Relatório!O24*1.05),"PREÇO VÁLIDO","PREÇO INVÁLIDO")</f>
        <v>PREÇO VÁLIDO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1</v>
      </c>
      <c r="F25" s="1">
        <v>0</v>
      </c>
      <c r="G25" s="1">
        <v>4415.6350000000002</v>
      </c>
      <c r="H25" s="2">
        <v>0</v>
      </c>
      <c r="I25" s="4">
        <v>42.66</v>
      </c>
      <c r="J25" s="2">
        <f t="shared" si="4"/>
        <v>0</v>
      </c>
      <c r="K25" s="2">
        <f t="shared" si="5"/>
        <v>6299.34</v>
      </c>
      <c r="L25" s="2">
        <f t="shared" si="0"/>
        <v>6299.34</v>
      </c>
      <c r="M25" s="2">
        <f t="shared" si="1"/>
        <v>0</v>
      </c>
      <c r="N25" s="2">
        <f t="shared" si="2"/>
        <v>6299.34</v>
      </c>
      <c r="O25" s="2">
        <f t="shared" si="3"/>
        <v>6299.34</v>
      </c>
      <c r="P25" s="3" t="str">
        <f>IF(O25&lt;=(Relatório!O25*1.05),"PREÇO VÁLIDO","PREÇO INVÁLIDO")</f>
        <v>PREÇO VÁLIDO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1</v>
      </c>
      <c r="F26" s="1">
        <v>0</v>
      </c>
      <c r="G26" s="1">
        <v>5618.85</v>
      </c>
      <c r="H26" s="2">
        <v>0</v>
      </c>
      <c r="I26" s="4">
        <v>42.66</v>
      </c>
      <c r="J26" s="2">
        <f t="shared" si="4"/>
        <v>0</v>
      </c>
      <c r="K26" s="2">
        <f t="shared" si="5"/>
        <v>8015.85</v>
      </c>
      <c r="L26" s="2">
        <f t="shared" si="0"/>
        <v>8015.85</v>
      </c>
      <c r="M26" s="2">
        <f t="shared" si="1"/>
        <v>0</v>
      </c>
      <c r="N26" s="2">
        <f t="shared" si="2"/>
        <v>8015.85</v>
      </c>
      <c r="O26" s="2">
        <f t="shared" si="3"/>
        <v>8015.85</v>
      </c>
      <c r="P26" s="3" t="str">
        <f>IF(O26&lt;=(Relatório!O26*1.05),"PREÇO VÁLIDO","PREÇO INVÁLIDO")</f>
        <v>PREÇO VÁLIDO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1</v>
      </c>
      <c r="F27" s="1">
        <v>0</v>
      </c>
      <c r="G27" s="1">
        <v>4117.92</v>
      </c>
      <c r="H27" s="2">
        <v>0</v>
      </c>
      <c r="I27" s="4">
        <v>42.66</v>
      </c>
      <c r="J27" s="2">
        <f t="shared" si="4"/>
        <v>0</v>
      </c>
      <c r="K27" s="2">
        <f t="shared" si="5"/>
        <v>5874.62</v>
      </c>
      <c r="L27" s="2">
        <f t="shared" si="0"/>
        <v>5874.62</v>
      </c>
      <c r="M27" s="2">
        <f t="shared" si="1"/>
        <v>0</v>
      </c>
      <c r="N27" s="2">
        <f>IF((J27+K27), TRUNC((K27/(J27+K27)*O27),2), 0)</f>
        <v>5874.62</v>
      </c>
      <c r="O27" s="2">
        <f t="shared" si="3"/>
        <v>5874.62</v>
      </c>
      <c r="P27" s="3" t="str">
        <f>IF(O27&lt;=(Relatório!O27*1.05),"PREÇO VÁLIDO","PREÇO INVÁLIDO")</f>
        <v>PREÇO VÁLIDO</v>
      </c>
    </row>
    <row r="28" spans="1:17" ht="24.95" customHeight="1">
      <c r="A28" s="3" t="s">
        <v>21</v>
      </c>
      <c r="B28" s="3"/>
      <c r="C28" s="3" t="s">
        <v>40</v>
      </c>
      <c r="D28" s="3"/>
      <c r="E28" s="3">
        <v>0</v>
      </c>
      <c r="F28" s="3"/>
      <c r="G28" s="3"/>
      <c r="H28" s="3"/>
      <c r="I28" s="4"/>
      <c r="J28" s="3"/>
      <c r="K28" s="3"/>
      <c r="L28" s="3"/>
      <c r="M28" s="3"/>
      <c r="N28" s="3"/>
      <c r="O28" s="3"/>
      <c r="P28" s="3" t="str">
        <f>IF(O28&lt;=(Relatório!O28*1.05),"PREÇO VÁLIDO","PREÇO INVÁLIDO")</f>
        <v>PREÇO VÁLIDO</v>
      </c>
    </row>
    <row r="29" spans="1:17" ht="24.95" customHeight="1">
      <c r="A29" s="3" t="s">
        <v>21</v>
      </c>
      <c r="B29" s="3" t="s">
        <v>41</v>
      </c>
      <c r="C29" s="3" t="s">
        <v>42</v>
      </c>
      <c r="D29" s="3" t="s">
        <v>27</v>
      </c>
      <c r="E29" s="3">
        <v>7</v>
      </c>
      <c r="F29" s="1">
        <v>0</v>
      </c>
      <c r="G29" s="1">
        <v>2056.4650000000001</v>
      </c>
      <c r="H29" s="2">
        <v>0</v>
      </c>
      <c r="I29" s="4">
        <v>42.66</v>
      </c>
      <c r="J29" s="2">
        <f>TRUNC(F29+(I29/100*F29),2)</f>
        <v>0</v>
      </c>
      <c r="K29" s="2">
        <f>TRUNC(G29+(I29/100*G29),2)</f>
        <v>2933.75</v>
      </c>
      <c r="L29" s="2">
        <f>TRUNC(J29+K29,2)</f>
        <v>2933.75</v>
      </c>
      <c r="M29" s="2">
        <f>IF((J29+K29), TRUNC((J29/(J29+K29)*O29),2), 0)</f>
        <v>0</v>
      </c>
      <c r="N29" s="2">
        <f>IF((J29+K29), TRUNC((K29/(J29+K29)*O29),2), 0)</f>
        <v>20536.25</v>
      </c>
      <c r="O29" s="2">
        <f>TRUNC(L29*E29,2)</f>
        <v>20536.25</v>
      </c>
      <c r="P29" s="3" t="str">
        <f>IF(O29&lt;=(Relatório!O29*1.05),"PREÇO VÁLIDO","PREÇO INVÁLIDO")</f>
        <v>PREÇO VÁLIDO</v>
      </c>
    </row>
    <row r="30" spans="1:17" ht="24.95" customHeight="1">
      <c r="A30" s="3" t="s">
        <v>21</v>
      </c>
      <c r="B30" s="3" t="s">
        <v>43</v>
      </c>
      <c r="C30" s="3" t="s">
        <v>44</v>
      </c>
      <c r="D30" s="3" t="s">
        <v>27</v>
      </c>
      <c r="E30" s="3">
        <v>1</v>
      </c>
      <c r="F30" s="1">
        <v>0</v>
      </c>
      <c r="G30" s="1">
        <v>569.79</v>
      </c>
      <c r="H30" s="2">
        <v>0</v>
      </c>
      <c r="I30" s="4">
        <v>42.66</v>
      </c>
      <c r="J30" s="2">
        <f>TRUNC(F30+(I30/100*F30),2)</f>
        <v>0</v>
      </c>
      <c r="K30" s="2">
        <f>TRUNC(G30+(I30/100*G30),2)</f>
        <v>812.86</v>
      </c>
      <c r="L30" s="2">
        <f>TRUNC(J30+K30,2)</f>
        <v>812.86</v>
      </c>
      <c r="M30" s="2">
        <f>IF((J30+K30), TRUNC((J30/(J30+K30)*O30),2), 0)</f>
        <v>0</v>
      </c>
      <c r="N30" s="2">
        <f>IF((J30+K30), TRUNC((K30/(J30+K30)*O30),2), 0)</f>
        <v>812.86</v>
      </c>
      <c r="O30" s="2">
        <f>TRUNC(L30*E30,2)</f>
        <v>812.86</v>
      </c>
      <c r="P30" s="3" t="str">
        <f>IF(O30&lt;=(Relatório!O30*1.05),"PREÇO VÁLIDO","PREÇO INVÁLIDO")</f>
        <v>PREÇO VÁLIDO</v>
      </c>
    </row>
    <row r="31" spans="1:17" ht="24.95" customHeight="1">
      <c r="A31" s="3" t="s">
        <v>21</v>
      </c>
      <c r="B31" s="3"/>
      <c r="C31" s="3" t="s">
        <v>45</v>
      </c>
      <c r="D31" s="3"/>
      <c r="E31" s="3">
        <v>0</v>
      </c>
      <c r="F31" s="3"/>
      <c r="G31" s="3"/>
      <c r="H31" s="3"/>
      <c r="I31" s="4"/>
      <c r="J31" s="3"/>
      <c r="K31" s="3"/>
      <c r="L31" s="3"/>
      <c r="M31" s="3"/>
      <c r="N31" s="3"/>
      <c r="O31" s="3"/>
      <c r="P31" s="3" t="str">
        <f>IF(O31&lt;=(Relatório!O31*1.05),"PREÇO VÁLIDO","PREÇO INVÁLIDO")</f>
        <v>PREÇO VÁLIDO</v>
      </c>
    </row>
    <row r="32" spans="1:17" ht="24.95" customHeight="1">
      <c r="A32" s="3" t="s">
        <v>21</v>
      </c>
      <c r="B32" s="3" t="s">
        <v>46</v>
      </c>
      <c r="C32" s="3" t="s">
        <v>42</v>
      </c>
      <c r="D32" s="3" t="s">
        <v>27</v>
      </c>
      <c r="E32" s="3">
        <v>7</v>
      </c>
      <c r="F32" s="1">
        <v>0</v>
      </c>
      <c r="G32" s="1">
        <v>1369.86</v>
      </c>
      <c r="H32" s="2">
        <v>0</v>
      </c>
      <c r="I32" s="4">
        <v>42.66</v>
      </c>
      <c r="J32" s="2">
        <f>TRUNC(F32+(I32/100*F32),2)</f>
        <v>0</v>
      </c>
      <c r="K32" s="2">
        <f>TRUNC(G32+(I32/100*G32),2)</f>
        <v>1954.24</v>
      </c>
      <c r="L32" s="2">
        <f>TRUNC(J32+K32,2)</f>
        <v>1954.24</v>
      </c>
      <c r="M32" s="2">
        <f>IF((J32+K32), TRUNC((J32/(J32+K32)*O32),2), 0)</f>
        <v>0</v>
      </c>
      <c r="N32" s="2">
        <f>IF((J32+K32), TRUNC((K32/(J32+K32)*O32),2), 0)</f>
        <v>13679.68</v>
      </c>
      <c r="O32" s="2">
        <f>TRUNC(L32*E32,2)</f>
        <v>13679.68</v>
      </c>
      <c r="P32" s="3" t="str">
        <f>IF(O32&lt;=(Relatório!O32*1.05),"PREÇO VÁLIDO","PREÇO INVÁLIDO")</f>
        <v>PREÇO VÁLIDO</v>
      </c>
    </row>
    <row r="33" spans="1:16" ht="24.95" customHeight="1">
      <c r="A33" s="3" t="s">
        <v>21</v>
      </c>
      <c r="B33" s="3"/>
      <c r="C33" s="3" t="s">
        <v>47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P33" s="3" t="str">
        <f>IF(O33&lt;=(Relatório!O33*1.05),"PREÇO VÁLIDO","PREÇO INVÁLIDO")</f>
        <v>PREÇO VÁLIDO</v>
      </c>
    </row>
    <row r="34" spans="1:16" ht="24.95" customHeight="1">
      <c r="A34" s="3" t="s">
        <v>21</v>
      </c>
      <c r="B34" s="3" t="s">
        <v>48</v>
      </c>
      <c r="C34" s="3" t="s">
        <v>49</v>
      </c>
      <c r="D34" s="3" t="s">
        <v>27</v>
      </c>
      <c r="E34" s="3">
        <v>1</v>
      </c>
      <c r="F34" s="1">
        <v>0</v>
      </c>
      <c r="G34" s="1">
        <v>5630.0349999999999</v>
      </c>
      <c r="H34" s="2">
        <v>0</v>
      </c>
      <c r="I34" s="4">
        <v>42.66</v>
      </c>
      <c r="J34" s="2">
        <f>TRUNC(F34+(I34/100*F34),2)</f>
        <v>0</v>
      </c>
      <c r="K34" s="2">
        <f>TRUNC(G34+(I34/100*G34),2)</f>
        <v>8031.8</v>
      </c>
      <c r="L34" s="2">
        <f>TRUNC(J34+K34,2)</f>
        <v>8031.8</v>
      </c>
      <c r="M34" s="2">
        <f>IF((J34+K34), TRUNC((J34/(J34+K34)*O34),2), 0)</f>
        <v>0</v>
      </c>
      <c r="N34" s="2">
        <f>IF((J34+K34), TRUNC((K34/(J34+K34)*O34),2), 0)</f>
        <v>8031.8</v>
      </c>
      <c r="O34" s="2">
        <f>TRUNC(L34*E34,2)</f>
        <v>8031.8</v>
      </c>
      <c r="P34" s="3" t="str">
        <f>IF(O34&lt;=(Relatório!O34*1.05),"PREÇO VÁLIDO","PREÇO INVÁLIDO")</f>
        <v>PREÇO VÁLIDO</v>
      </c>
    </row>
    <row r="35" spans="1:16" ht="24.95" customHeight="1">
      <c r="A35" s="3" t="s">
        <v>21</v>
      </c>
      <c r="B35" s="3" t="s">
        <v>50</v>
      </c>
      <c r="C35" s="3" t="s">
        <v>51</v>
      </c>
      <c r="D35" s="3" t="s">
        <v>27</v>
      </c>
      <c r="E35" s="3">
        <v>1</v>
      </c>
      <c r="F35" s="1">
        <v>0</v>
      </c>
      <c r="G35" s="1">
        <v>3451.7350000000001</v>
      </c>
      <c r="H35" s="2">
        <v>0</v>
      </c>
      <c r="I35" s="4">
        <v>42.66</v>
      </c>
      <c r="J35" s="2">
        <f t="shared" ref="J35:J41" si="6">TRUNC(F35+(I35/100*F35),2)</f>
        <v>0</v>
      </c>
      <c r="K35" s="2">
        <f t="shared" ref="K35:K41" si="7">TRUNC(G35+(I35/100*G35),2)</f>
        <v>4924.24</v>
      </c>
      <c r="L35" s="2">
        <f>TRUNC(J35+K35,2)</f>
        <v>4924.24</v>
      </c>
      <c r="M35" s="2">
        <f>IF((J35+K35), TRUNC((J35/(J35+K35)*O35),2), 0)</f>
        <v>0</v>
      </c>
      <c r="N35" s="2">
        <f>IF((J35+K35), TRUNC((K35/(J35+K35)*O35),2), 0)</f>
        <v>4924.24</v>
      </c>
      <c r="O35" s="2">
        <f>TRUNC(L35*E35,2)</f>
        <v>4924.24</v>
      </c>
      <c r="P35" s="3" t="str">
        <f>IF(O35&lt;=(Relatório!O35*1.05),"PREÇO VÁLIDO","PREÇO INVÁLIDO")</f>
        <v>PREÇO VÁLIDO</v>
      </c>
    </row>
    <row r="36" spans="1:16" ht="24.95" customHeight="1">
      <c r="A36" s="3" t="s">
        <v>21</v>
      </c>
      <c r="B36" s="3" t="s">
        <v>52</v>
      </c>
      <c r="C36" s="3" t="s">
        <v>53</v>
      </c>
      <c r="D36" s="3" t="s">
        <v>27</v>
      </c>
      <c r="E36" s="3">
        <v>1</v>
      </c>
      <c r="F36" s="1">
        <v>0</v>
      </c>
      <c r="G36" s="1">
        <v>4293.625</v>
      </c>
      <c r="H36" s="2">
        <v>0</v>
      </c>
      <c r="I36" s="4">
        <v>42.66</v>
      </c>
      <c r="J36" s="2">
        <f t="shared" si="6"/>
        <v>0</v>
      </c>
      <c r="K36" s="2">
        <f t="shared" si="7"/>
        <v>6125.28</v>
      </c>
      <c r="L36" s="2">
        <f>TRUNC(J36+K36,2)</f>
        <v>6125.28</v>
      </c>
      <c r="M36" s="2">
        <f>IF((J36+K36), TRUNC((J36/(J36+K36)*O36),2), 0)</f>
        <v>0</v>
      </c>
      <c r="N36" s="2">
        <f>IF((J36+K36), TRUNC((K36/(J36+K36)*O36),2), 0)</f>
        <v>6125.28</v>
      </c>
      <c r="O36" s="2">
        <f>TRUNC(L36*E36,2)</f>
        <v>6125.28</v>
      </c>
      <c r="P36" s="3" t="str">
        <f>IF(O36&lt;=(Relatório!O36*1.05),"PREÇO VÁLIDO","PREÇO INVÁLIDO")</f>
        <v>PREÇO VÁLIDO</v>
      </c>
    </row>
    <row r="37" spans="1:16" ht="24.95" customHeight="1">
      <c r="A37" s="3" t="s">
        <v>21</v>
      </c>
      <c r="B37" s="3"/>
      <c r="C37" s="3" t="s">
        <v>54</v>
      </c>
      <c r="D37" s="3"/>
      <c r="E37" s="3">
        <v>0</v>
      </c>
      <c r="F37" s="3"/>
      <c r="G37" s="3"/>
      <c r="H37" s="3"/>
      <c r="I37" s="4"/>
      <c r="J37" s="3"/>
      <c r="K37" s="3"/>
      <c r="L37" s="3"/>
      <c r="M37" s="3"/>
      <c r="N37" s="3"/>
      <c r="O37" s="3"/>
      <c r="P37" s="3" t="str">
        <f>IF(O37&lt;=(Relatório!O37*1.05),"PREÇO VÁLIDO","PREÇO INVÁLIDO")</f>
        <v>PREÇO VÁLIDO</v>
      </c>
    </row>
    <row r="38" spans="1:16" ht="24.95" customHeight="1">
      <c r="A38" s="3" t="s">
        <v>21</v>
      </c>
      <c r="B38" s="3" t="s">
        <v>55</v>
      </c>
      <c r="C38" s="3" t="s">
        <v>42</v>
      </c>
      <c r="D38" s="3" t="s">
        <v>27</v>
      </c>
      <c r="E38" s="3">
        <v>7</v>
      </c>
      <c r="F38" s="1">
        <v>0</v>
      </c>
      <c r="G38" s="1">
        <v>408.57499999999999</v>
      </c>
      <c r="H38" s="2">
        <v>0</v>
      </c>
      <c r="I38" s="4">
        <v>42.66</v>
      </c>
      <c r="J38" s="2">
        <f t="shared" si="6"/>
        <v>0</v>
      </c>
      <c r="K38" s="2">
        <f t="shared" si="7"/>
        <v>582.87</v>
      </c>
      <c r="L38" s="2">
        <f>TRUNC(J38+K38,2)</f>
        <v>582.87</v>
      </c>
      <c r="M38" s="2">
        <f>IF((J38+K38), TRUNC((J38/(J38+K38)*O38),2), 0)</f>
        <v>0</v>
      </c>
      <c r="N38" s="2">
        <f>IF((J38+K38), TRUNC((K38/(J38+K38)*O38),2), 0)</f>
        <v>4080.09</v>
      </c>
      <c r="O38" s="2">
        <f>TRUNC(L38*E38,2)</f>
        <v>4080.09</v>
      </c>
      <c r="P38" s="3" t="str">
        <f>IF(O38&lt;=(Relatório!O38*1.05),"PREÇO VÁLIDO","PREÇO INVÁLIDO")</f>
        <v>PREÇO VÁLIDO</v>
      </c>
    </row>
    <row r="39" spans="1:16" ht="24.95" customHeight="1">
      <c r="A39" s="3" t="s">
        <v>21</v>
      </c>
      <c r="B39" s="3"/>
      <c r="C39" s="3" t="s">
        <v>56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P39" s="3" t="str">
        <f>IF(O39&lt;=(Relatório!O39*1.05),"PREÇO VÁLIDO","PREÇO INVÁLIDO")</f>
        <v>PREÇO VÁLIDO</v>
      </c>
    </row>
    <row r="40" spans="1:16" ht="24.95" customHeight="1">
      <c r="A40" s="3" t="s">
        <v>21</v>
      </c>
      <c r="B40" s="3" t="s">
        <v>57</v>
      </c>
      <c r="C40" s="3" t="s">
        <v>58</v>
      </c>
      <c r="D40" s="3" t="s">
        <v>27</v>
      </c>
      <c r="E40" s="3">
        <v>1</v>
      </c>
      <c r="F40" s="1">
        <v>0</v>
      </c>
      <c r="G40" s="1">
        <v>3089.55</v>
      </c>
      <c r="H40" s="2">
        <v>0</v>
      </c>
      <c r="I40" s="4">
        <v>42.66</v>
      </c>
      <c r="J40" s="2">
        <f t="shared" si="6"/>
        <v>0</v>
      </c>
      <c r="K40" s="2">
        <f t="shared" si="7"/>
        <v>4407.55</v>
      </c>
      <c r="L40" s="2">
        <f>TRUNC(J40+K40,2)</f>
        <v>4407.55</v>
      </c>
      <c r="M40" s="2">
        <f>IF((J40+K40), TRUNC((J40/(J40+K40)*O40),2), 0)</f>
        <v>0</v>
      </c>
      <c r="N40" s="2">
        <f>IF((J40+K40), TRUNC((K40/(J40+K40)*O40),2), 0)</f>
        <v>4407.55</v>
      </c>
      <c r="O40" s="2">
        <f>TRUNC(L40*E40,2)</f>
        <v>4407.55</v>
      </c>
      <c r="P40" s="3" t="str">
        <f>IF(O40&lt;=(Relatório!O40*1.05),"PREÇO VÁLIDO","PREÇO INVÁLIDO")</f>
        <v>PREÇO VÁLIDO</v>
      </c>
    </row>
    <row r="41" spans="1:16" ht="24.95" customHeight="1">
      <c r="A41" s="3" t="s">
        <v>21</v>
      </c>
      <c r="B41" s="3" t="s">
        <v>59</v>
      </c>
      <c r="C41" s="3" t="s">
        <v>60</v>
      </c>
      <c r="D41" s="3" t="s">
        <v>27</v>
      </c>
      <c r="E41" s="3">
        <v>1</v>
      </c>
      <c r="F41" s="1">
        <v>0</v>
      </c>
      <c r="G41" s="1">
        <v>3089.2849999999999</v>
      </c>
      <c r="H41" s="2">
        <v>0</v>
      </c>
      <c r="I41" s="4">
        <v>42.66</v>
      </c>
      <c r="J41" s="2">
        <f t="shared" si="6"/>
        <v>0</v>
      </c>
      <c r="K41" s="2">
        <f t="shared" si="7"/>
        <v>4407.17</v>
      </c>
      <c r="L41" s="2">
        <f>TRUNC(J41+K41,2)</f>
        <v>4407.17</v>
      </c>
      <c r="M41" s="2">
        <f>IF((J41+K41), TRUNC((J41/(J41+K41)*O41),2), 0)</f>
        <v>0</v>
      </c>
      <c r="N41" s="2">
        <f>IF((J41+K41), TRUNC((K41/(J41+K41)*O41),2), 0)</f>
        <v>4407.17</v>
      </c>
      <c r="O41" s="2">
        <f>TRUNC(L41*E41,2)</f>
        <v>4407.17</v>
      </c>
      <c r="P41" s="3" t="str">
        <f>IF(O41&lt;=(Relatório!O41*1.05),"PREÇO VÁLIDO","PREÇO INVÁLIDO")</f>
        <v>PREÇO VÁLIDO</v>
      </c>
    </row>
    <row r="42" spans="1:16">
      <c r="A42" s="7" t="s">
        <v>61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f>SUM(O17:O41)</f>
        <v>553696.15</v>
      </c>
    </row>
    <row r="43" spans="1:16">
      <c r="A43" s="7" t="s">
        <v>62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>
        <f>SUM(O42)</f>
        <v>553696.15</v>
      </c>
    </row>
    <row r="45" spans="1:16">
      <c r="A45" t="str">
        <f>CONCATENATE("Importa o presente valor total proposto em: ", TEXT(SUM(O42), "R$ #.###,#0"))</f>
        <v>Importa o presente valor total proposto em: R$ 553.696,15</v>
      </c>
    </row>
    <row r="47" spans="1:16">
      <c r="B47" s="9" t="s">
        <v>63</v>
      </c>
    </row>
    <row r="48" spans="1:16">
      <c r="B48" s="9" t="s">
        <v>64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8"/>
  <sheetViews>
    <sheetView topLeftCell="I34" workbookViewId="0">
      <selection activeCell="O43" sqref="O43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65</v>
      </c>
      <c r="B6" s="7" t="s">
        <v>66</v>
      </c>
      <c r="H6" s="10" t="s">
        <v>73</v>
      </c>
    </row>
    <row r="7" spans="1:9">
      <c r="A7" s="15" t="s">
        <v>67</v>
      </c>
      <c r="B7" s="5"/>
    </row>
    <row r="8" spans="1:9">
      <c r="A8" s="15" t="s">
        <v>68</v>
      </c>
      <c r="B8" s="5"/>
    </row>
    <row r="9" spans="1:9">
      <c r="A9" s="15" t="s">
        <v>69</v>
      </c>
      <c r="B9" s="5"/>
      <c r="H9" s="6" t="s">
        <v>74</v>
      </c>
      <c r="I9" s="6" t="s">
        <v>75</v>
      </c>
    </row>
    <row r="10" spans="1:9">
      <c r="A10" s="10" t="s">
        <v>70</v>
      </c>
      <c r="B10" s="6">
        <v>0</v>
      </c>
      <c r="D10" s="10" t="s">
        <v>71</v>
      </c>
      <c r="E10" s="6">
        <v>0</v>
      </c>
      <c r="H10" s="6">
        <f>SUM(M:M)/O43</f>
        <v>0</v>
      </c>
      <c r="I10" s="6">
        <f>SUM(N:N)/O43</f>
        <v>1</v>
      </c>
    </row>
    <row r="11" spans="1:9">
      <c r="A11" s="10" t="s">
        <v>71</v>
      </c>
      <c r="B11" s="6">
        <v>0</v>
      </c>
      <c r="D11" s="10" t="s">
        <v>72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Q19" s="3" t="s">
        <v>23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Q20" s="3" t="s">
        <v>23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3.5</v>
      </c>
      <c r="F21" s="1">
        <v>0</v>
      </c>
      <c r="G21" s="1">
        <v>30035.94</v>
      </c>
      <c r="H21" s="2">
        <v>0</v>
      </c>
      <c r="I21" s="4">
        <v>42.66</v>
      </c>
      <c r="J21" s="2">
        <f t="shared" ref="J21:J27" si="0">F21+(I21/100*F21)</f>
        <v>0</v>
      </c>
      <c r="K21" s="2">
        <f t="shared" ref="K21:K27" si="1">G21+(I21/100*G21)</f>
        <v>42849.272003999999</v>
      </c>
      <c r="L21" s="2">
        <f t="shared" ref="L21:L27" si="2">TRUNC(J21+K21,2)</f>
        <v>42849.27</v>
      </c>
      <c r="M21" s="2">
        <f t="shared" ref="M21:M27" si="3">IF((J21+K21), TRUNC((J21/(J21+K21)*O21),2), 0)</f>
        <v>0</v>
      </c>
      <c r="N21" s="2">
        <f t="shared" ref="N21:N27" si="4">IF((J21+K21), TRUNC((K21/(J21+K21)*O21),2), 0)</f>
        <v>149972.44</v>
      </c>
      <c r="O21" s="2">
        <f t="shared" ref="O21:O27" si="5">TRUNC(L21*E21,2)</f>
        <v>149972.44</v>
      </c>
      <c r="Q21" s="3" t="s">
        <v>23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7</v>
      </c>
      <c r="F22" s="1">
        <v>0</v>
      </c>
      <c r="G22" s="1">
        <v>22647.34</v>
      </c>
      <c r="H22" s="2">
        <v>0</v>
      </c>
      <c r="I22" s="4">
        <v>42.66</v>
      </c>
      <c r="J22" s="2">
        <f t="shared" si="0"/>
        <v>0</v>
      </c>
      <c r="K22" s="2">
        <f t="shared" si="1"/>
        <v>32308.695244000002</v>
      </c>
      <c r="L22" s="2">
        <f t="shared" si="2"/>
        <v>32308.69</v>
      </c>
      <c r="M22" s="2">
        <f t="shared" si="3"/>
        <v>0</v>
      </c>
      <c r="N22" s="2">
        <f t="shared" si="4"/>
        <v>226160.83</v>
      </c>
      <c r="O22" s="2">
        <f t="shared" si="5"/>
        <v>226160.83</v>
      </c>
      <c r="Q22" s="3" t="s">
        <v>23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7</v>
      </c>
      <c r="F23" s="1">
        <v>0</v>
      </c>
      <c r="G23" s="1">
        <v>8271.11</v>
      </c>
      <c r="H23" s="2">
        <v>0</v>
      </c>
      <c r="I23" s="4">
        <v>42.66</v>
      </c>
      <c r="J23" s="2">
        <f t="shared" si="0"/>
        <v>0</v>
      </c>
      <c r="K23" s="2">
        <f t="shared" si="1"/>
        <v>11799.565526</v>
      </c>
      <c r="L23" s="2">
        <f t="shared" si="2"/>
        <v>11799.56</v>
      </c>
      <c r="M23" s="2">
        <f t="shared" si="3"/>
        <v>0</v>
      </c>
      <c r="N23" s="2">
        <f t="shared" si="4"/>
        <v>82596.92</v>
      </c>
      <c r="O23" s="2">
        <f t="shared" si="5"/>
        <v>82596.92</v>
      </c>
      <c r="Q23" s="3" t="s">
        <v>23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1</v>
      </c>
      <c r="F24" s="1">
        <v>0</v>
      </c>
      <c r="G24" s="1">
        <v>5447.28</v>
      </c>
      <c r="H24" s="2">
        <v>0</v>
      </c>
      <c r="I24" s="4">
        <v>42.66</v>
      </c>
      <c r="J24" s="2">
        <f t="shared" si="0"/>
        <v>0</v>
      </c>
      <c r="K24" s="2">
        <f t="shared" si="1"/>
        <v>7771.0896479999992</v>
      </c>
      <c r="L24" s="2">
        <f t="shared" si="2"/>
        <v>7771.08</v>
      </c>
      <c r="M24" s="2">
        <f t="shared" si="3"/>
        <v>0</v>
      </c>
      <c r="N24" s="2">
        <f t="shared" si="4"/>
        <v>7771.08</v>
      </c>
      <c r="O24" s="2">
        <f t="shared" si="5"/>
        <v>7771.08</v>
      </c>
      <c r="Q24" s="3" t="s">
        <v>23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1</v>
      </c>
      <c r="F25" s="1">
        <v>0</v>
      </c>
      <c r="G25" s="1">
        <v>4415.63</v>
      </c>
      <c r="H25" s="2">
        <v>0</v>
      </c>
      <c r="I25" s="4">
        <v>42.66</v>
      </c>
      <c r="J25" s="2">
        <f t="shared" si="0"/>
        <v>0</v>
      </c>
      <c r="K25" s="2">
        <f t="shared" si="1"/>
        <v>6299.3377579999997</v>
      </c>
      <c r="L25" s="2">
        <f t="shared" si="2"/>
        <v>6299.33</v>
      </c>
      <c r="M25" s="2">
        <f t="shared" si="3"/>
        <v>0</v>
      </c>
      <c r="N25" s="2">
        <f t="shared" si="4"/>
        <v>6299.33</v>
      </c>
      <c r="O25" s="2">
        <f t="shared" si="5"/>
        <v>6299.33</v>
      </c>
      <c r="Q25" s="3" t="s">
        <v>23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1</v>
      </c>
      <c r="F26" s="1">
        <v>0</v>
      </c>
      <c r="G26" s="1">
        <v>5618.85</v>
      </c>
      <c r="H26" s="2">
        <v>0</v>
      </c>
      <c r="I26" s="4">
        <v>42.66</v>
      </c>
      <c r="J26" s="2">
        <f t="shared" si="0"/>
        <v>0</v>
      </c>
      <c r="K26" s="2">
        <f t="shared" si="1"/>
        <v>8015.8514100000002</v>
      </c>
      <c r="L26" s="2">
        <f t="shared" si="2"/>
        <v>8015.85</v>
      </c>
      <c r="M26" s="2">
        <f t="shared" si="3"/>
        <v>0</v>
      </c>
      <c r="N26" s="2">
        <f t="shared" si="4"/>
        <v>8015.85</v>
      </c>
      <c r="O26" s="2">
        <f t="shared" si="5"/>
        <v>8015.85</v>
      </c>
      <c r="Q26" s="3" t="s">
        <v>23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1</v>
      </c>
      <c r="F27" s="1">
        <v>0</v>
      </c>
      <c r="G27" s="1">
        <v>4117.92</v>
      </c>
      <c r="H27" s="2">
        <v>0</v>
      </c>
      <c r="I27" s="4">
        <v>42.66</v>
      </c>
      <c r="J27" s="2">
        <f t="shared" si="0"/>
        <v>0</v>
      </c>
      <c r="K27" s="2">
        <f t="shared" si="1"/>
        <v>5874.6246719999999</v>
      </c>
      <c r="L27" s="2">
        <f t="shared" si="2"/>
        <v>5874.62</v>
      </c>
      <c r="M27" s="2">
        <f t="shared" si="3"/>
        <v>0</v>
      </c>
      <c r="N27" s="2">
        <f t="shared" si="4"/>
        <v>5874.62</v>
      </c>
      <c r="O27" s="2">
        <f t="shared" si="5"/>
        <v>5874.62</v>
      </c>
      <c r="Q27" s="3" t="s">
        <v>23</v>
      </c>
    </row>
    <row r="28" spans="1:17" ht="24.95" customHeight="1">
      <c r="A28" s="3" t="s">
        <v>21</v>
      </c>
      <c r="B28" s="3"/>
      <c r="C28" s="3" t="s">
        <v>40</v>
      </c>
      <c r="D28" s="3"/>
      <c r="E28" s="3">
        <v>0</v>
      </c>
      <c r="F28" s="3"/>
      <c r="G28" s="3"/>
      <c r="H28" s="3"/>
      <c r="I28" s="4"/>
      <c r="J28" s="3"/>
      <c r="K28" s="3"/>
      <c r="L28" s="3"/>
      <c r="M28" s="3"/>
      <c r="N28" s="3"/>
      <c r="O28" s="3"/>
      <c r="Q28" s="3" t="s">
        <v>23</v>
      </c>
    </row>
    <row r="29" spans="1:17" ht="24.95" customHeight="1">
      <c r="A29" s="3" t="s">
        <v>21</v>
      </c>
      <c r="B29" s="3" t="s">
        <v>41</v>
      </c>
      <c r="C29" s="3" t="s">
        <v>42</v>
      </c>
      <c r="D29" s="3" t="s">
        <v>27</v>
      </c>
      <c r="E29" s="3">
        <v>7</v>
      </c>
      <c r="F29" s="1">
        <v>0</v>
      </c>
      <c r="G29" s="1">
        <v>2056.46</v>
      </c>
      <c r="H29" s="2">
        <v>0</v>
      </c>
      <c r="I29" s="4">
        <v>42.66</v>
      </c>
      <c r="J29" s="2">
        <f>F29+(I29/100*F29)</f>
        <v>0</v>
      </c>
      <c r="K29" s="2">
        <f>G29+(I29/100*G29)</f>
        <v>2933.7458360000001</v>
      </c>
      <c r="L29" s="2">
        <f>TRUNC(J29+K29,2)</f>
        <v>2933.74</v>
      </c>
      <c r="M29" s="2">
        <f>IF((J29+K29), TRUNC((J29/(J29+K29)*O29),2), 0)</f>
        <v>0</v>
      </c>
      <c r="N29" s="2">
        <f>IF((J29+K29), TRUNC((K29/(J29+K29)*O29),2), 0)</f>
        <v>20536.18</v>
      </c>
      <c r="O29" s="2">
        <f>TRUNC(L29*E29,2)</f>
        <v>20536.18</v>
      </c>
      <c r="Q29" s="3" t="s">
        <v>23</v>
      </c>
    </row>
    <row r="30" spans="1:17" ht="24.95" customHeight="1">
      <c r="A30" s="3" t="s">
        <v>21</v>
      </c>
      <c r="B30" s="3" t="s">
        <v>43</v>
      </c>
      <c r="C30" s="3" t="s">
        <v>44</v>
      </c>
      <c r="D30" s="3" t="s">
        <v>27</v>
      </c>
      <c r="E30" s="3">
        <v>1</v>
      </c>
      <c r="F30" s="1">
        <v>0</v>
      </c>
      <c r="G30" s="1">
        <v>569.79</v>
      </c>
      <c r="H30" s="2">
        <v>0</v>
      </c>
      <c r="I30" s="4">
        <v>42.66</v>
      </c>
      <c r="J30" s="2">
        <f>F30+(I30/100*F30)</f>
        <v>0</v>
      </c>
      <c r="K30" s="2">
        <f>G30+(I30/100*G30)</f>
        <v>812.86241399999994</v>
      </c>
      <c r="L30" s="2">
        <f>TRUNC(J30+K30,2)</f>
        <v>812.86</v>
      </c>
      <c r="M30" s="2">
        <f>IF((J30+K30), TRUNC((J30/(J30+K30)*O30),2), 0)</f>
        <v>0</v>
      </c>
      <c r="N30" s="2">
        <f>IF((J30+K30), TRUNC((K30/(J30+K30)*O30),2), 0)</f>
        <v>812.86</v>
      </c>
      <c r="O30" s="2">
        <f>TRUNC(L30*E30,2)</f>
        <v>812.86</v>
      </c>
      <c r="Q30" s="3" t="s">
        <v>23</v>
      </c>
    </row>
    <row r="31" spans="1:17" ht="24.95" customHeight="1">
      <c r="A31" s="3" t="s">
        <v>21</v>
      </c>
      <c r="B31" s="3"/>
      <c r="C31" s="3" t="s">
        <v>45</v>
      </c>
      <c r="D31" s="3"/>
      <c r="E31" s="3">
        <v>0</v>
      </c>
      <c r="F31" s="3"/>
      <c r="G31" s="3"/>
      <c r="H31" s="3"/>
      <c r="I31" s="4"/>
      <c r="J31" s="3"/>
      <c r="K31" s="3"/>
      <c r="L31" s="3"/>
      <c r="M31" s="3"/>
      <c r="N31" s="3"/>
      <c r="O31" s="3"/>
      <c r="Q31" s="3" t="s">
        <v>23</v>
      </c>
    </row>
    <row r="32" spans="1:17" ht="24.95" customHeight="1">
      <c r="A32" s="3" t="s">
        <v>21</v>
      </c>
      <c r="B32" s="3" t="s">
        <v>46</v>
      </c>
      <c r="C32" s="3" t="s">
        <v>42</v>
      </c>
      <c r="D32" s="3" t="s">
        <v>27</v>
      </c>
      <c r="E32" s="3">
        <v>7</v>
      </c>
      <c r="F32" s="1">
        <v>0</v>
      </c>
      <c r="G32" s="1">
        <v>1369.86</v>
      </c>
      <c r="H32" s="2">
        <v>0</v>
      </c>
      <c r="I32" s="4">
        <v>42.66</v>
      </c>
      <c r="J32" s="2">
        <f>F32+(I32/100*F32)</f>
        <v>0</v>
      </c>
      <c r="K32" s="2">
        <f>G32+(I32/100*G32)</f>
        <v>1954.2422759999999</v>
      </c>
      <c r="L32" s="2">
        <f>TRUNC(J32+K32,2)</f>
        <v>1954.24</v>
      </c>
      <c r="M32" s="2">
        <f>IF((J32+K32), TRUNC((J32/(J32+K32)*O32),2), 0)</f>
        <v>0</v>
      </c>
      <c r="N32" s="2">
        <f>IF((J32+K32), TRUNC((K32/(J32+K32)*O32),2), 0)</f>
        <v>13679.68</v>
      </c>
      <c r="O32" s="2">
        <f>TRUNC(L32*E32,2)</f>
        <v>13679.68</v>
      </c>
      <c r="Q32" s="3" t="s">
        <v>23</v>
      </c>
    </row>
    <row r="33" spans="1:17" ht="24.95" customHeight="1">
      <c r="A33" s="3" t="s">
        <v>21</v>
      </c>
      <c r="B33" s="3"/>
      <c r="C33" s="3" t="s">
        <v>47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Q33" s="3" t="s">
        <v>23</v>
      </c>
    </row>
    <row r="34" spans="1:17" ht="24.95" customHeight="1">
      <c r="A34" s="3" t="s">
        <v>21</v>
      </c>
      <c r="B34" s="3" t="s">
        <v>48</v>
      </c>
      <c r="C34" s="3" t="s">
        <v>49</v>
      </c>
      <c r="D34" s="3" t="s">
        <v>27</v>
      </c>
      <c r="E34" s="3">
        <v>1</v>
      </c>
      <c r="F34" s="1">
        <v>0</v>
      </c>
      <c r="G34" s="1">
        <v>5630.03</v>
      </c>
      <c r="H34" s="2">
        <v>0</v>
      </c>
      <c r="I34" s="4">
        <v>42.66</v>
      </c>
      <c r="J34" s="2">
        <f>F34+(I34/100*F34)</f>
        <v>0</v>
      </c>
      <c r="K34" s="2">
        <f>G34+(I34/100*G34)</f>
        <v>8031.8007979999993</v>
      </c>
      <c r="L34" s="2">
        <f>TRUNC(J34+K34,2)</f>
        <v>8031.8</v>
      </c>
      <c r="M34" s="2">
        <f>IF((J34+K34), TRUNC((J34/(J34+K34)*O34),2), 0)</f>
        <v>0</v>
      </c>
      <c r="N34" s="2">
        <f>IF((J34+K34), TRUNC((K34/(J34+K34)*O34),2), 0)</f>
        <v>8031.8</v>
      </c>
      <c r="O34" s="2">
        <f>TRUNC(L34*E34,2)</f>
        <v>8031.8</v>
      </c>
      <c r="Q34" s="3" t="s">
        <v>23</v>
      </c>
    </row>
    <row r="35" spans="1:17" ht="24.95" customHeight="1">
      <c r="A35" s="3" t="s">
        <v>21</v>
      </c>
      <c r="B35" s="3" t="s">
        <v>50</v>
      </c>
      <c r="C35" s="3" t="s">
        <v>51</v>
      </c>
      <c r="D35" s="3" t="s">
        <v>27</v>
      </c>
      <c r="E35" s="3">
        <v>1</v>
      </c>
      <c r="F35" s="1">
        <v>0</v>
      </c>
      <c r="G35" s="1">
        <v>3451.73</v>
      </c>
      <c r="H35" s="2">
        <v>0</v>
      </c>
      <c r="I35" s="4">
        <v>42.66</v>
      </c>
      <c r="J35" s="2">
        <f>F35+(I35/100*F35)</f>
        <v>0</v>
      </c>
      <c r="K35" s="2">
        <f>G35+(I35/100*G35)</f>
        <v>4924.238018</v>
      </c>
      <c r="L35" s="2">
        <f>TRUNC(J35+K35,2)</f>
        <v>4924.2299999999996</v>
      </c>
      <c r="M35" s="2">
        <f>IF((J35+K35), TRUNC((J35/(J35+K35)*O35),2), 0)</f>
        <v>0</v>
      </c>
      <c r="N35" s="2">
        <f>IF((J35+K35), TRUNC((K35/(J35+K35)*O35),2), 0)</f>
        <v>4924.2299999999996</v>
      </c>
      <c r="O35" s="2">
        <f>TRUNC(L35*E35,2)</f>
        <v>4924.2299999999996</v>
      </c>
      <c r="Q35" s="3" t="s">
        <v>23</v>
      </c>
    </row>
    <row r="36" spans="1:17" ht="24.95" customHeight="1">
      <c r="A36" s="3" t="s">
        <v>21</v>
      </c>
      <c r="B36" s="3" t="s">
        <v>52</v>
      </c>
      <c r="C36" s="3" t="s">
        <v>53</v>
      </c>
      <c r="D36" s="3" t="s">
        <v>27</v>
      </c>
      <c r="E36" s="3">
        <v>1</v>
      </c>
      <c r="F36" s="1">
        <v>0</v>
      </c>
      <c r="G36" s="1">
        <v>4293.62</v>
      </c>
      <c r="H36" s="2">
        <v>0</v>
      </c>
      <c r="I36" s="4">
        <v>42.66</v>
      </c>
      <c r="J36" s="2">
        <f>F36+(I36/100*F36)</f>
        <v>0</v>
      </c>
      <c r="K36" s="2">
        <f>G36+(I36/100*G36)</f>
        <v>6125.278292</v>
      </c>
      <c r="L36" s="2">
        <f>TRUNC(J36+K36,2)</f>
        <v>6125.27</v>
      </c>
      <c r="M36" s="2">
        <f>IF((J36+K36), TRUNC((J36/(J36+K36)*O36),2), 0)</f>
        <v>0</v>
      </c>
      <c r="N36" s="2">
        <f>IF((J36+K36), TRUNC((K36/(J36+K36)*O36),2), 0)</f>
        <v>6125.27</v>
      </c>
      <c r="O36" s="2">
        <f>TRUNC(L36*E36,2)</f>
        <v>6125.27</v>
      </c>
      <c r="Q36" s="3" t="s">
        <v>23</v>
      </c>
    </row>
    <row r="37" spans="1:17" ht="24.95" customHeight="1">
      <c r="A37" s="3" t="s">
        <v>21</v>
      </c>
      <c r="B37" s="3"/>
      <c r="C37" s="3" t="s">
        <v>54</v>
      </c>
      <c r="D37" s="3"/>
      <c r="E37" s="3">
        <v>0</v>
      </c>
      <c r="F37" s="3"/>
      <c r="G37" s="3"/>
      <c r="H37" s="3"/>
      <c r="I37" s="4"/>
      <c r="J37" s="3"/>
      <c r="K37" s="3"/>
      <c r="L37" s="3"/>
      <c r="M37" s="3"/>
      <c r="N37" s="3"/>
      <c r="O37" s="3"/>
      <c r="Q37" s="3" t="s">
        <v>23</v>
      </c>
    </row>
    <row r="38" spans="1:17" ht="24.95" customHeight="1">
      <c r="A38" s="3" t="s">
        <v>21</v>
      </c>
      <c r="B38" s="3" t="s">
        <v>55</v>
      </c>
      <c r="C38" s="3" t="s">
        <v>42</v>
      </c>
      <c r="D38" s="3" t="s">
        <v>27</v>
      </c>
      <c r="E38" s="3">
        <v>7</v>
      </c>
      <c r="F38" s="1">
        <v>0</v>
      </c>
      <c r="G38" s="1">
        <v>408.57</v>
      </c>
      <c r="H38" s="2">
        <v>0</v>
      </c>
      <c r="I38" s="4">
        <v>42.66</v>
      </c>
      <c r="J38" s="2">
        <f>F38+(I38/100*F38)</f>
        <v>0</v>
      </c>
      <c r="K38" s="2">
        <f>G38+(I38/100*G38)</f>
        <v>582.86596199999997</v>
      </c>
      <c r="L38" s="2">
        <f>TRUNC(J38+K38,2)</f>
        <v>582.86</v>
      </c>
      <c r="M38" s="2">
        <f>IF((J38+K38), TRUNC((J38/(J38+K38)*O38),2), 0)</f>
        <v>0</v>
      </c>
      <c r="N38" s="2">
        <f>IF((J38+K38), TRUNC((K38/(J38+K38)*O38),2), 0)</f>
        <v>4080.02</v>
      </c>
      <c r="O38" s="2">
        <f>TRUNC(L38*E38,2)</f>
        <v>4080.02</v>
      </c>
      <c r="Q38" s="3" t="s">
        <v>23</v>
      </c>
    </row>
    <row r="39" spans="1:17" ht="24.95" customHeight="1">
      <c r="A39" s="3" t="s">
        <v>21</v>
      </c>
      <c r="B39" s="3"/>
      <c r="C39" s="3" t="s">
        <v>56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Q39" s="3" t="s">
        <v>23</v>
      </c>
    </row>
    <row r="40" spans="1:17" ht="24.95" customHeight="1">
      <c r="A40" s="3" t="s">
        <v>21</v>
      </c>
      <c r="B40" s="3" t="s">
        <v>57</v>
      </c>
      <c r="C40" s="3" t="s">
        <v>58</v>
      </c>
      <c r="D40" s="3" t="s">
        <v>27</v>
      </c>
      <c r="E40" s="3">
        <v>1</v>
      </c>
      <c r="F40" s="1">
        <v>0</v>
      </c>
      <c r="G40" s="1">
        <v>3089.55</v>
      </c>
      <c r="H40" s="2">
        <v>0</v>
      </c>
      <c r="I40" s="4">
        <v>42.66</v>
      </c>
      <c r="J40" s="2">
        <f>F40+(I40/100*F40)</f>
        <v>0</v>
      </c>
      <c r="K40" s="2">
        <f>G40+(I40/100*G40)</f>
        <v>4407.5520300000007</v>
      </c>
      <c r="L40" s="2">
        <f>TRUNC(J40+K40,2)</f>
        <v>4407.55</v>
      </c>
      <c r="M40" s="2">
        <f>IF((J40+K40), TRUNC((J40/(J40+K40)*O40),2), 0)</f>
        <v>0</v>
      </c>
      <c r="N40" s="2">
        <f>IF((J40+K40), TRUNC((K40/(J40+K40)*O40),2), 0)</f>
        <v>4407.55</v>
      </c>
      <c r="O40" s="2">
        <f>TRUNC(L40*E40,2)</f>
        <v>4407.55</v>
      </c>
      <c r="Q40" s="3" t="s">
        <v>23</v>
      </c>
    </row>
    <row r="41" spans="1:17" ht="24.95" customHeight="1">
      <c r="A41" s="3" t="s">
        <v>21</v>
      </c>
      <c r="B41" s="3" t="s">
        <v>59</v>
      </c>
      <c r="C41" s="3" t="s">
        <v>60</v>
      </c>
      <c r="D41" s="3" t="s">
        <v>27</v>
      </c>
      <c r="E41" s="3">
        <v>1</v>
      </c>
      <c r="F41" s="1">
        <v>0</v>
      </c>
      <c r="G41" s="1">
        <v>3089.28</v>
      </c>
      <c r="H41" s="2">
        <v>0</v>
      </c>
      <c r="I41" s="4">
        <v>42.66</v>
      </c>
      <c r="J41" s="2">
        <f>F41+(I41/100*F41)</f>
        <v>0</v>
      </c>
      <c r="K41" s="2">
        <f>G41+(I41/100*G41)</f>
        <v>4407.1668480000008</v>
      </c>
      <c r="L41" s="2">
        <f>TRUNC(J41+K41,2)</f>
        <v>4407.16</v>
      </c>
      <c r="M41" s="2">
        <f>IF((J41+K41), TRUNC((J41/(J41+K41)*O41),2), 0)</f>
        <v>0</v>
      </c>
      <c r="N41" s="2">
        <f>IF((J41+K41), TRUNC((K41/(J41+K41)*O41),2), 0)</f>
        <v>4407.16</v>
      </c>
      <c r="O41" s="2">
        <f>TRUNC(L41*E41,2)</f>
        <v>4407.16</v>
      </c>
      <c r="Q41" s="3" t="s">
        <v>23</v>
      </c>
    </row>
    <row r="42" spans="1:17">
      <c r="A42" s="7" t="s">
        <v>61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f>SUM(O17:O41)</f>
        <v>553695.82000000007</v>
      </c>
    </row>
    <row r="43" spans="1:17">
      <c r="A43" s="7" t="s">
        <v>62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>
        <f>SUM(O42)</f>
        <v>553695.82000000007</v>
      </c>
    </row>
    <row r="45" spans="1:17">
      <c r="A45" t="str">
        <f>CONCATENATE("Importa o presente valor total proposto em: ", TEXT(SUM(O42), "R$ #.###,#0"))</f>
        <v>Importa o presente valor total proposto em: R$ 553.695,82</v>
      </c>
    </row>
    <row r="47" spans="1:17">
      <c r="B47" s="9" t="s">
        <v>63</v>
      </c>
    </row>
    <row r="48" spans="1:17">
      <c r="B48" s="9" t="s">
        <v>64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Proposta</vt:lpstr>
      <vt:lpstr>Referencial</vt:lpstr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2025-06-16T14:05:44Z</dcterms:created>
  <dcterms:modified xsi:type="dcterms:W3CDTF">2025-06-23T19:31:07Z</dcterms:modified>
</cp:coreProperties>
</file>