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121-2025 - Projeto Aeroporto 3 Barras e Lages\Orçamento Lote 02\"/>
    </mc:Choice>
  </mc:AlternateContent>
  <xr:revisionPtr revIDLastSave="0" documentId="13_ncr:1_{DA331A84-8ACC-4D97-9612-71F1E2E6442B}" xr6:coauthVersionLast="36" xr6:coauthVersionMax="36" xr10:uidLastSave="{00000000-0000-0000-0000-000000000000}"/>
  <bookViews>
    <workbookView xWindow="0" yWindow="0" windowWidth="16170" windowHeight="5355" activeTab="1" xr2:uid="{00000000-000D-0000-FFFF-FFFF00000000}"/>
  </bookViews>
  <sheets>
    <sheet name="Proposta" sheetId="1" r:id="rId1"/>
    <sheet name="Referencial" sheetId="2" r:id="rId2"/>
    <sheet name="Relatório" sheetId="3" r:id="rId3"/>
  </sheets>
  <calcPr calcId="191029"/>
</workbook>
</file>

<file path=xl/calcChain.xml><?xml version="1.0" encoding="utf-8"?>
<calcChain xmlns="http://schemas.openxmlformats.org/spreadsheetml/2006/main">
  <c r="O43" i="2" l="1"/>
  <c r="K42" i="2"/>
  <c r="J42" i="2"/>
  <c r="K41" i="2"/>
  <c r="J41" i="2"/>
  <c r="K39" i="2"/>
  <c r="J39" i="2"/>
  <c r="K37" i="2"/>
  <c r="J37" i="2"/>
  <c r="K36" i="2"/>
  <c r="J36" i="2"/>
  <c r="K35" i="2"/>
  <c r="J35" i="2"/>
  <c r="K33" i="2"/>
  <c r="J33" i="2"/>
  <c r="J31" i="2"/>
  <c r="K31" i="2"/>
  <c r="K30" i="2"/>
  <c r="J30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K21" i="2"/>
  <c r="J21" i="2"/>
  <c r="K42" i="3"/>
  <c r="J42" i="3"/>
  <c r="L42" i="3" s="1"/>
  <c r="O42" i="3" s="1"/>
  <c r="K41" i="3"/>
  <c r="J41" i="3"/>
  <c r="K39" i="3"/>
  <c r="L39" i="3" s="1"/>
  <c r="O39" i="3" s="1"/>
  <c r="J39" i="3"/>
  <c r="K37" i="3"/>
  <c r="J37" i="3"/>
  <c r="K36" i="3"/>
  <c r="J36" i="3"/>
  <c r="K35" i="3"/>
  <c r="J35" i="3"/>
  <c r="L35" i="3" s="1"/>
  <c r="O35" i="3" s="1"/>
  <c r="Q35" i="1" s="1"/>
  <c r="K33" i="3"/>
  <c r="J33" i="3"/>
  <c r="K31" i="3"/>
  <c r="J31" i="3"/>
  <c r="K30" i="3"/>
  <c r="J30" i="3"/>
  <c r="O28" i="3"/>
  <c r="M28" i="3" s="1"/>
  <c r="N28" i="3"/>
  <c r="K28" i="3"/>
  <c r="J28" i="3"/>
  <c r="L28" i="3" s="1"/>
  <c r="K27" i="3"/>
  <c r="J27" i="3"/>
  <c r="L27" i="3" s="1"/>
  <c r="O27" i="3" s="1"/>
  <c r="K26" i="3"/>
  <c r="J26" i="3"/>
  <c r="K25" i="3"/>
  <c r="J25" i="3"/>
  <c r="K24" i="3"/>
  <c r="J24" i="3"/>
  <c r="K23" i="3"/>
  <c r="J23" i="3"/>
  <c r="K22" i="3"/>
  <c r="J22" i="3"/>
  <c r="K21" i="3"/>
  <c r="J21" i="3"/>
  <c r="P40" i="2"/>
  <c r="P38" i="2"/>
  <c r="L36" i="2"/>
  <c r="O36" i="2" s="1"/>
  <c r="P34" i="2"/>
  <c r="L33" i="2"/>
  <c r="O33" i="2" s="1"/>
  <c r="P32" i="2"/>
  <c r="P29" i="2"/>
  <c r="L21" i="2"/>
  <c r="O21" i="2" s="1"/>
  <c r="P20" i="2"/>
  <c r="P19" i="2"/>
  <c r="N42" i="1"/>
  <c r="M42" i="1"/>
  <c r="K42" i="1"/>
  <c r="J42" i="1"/>
  <c r="L42" i="1" s="1"/>
  <c r="O42" i="1" s="1"/>
  <c r="P42" i="1" s="1"/>
  <c r="K41" i="1"/>
  <c r="J41" i="1"/>
  <c r="Q40" i="1"/>
  <c r="P40" i="1"/>
  <c r="K39" i="1"/>
  <c r="N39" i="1" s="1"/>
  <c r="J39" i="1"/>
  <c r="Q38" i="1"/>
  <c r="P38" i="1"/>
  <c r="K37" i="1"/>
  <c r="J37" i="1"/>
  <c r="K36" i="1"/>
  <c r="J36" i="1"/>
  <c r="N36" i="1" s="1"/>
  <c r="K35" i="1"/>
  <c r="J35" i="1"/>
  <c r="L35" i="1" s="1"/>
  <c r="O35" i="1" s="1"/>
  <c r="Q34" i="1"/>
  <c r="P34" i="1"/>
  <c r="N33" i="1"/>
  <c r="M33" i="1"/>
  <c r="K33" i="1"/>
  <c r="J33" i="1"/>
  <c r="L33" i="1" s="1"/>
  <c r="O33" i="1" s="1"/>
  <c r="Q32" i="1"/>
  <c r="P32" i="1"/>
  <c r="K31" i="1"/>
  <c r="J31" i="1"/>
  <c r="L31" i="1" s="1"/>
  <c r="O31" i="1" s="1"/>
  <c r="K30" i="1"/>
  <c r="L30" i="1" s="1"/>
  <c r="O30" i="1" s="1"/>
  <c r="J30" i="1"/>
  <c r="Q29" i="1"/>
  <c r="P29" i="1"/>
  <c r="K28" i="1"/>
  <c r="J28" i="1"/>
  <c r="N28" i="1" s="1"/>
  <c r="M27" i="1"/>
  <c r="K27" i="1"/>
  <c r="J27" i="1"/>
  <c r="K26" i="1"/>
  <c r="N26" i="1" s="1"/>
  <c r="J26" i="1"/>
  <c r="K25" i="1"/>
  <c r="J25" i="1"/>
  <c r="N25" i="1" s="1"/>
  <c r="N24" i="1"/>
  <c r="M24" i="1"/>
  <c r="K24" i="1"/>
  <c r="J24" i="1"/>
  <c r="L24" i="1" s="1"/>
  <c r="O24" i="1" s="1"/>
  <c r="K23" i="1"/>
  <c r="J23" i="1"/>
  <c r="N23" i="1" s="1"/>
  <c r="K22" i="1"/>
  <c r="M22" i="1" s="1"/>
  <c r="J22" i="1"/>
  <c r="K21" i="1"/>
  <c r="L21" i="1" s="1"/>
  <c r="O21" i="1" s="1"/>
  <c r="J21" i="1"/>
  <c r="Q20" i="1"/>
  <c r="P20" i="1"/>
  <c r="Q19" i="1"/>
  <c r="P19" i="1"/>
  <c r="N33" i="2" l="1"/>
  <c r="M33" i="2"/>
  <c r="N39" i="3"/>
  <c r="M39" i="3"/>
  <c r="L41" i="1"/>
  <c r="O41" i="1" s="1"/>
  <c r="N41" i="1"/>
  <c r="M41" i="1"/>
  <c r="L22" i="1"/>
  <c r="O22" i="1" s="1"/>
  <c r="P22" i="1" s="1"/>
  <c r="P35" i="1"/>
  <c r="M35" i="3"/>
  <c r="L42" i="2"/>
  <c r="O42" i="2" s="1"/>
  <c r="P42" i="2" s="1"/>
  <c r="N30" i="1"/>
  <c r="N27" i="3"/>
  <c r="M27" i="3"/>
  <c r="N35" i="2"/>
  <c r="P31" i="1"/>
  <c r="L25" i="3"/>
  <c r="O25" i="3" s="1"/>
  <c r="N25" i="3" s="1"/>
  <c r="M25" i="3"/>
  <c r="M30" i="1"/>
  <c r="L26" i="2"/>
  <c r="O26" i="2" s="1"/>
  <c r="P26" i="2" s="1"/>
  <c r="N37" i="1"/>
  <c r="M37" i="1"/>
  <c r="L37" i="1"/>
  <c r="O37" i="1" s="1"/>
  <c r="M26" i="3"/>
  <c r="L22" i="3"/>
  <c r="O22" i="3" s="1"/>
  <c r="L37" i="2"/>
  <c r="O37" i="2" s="1"/>
  <c r="P37" i="2" s="1"/>
  <c r="L30" i="3"/>
  <c r="O30" i="3" s="1"/>
  <c r="Q30" i="1" s="1"/>
  <c r="M30" i="3"/>
  <c r="N27" i="1"/>
  <c r="L30" i="2"/>
  <c r="O30" i="2" s="1"/>
  <c r="N30" i="2" s="1"/>
  <c r="N35" i="3"/>
  <c r="Q42" i="1"/>
  <c r="N42" i="3"/>
  <c r="M42" i="3"/>
  <c r="N24" i="2"/>
  <c r="L23" i="2"/>
  <c r="O23" i="2" s="1"/>
  <c r="N31" i="3"/>
  <c r="N22" i="1"/>
  <c r="L27" i="1"/>
  <c r="O27" i="1" s="1"/>
  <c r="P27" i="1" s="1"/>
  <c r="L25" i="1"/>
  <c r="O25" i="1" s="1"/>
  <c r="P25" i="1" s="1"/>
  <c r="L41" i="3"/>
  <c r="O41" i="3" s="1"/>
  <c r="Q41" i="1" s="1"/>
  <c r="M25" i="1"/>
  <c r="L35" i="2"/>
  <c r="O35" i="2" s="1"/>
  <c r="P35" i="2" s="1"/>
  <c r="M21" i="2"/>
  <c r="L24" i="2"/>
  <c r="O24" i="2" s="1"/>
  <c r="M35" i="2"/>
  <c r="L23" i="3"/>
  <c r="O23" i="3" s="1"/>
  <c r="L36" i="3"/>
  <c r="O36" i="3" s="1"/>
  <c r="M31" i="1"/>
  <c r="M35" i="1"/>
  <c r="N21" i="2"/>
  <c r="M24" i="2"/>
  <c r="L27" i="2"/>
  <c r="O27" i="2" s="1"/>
  <c r="P27" i="2" s="1"/>
  <c r="L39" i="2"/>
  <c r="O39" i="2" s="1"/>
  <c r="P39" i="2" s="1"/>
  <c r="M23" i="3"/>
  <c r="M36" i="3"/>
  <c r="L23" i="1"/>
  <c r="O23" i="1" s="1"/>
  <c r="P23" i="1" s="1"/>
  <c r="L28" i="1"/>
  <c r="O28" i="1" s="1"/>
  <c r="P28" i="1" s="1"/>
  <c r="N31" i="1"/>
  <c r="N35" i="1"/>
  <c r="L31" i="3"/>
  <c r="O31" i="3" s="1"/>
  <c r="Q31" i="1" s="1"/>
  <c r="M23" i="1"/>
  <c r="M28" i="1"/>
  <c r="L31" i="2"/>
  <c r="O31" i="2" s="1"/>
  <c r="M31" i="2" s="1"/>
  <c r="L26" i="3"/>
  <c r="O26" i="3" s="1"/>
  <c r="Q26" i="1" s="1"/>
  <c r="L39" i="1"/>
  <c r="O39" i="1" s="1"/>
  <c r="P39" i="1" s="1"/>
  <c r="L22" i="2"/>
  <c r="O22" i="2" s="1"/>
  <c r="N22" i="2" s="1"/>
  <c r="L24" i="3"/>
  <c r="O24" i="3" s="1"/>
  <c r="Q24" i="1" s="1"/>
  <c r="M39" i="1"/>
  <c r="M22" i="2"/>
  <c r="M36" i="2"/>
  <c r="N21" i="1"/>
  <c r="N36" i="2"/>
  <c r="L21" i="3"/>
  <c r="O21" i="3" s="1"/>
  <c r="N21" i="3" s="1"/>
  <c r="N24" i="3"/>
  <c r="L33" i="3"/>
  <c r="O33" i="3" s="1"/>
  <c r="Q33" i="1" s="1"/>
  <c r="L26" i="1"/>
  <c r="O26" i="1" s="1"/>
  <c r="M21" i="1"/>
  <c r="M26" i="1"/>
  <c r="L25" i="2"/>
  <c r="O25" i="2" s="1"/>
  <c r="N25" i="2" s="1"/>
  <c r="M36" i="1"/>
  <c r="L41" i="2"/>
  <c r="O41" i="2" s="1"/>
  <c r="M41" i="2" s="1"/>
  <c r="L37" i="3"/>
  <c r="O37" i="3" s="1"/>
  <c r="Q37" i="1" s="1"/>
  <c r="L36" i="1"/>
  <c r="O36" i="1" s="1"/>
  <c r="P36" i="1" s="1"/>
  <c r="L28" i="2"/>
  <c r="O28" i="2" s="1"/>
  <c r="P28" i="2" s="1"/>
  <c r="M25" i="2" l="1"/>
  <c r="M41" i="3"/>
  <c r="Q28" i="1"/>
  <c r="P33" i="1"/>
  <c r="Q22" i="1"/>
  <c r="N37" i="2"/>
  <c r="N41" i="2"/>
  <c r="P41" i="2"/>
  <c r="N41" i="3"/>
  <c r="N39" i="2"/>
  <c r="P24" i="1"/>
  <c r="M28" i="2"/>
  <c r="M31" i="3"/>
  <c r="Q36" i="1"/>
  <c r="N22" i="3"/>
  <c r="P30" i="1"/>
  <c r="N31" i="2"/>
  <c r="P31" i="2"/>
  <c r="N26" i="3"/>
  <c r="P36" i="2"/>
  <c r="M26" i="2"/>
  <c r="M22" i="3"/>
  <c r="P21" i="1"/>
  <c r="O43" i="1"/>
  <c r="N28" i="2"/>
  <c r="N30" i="3"/>
  <c r="M33" i="3"/>
  <c r="M37" i="2"/>
  <c r="Q25" i="1"/>
  <c r="P41" i="1"/>
  <c r="P21" i="2"/>
  <c r="M21" i="3"/>
  <c r="Q23" i="1"/>
  <c r="P25" i="2"/>
  <c r="M42" i="2"/>
  <c r="M39" i="2"/>
  <c r="M37" i="3"/>
  <c r="N42" i="2"/>
  <c r="N33" i="3"/>
  <c r="Q27" i="1"/>
  <c r="Q39" i="1"/>
  <c r="N23" i="3"/>
  <c r="P26" i="1"/>
  <c r="M27" i="2"/>
  <c r="P30" i="2"/>
  <c r="N36" i="3"/>
  <c r="N26" i="2"/>
  <c r="O43" i="3"/>
  <c r="Q21" i="1"/>
  <c r="P23" i="2"/>
  <c r="N23" i="2"/>
  <c r="P22" i="2"/>
  <c r="M24" i="3"/>
  <c r="M23" i="2"/>
  <c r="P37" i="1"/>
  <c r="P24" i="2"/>
  <c r="N37" i="3"/>
  <c r="M30" i="2"/>
  <c r="N27" i="2"/>
  <c r="P33" i="2"/>
  <c r="A46" i="2" l="1"/>
  <c r="O44" i="2"/>
  <c r="O44" i="1"/>
  <c r="A46" i="1"/>
  <c r="A46" i="3"/>
  <c r="O44" i="3"/>
  <c r="I10" i="3" l="1"/>
  <c r="H10" i="3"/>
  <c r="I10" i="1"/>
  <c r="H10" i="1"/>
  <c r="I10" i="2"/>
  <c r="H10" i="2"/>
</calcChain>
</file>

<file path=xl/sharedStrings.xml><?xml version="1.0" encoding="utf-8"?>
<sst xmlns="http://schemas.openxmlformats.org/spreadsheetml/2006/main" count="384" uniqueCount="78">
  <si>
    <t xml:space="preserve">      </t>
  </si>
  <si>
    <t xml:space="preserve">      ESTADO DE SANTA CATARINA</t>
  </si>
  <si>
    <t xml:space="preserve">      PROPOSTA DAS LICITANTES</t>
  </si>
  <si>
    <t>54 - Estudos e Projetos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</si>
  <si>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</si>
  <si>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</si>
  <si>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</si>
  <si>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</si>
  <si>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</si>
  <si>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</si>
  <si>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</si>
  <si>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</si>
  <si>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</si>
  <si>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</si>
  <si>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</si>
  <si>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</si>
  <si>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</si>
  <si>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</si>
  <si>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</si>
  <si>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</si>
  <si>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</si>
  <si>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Preços SICRO Outubro 2024 - Onerada</t>
  </si>
  <si>
    <t>Estudos e Projetos</t>
  </si>
  <si>
    <t/>
  </si>
  <si>
    <t>Pessoal</t>
  </si>
  <si>
    <t>CPU125689</t>
  </si>
  <si>
    <t>Engenheiro de projetos pleno - Projetos</t>
  </si>
  <si>
    <t>MES</t>
  </si>
  <si>
    <t>CPU125690</t>
  </si>
  <si>
    <t>Engenheiro de projetos júnior - Projetos</t>
  </si>
  <si>
    <t>CPU125691</t>
  </si>
  <si>
    <t>Cadista</t>
  </si>
  <si>
    <t>CPU125705</t>
  </si>
  <si>
    <t>Engenheiro de projetos pleno - Instalações elétricas</t>
  </si>
  <si>
    <t>CPU125692</t>
  </si>
  <si>
    <t>Laboratorista</t>
  </si>
  <si>
    <t>CPU125693</t>
  </si>
  <si>
    <t>Auxiliar de Laboratorista</t>
  </si>
  <si>
    <t>CPU125694</t>
  </si>
  <si>
    <t xml:space="preserve">Topógrafo </t>
  </si>
  <si>
    <t>CPU125695</t>
  </si>
  <si>
    <t>Auxiliar de Topografia</t>
  </si>
  <si>
    <t>Instalações Físicas</t>
  </si>
  <si>
    <t>CPU125696</t>
  </si>
  <si>
    <t>Escritório</t>
  </si>
  <si>
    <t>CPU125697</t>
  </si>
  <si>
    <t>Laboratório</t>
  </si>
  <si>
    <t>Mobiliários</t>
  </si>
  <si>
    <t>CPU125698</t>
  </si>
  <si>
    <t>Cesta das Instalações</t>
  </si>
  <si>
    <t>CPU125699</t>
  </si>
  <si>
    <t>Laboratório de asfalto</t>
  </si>
  <si>
    <t>CPU125700</t>
  </si>
  <si>
    <t>Laboratório de solos</t>
  </si>
  <si>
    <t>CPU125701</t>
  </si>
  <si>
    <t xml:space="preserve">Topografia </t>
  </si>
  <si>
    <t>Custos Diversos</t>
  </si>
  <si>
    <t>CPU125702</t>
  </si>
  <si>
    <t>Veículo</t>
  </si>
  <si>
    <t>CPU125703</t>
  </si>
  <si>
    <t>Veículo Leve - 53kW sem motorista (Laboratório)</t>
  </si>
  <si>
    <t>CPU125704</t>
  </si>
  <si>
    <t>Veículo Leve - 53kW sem motorista (Topografia- equipe 1)</t>
  </si>
  <si>
    <t xml:space="preserve">Total do Grupo: </t>
  </si>
  <si>
    <t xml:space="preserve">Total da Proposta: </t>
  </si>
  <si>
    <t>Sistema Integrado de Controle de Obras Públicas</t>
  </si>
  <si>
    <t>Emitido em: 16/06/2025</t>
  </si>
  <si>
    <t xml:space="preserve">Obra: </t>
  </si>
  <si>
    <t xml:space="preserve"> Elaboração de projetos básico e executivo para revitalização do pavimento da pista de pouso e decolagem, pista de táxi e pátio de estacionamento de aeronaves, adequação da faixa de pista, implantação da sinalização vertical e modernização do farol rotati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</si>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</sst>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1</xdr:col>
      <xdr:colOff>0</xdr:colOff>
      <xdr:row>48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opLeftCell="A13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67</v>
      </c>
      <c r="B6" s="7" t="s">
        <v>68</v>
      </c>
      <c r="H6" s="10" t="s">
        <v>75</v>
      </c>
    </row>
    <row r="7" spans="1:9">
      <c r="A7" s="15" t="s">
        <v>69</v>
      </c>
      <c r="B7" s="5"/>
    </row>
    <row r="8" spans="1:9">
      <c r="A8" s="15" t="s">
        <v>70</v>
      </c>
      <c r="B8" s="5"/>
    </row>
    <row r="9" spans="1:9">
      <c r="A9" s="15" t="s">
        <v>71</v>
      </c>
      <c r="B9" s="5"/>
      <c r="H9" s="6" t="s">
        <v>76</v>
      </c>
      <c r="I9" s="6" t="s">
        <v>77</v>
      </c>
    </row>
    <row r="10" spans="1:9">
      <c r="A10" s="10" t="s">
        <v>72</v>
      </c>
      <c r="B10" s="6">
        <v>0</v>
      </c>
      <c r="D10" s="10" t="s">
        <v>73</v>
      </c>
      <c r="E10" s="6">
        <v>0</v>
      </c>
      <c r="H10" s="6" t="e">
        <f>SUM(M:M)/O44</f>
        <v>#DIV/0!</v>
      </c>
      <c r="I10" s="6" t="e">
        <f>SUM(N:N)/O44</f>
        <v>#DIV/0!</v>
      </c>
    </row>
    <row r="11" spans="1:9">
      <c r="A11" s="10" t="s">
        <v>73</v>
      </c>
      <c r="B11" s="6">
        <v>0</v>
      </c>
      <c r="D11" s="10" t="s">
        <v>74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  <c r="Q19" s="6">
        <f>IF(Relatório!O19=0, -1, (O19/Relatório!O19)-1)</f>
        <v>-1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  <c r="Q20" s="6">
        <f>IF(Relatório!O20=0, -1, (O20/Relatório!O20)-1)</f>
        <v>-1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</v>
      </c>
      <c r="F21" s="1"/>
      <c r="G21" s="1"/>
      <c r="H21" s="2"/>
      <c r="I21" s="4"/>
      <c r="J21" s="2">
        <f t="shared" ref="J21:J28" si="0">F21+(I21/100*F21)</f>
        <v>0</v>
      </c>
      <c r="K21" s="2">
        <f t="shared" ref="K21:K28" si="1">G21+(I21/100*G21)</f>
        <v>0</v>
      </c>
      <c r="L21" s="2">
        <f t="shared" ref="L21:L28" si="2">TRUNC(J21+K21,2)</f>
        <v>0</v>
      </c>
      <c r="M21" s="2">
        <f t="shared" ref="M21:M28" si="3">IF((J21+K21), TRUNC((J21/(J21+K21)*O21),2), 0)</f>
        <v>0</v>
      </c>
      <c r="N21" s="2">
        <f t="shared" ref="N21:N28" si="4">IF((J21+K21), TRUNC((K21/(J21+K21)*O21),2), 0)</f>
        <v>0</v>
      </c>
      <c r="O21" s="2">
        <f t="shared" ref="O21:O28" si="5">TRUNC(L21*E21,2)</f>
        <v>0</v>
      </c>
      <c r="P21" s="3" t="str">
        <f>IF(O21&lt;=(Relatório!O21*1.05),"PREÇO VÁLIDO","PREÇO INVÁLIDO")</f>
        <v>PREÇO VÁLIDO</v>
      </c>
      <c r="Q21" s="6">
        <f>IF(Relatório!O21=0, -1, (O21/Relatório!O21)-1)</f>
        <v>-1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/>
      <c r="G22" s="1"/>
      <c r="H22" s="2"/>
      <c r="I22" s="4"/>
      <c r="J22" s="2">
        <f t="shared" si="0"/>
        <v>0</v>
      </c>
      <c r="K22" s="2">
        <f t="shared" si="1"/>
        <v>0</v>
      </c>
      <c r="L22" s="2">
        <f t="shared" si="2"/>
        <v>0</v>
      </c>
      <c r="M22" s="2">
        <f t="shared" si="3"/>
        <v>0</v>
      </c>
      <c r="N22" s="2">
        <f t="shared" si="4"/>
        <v>0</v>
      </c>
      <c r="O22" s="2">
        <f t="shared" si="5"/>
        <v>0</v>
      </c>
      <c r="P22" s="3" t="str">
        <f>IF(O22&lt;=(Relatório!O22*1.05),"PREÇO VÁLIDO","PREÇO INVÁLIDO")</f>
        <v>PREÇO VÁLIDO</v>
      </c>
      <c r="Q22" s="6">
        <f>IF(Relatório!O22=0, -1, (O22/Relatório!O22)-1)</f>
        <v>-1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6</v>
      </c>
      <c r="F23" s="1"/>
      <c r="G23" s="1"/>
      <c r="H23" s="2"/>
      <c r="I23" s="4"/>
      <c r="J23" s="2">
        <f t="shared" si="0"/>
        <v>0</v>
      </c>
      <c r="K23" s="2">
        <f t="shared" si="1"/>
        <v>0</v>
      </c>
      <c r="L23" s="2">
        <f t="shared" si="2"/>
        <v>0</v>
      </c>
      <c r="M23" s="2">
        <f t="shared" si="3"/>
        <v>0</v>
      </c>
      <c r="N23" s="2">
        <f t="shared" si="4"/>
        <v>0</v>
      </c>
      <c r="O23" s="2">
        <f t="shared" si="5"/>
        <v>0</v>
      </c>
      <c r="P23" s="3" t="str">
        <f>IF(O23&lt;=(Relatório!O23*1.05),"PREÇO VÁLIDO","PREÇO INVÁLIDO")</f>
        <v>PREÇO VÁLIDO</v>
      </c>
      <c r="Q23" s="6">
        <f>IF(Relatório!O23=0, -1, (O23/Relatório!O23)-1)</f>
        <v>-1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0.5</v>
      </c>
      <c r="F24" s="1"/>
      <c r="G24" s="1"/>
      <c r="H24" s="2"/>
      <c r="I24" s="4"/>
      <c r="J24" s="2">
        <f t="shared" si="0"/>
        <v>0</v>
      </c>
      <c r="K24" s="2">
        <f t="shared" si="1"/>
        <v>0</v>
      </c>
      <c r="L24" s="2">
        <f t="shared" si="2"/>
        <v>0</v>
      </c>
      <c r="M24" s="2">
        <f t="shared" si="3"/>
        <v>0</v>
      </c>
      <c r="N24" s="2">
        <f t="shared" si="4"/>
        <v>0</v>
      </c>
      <c r="O24" s="2">
        <f t="shared" si="5"/>
        <v>0</v>
      </c>
      <c r="P24" s="3" t="str">
        <f>IF(O24&lt;=(Relatório!O24*1.05),"PREÇO VÁLIDO","PREÇO INVÁLIDO")</f>
        <v>PREÇO VÁLIDO</v>
      </c>
      <c r="Q24" s="6">
        <f>IF(Relatório!O24=0, -1, (O24/Relatório!O24)-1)</f>
        <v>-1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/>
      <c r="G25" s="1"/>
      <c r="H25" s="2"/>
      <c r="I25" s="4"/>
      <c r="J25" s="2">
        <f t="shared" si="0"/>
        <v>0</v>
      </c>
      <c r="K25" s="2">
        <f t="shared" si="1"/>
        <v>0</v>
      </c>
      <c r="L25" s="2">
        <f t="shared" si="2"/>
        <v>0</v>
      </c>
      <c r="M25" s="2">
        <f t="shared" si="3"/>
        <v>0</v>
      </c>
      <c r="N25" s="2">
        <f t="shared" si="4"/>
        <v>0</v>
      </c>
      <c r="O25" s="2">
        <f t="shared" si="5"/>
        <v>0</v>
      </c>
      <c r="P25" s="3" t="str">
        <f>IF(O25&lt;=(Relatório!O25*1.05),"PREÇO VÁLIDO","PREÇO INVÁLIDO")</f>
        <v>PREÇO VÁLIDO</v>
      </c>
      <c r="Q25" s="6">
        <f>IF(Relatório!O25=0, -1, (O25/Relatório!O25)-1)</f>
        <v>-1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/>
      <c r="G26" s="1"/>
      <c r="H26" s="2"/>
      <c r="I26" s="4"/>
      <c r="J26" s="2">
        <f t="shared" si="0"/>
        <v>0</v>
      </c>
      <c r="K26" s="2">
        <f t="shared" si="1"/>
        <v>0</v>
      </c>
      <c r="L26" s="2">
        <f t="shared" si="2"/>
        <v>0</v>
      </c>
      <c r="M26" s="2">
        <f t="shared" si="3"/>
        <v>0</v>
      </c>
      <c r="N26" s="2">
        <f t="shared" si="4"/>
        <v>0</v>
      </c>
      <c r="O26" s="2">
        <f t="shared" si="5"/>
        <v>0</v>
      </c>
      <c r="P26" s="3" t="str">
        <f>IF(O26&lt;=(Relatório!O26*1.05),"PREÇO VÁLIDO","PREÇO INVÁLIDO")</f>
        <v>PREÇO VÁLIDO</v>
      </c>
      <c r="Q26" s="6">
        <f>IF(Relatório!O26=0, -1, (O26/Relatório!O26)-1)</f>
        <v>-1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/>
      <c r="G27" s="1"/>
      <c r="H27" s="2"/>
      <c r="I27" s="4"/>
      <c r="J27" s="2">
        <f t="shared" si="0"/>
        <v>0</v>
      </c>
      <c r="K27" s="2">
        <f t="shared" si="1"/>
        <v>0</v>
      </c>
      <c r="L27" s="2">
        <f t="shared" si="2"/>
        <v>0</v>
      </c>
      <c r="M27" s="2">
        <f t="shared" si="3"/>
        <v>0</v>
      </c>
      <c r="N27" s="2">
        <f t="shared" si="4"/>
        <v>0</v>
      </c>
      <c r="O27" s="2">
        <f t="shared" si="5"/>
        <v>0</v>
      </c>
      <c r="P27" s="3" t="str">
        <f>IF(O27&lt;=(Relatório!O27*1.05),"PREÇO VÁLIDO","PREÇO INVÁLIDO")</f>
        <v>PREÇO VÁLIDO</v>
      </c>
      <c r="Q27" s="6">
        <f>IF(Relatório!O27=0, -1, (O27/Relatório!O27)-1)</f>
        <v>-1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1</v>
      </c>
      <c r="F28" s="1"/>
      <c r="G28" s="1"/>
      <c r="H28" s="2"/>
      <c r="I28" s="4"/>
      <c r="J28" s="2">
        <f t="shared" si="0"/>
        <v>0</v>
      </c>
      <c r="K28" s="2">
        <f t="shared" si="1"/>
        <v>0</v>
      </c>
      <c r="L28" s="2">
        <f t="shared" si="2"/>
        <v>0</v>
      </c>
      <c r="M28" s="2">
        <f t="shared" si="3"/>
        <v>0</v>
      </c>
      <c r="N28" s="2">
        <f t="shared" si="4"/>
        <v>0</v>
      </c>
      <c r="O28" s="2">
        <f t="shared" si="5"/>
        <v>0</v>
      </c>
      <c r="P28" s="3" t="str">
        <f>IF(O28&lt;=(Relatório!O28*1.05),"PREÇO VÁLIDO","PREÇO INVÁLIDO")</f>
        <v>PREÇO VÁLIDO</v>
      </c>
      <c r="Q28" s="6">
        <f>IF(Relatório!O28=0, -1, (O28/Relatório!O28)-1)</f>
        <v>-1</v>
      </c>
    </row>
    <row r="29" spans="1:17" ht="24.95" customHeight="1">
      <c r="A29" s="3" t="s">
        <v>21</v>
      </c>
      <c r="B29" s="3"/>
      <c r="C29" s="3" t="s">
        <v>42</v>
      </c>
      <c r="D29" s="3"/>
      <c r="E29" s="3">
        <v>0</v>
      </c>
      <c r="F29" s="3"/>
      <c r="G29" s="3"/>
      <c r="H29" s="3"/>
      <c r="I29" s="4"/>
      <c r="J29" s="3"/>
      <c r="K29" s="3"/>
      <c r="L29" s="3"/>
      <c r="M29" s="3"/>
      <c r="N29" s="3"/>
      <c r="O29" s="3"/>
      <c r="P29" s="3" t="str">
        <f>IF(O29&lt;=(Relatório!O29*1.05),"PREÇO VÁLIDO","PREÇO INVÁLIDO")</f>
        <v>PREÇO VÁLIDO</v>
      </c>
      <c r="Q29" s="6">
        <f>IF(Relatório!O29=0, -1, (O29/Relatório!O29)-1)</f>
        <v>-1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6</v>
      </c>
      <c r="F30" s="1"/>
      <c r="G30" s="1"/>
      <c r="H30" s="2"/>
      <c r="I30" s="4"/>
      <c r="J30" s="2">
        <f>F30+(I30/100*F30)</f>
        <v>0</v>
      </c>
      <c r="K30" s="2">
        <f>G30+(I30/100*G30)</f>
        <v>0</v>
      </c>
      <c r="L30" s="2">
        <f>TRUNC(J30+K30,2)</f>
        <v>0</v>
      </c>
      <c r="M30" s="2">
        <f>IF((J30+K30), TRUNC((J30/(J30+K30)*O30),2), 0)</f>
        <v>0</v>
      </c>
      <c r="N30" s="2">
        <f>IF((J30+K30), TRUNC((K30/(J30+K30)*O30),2), 0)</f>
        <v>0</v>
      </c>
      <c r="O30" s="2">
        <f>TRUNC(L30*E30,2)</f>
        <v>0</v>
      </c>
      <c r="P30" s="3" t="str">
        <f>IF(O30&lt;=(Relatório!O30*1.05),"PREÇO VÁLIDO","PREÇO INVÁLIDO")</f>
        <v>PREÇO VÁLIDO</v>
      </c>
      <c r="Q30" s="6">
        <f>IF(Relatório!O30=0, -1, (O30/Relatório!O30)-1)</f>
        <v>-1</v>
      </c>
    </row>
    <row r="31" spans="1:17" ht="24.95" customHeight="1">
      <c r="A31" s="3" t="s">
        <v>21</v>
      </c>
      <c r="B31" s="3" t="s">
        <v>45</v>
      </c>
      <c r="C31" s="3" t="s">
        <v>46</v>
      </c>
      <c r="D31" s="3" t="s">
        <v>27</v>
      </c>
      <c r="E31" s="3">
        <v>1</v>
      </c>
      <c r="F31" s="1"/>
      <c r="G31" s="1"/>
      <c r="H31" s="2"/>
      <c r="I31" s="4"/>
      <c r="J31" s="2">
        <f>F31+(I31/100*F31)</f>
        <v>0</v>
      </c>
      <c r="K31" s="2">
        <f>G31+(I31/100*G31)</f>
        <v>0</v>
      </c>
      <c r="L31" s="2">
        <f>TRUNC(J31+K31,2)</f>
        <v>0</v>
      </c>
      <c r="M31" s="2">
        <f>IF((J31+K31), TRUNC((J31/(J31+K31)*O31),2), 0)</f>
        <v>0</v>
      </c>
      <c r="N31" s="2">
        <f>IF((J31+K31), TRUNC((K31/(J31+K31)*O31),2), 0)</f>
        <v>0</v>
      </c>
      <c r="O31" s="2">
        <f>TRUNC(L31*E31,2)</f>
        <v>0</v>
      </c>
      <c r="P31" s="3" t="str">
        <f>IF(O31&lt;=(Relatório!O31*1.05),"PREÇO VÁLIDO","PREÇO INVÁLIDO")</f>
        <v>PREÇO VÁLIDO</v>
      </c>
      <c r="Q31" s="6">
        <f>IF(Relatório!O31=0, -1, (O31/Relatório!O31)-1)</f>
        <v>-1</v>
      </c>
    </row>
    <row r="32" spans="1:17" ht="24.95" customHeight="1">
      <c r="A32" s="3" t="s">
        <v>21</v>
      </c>
      <c r="B32" s="3"/>
      <c r="C32" s="3" t="s">
        <v>47</v>
      </c>
      <c r="D32" s="3"/>
      <c r="E32" s="3">
        <v>0</v>
      </c>
      <c r="F32" s="3"/>
      <c r="G32" s="3"/>
      <c r="H32" s="3"/>
      <c r="I32" s="4"/>
      <c r="J32" s="3"/>
      <c r="K32" s="3"/>
      <c r="L32" s="3"/>
      <c r="M32" s="3"/>
      <c r="N32" s="3"/>
      <c r="O32" s="3"/>
      <c r="P32" s="3" t="str">
        <f>IF(O32&lt;=(Relatório!O32*1.05),"PREÇO VÁLIDO","PREÇO INVÁLIDO")</f>
        <v>PREÇO VÁLIDO</v>
      </c>
      <c r="Q32" s="6">
        <f>IF(Relatório!O32=0, -1, (O32/Relatório!O32)-1)</f>
        <v>-1</v>
      </c>
    </row>
    <row r="33" spans="1:17" ht="24.95" customHeight="1">
      <c r="A33" s="3" t="s">
        <v>21</v>
      </c>
      <c r="B33" s="3" t="s">
        <v>48</v>
      </c>
      <c r="C33" s="3" t="s">
        <v>44</v>
      </c>
      <c r="D33" s="3" t="s">
        <v>27</v>
      </c>
      <c r="E33" s="3">
        <v>6</v>
      </c>
      <c r="F33" s="1"/>
      <c r="G33" s="1"/>
      <c r="H33" s="2"/>
      <c r="I33" s="4"/>
      <c r="J33" s="2">
        <f>F33+(I33/100*F33)</f>
        <v>0</v>
      </c>
      <c r="K33" s="2">
        <f>G33+(I33/100*G33)</f>
        <v>0</v>
      </c>
      <c r="L33" s="2">
        <f>TRUNC(J33+K33,2)</f>
        <v>0</v>
      </c>
      <c r="M33" s="2">
        <f>IF((J33+K33), TRUNC((J33/(J33+K33)*O33),2), 0)</f>
        <v>0</v>
      </c>
      <c r="N33" s="2">
        <f>IF((J33+K33), TRUNC((K33/(J33+K33)*O33),2), 0)</f>
        <v>0</v>
      </c>
      <c r="O33" s="2">
        <f>TRUNC(L33*E33,2)</f>
        <v>0</v>
      </c>
      <c r="P33" s="3" t="str">
        <f>IF(O33&lt;=(Relatório!O33*1.05),"PREÇO VÁLIDO","PREÇO INVÁLIDO")</f>
        <v>PREÇO VÁLIDO</v>
      </c>
      <c r="Q33" s="6">
        <f>IF(Relatório!O33=0, -1, (O33/Relatório!O33)-1)</f>
        <v>-1</v>
      </c>
    </row>
    <row r="34" spans="1:17" ht="24.95" customHeight="1">
      <c r="A34" s="3" t="s">
        <v>21</v>
      </c>
      <c r="B34" s="3"/>
      <c r="C34" s="3" t="s">
        <v>49</v>
      </c>
      <c r="D34" s="3"/>
      <c r="E34" s="3">
        <v>0</v>
      </c>
      <c r="F34" s="3"/>
      <c r="G34" s="3"/>
      <c r="H34" s="3"/>
      <c r="I34" s="4"/>
      <c r="J34" s="3"/>
      <c r="K34" s="3"/>
      <c r="L34" s="3"/>
      <c r="M34" s="3"/>
      <c r="N34" s="3"/>
      <c r="O34" s="3"/>
      <c r="P34" s="3" t="str">
        <f>IF(O34&lt;=(Relatório!O34*1.05),"PREÇO VÁLIDO","PREÇO INVÁLIDO")</f>
        <v>PREÇO VÁLIDO</v>
      </c>
      <c r="Q34" s="6">
        <f>IF(Relatório!O34=0, -1, (O34/Relatório!O34)-1)</f>
        <v>-1</v>
      </c>
    </row>
    <row r="35" spans="1:17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/>
      <c r="G35" s="1"/>
      <c r="H35" s="2"/>
      <c r="I35" s="4"/>
      <c r="J35" s="2">
        <f>F35+(I35/100*F35)</f>
        <v>0</v>
      </c>
      <c r="K35" s="2">
        <f>G35+(I35/100*G35)</f>
        <v>0</v>
      </c>
      <c r="L35" s="2">
        <f>TRUNC(J35+K35,2)</f>
        <v>0</v>
      </c>
      <c r="M35" s="2">
        <f>IF((J35+K35), TRUNC((J35/(J35+K35)*O35),2), 0)</f>
        <v>0</v>
      </c>
      <c r="N35" s="2">
        <f>IF((J35+K35), TRUNC((K35/(J35+K35)*O35),2), 0)</f>
        <v>0</v>
      </c>
      <c r="O35" s="2">
        <f>TRUNC(L35*E35,2)</f>
        <v>0</v>
      </c>
      <c r="P35" s="3" t="str">
        <f>IF(O35&lt;=(Relatório!O35*1.05),"PREÇO VÁLIDO","PREÇO INVÁLIDO")</f>
        <v>PREÇO VÁLIDO</v>
      </c>
      <c r="Q35" s="6">
        <f>IF(Relatório!O35=0, -1, (O35/Relatório!O35)-1)</f>
        <v>-1</v>
      </c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/>
      <c r="G36" s="1"/>
      <c r="H36" s="2"/>
      <c r="I36" s="4"/>
      <c r="J36" s="2">
        <f>F36+(I36/100*F36)</f>
        <v>0</v>
      </c>
      <c r="K36" s="2">
        <f>G36+(I36/100*G36)</f>
        <v>0</v>
      </c>
      <c r="L36" s="2">
        <f>TRUNC(J36+K36,2)</f>
        <v>0</v>
      </c>
      <c r="M36" s="2">
        <f>IF((J36+K36), TRUNC((J36/(J36+K36)*O36),2), 0)</f>
        <v>0</v>
      </c>
      <c r="N36" s="2">
        <f>IF((J36+K36), TRUNC((K36/(J36+K36)*O36),2), 0)</f>
        <v>0</v>
      </c>
      <c r="O36" s="2">
        <f>TRUNC(L36*E36,2)</f>
        <v>0</v>
      </c>
      <c r="P36" s="3" t="str">
        <f>IF(O36&lt;=(Relatório!O36*1.05),"PREÇO VÁLIDO","PREÇO INVÁLIDO")</f>
        <v>PREÇO VÁLIDO</v>
      </c>
      <c r="Q36" s="6">
        <f>IF(Relatório!O36=0, -1, (O36/Relatório!O36)-1)</f>
        <v>-1</v>
      </c>
    </row>
    <row r="37" spans="1:17" ht="24.95" customHeight="1">
      <c r="A37" s="3" t="s">
        <v>21</v>
      </c>
      <c r="B37" s="3" t="s">
        <v>54</v>
      </c>
      <c r="C37" s="3" t="s">
        <v>55</v>
      </c>
      <c r="D37" s="3" t="s">
        <v>27</v>
      </c>
      <c r="E37" s="3">
        <v>1</v>
      </c>
      <c r="F37" s="1"/>
      <c r="G37" s="1"/>
      <c r="H37" s="2"/>
      <c r="I37" s="4"/>
      <c r="J37" s="2">
        <f>F37+(I37/100*F37)</f>
        <v>0</v>
      </c>
      <c r="K37" s="2">
        <f>G37+(I37/100*G37)</f>
        <v>0</v>
      </c>
      <c r="L37" s="2">
        <f>TRUNC(J37+K37,2)</f>
        <v>0</v>
      </c>
      <c r="M37" s="2">
        <f>IF((J37+K37), TRUNC((J37/(J37+K37)*O37),2), 0)</f>
        <v>0</v>
      </c>
      <c r="N37" s="2">
        <f>IF((J37+K37), TRUNC((K37/(J37+K37)*O37),2), 0)</f>
        <v>0</v>
      </c>
      <c r="O37" s="2">
        <f>TRUNC(L37*E37,2)</f>
        <v>0</v>
      </c>
      <c r="P37" s="3" t="str">
        <f>IF(O37&lt;=(Relatório!O37*1.05),"PREÇO VÁLIDO","PREÇO INVÁLIDO")</f>
        <v>PREÇO VÁLIDO</v>
      </c>
      <c r="Q37" s="6">
        <f>IF(Relatório!O37=0, -1, (O37/Relatório!O37)-1)</f>
        <v>-1</v>
      </c>
    </row>
    <row r="38" spans="1:17" ht="24.95" customHeight="1">
      <c r="A38" s="3" t="s">
        <v>21</v>
      </c>
      <c r="B38" s="3"/>
      <c r="C38" s="3" t="s">
        <v>56</v>
      </c>
      <c r="D38" s="3"/>
      <c r="E38" s="3">
        <v>0</v>
      </c>
      <c r="F38" s="3"/>
      <c r="G38" s="3"/>
      <c r="H38" s="3"/>
      <c r="I38" s="4"/>
      <c r="J38" s="3"/>
      <c r="K38" s="3"/>
      <c r="L38" s="3"/>
      <c r="M38" s="3"/>
      <c r="N38" s="3"/>
      <c r="O38" s="3"/>
      <c r="P38" s="3" t="str">
        <f>IF(O38&lt;=(Relatório!O38*1.05),"PREÇO VÁLIDO","PREÇO INVÁLIDO")</f>
        <v>PREÇO VÁLIDO</v>
      </c>
      <c r="Q38" s="6">
        <f>IF(Relatório!O38=0, -1, (O38/Relatório!O38)-1)</f>
        <v>-1</v>
      </c>
    </row>
    <row r="39" spans="1:17" ht="24.95" customHeight="1">
      <c r="A39" s="3" t="s">
        <v>21</v>
      </c>
      <c r="B39" s="3" t="s">
        <v>57</v>
      </c>
      <c r="C39" s="3" t="s">
        <v>44</v>
      </c>
      <c r="D39" s="3" t="s">
        <v>27</v>
      </c>
      <c r="E39" s="3">
        <v>6</v>
      </c>
      <c r="F39" s="1"/>
      <c r="G39" s="1"/>
      <c r="H39" s="2"/>
      <c r="I39" s="4"/>
      <c r="J39" s="2">
        <f>F39+(I39/100*F39)</f>
        <v>0</v>
      </c>
      <c r="K39" s="2">
        <f>G39+(I39/100*G39)</f>
        <v>0</v>
      </c>
      <c r="L39" s="2">
        <f>TRUNC(J39+K39,2)</f>
        <v>0</v>
      </c>
      <c r="M39" s="2">
        <f>IF((J39+K39), TRUNC((J39/(J39+K39)*O39),2), 0)</f>
        <v>0</v>
      </c>
      <c r="N39" s="2">
        <f>IF((J39+K39), TRUNC((K39/(J39+K39)*O39),2), 0)</f>
        <v>0</v>
      </c>
      <c r="O39" s="2">
        <f>TRUNC(L39*E39,2)</f>
        <v>0</v>
      </c>
      <c r="P39" s="3" t="str">
        <f>IF(O39&lt;=(Relatório!O39*1.05),"PREÇO VÁLIDO","PREÇO INVÁLIDO")</f>
        <v>PREÇO VÁLIDO</v>
      </c>
      <c r="Q39" s="6">
        <f>IF(Relatório!O39=0, -1, (O39/Relatório!O39)-1)</f>
        <v>-1</v>
      </c>
    </row>
    <row r="40" spans="1:17" ht="24.95" customHeight="1">
      <c r="A40" s="3" t="s">
        <v>21</v>
      </c>
      <c r="B40" s="3"/>
      <c r="C40" s="3" t="s">
        <v>58</v>
      </c>
      <c r="D40" s="3"/>
      <c r="E40" s="3">
        <v>0</v>
      </c>
      <c r="F40" s="3"/>
      <c r="G40" s="3"/>
      <c r="H40" s="3"/>
      <c r="I40" s="4"/>
      <c r="J40" s="3"/>
      <c r="K40" s="3"/>
      <c r="L40" s="3"/>
      <c r="M40" s="3"/>
      <c r="N40" s="3"/>
      <c r="O40" s="3"/>
      <c r="P40" s="3" t="str">
        <f>IF(O40&lt;=(Relatório!O40*1.05),"PREÇO VÁLIDO","PREÇO INVÁLIDO")</f>
        <v>PREÇO VÁLIDO</v>
      </c>
      <c r="Q40" s="6">
        <f>IF(Relatório!O40=0, -1, (O40/Relatório!O40)-1)</f>
        <v>-1</v>
      </c>
    </row>
    <row r="41" spans="1:17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/>
      <c r="G41" s="1"/>
      <c r="H41" s="2"/>
      <c r="I41" s="4"/>
      <c r="J41" s="2">
        <f>F41+(I41/100*F41)</f>
        <v>0</v>
      </c>
      <c r="K41" s="2">
        <f>G41+(I41/100*G41)</f>
        <v>0</v>
      </c>
      <c r="L41" s="2">
        <f>TRUNC(J41+K41,2)</f>
        <v>0</v>
      </c>
      <c r="M41" s="2">
        <f>IF((J41+K41), TRUNC((J41/(J41+K41)*O41),2), 0)</f>
        <v>0</v>
      </c>
      <c r="N41" s="2">
        <f>IF((J41+K41), TRUNC((K41/(J41+K41)*O41),2), 0)</f>
        <v>0</v>
      </c>
      <c r="O41" s="2">
        <f>TRUNC(L41*E41,2)</f>
        <v>0</v>
      </c>
      <c r="P41" s="3" t="str">
        <f>IF(O41&lt;=(Relatório!O41*1.05),"PREÇO VÁLIDO","PREÇO INVÁLIDO")</f>
        <v>PREÇO VÁLIDO</v>
      </c>
      <c r="Q41" s="6">
        <f>IF(Relatório!O41=0, -1, (O41/Relatório!O41)-1)</f>
        <v>-1</v>
      </c>
    </row>
    <row r="42" spans="1:17" ht="24.95" customHeight="1">
      <c r="A42" s="3" t="s">
        <v>21</v>
      </c>
      <c r="B42" s="3" t="s">
        <v>61</v>
      </c>
      <c r="C42" s="3" t="s">
        <v>62</v>
      </c>
      <c r="D42" s="3" t="s">
        <v>27</v>
      </c>
      <c r="E42" s="3">
        <v>1</v>
      </c>
      <c r="F42" s="1"/>
      <c r="G42" s="1"/>
      <c r="H42" s="2"/>
      <c r="I42" s="4"/>
      <c r="J42" s="2">
        <f>F42+(I42/100*F42)</f>
        <v>0</v>
      </c>
      <c r="K42" s="2">
        <f>G42+(I42/100*G42)</f>
        <v>0</v>
      </c>
      <c r="L42" s="2">
        <f>TRUNC(J42+K42,2)</f>
        <v>0</v>
      </c>
      <c r="M42" s="2">
        <f>IF((J42+K42), TRUNC((J42/(J42+K42)*O42),2), 0)</f>
        <v>0</v>
      </c>
      <c r="N42" s="2">
        <f>IF((J42+K42), TRUNC((K42/(J42+K42)*O42),2), 0)</f>
        <v>0</v>
      </c>
      <c r="O42" s="2">
        <f>TRUNC(L42*E42,2)</f>
        <v>0</v>
      </c>
      <c r="P42" s="3" t="str">
        <f>IF(O42&lt;=(Relatório!O42*1.05),"PREÇO VÁLIDO","PREÇO INVÁLIDO")</f>
        <v>PREÇO VÁLIDO</v>
      </c>
      <c r="Q42" s="6">
        <f>IF(Relatório!O42=0, -1, (O42/Relatório!O42)-1)</f>
        <v>-1</v>
      </c>
    </row>
    <row r="43" spans="1:17">
      <c r="A43" s="7" t="s">
        <v>63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ROUND(SUM(O17:O42), 2)</f>
        <v>0</v>
      </c>
    </row>
    <row r="44" spans="1:17">
      <c r="A44" s="7" t="s">
        <v>64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>
        <f>SUM(O43)</f>
        <v>0</v>
      </c>
    </row>
    <row r="46" spans="1:17">
      <c r="A46" t="str">
        <f>CONCATENATE("Importa o presente valor total proposto em: ", TEXT(SUM(O43), "R$ #.###,#0"))</f>
        <v>Importa o presente valor total proposto em: R$ ,0</v>
      </c>
    </row>
    <row r="48" spans="1:17">
      <c r="B48" s="9" t="s">
        <v>65</v>
      </c>
    </row>
    <row r="49" spans="2:2">
      <c r="B49" s="9" t="s">
        <v>66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9"/>
  <sheetViews>
    <sheetView tabSelected="1" topLeftCell="A14" workbookViewId="0">
      <selection activeCell="O18" sqref="O18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67</v>
      </c>
      <c r="B6" s="7" t="s">
        <v>68</v>
      </c>
      <c r="H6" s="10" t="s">
        <v>75</v>
      </c>
    </row>
    <row r="7" spans="1:9">
      <c r="A7" s="15" t="s">
        <v>69</v>
      </c>
      <c r="B7" s="5"/>
    </row>
    <row r="8" spans="1:9">
      <c r="A8" s="15" t="s">
        <v>70</v>
      </c>
      <c r="B8" s="5"/>
    </row>
    <row r="9" spans="1:9">
      <c r="A9" s="15" t="s">
        <v>71</v>
      </c>
      <c r="B9" s="5"/>
      <c r="H9" s="6" t="s">
        <v>76</v>
      </c>
      <c r="I9" s="6" t="s">
        <v>77</v>
      </c>
    </row>
    <row r="10" spans="1:9">
      <c r="A10" s="10" t="s">
        <v>72</v>
      </c>
      <c r="B10" s="6">
        <v>0</v>
      </c>
      <c r="D10" s="10" t="s">
        <v>73</v>
      </c>
      <c r="E10" s="6">
        <v>0</v>
      </c>
      <c r="H10" s="6">
        <f>SUM(M:M)/O44</f>
        <v>0</v>
      </c>
      <c r="I10" s="6">
        <f>SUM(N:N)/O44</f>
        <v>1</v>
      </c>
    </row>
    <row r="11" spans="1:9">
      <c r="A11" s="10" t="s">
        <v>73</v>
      </c>
      <c r="B11" s="6">
        <v>0</v>
      </c>
      <c r="D11" s="10" t="s">
        <v>74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</v>
      </c>
      <c r="F21" s="1">
        <v>0</v>
      </c>
      <c r="G21" s="1">
        <v>30035.94</v>
      </c>
      <c r="H21" s="2">
        <v>0</v>
      </c>
      <c r="I21" s="4">
        <v>41.24</v>
      </c>
      <c r="J21" s="2">
        <f>TRUNC(F21+(I21/100*F21),2)</f>
        <v>0</v>
      </c>
      <c r="K21" s="2">
        <f>TRUNC(G21+(I21/100*G21),2)</f>
        <v>42422.76</v>
      </c>
      <c r="L21" s="2">
        <f t="shared" ref="L21:L28" si="0">TRUNC(J21+K21,2)</f>
        <v>42422.76</v>
      </c>
      <c r="M21" s="2">
        <f t="shared" ref="M21:M28" si="1">IF((J21+K21), TRUNC((J21/(J21+K21)*O21),2), 0)</f>
        <v>0</v>
      </c>
      <c r="N21" s="2">
        <f t="shared" ref="N21:N28" si="2">IF((J21+K21), TRUNC((K21/(J21+K21)*O21),2), 0)</f>
        <v>127268.28</v>
      </c>
      <c r="O21" s="2">
        <f t="shared" ref="O21:O28" si="3">TRUNC(L21*E21,2)</f>
        <v>127268.28</v>
      </c>
      <c r="P21" s="3" t="str">
        <f>IF(O21&lt;=(Relatório!O21*1.05),"PREÇO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>
        <v>0</v>
      </c>
      <c r="G22" s="1">
        <v>22647.34</v>
      </c>
      <c r="H22" s="2">
        <v>0</v>
      </c>
      <c r="I22" s="4">
        <v>41.24</v>
      </c>
      <c r="J22" s="2">
        <f t="shared" ref="J22:J28" si="4">TRUNC(F22+(I22/100*F22),2)</f>
        <v>0</v>
      </c>
      <c r="K22" s="2">
        <f t="shared" ref="K22:K28" si="5">TRUNC(G22+(I22/100*G22),2)</f>
        <v>31987.1</v>
      </c>
      <c r="L22" s="2">
        <f t="shared" si="0"/>
        <v>31987.1</v>
      </c>
      <c r="M22" s="2">
        <f t="shared" si="1"/>
        <v>0</v>
      </c>
      <c r="N22" s="2">
        <f t="shared" si="2"/>
        <v>191922.6</v>
      </c>
      <c r="O22" s="2">
        <f t="shared" si="3"/>
        <v>191922.6</v>
      </c>
      <c r="P22" s="3" t="str">
        <f>IF(O22&lt;=(Relatório!O22*1.05),"PREÇO VÁLIDO","PREÇO INVÁLIDO")</f>
        <v>PREÇO VÁLIDO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6</v>
      </c>
      <c r="F23" s="1">
        <v>0</v>
      </c>
      <c r="G23" s="1">
        <v>8271.1149999999998</v>
      </c>
      <c r="H23" s="2">
        <v>0</v>
      </c>
      <c r="I23" s="4">
        <v>41.24</v>
      </c>
      <c r="J23" s="2">
        <f t="shared" si="4"/>
        <v>0</v>
      </c>
      <c r="K23" s="2">
        <f t="shared" si="5"/>
        <v>11682.12</v>
      </c>
      <c r="L23" s="2">
        <f t="shared" si="0"/>
        <v>11682.12</v>
      </c>
      <c r="M23" s="2">
        <f t="shared" si="1"/>
        <v>0</v>
      </c>
      <c r="N23" s="2">
        <f t="shared" si="2"/>
        <v>70092.72</v>
      </c>
      <c r="O23" s="2">
        <f t="shared" si="3"/>
        <v>70092.72</v>
      </c>
      <c r="P23" s="3" t="str">
        <f>IF(O23&lt;=(Relatório!O23*1.05),"PREÇO VÁLIDO","PREÇO INVÁLIDO")</f>
        <v>PREÇO VÁLIDO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0.5</v>
      </c>
      <c r="F24" s="1">
        <v>0</v>
      </c>
      <c r="G24" s="1">
        <v>30035.94</v>
      </c>
      <c r="H24" s="2">
        <v>0</v>
      </c>
      <c r="I24" s="4">
        <v>41.24</v>
      </c>
      <c r="J24" s="2">
        <f t="shared" si="4"/>
        <v>0</v>
      </c>
      <c r="K24" s="2">
        <f t="shared" si="5"/>
        <v>42422.76</v>
      </c>
      <c r="L24" s="2">
        <f t="shared" si="0"/>
        <v>42422.76</v>
      </c>
      <c r="M24" s="2">
        <f t="shared" si="1"/>
        <v>0</v>
      </c>
      <c r="N24" s="2">
        <f t="shared" si="2"/>
        <v>21211.38</v>
      </c>
      <c r="O24" s="2">
        <f t="shared" si="3"/>
        <v>21211.38</v>
      </c>
      <c r="P24" s="3" t="str">
        <f>IF(O24&lt;=(Relatório!O24*1.05),"PREÇO VÁLIDO","PREÇO INVÁLIDO")</f>
        <v>PREÇO VÁLIDO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>
        <v>0</v>
      </c>
      <c r="G25" s="1">
        <v>5447.2849999999999</v>
      </c>
      <c r="H25" s="2">
        <v>0</v>
      </c>
      <c r="I25" s="4">
        <v>41.24</v>
      </c>
      <c r="J25" s="2">
        <f t="shared" si="4"/>
        <v>0</v>
      </c>
      <c r="K25" s="2">
        <f t="shared" si="5"/>
        <v>7693.74</v>
      </c>
      <c r="L25" s="2">
        <f t="shared" si="0"/>
        <v>7693.74</v>
      </c>
      <c r="M25" s="2">
        <f t="shared" si="1"/>
        <v>0</v>
      </c>
      <c r="N25" s="2">
        <f t="shared" si="2"/>
        <v>7693.74</v>
      </c>
      <c r="O25" s="2">
        <f t="shared" si="3"/>
        <v>7693.74</v>
      </c>
      <c r="P25" s="3" t="str">
        <f>IF(O25&lt;=(Relatório!O25*1.05),"PREÇO VÁLIDO","PREÇO INVÁLIDO")</f>
        <v>PREÇO VÁLIDO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>
        <v>0</v>
      </c>
      <c r="G26" s="1">
        <v>4415.6350000000002</v>
      </c>
      <c r="H26" s="2">
        <v>0</v>
      </c>
      <c r="I26" s="4">
        <v>41.24</v>
      </c>
      <c r="J26" s="2">
        <f t="shared" si="4"/>
        <v>0</v>
      </c>
      <c r="K26" s="2">
        <f t="shared" si="5"/>
        <v>6236.64</v>
      </c>
      <c r="L26" s="2">
        <f t="shared" si="0"/>
        <v>6236.64</v>
      </c>
      <c r="M26" s="2">
        <f t="shared" si="1"/>
        <v>0</v>
      </c>
      <c r="N26" s="2">
        <f t="shared" si="2"/>
        <v>6236.64</v>
      </c>
      <c r="O26" s="2">
        <f t="shared" si="3"/>
        <v>6236.64</v>
      </c>
      <c r="P26" s="3" t="str">
        <f>IF(O26&lt;=(Relatório!O26*1.05),"PREÇO VÁLIDO","PREÇO INVÁLIDO")</f>
        <v>PREÇO VÁLIDO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>
        <v>0</v>
      </c>
      <c r="G27" s="1">
        <v>5618.85</v>
      </c>
      <c r="H27" s="2">
        <v>0</v>
      </c>
      <c r="I27" s="4">
        <v>41.24</v>
      </c>
      <c r="J27" s="2">
        <f t="shared" si="4"/>
        <v>0</v>
      </c>
      <c r="K27" s="2">
        <f t="shared" si="5"/>
        <v>7936.06</v>
      </c>
      <c r="L27" s="2">
        <f t="shared" si="0"/>
        <v>7936.06</v>
      </c>
      <c r="M27" s="2">
        <f t="shared" si="1"/>
        <v>0</v>
      </c>
      <c r="N27" s="2">
        <f t="shared" si="2"/>
        <v>7936.06</v>
      </c>
      <c r="O27" s="2">
        <f t="shared" si="3"/>
        <v>7936.06</v>
      </c>
      <c r="P27" s="3" t="str">
        <f>IF(O27&lt;=(Relatório!O27*1.05),"PREÇO VÁLIDO","PREÇO INVÁLIDO")</f>
        <v>PREÇO VÁLIDO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1</v>
      </c>
      <c r="F28" s="1">
        <v>0</v>
      </c>
      <c r="G28" s="1">
        <v>4117.92</v>
      </c>
      <c r="H28" s="2">
        <v>0</v>
      </c>
      <c r="I28" s="4">
        <v>41.24</v>
      </c>
      <c r="J28" s="2">
        <f t="shared" si="4"/>
        <v>0</v>
      </c>
      <c r="K28" s="2">
        <f t="shared" si="5"/>
        <v>5816.15</v>
      </c>
      <c r="L28" s="2">
        <f t="shared" si="0"/>
        <v>5816.15</v>
      </c>
      <c r="M28" s="2">
        <f t="shared" si="1"/>
        <v>0</v>
      </c>
      <c r="N28" s="2">
        <f t="shared" si="2"/>
        <v>5816.15</v>
      </c>
      <c r="O28" s="2">
        <f t="shared" si="3"/>
        <v>5816.15</v>
      </c>
      <c r="P28" s="3" t="str">
        <f>IF(O28&lt;=(Relatório!O28*1.05),"PREÇO VÁLIDO","PREÇO INVÁLIDO")</f>
        <v>PREÇO VÁLIDO</v>
      </c>
    </row>
    <row r="29" spans="1:17" ht="24.95" customHeight="1">
      <c r="A29" s="3" t="s">
        <v>21</v>
      </c>
      <c r="B29" s="3"/>
      <c r="C29" s="3" t="s">
        <v>42</v>
      </c>
      <c r="D29" s="3"/>
      <c r="E29" s="3">
        <v>0</v>
      </c>
      <c r="F29" s="3"/>
      <c r="G29" s="3"/>
      <c r="H29" s="3"/>
      <c r="I29" s="4"/>
      <c r="J29" s="3"/>
      <c r="K29" s="3"/>
      <c r="L29" s="3"/>
      <c r="M29" s="3"/>
      <c r="N29" s="3"/>
      <c r="O29" s="3"/>
      <c r="P29" s="3" t="str">
        <f>IF(O29&lt;=(Relatório!O29*1.05),"PREÇO VÁLIDO","PREÇO INVÁLIDO")</f>
        <v>PREÇO VÁLIDO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6</v>
      </c>
      <c r="F30" s="1">
        <v>0</v>
      </c>
      <c r="G30" s="1">
        <v>2056.46</v>
      </c>
      <c r="H30" s="2">
        <v>0</v>
      </c>
      <c r="I30" s="4">
        <v>41.24</v>
      </c>
      <c r="J30" s="2">
        <f>TRUNC(F30+(I30/100*F30),2)</f>
        <v>0</v>
      </c>
      <c r="K30" s="2">
        <f>TRUNC(G30+(I30/100*G30),2)</f>
        <v>2904.54</v>
      </c>
      <c r="L30" s="2">
        <f>TRUNC(J30+K30,2)</f>
        <v>2904.54</v>
      </c>
      <c r="M30" s="2">
        <f>IF((J30+K30), TRUNC((J30/(J30+K30)*O30),2), 0)</f>
        <v>0</v>
      </c>
      <c r="N30" s="2">
        <f>IF((J30+K30), TRUNC((K30/(J30+K30)*O30),2), 0)</f>
        <v>17427.240000000002</v>
      </c>
      <c r="O30" s="2">
        <f>TRUNC(L30*E30,2)</f>
        <v>17427.240000000002</v>
      </c>
      <c r="P30" s="3" t="str">
        <f>IF(O30&lt;=(Relatório!O30*1.05),"PREÇO VÁLIDO","PREÇO INVÁLIDO")</f>
        <v>PREÇO VÁLIDO</v>
      </c>
    </row>
    <row r="31" spans="1:17" ht="24.95" customHeight="1">
      <c r="A31" s="3" t="s">
        <v>21</v>
      </c>
      <c r="B31" s="3" t="s">
        <v>45</v>
      </c>
      <c r="C31" s="3" t="s">
        <v>46</v>
      </c>
      <c r="D31" s="3" t="s">
        <v>27</v>
      </c>
      <c r="E31" s="3">
        <v>1</v>
      </c>
      <c r="F31" s="1">
        <v>0</v>
      </c>
      <c r="G31" s="1">
        <v>569.79</v>
      </c>
      <c r="H31" s="2">
        <v>0</v>
      </c>
      <c r="I31" s="4">
        <v>41.24</v>
      </c>
      <c r="J31" s="2">
        <f>TRUNC(F31+(I31/100*F31),2)</f>
        <v>0</v>
      </c>
      <c r="K31" s="2">
        <f>TRUNC(G31+(I31/100*G31),2)</f>
        <v>804.77</v>
      </c>
      <c r="L31" s="2">
        <f>TRUNC(J31+K31,2)</f>
        <v>804.77</v>
      </c>
      <c r="M31" s="2">
        <f>IF((J31+K31), TRUNC((J31/(J31+K31)*O31),2), 0)</f>
        <v>0</v>
      </c>
      <c r="N31" s="2">
        <f>IF((J31+K31), TRUNC((K31/(J31+K31)*O31),2), 0)</f>
        <v>804.77</v>
      </c>
      <c r="O31" s="2">
        <f>TRUNC(L31*E31,2)</f>
        <v>804.77</v>
      </c>
      <c r="P31" s="3" t="str">
        <f>IF(O31&lt;=(Relatório!O31*1.05),"PREÇO VÁLIDO","PREÇO INVÁLIDO")</f>
        <v>PREÇO VÁLIDO</v>
      </c>
    </row>
    <row r="32" spans="1:17" ht="24.95" customHeight="1">
      <c r="A32" s="3" t="s">
        <v>21</v>
      </c>
      <c r="B32" s="3"/>
      <c r="C32" s="3" t="s">
        <v>47</v>
      </c>
      <c r="D32" s="3"/>
      <c r="E32" s="3">
        <v>0</v>
      </c>
      <c r="F32" s="3"/>
      <c r="G32" s="3"/>
      <c r="H32" s="3"/>
      <c r="I32" s="4"/>
      <c r="J32" s="3"/>
      <c r="K32" s="3"/>
      <c r="L32" s="3"/>
      <c r="M32" s="3"/>
      <c r="N32" s="3"/>
      <c r="O32" s="3"/>
      <c r="P32" s="3" t="str">
        <f>IF(O32&lt;=(Relatório!O32*1.05),"PREÇO VÁLIDO","PREÇO INVÁLIDO")</f>
        <v>PREÇO VÁLIDO</v>
      </c>
    </row>
    <row r="33" spans="1:16" ht="24.95" customHeight="1">
      <c r="A33" s="3" t="s">
        <v>21</v>
      </c>
      <c r="B33" s="3" t="s">
        <v>48</v>
      </c>
      <c r="C33" s="3" t="s">
        <v>44</v>
      </c>
      <c r="D33" s="3" t="s">
        <v>27</v>
      </c>
      <c r="E33" s="3">
        <v>6</v>
      </c>
      <c r="F33" s="1">
        <v>0</v>
      </c>
      <c r="G33" s="1">
        <v>1369.86</v>
      </c>
      <c r="H33" s="2">
        <v>0</v>
      </c>
      <c r="I33" s="4">
        <v>41.24</v>
      </c>
      <c r="J33" s="2">
        <f>TRUNC(F33+(I33/100*F33),2)</f>
        <v>0</v>
      </c>
      <c r="K33" s="2">
        <f>TRUNC(G33+(I33/100*G33),2)</f>
        <v>1934.79</v>
      </c>
      <c r="L33" s="2">
        <f>TRUNC(J33+K33,2)</f>
        <v>1934.79</v>
      </c>
      <c r="M33" s="2">
        <f>IF((J33+K33), TRUNC((J33/(J33+K33)*O33),2), 0)</f>
        <v>0</v>
      </c>
      <c r="N33" s="2">
        <f>IF((J33+K33), TRUNC((K33/(J33+K33)*O33),2), 0)</f>
        <v>11608.74</v>
      </c>
      <c r="O33" s="2">
        <f>TRUNC(L33*E33,2)</f>
        <v>11608.74</v>
      </c>
      <c r="P33" s="3" t="str">
        <f>IF(O33&lt;=(Relatório!O33*1.05),"PREÇO VÁLIDO","PREÇO INVÁLIDO")</f>
        <v>PREÇO VÁLIDO</v>
      </c>
    </row>
    <row r="34" spans="1:16" ht="24.95" customHeight="1">
      <c r="A34" s="3" t="s">
        <v>21</v>
      </c>
      <c r="B34" s="3"/>
      <c r="C34" s="3" t="s">
        <v>49</v>
      </c>
      <c r="D34" s="3"/>
      <c r="E34" s="3">
        <v>0</v>
      </c>
      <c r="F34" s="3"/>
      <c r="G34" s="3"/>
      <c r="H34" s="3"/>
      <c r="I34" s="4"/>
      <c r="J34" s="3"/>
      <c r="K34" s="3"/>
      <c r="L34" s="3"/>
      <c r="M34" s="3"/>
      <c r="N34" s="3"/>
      <c r="O34" s="3"/>
      <c r="P34" s="3" t="str">
        <f>IF(O34&lt;=(Relatório!O34*1.05),"PREÇO VÁLIDO","PREÇO INVÁLIDO")</f>
        <v>PREÇO VÁLIDO</v>
      </c>
    </row>
    <row r="35" spans="1:16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>
        <v>0</v>
      </c>
      <c r="G35" s="1">
        <v>5630.03</v>
      </c>
      <c r="H35" s="2">
        <v>0</v>
      </c>
      <c r="I35" s="4">
        <v>41.24</v>
      </c>
      <c r="J35" s="2">
        <f>TRUNC(F35+(I35/100*F35),2)</f>
        <v>0</v>
      </c>
      <c r="K35" s="2">
        <f>TRUNC(G35+(I35/100*G35),2)</f>
        <v>7951.85</v>
      </c>
      <c r="L35" s="2">
        <f>TRUNC(J35+K35,2)</f>
        <v>7951.85</v>
      </c>
      <c r="M35" s="2">
        <f>IF((J35+K35), TRUNC((J35/(J35+K35)*O35),2), 0)</f>
        <v>0</v>
      </c>
      <c r="N35" s="2">
        <f>IF((J35+K35), TRUNC((K35/(J35+K35)*O35),2), 0)</f>
        <v>7951.85</v>
      </c>
      <c r="O35" s="2">
        <f>TRUNC(L35*E35,2)</f>
        <v>7951.85</v>
      </c>
      <c r="P35" s="3" t="str">
        <f>IF(O35&lt;=(Relatório!O35*1.05),"PREÇO VÁLIDO","PREÇO INVÁLIDO")</f>
        <v>PREÇO VÁLIDO</v>
      </c>
    </row>
    <row r="36" spans="1:16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>
        <v>0</v>
      </c>
      <c r="G36" s="1">
        <v>3451.73</v>
      </c>
      <c r="H36" s="2">
        <v>0</v>
      </c>
      <c r="I36" s="4">
        <v>41.24</v>
      </c>
      <c r="J36" s="2">
        <f>TRUNC(F36+(I36/100*F36),2)</f>
        <v>0</v>
      </c>
      <c r="K36" s="2">
        <f>TRUNC(G36+(I36/100*G36),2)</f>
        <v>4875.22</v>
      </c>
      <c r="L36" s="2">
        <f>TRUNC(J36+K36,2)</f>
        <v>4875.22</v>
      </c>
      <c r="M36" s="2">
        <f>IF((J36+K36), TRUNC((J36/(J36+K36)*O36),2), 0)</f>
        <v>0</v>
      </c>
      <c r="N36" s="2">
        <f>IF((J36+K36), TRUNC((K36/(J36+K36)*O36),2), 0)</f>
        <v>4875.22</v>
      </c>
      <c r="O36" s="2">
        <f>TRUNC(L36*E36,2)</f>
        <v>4875.22</v>
      </c>
      <c r="P36" s="3" t="str">
        <f>IF(O36&lt;=(Relatório!O36*1.05),"PREÇO VÁLIDO","PREÇO INVÁLIDO")</f>
        <v>PREÇO VÁLIDO</v>
      </c>
    </row>
    <row r="37" spans="1:16" ht="24.95" customHeight="1">
      <c r="A37" s="3" t="s">
        <v>21</v>
      </c>
      <c r="B37" s="3" t="s">
        <v>54</v>
      </c>
      <c r="C37" s="3" t="s">
        <v>55</v>
      </c>
      <c r="D37" s="3" t="s">
        <v>27</v>
      </c>
      <c r="E37" s="3">
        <v>1</v>
      </c>
      <c r="F37" s="1">
        <v>0</v>
      </c>
      <c r="G37" s="1">
        <v>4293.625</v>
      </c>
      <c r="H37" s="2">
        <v>0</v>
      </c>
      <c r="I37" s="4">
        <v>41.24</v>
      </c>
      <c r="J37" s="2">
        <f>TRUNC(F37+(I37/100*F37),2)</f>
        <v>0</v>
      </c>
      <c r="K37" s="2">
        <f>TRUNC(G37+(I37/100*G37),2)</f>
        <v>6064.31</v>
      </c>
      <c r="L37" s="2">
        <f>TRUNC(J37+K37,2)</f>
        <v>6064.31</v>
      </c>
      <c r="M37" s="2">
        <f>IF((J37+K37), TRUNC((J37/(J37+K37)*O37),2), 0)</f>
        <v>0</v>
      </c>
      <c r="N37" s="2">
        <f>IF((J37+K37), TRUNC((K37/(J37+K37)*O37),2), 0)</f>
        <v>6064.31</v>
      </c>
      <c r="O37" s="2">
        <f>TRUNC(L37*E37,2)</f>
        <v>6064.31</v>
      </c>
      <c r="P37" s="3" t="str">
        <f>IF(O37&lt;=(Relatório!O37*1.05),"PREÇO VÁLIDO","PREÇO INVÁLIDO")</f>
        <v>PREÇO VÁLIDO</v>
      </c>
    </row>
    <row r="38" spans="1:16" ht="24.95" customHeight="1">
      <c r="A38" s="3" t="s">
        <v>21</v>
      </c>
      <c r="B38" s="3"/>
      <c r="C38" s="3" t="s">
        <v>56</v>
      </c>
      <c r="D38" s="3"/>
      <c r="E38" s="3">
        <v>0</v>
      </c>
      <c r="F38" s="3"/>
      <c r="G38" s="3"/>
      <c r="H38" s="3"/>
      <c r="I38" s="4"/>
      <c r="J38" s="3"/>
      <c r="K38" s="3"/>
      <c r="L38" s="3"/>
      <c r="M38" s="3"/>
      <c r="N38" s="3"/>
      <c r="O38" s="3"/>
      <c r="P38" s="3" t="str">
        <f>IF(O38&lt;=(Relatório!O38*1.05),"PREÇO VÁLIDO","PREÇO INVÁLIDO")</f>
        <v>PREÇO VÁLIDO</v>
      </c>
    </row>
    <row r="39" spans="1:16" ht="24.95" customHeight="1">
      <c r="A39" s="3" t="s">
        <v>21</v>
      </c>
      <c r="B39" s="3" t="s">
        <v>57</v>
      </c>
      <c r="C39" s="3" t="s">
        <v>44</v>
      </c>
      <c r="D39" s="3" t="s">
        <v>27</v>
      </c>
      <c r="E39" s="3">
        <v>6</v>
      </c>
      <c r="F39" s="1">
        <v>0</v>
      </c>
      <c r="G39" s="1">
        <v>408.57</v>
      </c>
      <c r="H39" s="2">
        <v>0</v>
      </c>
      <c r="I39" s="4">
        <v>41.24</v>
      </c>
      <c r="J39" s="2">
        <f>TRUNC(F39+(I39/100*F39),2)</f>
        <v>0</v>
      </c>
      <c r="K39" s="2">
        <f>TRUNC(G39+(I39/100*G39),2)</f>
        <v>577.05999999999995</v>
      </c>
      <c r="L39" s="2">
        <f>TRUNC(J39+K39,2)</f>
        <v>577.05999999999995</v>
      </c>
      <c r="M39" s="2">
        <f>IF((J39+K39), TRUNC((J39/(J39+K39)*O39),2), 0)</f>
        <v>0</v>
      </c>
      <c r="N39" s="2">
        <f>IF((J39+K39), TRUNC((K39/(J39+K39)*O39),2), 0)</f>
        <v>3462.36</v>
      </c>
      <c r="O39" s="2">
        <f>TRUNC(L39*E39,2)</f>
        <v>3462.36</v>
      </c>
      <c r="P39" s="3" t="str">
        <f>IF(O39&lt;=(Relatório!O39*1.05),"PREÇO VÁLIDO","PREÇO INVÁLIDO")</f>
        <v>PREÇO VÁLIDO</v>
      </c>
    </row>
    <row r="40" spans="1:16" ht="24.95" customHeight="1">
      <c r="A40" s="3" t="s">
        <v>21</v>
      </c>
      <c r="B40" s="3"/>
      <c r="C40" s="3" t="s">
        <v>58</v>
      </c>
      <c r="D40" s="3"/>
      <c r="E40" s="3">
        <v>0</v>
      </c>
      <c r="F40" s="3"/>
      <c r="G40" s="3"/>
      <c r="H40" s="3"/>
      <c r="I40" s="4"/>
      <c r="J40" s="3"/>
      <c r="K40" s="3"/>
      <c r="L40" s="3"/>
      <c r="M40" s="3"/>
      <c r="N40" s="3"/>
      <c r="O40" s="3"/>
      <c r="P40" s="3" t="str">
        <f>IF(O40&lt;=(Relatório!O40*1.05),"PREÇO VÁLIDO","PREÇO INVÁLIDO")</f>
        <v>PREÇO VÁLIDO</v>
      </c>
    </row>
    <row r="41" spans="1:16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>
        <v>0</v>
      </c>
      <c r="G41" s="1">
        <v>3089.55</v>
      </c>
      <c r="H41" s="2">
        <v>0</v>
      </c>
      <c r="I41" s="4">
        <v>41.24</v>
      </c>
      <c r="J41" s="2">
        <f>TRUNC(F41+(I41/100*F41),2)</f>
        <v>0</v>
      </c>
      <c r="K41" s="2">
        <f>TRUNC(G41+(I41/100*G41),2)</f>
        <v>4363.68</v>
      </c>
      <c r="L41" s="2">
        <f>TRUNC(J41+K41,2)</f>
        <v>4363.68</v>
      </c>
      <c r="M41" s="2">
        <f>IF((J41+K41), TRUNC((J41/(J41+K41)*O41),2), 0)</f>
        <v>0</v>
      </c>
      <c r="N41" s="2">
        <f>IF((J41+K41), TRUNC((K41/(J41+K41)*O41),2), 0)</f>
        <v>4363.68</v>
      </c>
      <c r="O41" s="2">
        <f>TRUNC(L41*E41,2)</f>
        <v>4363.68</v>
      </c>
      <c r="P41" s="3" t="str">
        <f>IF(O41&lt;=(Relatório!O41*1.05),"PREÇO VÁLIDO","PREÇO INVÁLIDO")</f>
        <v>PREÇO VÁLIDO</v>
      </c>
    </row>
    <row r="42" spans="1:16" ht="24.95" customHeight="1">
      <c r="A42" s="3" t="s">
        <v>21</v>
      </c>
      <c r="B42" s="3" t="s">
        <v>61</v>
      </c>
      <c r="C42" s="3" t="s">
        <v>62</v>
      </c>
      <c r="D42" s="3" t="s">
        <v>27</v>
      </c>
      <c r="E42" s="3">
        <v>1</v>
      </c>
      <c r="F42" s="1">
        <v>0</v>
      </c>
      <c r="G42" s="1">
        <v>3089.37</v>
      </c>
      <c r="H42" s="2">
        <v>0</v>
      </c>
      <c r="I42" s="4">
        <v>41.24</v>
      </c>
      <c r="J42" s="2">
        <f>TRUNC(F42+(I42/100*F42),2)</f>
        <v>0</v>
      </c>
      <c r="K42" s="2">
        <f>TRUNC(G42+(I42/100*G42),2)</f>
        <v>4363.42</v>
      </c>
      <c r="L42" s="2">
        <f>TRUNC(J42+K42,2)</f>
        <v>4363.42</v>
      </c>
      <c r="M42" s="2">
        <f>IF((J42+K42), TRUNC((J42/(J42+K42)*O42),2), 0)</f>
        <v>0</v>
      </c>
      <c r="N42" s="2">
        <f>IF((J42+K42), TRUNC((K42/(J42+K42)*O42),2), 0)</f>
        <v>4363.42</v>
      </c>
      <c r="O42" s="2">
        <f>TRUNC(L42*E42,2)</f>
        <v>4363.42</v>
      </c>
      <c r="P42" s="3" t="str">
        <f>IF(O42&lt;=(Relatório!O42*1.05),"PREÇO VÁLIDO","PREÇO INVÁLIDO")</f>
        <v>PREÇO VÁLIDO</v>
      </c>
    </row>
    <row r="43" spans="1:16">
      <c r="A43" s="7" t="s">
        <v>63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SUM(O17:O42)</f>
        <v>499099.15999999992</v>
      </c>
    </row>
    <row r="44" spans="1:16">
      <c r="A44" s="7" t="s">
        <v>64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>
        <f>SUM(O43)</f>
        <v>499099.15999999992</v>
      </c>
    </row>
    <row r="46" spans="1:16">
      <c r="A46" t="str">
        <f>CONCATENATE("Importa o presente valor total proposto em: ", TEXT(SUM(O43), "R$ #.###,#0"))</f>
        <v>Importa o presente valor total proposto em: R$ 499.099,16</v>
      </c>
    </row>
    <row r="48" spans="1:16">
      <c r="B48" s="9" t="s">
        <v>65</v>
      </c>
    </row>
    <row r="49" spans="2:2">
      <c r="B49" s="9" t="s">
        <v>66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9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67</v>
      </c>
      <c r="B6" s="7" t="s">
        <v>68</v>
      </c>
      <c r="H6" s="10" t="s">
        <v>75</v>
      </c>
    </row>
    <row r="7" spans="1:9">
      <c r="A7" s="15" t="s">
        <v>69</v>
      </c>
      <c r="B7" s="5"/>
    </row>
    <row r="8" spans="1:9">
      <c r="A8" s="15" t="s">
        <v>70</v>
      </c>
      <c r="B8" s="5"/>
    </row>
    <row r="9" spans="1:9">
      <c r="A9" s="15" t="s">
        <v>71</v>
      </c>
      <c r="B9" s="5"/>
      <c r="H9" s="6" t="s">
        <v>76</v>
      </c>
      <c r="I9" s="6" t="s">
        <v>77</v>
      </c>
    </row>
    <row r="10" spans="1:9">
      <c r="A10" s="10" t="s">
        <v>72</v>
      </c>
      <c r="B10" s="6">
        <v>0</v>
      </c>
      <c r="D10" s="10" t="s">
        <v>73</v>
      </c>
      <c r="E10" s="6">
        <v>0</v>
      </c>
      <c r="H10" s="6">
        <f>SUM(M:M)/O44</f>
        <v>0</v>
      </c>
      <c r="I10" s="6">
        <f>SUM(N:N)/O44</f>
        <v>0.99999999999999989</v>
      </c>
    </row>
    <row r="11" spans="1:9">
      <c r="A11" s="10" t="s">
        <v>73</v>
      </c>
      <c r="B11" s="6">
        <v>0</v>
      </c>
      <c r="D11" s="10" t="s">
        <v>74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Q19" s="3" t="s">
        <v>23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Q20" s="3" t="s">
        <v>23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</v>
      </c>
      <c r="F21" s="1">
        <v>0</v>
      </c>
      <c r="G21" s="1">
        <v>30035.94</v>
      </c>
      <c r="H21" s="2">
        <v>0</v>
      </c>
      <c r="I21" s="4">
        <v>41.24</v>
      </c>
      <c r="J21" s="2">
        <f t="shared" ref="J21:J28" si="0">F21+(I21/100*F21)</f>
        <v>0</v>
      </c>
      <c r="K21" s="2">
        <f t="shared" ref="K21:K28" si="1">G21+(I21/100*G21)</f>
        <v>42422.761656000002</v>
      </c>
      <c r="L21" s="2">
        <f t="shared" ref="L21:L28" si="2">TRUNC(J21+K21,2)</f>
        <v>42422.76</v>
      </c>
      <c r="M21" s="2">
        <f t="shared" ref="M21:M28" si="3">IF((J21+K21), TRUNC((J21/(J21+K21)*O21),2), 0)</f>
        <v>0</v>
      </c>
      <c r="N21" s="2">
        <f t="shared" ref="N21:N28" si="4">IF((J21+K21), TRUNC((K21/(J21+K21)*O21),2), 0)</f>
        <v>127268.28</v>
      </c>
      <c r="O21" s="2">
        <f t="shared" ref="O21:O28" si="5">TRUNC(L21*E21,2)</f>
        <v>127268.28</v>
      </c>
      <c r="Q21" s="3" t="s">
        <v>23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6</v>
      </c>
      <c r="F22" s="1">
        <v>0</v>
      </c>
      <c r="G22" s="1">
        <v>22647.34</v>
      </c>
      <c r="H22" s="2">
        <v>0</v>
      </c>
      <c r="I22" s="4">
        <v>41.24</v>
      </c>
      <c r="J22" s="2">
        <f t="shared" si="0"/>
        <v>0</v>
      </c>
      <c r="K22" s="2">
        <f t="shared" si="1"/>
        <v>31987.103016000001</v>
      </c>
      <c r="L22" s="2">
        <f t="shared" si="2"/>
        <v>31987.1</v>
      </c>
      <c r="M22" s="2">
        <f t="shared" si="3"/>
        <v>0</v>
      </c>
      <c r="N22" s="2">
        <f t="shared" si="4"/>
        <v>191922.6</v>
      </c>
      <c r="O22" s="2">
        <f t="shared" si="5"/>
        <v>191922.6</v>
      </c>
      <c r="Q22" s="3" t="s">
        <v>23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6</v>
      </c>
      <c r="F23" s="1">
        <v>0</v>
      </c>
      <c r="G23" s="1">
        <v>8271.11</v>
      </c>
      <c r="H23" s="2">
        <v>0</v>
      </c>
      <c r="I23" s="4">
        <v>41.24</v>
      </c>
      <c r="J23" s="2">
        <f t="shared" si="0"/>
        <v>0</v>
      </c>
      <c r="K23" s="2">
        <f t="shared" si="1"/>
        <v>11682.115764000002</v>
      </c>
      <c r="L23" s="2">
        <f t="shared" si="2"/>
        <v>11682.11</v>
      </c>
      <c r="M23" s="2">
        <f t="shared" si="3"/>
        <v>0</v>
      </c>
      <c r="N23" s="2">
        <f t="shared" si="4"/>
        <v>70092.66</v>
      </c>
      <c r="O23" s="2">
        <f t="shared" si="5"/>
        <v>70092.66</v>
      </c>
      <c r="Q23" s="3" t="s">
        <v>23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0.5</v>
      </c>
      <c r="F24" s="1">
        <v>0</v>
      </c>
      <c r="G24" s="1">
        <v>30035.94</v>
      </c>
      <c r="H24" s="2">
        <v>0</v>
      </c>
      <c r="I24" s="4">
        <v>41.24</v>
      </c>
      <c r="J24" s="2">
        <f t="shared" si="0"/>
        <v>0</v>
      </c>
      <c r="K24" s="2">
        <f t="shared" si="1"/>
        <v>42422.761656000002</v>
      </c>
      <c r="L24" s="2">
        <f t="shared" si="2"/>
        <v>42422.76</v>
      </c>
      <c r="M24" s="2">
        <f t="shared" si="3"/>
        <v>0</v>
      </c>
      <c r="N24" s="2">
        <f t="shared" si="4"/>
        <v>21211.38</v>
      </c>
      <c r="O24" s="2">
        <f t="shared" si="5"/>
        <v>21211.38</v>
      </c>
      <c r="Q24" s="3" t="s">
        <v>23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>
        <v>0</v>
      </c>
      <c r="G25" s="1">
        <v>5447.28</v>
      </c>
      <c r="H25" s="2">
        <v>0</v>
      </c>
      <c r="I25" s="4">
        <v>41.24</v>
      </c>
      <c r="J25" s="2">
        <f t="shared" si="0"/>
        <v>0</v>
      </c>
      <c r="K25" s="2">
        <f t="shared" si="1"/>
        <v>7693.7382720000005</v>
      </c>
      <c r="L25" s="2">
        <f t="shared" si="2"/>
        <v>7693.73</v>
      </c>
      <c r="M25" s="2">
        <f t="shared" si="3"/>
        <v>0</v>
      </c>
      <c r="N25" s="2">
        <f t="shared" si="4"/>
        <v>7693.73</v>
      </c>
      <c r="O25" s="2">
        <f t="shared" si="5"/>
        <v>7693.73</v>
      </c>
      <c r="Q25" s="3" t="s">
        <v>23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>
        <v>0</v>
      </c>
      <c r="G26" s="1">
        <v>4415.63</v>
      </c>
      <c r="H26" s="2">
        <v>0</v>
      </c>
      <c r="I26" s="4">
        <v>41.24</v>
      </c>
      <c r="J26" s="2">
        <f t="shared" si="0"/>
        <v>0</v>
      </c>
      <c r="K26" s="2">
        <f t="shared" si="1"/>
        <v>6236.6358120000004</v>
      </c>
      <c r="L26" s="2">
        <f t="shared" si="2"/>
        <v>6236.63</v>
      </c>
      <c r="M26" s="2">
        <f t="shared" si="3"/>
        <v>0</v>
      </c>
      <c r="N26" s="2">
        <f t="shared" si="4"/>
        <v>6236.63</v>
      </c>
      <c r="O26" s="2">
        <f t="shared" si="5"/>
        <v>6236.63</v>
      </c>
      <c r="Q26" s="3" t="s">
        <v>23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>
        <v>0</v>
      </c>
      <c r="G27" s="1">
        <v>5618.85</v>
      </c>
      <c r="H27" s="2">
        <v>0</v>
      </c>
      <c r="I27" s="4">
        <v>41.24</v>
      </c>
      <c r="J27" s="2">
        <f t="shared" si="0"/>
        <v>0</v>
      </c>
      <c r="K27" s="2">
        <f t="shared" si="1"/>
        <v>7936.0637400000014</v>
      </c>
      <c r="L27" s="2">
        <f t="shared" si="2"/>
        <v>7936.06</v>
      </c>
      <c r="M27" s="2">
        <f t="shared" si="3"/>
        <v>0</v>
      </c>
      <c r="N27" s="2">
        <f t="shared" si="4"/>
        <v>7936.06</v>
      </c>
      <c r="O27" s="2">
        <f t="shared" si="5"/>
        <v>7936.06</v>
      </c>
      <c r="Q27" s="3" t="s">
        <v>23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1</v>
      </c>
      <c r="F28" s="1">
        <v>0</v>
      </c>
      <c r="G28" s="1">
        <v>4117.92</v>
      </c>
      <c r="H28" s="2">
        <v>0</v>
      </c>
      <c r="I28" s="4">
        <v>41.24</v>
      </c>
      <c r="J28" s="2">
        <f t="shared" si="0"/>
        <v>0</v>
      </c>
      <c r="K28" s="2">
        <f t="shared" si="1"/>
        <v>5816.150208</v>
      </c>
      <c r="L28" s="2">
        <f t="shared" si="2"/>
        <v>5816.15</v>
      </c>
      <c r="M28" s="2">
        <f t="shared" si="3"/>
        <v>0</v>
      </c>
      <c r="N28" s="2">
        <f t="shared" si="4"/>
        <v>5816.15</v>
      </c>
      <c r="O28" s="2">
        <f t="shared" si="5"/>
        <v>5816.15</v>
      </c>
      <c r="Q28" s="3" t="s">
        <v>23</v>
      </c>
    </row>
    <row r="29" spans="1:17" ht="24.95" customHeight="1">
      <c r="A29" s="3" t="s">
        <v>21</v>
      </c>
      <c r="B29" s="3"/>
      <c r="C29" s="3" t="s">
        <v>42</v>
      </c>
      <c r="D29" s="3"/>
      <c r="E29" s="3">
        <v>0</v>
      </c>
      <c r="F29" s="3"/>
      <c r="G29" s="3"/>
      <c r="H29" s="3"/>
      <c r="I29" s="4"/>
      <c r="J29" s="3"/>
      <c r="K29" s="3"/>
      <c r="L29" s="3"/>
      <c r="M29" s="3"/>
      <c r="N29" s="3"/>
      <c r="O29" s="3"/>
      <c r="Q29" s="3" t="s">
        <v>23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6</v>
      </c>
      <c r="F30" s="1">
        <v>0</v>
      </c>
      <c r="G30" s="1">
        <v>2056.46</v>
      </c>
      <c r="H30" s="2">
        <v>0</v>
      </c>
      <c r="I30" s="4">
        <v>41.24</v>
      </c>
      <c r="J30" s="2">
        <f>F30+(I30/100*F30)</f>
        <v>0</v>
      </c>
      <c r="K30" s="2">
        <f>G30+(I30/100*G30)</f>
        <v>2904.5441040000001</v>
      </c>
      <c r="L30" s="2">
        <f>TRUNC(J30+K30,2)</f>
        <v>2904.54</v>
      </c>
      <c r="M30" s="2">
        <f>IF((J30+K30), TRUNC((J30/(J30+K30)*O30),2), 0)</f>
        <v>0</v>
      </c>
      <c r="N30" s="2">
        <f>IF((J30+K30), TRUNC((K30/(J30+K30)*O30),2), 0)</f>
        <v>17427.240000000002</v>
      </c>
      <c r="O30" s="2">
        <f>TRUNC(L30*E30,2)</f>
        <v>17427.240000000002</v>
      </c>
      <c r="Q30" s="3" t="s">
        <v>23</v>
      </c>
    </row>
    <row r="31" spans="1:17" ht="24.95" customHeight="1">
      <c r="A31" s="3" t="s">
        <v>21</v>
      </c>
      <c r="B31" s="3" t="s">
        <v>45</v>
      </c>
      <c r="C31" s="3" t="s">
        <v>46</v>
      </c>
      <c r="D31" s="3" t="s">
        <v>27</v>
      </c>
      <c r="E31" s="3">
        <v>1</v>
      </c>
      <c r="F31" s="1">
        <v>0</v>
      </c>
      <c r="G31" s="1">
        <v>569.79</v>
      </c>
      <c r="H31" s="2">
        <v>0</v>
      </c>
      <c r="I31" s="4">
        <v>41.24</v>
      </c>
      <c r="J31" s="2">
        <f>F31+(I31/100*F31)</f>
        <v>0</v>
      </c>
      <c r="K31" s="2">
        <f>G31+(I31/100*G31)</f>
        <v>804.77139599999998</v>
      </c>
      <c r="L31" s="2">
        <f>TRUNC(J31+K31,2)</f>
        <v>804.77</v>
      </c>
      <c r="M31" s="2">
        <f>IF((J31+K31), TRUNC((J31/(J31+K31)*O31),2), 0)</f>
        <v>0</v>
      </c>
      <c r="N31" s="2">
        <f>IF((J31+K31), TRUNC((K31/(J31+K31)*O31),2), 0)</f>
        <v>804.77</v>
      </c>
      <c r="O31" s="2">
        <f>TRUNC(L31*E31,2)</f>
        <v>804.77</v>
      </c>
      <c r="Q31" s="3" t="s">
        <v>23</v>
      </c>
    </row>
    <row r="32" spans="1:17" ht="24.95" customHeight="1">
      <c r="A32" s="3" t="s">
        <v>21</v>
      </c>
      <c r="B32" s="3"/>
      <c r="C32" s="3" t="s">
        <v>47</v>
      </c>
      <c r="D32" s="3"/>
      <c r="E32" s="3">
        <v>0</v>
      </c>
      <c r="F32" s="3"/>
      <c r="G32" s="3"/>
      <c r="H32" s="3"/>
      <c r="I32" s="4"/>
      <c r="J32" s="3"/>
      <c r="K32" s="3"/>
      <c r="L32" s="3"/>
      <c r="M32" s="3"/>
      <c r="N32" s="3"/>
      <c r="O32" s="3"/>
      <c r="Q32" s="3" t="s">
        <v>23</v>
      </c>
    </row>
    <row r="33" spans="1:17" ht="24.95" customHeight="1">
      <c r="A33" s="3" t="s">
        <v>21</v>
      </c>
      <c r="B33" s="3" t="s">
        <v>48</v>
      </c>
      <c r="C33" s="3" t="s">
        <v>44</v>
      </c>
      <c r="D33" s="3" t="s">
        <v>27</v>
      </c>
      <c r="E33" s="3">
        <v>6</v>
      </c>
      <c r="F33" s="1">
        <v>0</v>
      </c>
      <c r="G33" s="1">
        <v>1369.86</v>
      </c>
      <c r="H33" s="2">
        <v>0</v>
      </c>
      <c r="I33" s="4">
        <v>41.24</v>
      </c>
      <c r="J33" s="2">
        <f>F33+(I33/100*F33)</f>
        <v>0</v>
      </c>
      <c r="K33" s="2">
        <f>G33+(I33/100*G33)</f>
        <v>1934.7902639999998</v>
      </c>
      <c r="L33" s="2">
        <f>TRUNC(J33+K33,2)</f>
        <v>1934.79</v>
      </c>
      <c r="M33" s="2">
        <f>IF((J33+K33), TRUNC((J33/(J33+K33)*O33),2), 0)</f>
        <v>0</v>
      </c>
      <c r="N33" s="2">
        <f>IF((J33+K33), TRUNC((K33/(J33+K33)*O33),2), 0)</f>
        <v>11608.74</v>
      </c>
      <c r="O33" s="2">
        <f>TRUNC(L33*E33,2)</f>
        <v>11608.74</v>
      </c>
      <c r="Q33" s="3" t="s">
        <v>23</v>
      </c>
    </row>
    <row r="34" spans="1:17" ht="24.95" customHeight="1">
      <c r="A34" s="3" t="s">
        <v>21</v>
      </c>
      <c r="B34" s="3"/>
      <c r="C34" s="3" t="s">
        <v>49</v>
      </c>
      <c r="D34" s="3"/>
      <c r="E34" s="3">
        <v>0</v>
      </c>
      <c r="F34" s="3"/>
      <c r="G34" s="3"/>
      <c r="H34" s="3"/>
      <c r="I34" s="4"/>
      <c r="J34" s="3"/>
      <c r="K34" s="3"/>
      <c r="L34" s="3"/>
      <c r="M34" s="3"/>
      <c r="N34" s="3"/>
      <c r="O34" s="3"/>
      <c r="Q34" s="3" t="s">
        <v>23</v>
      </c>
    </row>
    <row r="35" spans="1:17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>
        <v>0</v>
      </c>
      <c r="G35" s="1">
        <v>5630.03</v>
      </c>
      <c r="H35" s="2">
        <v>0</v>
      </c>
      <c r="I35" s="4">
        <v>41.24</v>
      </c>
      <c r="J35" s="2">
        <f>F35+(I35/100*F35)</f>
        <v>0</v>
      </c>
      <c r="K35" s="2">
        <f>G35+(I35/100*G35)</f>
        <v>7951.8543719999998</v>
      </c>
      <c r="L35" s="2">
        <f>TRUNC(J35+K35,2)</f>
        <v>7951.85</v>
      </c>
      <c r="M35" s="2">
        <f>IF((J35+K35), TRUNC((J35/(J35+K35)*O35),2), 0)</f>
        <v>0</v>
      </c>
      <c r="N35" s="2">
        <f>IF((J35+K35), TRUNC((K35/(J35+K35)*O35),2), 0)</f>
        <v>7951.85</v>
      </c>
      <c r="O35" s="2">
        <f>TRUNC(L35*E35,2)</f>
        <v>7951.85</v>
      </c>
      <c r="Q35" s="3" t="s">
        <v>23</v>
      </c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>
        <v>0</v>
      </c>
      <c r="G36" s="1">
        <v>3451.73</v>
      </c>
      <c r="H36" s="2">
        <v>0</v>
      </c>
      <c r="I36" s="4">
        <v>41.24</v>
      </c>
      <c r="J36" s="2">
        <f>F36+(I36/100*F36)</f>
        <v>0</v>
      </c>
      <c r="K36" s="2">
        <f>G36+(I36/100*G36)</f>
        <v>4875.2234520000002</v>
      </c>
      <c r="L36" s="2">
        <f>TRUNC(J36+K36,2)</f>
        <v>4875.22</v>
      </c>
      <c r="M36" s="2">
        <f>IF((J36+K36), TRUNC((J36/(J36+K36)*O36),2), 0)</f>
        <v>0</v>
      </c>
      <c r="N36" s="2">
        <f>IF((J36+K36), TRUNC((K36/(J36+K36)*O36),2), 0)</f>
        <v>4875.22</v>
      </c>
      <c r="O36" s="2">
        <f>TRUNC(L36*E36,2)</f>
        <v>4875.22</v>
      </c>
      <c r="Q36" s="3" t="s">
        <v>23</v>
      </c>
    </row>
    <row r="37" spans="1:17" ht="24.95" customHeight="1">
      <c r="A37" s="3" t="s">
        <v>21</v>
      </c>
      <c r="B37" s="3" t="s">
        <v>54</v>
      </c>
      <c r="C37" s="3" t="s">
        <v>55</v>
      </c>
      <c r="D37" s="3" t="s">
        <v>27</v>
      </c>
      <c r="E37" s="3">
        <v>1</v>
      </c>
      <c r="F37" s="1">
        <v>0</v>
      </c>
      <c r="G37" s="1">
        <v>4293.62</v>
      </c>
      <c r="H37" s="2">
        <v>0</v>
      </c>
      <c r="I37" s="4">
        <v>41.24</v>
      </c>
      <c r="J37" s="2">
        <f>F37+(I37/100*F37)</f>
        <v>0</v>
      </c>
      <c r="K37" s="2">
        <f>G37+(I37/100*G37)</f>
        <v>6064.3088879999996</v>
      </c>
      <c r="L37" s="2">
        <f>TRUNC(J37+K37,2)</f>
        <v>6064.3</v>
      </c>
      <c r="M37" s="2">
        <f>IF((J37+K37), TRUNC((J37/(J37+K37)*O37),2), 0)</f>
        <v>0</v>
      </c>
      <c r="N37" s="2">
        <f>IF((J37+K37), TRUNC((K37/(J37+K37)*O37),2), 0)</f>
        <v>6064.3</v>
      </c>
      <c r="O37" s="2">
        <f>TRUNC(L37*E37,2)</f>
        <v>6064.3</v>
      </c>
      <c r="Q37" s="3" t="s">
        <v>23</v>
      </c>
    </row>
    <row r="38" spans="1:17" ht="24.95" customHeight="1">
      <c r="A38" s="3" t="s">
        <v>21</v>
      </c>
      <c r="B38" s="3"/>
      <c r="C38" s="3" t="s">
        <v>56</v>
      </c>
      <c r="D38" s="3"/>
      <c r="E38" s="3">
        <v>0</v>
      </c>
      <c r="F38" s="3"/>
      <c r="G38" s="3"/>
      <c r="H38" s="3"/>
      <c r="I38" s="4"/>
      <c r="J38" s="3"/>
      <c r="K38" s="3"/>
      <c r="L38" s="3"/>
      <c r="M38" s="3"/>
      <c r="N38" s="3"/>
      <c r="O38" s="3"/>
      <c r="Q38" s="3" t="s">
        <v>23</v>
      </c>
    </row>
    <row r="39" spans="1:17" ht="24.95" customHeight="1">
      <c r="A39" s="3" t="s">
        <v>21</v>
      </c>
      <c r="B39" s="3" t="s">
        <v>57</v>
      </c>
      <c r="C39" s="3" t="s">
        <v>44</v>
      </c>
      <c r="D39" s="3" t="s">
        <v>27</v>
      </c>
      <c r="E39" s="3">
        <v>6</v>
      </c>
      <c r="F39" s="1">
        <v>0</v>
      </c>
      <c r="G39" s="1">
        <v>408.57</v>
      </c>
      <c r="H39" s="2">
        <v>0</v>
      </c>
      <c r="I39" s="4">
        <v>41.24</v>
      </c>
      <c r="J39" s="2">
        <f>F39+(I39/100*F39)</f>
        <v>0</v>
      </c>
      <c r="K39" s="2">
        <f>G39+(I39/100*G39)</f>
        <v>577.06426799999997</v>
      </c>
      <c r="L39" s="2">
        <f>TRUNC(J39+K39,2)</f>
        <v>577.05999999999995</v>
      </c>
      <c r="M39" s="2">
        <f>IF((J39+K39), TRUNC((J39/(J39+K39)*O39),2), 0)</f>
        <v>0</v>
      </c>
      <c r="N39" s="2">
        <f>IF((J39+K39), TRUNC((K39/(J39+K39)*O39),2), 0)</f>
        <v>3462.36</v>
      </c>
      <c r="O39" s="2">
        <f>TRUNC(L39*E39,2)</f>
        <v>3462.36</v>
      </c>
      <c r="Q39" s="3" t="s">
        <v>23</v>
      </c>
    </row>
    <row r="40" spans="1:17" ht="24.95" customHeight="1">
      <c r="A40" s="3" t="s">
        <v>21</v>
      </c>
      <c r="B40" s="3"/>
      <c r="C40" s="3" t="s">
        <v>58</v>
      </c>
      <c r="D40" s="3"/>
      <c r="E40" s="3">
        <v>0</v>
      </c>
      <c r="F40" s="3"/>
      <c r="G40" s="3"/>
      <c r="H40" s="3"/>
      <c r="I40" s="4"/>
      <c r="J40" s="3"/>
      <c r="K40" s="3"/>
      <c r="L40" s="3"/>
      <c r="M40" s="3"/>
      <c r="N40" s="3"/>
      <c r="O40" s="3"/>
      <c r="Q40" s="3" t="s">
        <v>23</v>
      </c>
    </row>
    <row r="41" spans="1:17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>
        <v>0</v>
      </c>
      <c r="G41" s="1">
        <v>3089.55</v>
      </c>
      <c r="H41" s="2">
        <v>0</v>
      </c>
      <c r="I41" s="4">
        <v>41.24</v>
      </c>
      <c r="J41" s="2">
        <f>F41+(I41/100*F41)</f>
        <v>0</v>
      </c>
      <c r="K41" s="2">
        <f>G41+(I41/100*G41)</f>
        <v>4363.6804200000006</v>
      </c>
      <c r="L41" s="2">
        <f>TRUNC(J41+K41,2)</f>
        <v>4363.68</v>
      </c>
      <c r="M41" s="2">
        <f>IF((J41+K41), TRUNC((J41/(J41+K41)*O41),2), 0)</f>
        <v>0</v>
      </c>
      <c r="N41" s="2">
        <f>IF((J41+K41), TRUNC((K41/(J41+K41)*O41),2), 0)</f>
        <v>4363.68</v>
      </c>
      <c r="O41" s="2">
        <f>TRUNC(L41*E41,2)</f>
        <v>4363.68</v>
      </c>
      <c r="Q41" s="3" t="s">
        <v>23</v>
      </c>
    </row>
    <row r="42" spans="1:17" ht="24.95" customHeight="1">
      <c r="A42" s="3" t="s">
        <v>21</v>
      </c>
      <c r="B42" s="3" t="s">
        <v>61</v>
      </c>
      <c r="C42" s="3" t="s">
        <v>62</v>
      </c>
      <c r="D42" s="3" t="s">
        <v>27</v>
      </c>
      <c r="E42" s="3">
        <v>1</v>
      </c>
      <c r="F42" s="1">
        <v>0</v>
      </c>
      <c r="G42" s="1">
        <v>3089.37</v>
      </c>
      <c r="H42" s="2">
        <v>0</v>
      </c>
      <c r="I42" s="4">
        <v>41.24</v>
      </c>
      <c r="J42" s="2">
        <f>F42+(I42/100*F42)</f>
        <v>0</v>
      </c>
      <c r="K42" s="2">
        <f>G42+(I42/100*G42)</f>
        <v>4363.4261879999995</v>
      </c>
      <c r="L42" s="2">
        <f>TRUNC(J42+K42,2)</f>
        <v>4363.42</v>
      </c>
      <c r="M42" s="2">
        <f>IF((J42+K42), TRUNC((J42/(J42+K42)*O42),2), 0)</f>
        <v>0</v>
      </c>
      <c r="N42" s="2">
        <f>IF((J42+K42), TRUNC((K42/(J42+K42)*O42),2), 0)</f>
        <v>4363.42</v>
      </c>
      <c r="O42" s="2">
        <f>TRUNC(L42*E42,2)</f>
        <v>4363.42</v>
      </c>
      <c r="Q42" s="3" t="s">
        <v>23</v>
      </c>
    </row>
    <row r="43" spans="1:17">
      <c r="A43" s="7" t="s">
        <v>63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ROUND(SUM(O17:O42), 2)</f>
        <v>499099.07</v>
      </c>
    </row>
    <row r="44" spans="1:17">
      <c r="A44" s="7" t="s">
        <v>64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>
        <f>SUM(O43)</f>
        <v>499099.07</v>
      </c>
    </row>
    <row r="46" spans="1:17">
      <c r="A46" t="str">
        <f>CONCATENATE("Importa o presente valor total proposto em: ", TEXT(SUM(O43), "R$ #.###,#0"))</f>
        <v>Importa o presente valor total proposto em: R$ 499.099,07</v>
      </c>
    </row>
    <row r="48" spans="1:17">
      <c r="B48" s="9" t="s">
        <v>65</v>
      </c>
    </row>
    <row r="49" spans="2:2">
      <c r="B49" s="9" t="s">
        <v>66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2025-06-16T14:00:00Z</dcterms:created>
  <dcterms:modified xsi:type="dcterms:W3CDTF">2025-06-23T19:25:00Z</dcterms:modified>
</cp:coreProperties>
</file>