
<file path=[Content_Types].xml><?xml version="1.0" encoding="utf-8"?>
<Types xmlns="http://schemas.openxmlformats.org/package/2006/content-types">
  <Default ContentType="image/jpeg" Extension="jpg"/>
  <Default ContentType="application/vnd.openxmlformats-officedocument.vmlDrawing" Extension="vml"/>
  <Default ContentType="image/gif" Extension="gif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binary" PartName="/xl/commentsmeta0"/>
  <Override ContentType="application/binary" PartName="/xl/commentsmeta1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oposta" sheetId="1" r:id="rId4"/>
    <sheet state="visible" name="Referencial" sheetId="2" r:id="rId5"/>
  </sheets>
  <definedNames>
    <definedName hidden="1" localSheetId="0" name="_xlnm._FilterDatabase">Proposta!$A$18:$Q$26</definedName>
    <definedName hidden="1" localSheetId="1" name="_xlnm._FilterDatabase">Referencial!$A$18:$Q$26</definedName>
  </definedNames>
  <calcPr/>
  <extLst>
    <ext uri="GoogleSheetsCustomDataVersion2">
      <go:sheetsCustomData xmlns:go="http://customooxmlschemas.google.com/" r:id="rId6" roundtripDataChecksum="Q2l0+tM4uJJAW7ZSFE1KNBPP8j4/ejNgKgPtKQoRu+E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F19">
      <text>
        <t xml:space="preserve">======
ID#AAABq_4iIi0
    (2025-09-11 17:00:08)
Material: R$ 0,00
Equipamento: R$ 3882,60
Incidencia: R$ 0,00
Subserviço: R$ 9584,61</t>
      </text>
    </comment>
    <comment authorId="0" ref="F26">
      <text>
        <t xml:space="preserve">======
ID#AAABq_4iIi4
    (2025-09-11 17:00:08)
Material: R$ 0,00
Equipamento: R$ 0,00
Incidencia: R$ 0,00
Subserviço: R$ 37865,72</t>
      </text>
    </comment>
    <comment authorId="0" ref="F23">
      <text>
        <t xml:space="preserve">======
ID#AAABq_4iIis
    (2025-09-11 17:00:08)
Material: R$ 0,00
Equipamento: R$ 0,00
Incidencia: R$ 0,00
Subserviço: R$ 22458,29</t>
      </text>
    </comment>
    <comment authorId="0" ref="F21">
      <text>
        <t xml:space="preserve">======
ID#AAABq_4iIio
    (2025-09-11 17:00:08)
Material: R$ 0,00
Equipamento: R$ 0,00
Incidencia: R$ 0,00
Subserviço: R$ 36783,90</t>
      </text>
    </comment>
    <comment authorId="0" ref="F22">
      <text>
        <t xml:space="preserve">======
ID#AAABq_4iIig
    (2025-09-11 17:00:08)
Material: R$ 0,00
Equipamento: R$ 0,00
Incidencia: R$ 0,00
Subserviço: R$ 36783,90</t>
      </text>
    </comment>
    <comment authorId="0" ref="F25">
      <text>
        <t xml:space="preserve">======
ID#AAABq_4iIiQ
    (2025-09-11 17:00:08)
Material: R$ 0,00
Equipamento: R$ 0,00
Incidencia: R$ 0,00
Subserviço: R$ 8983,29</t>
      </text>
    </comment>
    <comment authorId="0" ref="F20">
      <text>
        <t xml:space="preserve">======
ID#AAABq_4iIiY
    (2025-09-11 17:00:08)
Material: R$ 0,00
Equipamento: R$ 0,00
Incidencia: R$ 0,00
Subserviço: R$ 8094,86</t>
      </text>
    </comment>
    <comment authorId="0" ref="F24">
      <text>
        <t xml:space="preserve">======
ID#AAABq_4iIiU
    (2025-09-11 17:00:08)
Material: R$ 0,00
Equipamento: R$ 0,00
Incidencia: R$ 0,00
Subserviço: R$ 23778,11</t>
      </text>
    </comment>
    <comment authorId="0" ref="B13">
      <text>
        <t xml:space="preserve">======
ID#AAABq_4iIiI
Tabelas de Referência disponíveis    (2025-09-11 17:00:08)
1. 227 - Tabela Referencial de Preço SINAPI 2024 DEZEMBRO Onerada
2. 230 - Tabela Referencial de Preços SICRO JANEIRO 2025 - Onerada
3. 239 - Tabela Referencial de Preço SINAPI 2025 ABRIL Onerada</t>
      </text>
    </comment>
  </commentList>
  <extLst>
    <ext uri="GoogleSheetsCustomDataVersion2">
      <go:sheetsCustomData xmlns:go="http://customooxmlschemas.google.com/" r:id="rId1" roundtripDataSignature="AMtx7mh2MlnjEcdM3MoUlpYOdWMFiU8PUw=="/>
    </ext>
  </extLst>
</comments>
</file>

<file path=xl/comments2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F26">
      <text>
        <t xml:space="preserve">======
ID#AAABq_4iIjM
    (2025-09-11 17:00:08)
Material: R$ 0,00
Equipamento: R$ 0,00
Incidencia: R$ 0,00
Subserviço: R$ 37865,72</t>
      </text>
    </comment>
    <comment authorId="0" ref="F22">
      <text>
        <t xml:space="preserve">======
ID#AAABq_4iIjI
    (2025-09-11 17:00:08)
Material: R$ 0,00
Equipamento: R$ 0,00
Incidencia: R$ 0,00
Subserviço: R$ 36783,90</t>
      </text>
    </comment>
    <comment authorId="0" ref="F21">
      <text>
        <t xml:space="preserve">======
ID#AAABq_4iIjE
    (2025-09-11 17:00:08)
Material: R$ 0,00
Equipamento: R$ 0,00
Incidencia: R$ 0,00
Subserviço: R$ 36783,90</t>
      </text>
    </comment>
    <comment authorId="0" ref="F24">
      <text>
        <t xml:space="preserve">======
ID#AAABq_4iIjA
    (2025-09-11 17:00:08)
Material: R$ 0,00
Equipamento: R$ 0,00
Incidencia: R$ 0,00
Subserviço: R$ 23778,11</t>
      </text>
    </comment>
    <comment authorId="0" ref="F19">
      <text>
        <t xml:space="preserve">======
ID#AAABq_4iIi8
    (2025-09-11 17:00:08)
Material: R$ 0,00
Equipamento: R$ 3882,60
Incidencia: R$ 0,00
Subserviço: R$ 9584,61</t>
      </text>
    </comment>
    <comment authorId="0" ref="F20">
      <text>
        <t xml:space="preserve">======
ID#AAABq_4iIiw
    (2025-09-11 17:00:08)
Material: R$ 0,00
Equipamento: R$ 0,00
Incidencia: R$ 0,00
Subserviço: R$ 8094,86</t>
      </text>
    </comment>
    <comment authorId="0" ref="B13">
      <text>
        <t xml:space="preserve">======
ID#AAABq_4iIik
Tabelas de Referência disponíveis    (2025-09-11 17:00:08)
1. 227 - Tabela Referencial de Preço SINAPI 2024 DEZEMBRO Onerada
2. 230 - Tabela Referencial de Preços SICRO JANEIRO 2025 - Onerada
3. 239 - Tabela Referencial de Preço SINAPI 2025 ABRIL Onerada</t>
      </text>
    </comment>
    <comment authorId="0" ref="F25">
      <text>
        <t xml:space="preserve">======
ID#AAABq_4iIic
    (2025-09-11 17:00:08)
Material: R$ 0,00
Equipamento: R$ 0,00
Incidencia: R$ 0,00
Subserviço: R$ 8983,29</t>
      </text>
    </comment>
    <comment authorId="0" ref="F23">
      <text>
        <t xml:space="preserve">======
ID#AAABq_4iIiM
    (2025-09-11 17:00:08)
Material: R$ 0,00
Equipamento: R$ 0,00
Incidencia: R$ 0,00
Subserviço: R$ 22458,29</t>
      </text>
    </comment>
  </commentList>
  <extLst>
    <ext uri="GoogleSheetsCustomDataVersion2">
      <go:sheetsCustomData xmlns:go="http://customooxmlschemas.google.com/" r:id="rId1" roundtripDataSignature="AMtx7mhUJ2ZvNTFG/4AEYbjoiOEtyVAivA=="/>
    </ext>
  </extLst>
</comments>
</file>

<file path=xl/sharedStrings.xml><?xml version="1.0" encoding="utf-8"?>
<sst xmlns="http://schemas.openxmlformats.org/spreadsheetml/2006/main" count="152" uniqueCount="57">
  <si>
    <t xml:space="preserve">      </t>
  </si>
  <si>
    <t xml:space="preserve">      ESTADO DE SANTA CATARINA</t>
  </si>
  <si>
    <t xml:space="preserve">      PROPOSTA DAS LICITANTES</t>
  </si>
  <si>
    <t>Obra:</t>
  </si>
  <si>
    <t>Execução de Projetos - Barragem Sul</t>
  </si>
  <si>
    <t>Data: ___ / ___ / ____</t>
  </si>
  <si>
    <t>Edital:</t>
  </si>
  <si>
    <t>Razão Social:</t>
  </si>
  <si>
    <t>CNPJ:</t>
  </si>
  <si>
    <t>Porcentagem de materiais (%)</t>
  </si>
  <si>
    <t>Porcentagem de mão de obra (%)</t>
  </si>
  <si>
    <t>BDI Administração Local (%):</t>
  </si>
  <si>
    <t>BDI Diferenciado Referencial (%) :</t>
  </si>
  <si>
    <t>BDI Diferenciado Referencial – Serviços Especializados (%) :</t>
  </si>
  <si>
    <t>Tabela de Origem</t>
  </si>
  <si>
    <t>227 - Tabela Referencial de Preço SINAPI 2024 DEZEMBRO Onerada</t>
  </si>
  <si>
    <t>39 - Consultoria</t>
  </si>
  <si>
    <t>Cód Auxiliar</t>
  </si>
  <si>
    <t>Descrição do Serviço</t>
  </si>
  <si>
    <t>Unid.</t>
  </si>
  <si>
    <t>Quantidade</t>
  </si>
  <si>
    <t>Material / Outros (R$)</t>
  </si>
  <si>
    <t>Mão de Obra (R$)</t>
  </si>
  <si>
    <t>Custo Unit. (R$)</t>
  </si>
  <si>
    <t>BDI (%)</t>
  </si>
  <si>
    <t>Preço Unit Material (R$)</t>
  </si>
  <si>
    <t>Preço Unit MO (R$)</t>
  </si>
  <si>
    <t>Preço Unit. (R$)</t>
  </si>
  <si>
    <t>Preço MATERIAL (R$)</t>
  </si>
  <si>
    <t>Preço MO (R$)</t>
  </si>
  <si>
    <t>Preço Total (R$)</t>
  </si>
  <si>
    <t>Verificação $+5%</t>
  </si>
  <si>
    <t>Proposta x Referência</t>
  </si>
  <si>
    <t>Tabela Referencial de Preço SINAPI 2024 DEZEMBRO Onerada</t>
  </si>
  <si>
    <t>CPU131649</t>
  </si>
  <si>
    <t>Levantamento e vistoria técnica - in loco.</t>
  </si>
  <si>
    <t>UN</t>
  </si>
  <si>
    <t>CPU131650</t>
  </si>
  <si>
    <t>Diagnóstico Estrutural do Vertedouro</t>
  </si>
  <si>
    <t>CPU131659</t>
  </si>
  <si>
    <t>Projeto Executivo de Recuperação do Vertedouro</t>
  </si>
  <si>
    <t>MES</t>
  </si>
  <si>
    <t>CPU131660</t>
  </si>
  <si>
    <t>Projeto do Sistema de Dissipação (Salto Esqui)</t>
  </si>
  <si>
    <t>CPU131661</t>
  </si>
  <si>
    <t>Projeto de Recuperação do Canal de Restituição</t>
  </si>
  <si>
    <t/>
  </si>
  <si>
    <t>CPU131662</t>
  </si>
  <si>
    <t>Projeto de Recuperação da Cratera no Canal de Restituição (rochoso)</t>
  </si>
  <si>
    <t>CPU131663</t>
  </si>
  <si>
    <t>Projetos de Drenagem no Pé da Barragem</t>
  </si>
  <si>
    <t>CPU131666</t>
  </si>
  <si>
    <t>Elaboração de Memoriais, Orçamento e Cronograma</t>
  </si>
  <si>
    <t xml:space="preserve">Total do Grupo: </t>
  </si>
  <si>
    <t xml:space="preserve">Total da Proposta: </t>
  </si>
  <si>
    <t>Sistema Integrado de Controle de Obras Públicas</t>
  </si>
  <si>
    <t>Emitido em: 11/09/2025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</si>
</sst>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\R\$\ #,##0.00"/>
    <numFmt numFmtId="165" formatCode="0.00&quot;%&quot;"/>
    <numFmt numFmtId="166" formatCode="\R\$\ #,##0.0000"/>
  </numFmts>
  <fonts count="7">
    <font>
      <sz val="11.0"/>
      <color rgb="FF000000"/>
      <name val="Calibri"/>
      <scheme val="minor"/>
    </font>
    <font>
      <color theme="1"/>
      <name val="Calibri"/>
      <scheme val="minor"/>
    </font>
    <font>
      <sz val="8.0"/>
      <color theme="1"/>
      <name val="Helvetica Neue"/>
    </font>
    <font>
      <sz val="14.0"/>
      <color theme="1"/>
      <name val="Helvetica Neue"/>
    </font>
    <font>
      <b/>
      <sz val="8.0"/>
      <color theme="1"/>
      <name val="Helvetica Neue"/>
    </font>
    <font/>
    <font>
      <sz val="11.0"/>
      <color rgb="FF000000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FFFF99"/>
        <bgColor rgb="FFFFFF99"/>
      </patternFill>
    </fill>
    <fill>
      <patternFill patternType="solid">
        <fgColor rgb="FFC0C0C0"/>
        <bgColor rgb="FFC0C0C0"/>
      </patternFill>
    </fill>
  </fills>
  <borders count="6">
    <border/>
    <border>
      <left style="dotted">
        <color rgb="FF000000"/>
      </left>
      <top style="dotted">
        <color rgb="FF000000"/>
      </top>
      <bottom style="dotted">
        <color rgb="FF000000"/>
      </bottom>
    </border>
    <border>
      <top style="dotted">
        <color rgb="FF000000"/>
      </top>
      <bottom style="dotted">
        <color rgb="FF000000"/>
      </bottom>
    </border>
    <border>
      <right style="dotted">
        <color rgb="FF000000"/>
      </right>
      <top style="dotted">
        <color rgb="FF000000"/>
      </top>
      <bottom style="dotted">
        <color rgb="FF000000"/>
      </bottom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1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horizontal="left" shrinkToFit="0" wrapText="1"/>
    </xf>
    <xf borderId="0" fillId="0" fontId="3" numFmtId="0" xfId="0" applyAlignment="1" applyFont="1">
      <alignment horizontal="center"/>
    </xf>
    <xf borderId="0" fillId="0" fontId="4" numFmtId="0" xfId="0" applyFont="1"/>
    <xf borderId="1" fillId="2" fontId="2" numFmtId="0" xfId="0" applyAlignment="1" applyBorder="1" applyFill="1" applyFont="1">
      <alignment horizontal="left"/>
    </xf>
    <xf borderId="2" fillId="0" fontId="5" numFmtId="0" xfId="0" applyBorder="1" applyFont="1"/>
    <xf borderId="3" fillId="0" fontId="5" numFmtId="0" xfId="0" applyBorder="1" applyFont="1"/>
    <xf borderId="4" fillId="2" fontId="2" numFmtId="0" xfId="0" applyAlignment="1" applyBorder="1" applyFont="1">
      <alignment horizontal="left"/>
    </xf>
    <xf borderId="4" fillId="2" fontId="6" numFmtId="10" xfId="0" applyAlignment="1" applyBorder="1" applyFont="1" applyNumberFormat="1">
      <alignment horizontal="center" vertical="center"/>
    </xf>
    <xf borderId="1" fillId="2" fontId="2" numFmtId="0" xfId="0" applyAlignment="1" applyBorder="1" applyFont="1">
      <alignment horizontal="left" shrinkToFit="0" wrapText="1"/>
    </xf>
    <xf borderId="5" fillId="3" fontId="4" numFmtId="0" xfId="0" applyAlignment="1" applyBorder="1" applyFill="1" applyFont="1">
      <alignment horizontal="center"/>
    </xf>
    <xf borderId="5" fillId="3" fontId="2" numFmtId="164" xfId="0" applyAlignment="1" applyBorder="1" applyFont="1" applyNumberFormat="1">
      <alignment horizontal="right"/>
    </xf>
    <xf borderId="5" fillId="0" fontId="2" numFmtId="0" xfId="0" applyAlignment="1" applyBorder="1" applyFont="1">
      <alignment shrinkToFit="0" wrapText="1"/>
    </xf>
    <xf borderId="5" fillId="3" fontId="2" numFmtId="164" xfId="0" applyAlignment="1" applyBorder="1" applyFont="1" applyNumberFormat="1">
      <alignment horizontal="right" readingOrder="0"/>
    </xf>
    <xf borderId="5" fillId="0" fontId="2" numFmtId="164" xfId="0" applyAlignment="1" applyBorder="1" applyFont="1" applyNumberFormat="1">
      <alignment horizontal="right"/>
    </xf>
    <xf borderId="5" fillId="0" fontId="2" numFmtId="165" xfId="0" applyAlignment="1" applyBorder="1" applyFont="1" applyNumberFormat="1">
      <alignment shrinkToFit="0" wrapText="1"/>
    </xf>
    <xf borderId="5" fillId="0" fontId="2" numFmtId="166" xfId="0" applyAlignment="1" applyBorder="1" applyFont="1" applyNumberFormat="1">
      <alignment horizontal="right"/>
    </xf>
    <xf borderId="4" fillId="2" fontId="6" numFmtId="0" xfId="0" applyAlignment="1" applyBorder="1" applyFont="1">
      <alignment horizontal="left"/>
    </xf>
    <xf borderId="4" fillId="2" fontId="6" numFmtId="164" xfId="0" applyAlignment="1" applyBorder="1" applyFont="1" applyNumberFormat="1">
      <alignment horizontal="left"/>
    </xf>
    <xf borderId="0" fillId="0" fontId="1" numFmtId="166" xfId="0" applyFont="1" applyNumberFormat="1"/>
  </cellXfs>
  <cellStyles count="1">
    <cellStyle xfId="0" name="Normal" builtinId="0"/>
  </cellStyles>
  <dxfs count="0"/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comments2.xml.rels><?xml version="1.0" encoding="UTF-8" standalone="yes"?><Relationships xmlns="http://schemas.openxmlformats.org/package/2006/relationships"><Relationship Id="rId1" Type="http://customschemas.google.com/relationships/workbookmetadata" Target="commentsmeta1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Relationship Id="rId2" Type="http://schemas.openxmlformats.org/officeDocument/2006/relationships/image" Target="../media/image2.gif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Relationship Id="rId2" Type="http://schemas.openxmlformats.org/officeDocument/2006/relationships/image" Target="../media/image2.gif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180975" cy="190500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31</xdr:row>
      <xdr:rowOff>0</xdr:rowOff>
    </xdr:from>
    <xdr:ext cx="342900" cy="200025"/>
    <xdr:pic>
      <xdr:nvPicPr>
        <xdr:cNvPr id="0" name="image2.gif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180975" cy="190500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31</xdr:row>
      <xdr:rowOff>0</xdr:rowOff>
    </xdr:from>
    <xdr:ext cx="342900" cy="200025"/>
    <xdr:pic>
      <xdr:nvPicPr>
        <xdr:cNvPr id="0" name="image2.gif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drawing" Target="../drawings/drawing2.xml"/><Relationship Id="rId3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1.14"/>
    <col customWidth="1" min="2" max="2" width="13.43"/>
    <col customWidth="1" min="3" max="3" width="55.71"/>
    <col customWidth="1" min="4" max="5" width="13.43"/>
    <col customWidth="1" min="6" max="7" width="24.43"/>
    <col customWidth="1" min="8" max="9" width="29.0"/>
    <col customWidth="1" min="10" max="17" width="24.43"/>
    <col customWidth="1" min="18" max="26" width="8.71"/>
  </cols>
  <sheetData>
    <row r="1">
      <c r="A1" s="1"/>
      <c r="B1" s="2" t="s">
        <v>0</v>
      </c>
    </row>
    <row r="2">
      <c r="B2" s="2" t="s">
        <v>1</v>
      </c>
    </row>
    <row r="3">
      <c r="B3" s="2" t="s">
        <v>0</v>
      </c>
    </row>
    <row r="4">
      <c r="A4" s="3" t="s">
        <v>2</v>
      </c>
    </row>
    <row r="6">
      <c r="A6" s="4" t="s">
        <v>3</v>
      </c>
      <c r="B6" s="5" t="s">
        <v>4</v>
      </c>
      <c r="C6" s="6"/>
      <c r="D6" s="7"/>
      <c r="H6" s="4" t="s">
        <v>5</v>
      </c>
    </row>
    <row r="7">
      <c r="A7" s="4" t="s">
        <v>6</v>
      </c>
      <c r="B7" s="8"/>
    </row>
    <row r="8">
      <c r="A8" s="4" t="s">
        <v>7</v>
      </c>
      <c r="B8" s="8"/>
    </row>
    <row r="9">
      <c r="A9" s="4" t="s">
        <v>8</v>
      </c>
      <c r="B9" s="8"/>
      <c r="H9" s="9" t="s">
        <v>9</v>
      </c>
      <c r="I9" s="9" t="s">
        <v>10</v>
      </c>
    </row>
    <row r="10">
      <c r="A10" s="4" t="s">
        <v>11</v>
      </c>
      <c r="B10" s="9">
        <v>0.0</v>
      </c>
      <c r="D10" s="4" t="s">
        <v>12</v>
      </c>
      <c r="E10" s="9">
        <v>0.0</v>
      </c>
      <c r="H10" s="9">
        <f>SUM(M:M)/O28</f>
        <v>0.5484599126</v>
      </c>
      <c r="I10" s="9">
        <f>SUM(N:N)/O28</f>
        <v>0.4514990458</v>
      </c>
    </row>
    <row r="11">
      <c r="A11" s="4" t="s">
        <v>12</v>
      </c>
      <c r="B11" s="9">
        <v>0.0</v>
      </c>
      <c r="D11" s="4" t="s">
        <v>13</v>
      </c>
      <c r="E11" s="9">
        <v>0.0</v>
      </c>
    </row>
    <row r="13" ht="24.75" customHeight="1">
      <c r="A13" s="4" t="s">
        <v>14</v>
      </c>
      <c r="B13" s="10" t="s">
        <v>15</v>
      </c>
      <c r="C13" s="7"/>
    </row>
    <row r="17">
      <c r="A17" s="4" t="s">
        <v>16</v>
      </c>
    </row>
    <row r="18">
      <c r="A18" s="11" t="s">
        <v>14</v>
      </c>
      <c r="B18" s="11" t="s">
        <v>17</v>
      </c>
      <c r="C18" s="11" t="s">
        <v>18</v>
      </c>
      <c r="D18" s="11" t="s">
        <v>19</v>
      </c>
      <c r="E18" s="11" t="s">
        <v>20</v>
      </c>
      <c r="F18" s="12" t="s">
        <v>21</v>
      </c>
      <c r="G18" s="12" t="s">
        <v>22</v>
      </c>
      <c r="H18" s="11" t="s">
        <v>23</v>
      </c>
      <c r="I18" s="11" t="s">
        <v>24</v>
      </c>
      <c r="J18" s="11" t="s">
        <v>25</v>
      </c>
      <c r="K18" s="11" t="s">
        <v>26</v>
      </c>
      <c r="L18" s="11" t="s">
        <v>27</v>
      </c>
      <c r="M18" s="11" t="s">
        <v>28</v>
      </c>
      <c r="N18" s="11" t="s">
        <v>29</v>
      </c>
      <c r="O18" s="11" t="s">
        <v>30</v>
      </c>
      <c r="P18" s="11" t="s">
        <v>31</v>
      </c>
      <c r="Q18" s="11" t="s">
        <v>32</v>
      </c>
    </row>
    <row r="19" ht="24.75" customHeight="1">
      <c r="A19" s="13" t="s">
        <v>33</v>
      </c>
      <c r="B19" s="13" t="s">
        <v>34</v>
      </c>
      <c r="C19" s="13" t="s">
        <v>35</v>
      </c>
      <c r="D19" s="13" t="s">
        <v>36</v>
      </c>
      <c r="E19" s="13">
        <v>1.0</v>
      </c>
      <c r="F19" s="14">
        <v>35.0</v>
      </c>
      <c r="G19" s="14">
        <v>57.0</v>
      </c>
      <c r="H19" s="15">
        <f t="shared" ref="H19:H26" si="1">F19+G19</f>
        <v>92</v>
      </c>
      <c r="I19" s="16">
        <v>24.32</v>
      </c>
      <c r="J19" s="17">
        <f t="shared" ref="J19:J26" si="2">F19+(I19/100*F19)</f>
        <v>43.512</v>
      </c>
      <c r="K19" s="17">
        <f t="shared" ref="K19:K26" si="3">G19+(I19/100*G19)</f>
        <v>70.8624</v>
      </c>
      <c r="L19" s="15">
        <f t="shared" ref="L19:L26" si="4">TRUNC(J19+K19,2)</f>
        <v>114.37</v>
      </c>
      <c r="M19" s="15">
        <f t="shared" ref="M19:M26" si="5">TRUNC(IF((J19+K19), (J19/(J19+K19)*O19), 0), 2)</f>
        <v>43.51</v>
      </c>
      <c r="N19" s="15">
        <f t="shared" ref="N19:N26" si="6">TRUNC(IF((J19+K19), (K19/(J19+K19)*O19), 0), 2)</f>
        <v>70.85</v>
      </c>
      <c r="O19" s="15">
        <f t="shared" ref="O19:O26" si="7">TRUNC(L19*E19,2)</f>
        <v>114.37</v>
      </c>
      <c r="P19" s="13" t="str">
        <f>IF(O19&lt;=(Referencial!O19*1.05),"PREÇO VÁLIDO","PREÇO INVÁLIDO")</f>
        <v>PREÇO VÁLIDO</v>
      </c>
      <c r="Q19" s="15">
        <f>(O19/Referencial!O19)-1</f>
        <v>-0.993168853</v>
      </c>
    </row>
    <row r="20" ht="24.75" customHeight="1">
      <c r="A20" s="13" t="s">
        <v>33</v>
      </c>
      <c r="B20" s="13" t="s">
        <v>37</v>
      </c>
      <c r="C20" s="13" t="s">
        <v>38</v>
      </c>
      <c r="D20" s="13" t="s">
        <v>36</v>
      </c>
      <c r="E20" s="13">
        <v>1.0</v>
      </c>
      <c r="F20" s="12">
        <v>100.0</v>
      </c>
      <c r="G20" s="14">
        <v>50.0</v>
      </c>
      <c r="H20" s="15">
        <f t="shared" si="1"/>
        <v>150</v>
      </c>
      <c r="I20" s="16">
        <v>24.32</v>
      </c>
      <c r="J20" s="15">
        <f t="shared" si="2"/>
        <v>124.32</v>
      </c>
      <c r="K20" s="15">
        <f t="shared" si="3"/>
        <v>62.16</v>
      </c>
      <c r="L20" s="15">
        <f t="shared" si="4"/>
        <v>186.48</v>
      </c>
      <c r="M20" s="15">
        <f t="shared" si="5"/>
        <v>124.32</v>
      </c>
      <c r="N20" s="15">
        <f t="shared" si="6"/>
        <v>62.16</v>
      </c>
      <c r="O20" s="15">
        <f t="shared" si="7"/>
        <v>186.48</v>
      </c>
      <c r="P20" s="13" t="str">
        <f>IF(O20&lt;=(Referencial!O20*1.05),"PREÇO VÁLIDO","PREÇO INVÁLIDO")</f>
        <v>PREÇO VÁLIDO</v>
      </c>
      <c r="Q20" s="15">
        <f>(O20/Referencial!O20)-1</f>
        <v>-0.9814697044</v>
      </c>
    </row>
    <row r="21" ht="24.75" customHeight="1">
      <c r="A21" s="13" t="s">
        <v>33</v>
      </c>
      <c r="B21" s="13" t="s">
        <v>39</v>
      </c>
      <c r="C21" s="13" t="s">
        <v>40</v>
      </c>
      <c r="D21" s="13" t="s">
        <v>41</v>
      </c>
      <c r="E21" s="13">
        <v>1.0</v>
      </c>
      <c r="F21" s="14">
        <v>40.0</v>
      </c>
      <c r="G21" s="14">
        <v>30.0</v>
      </c>
      <c r="H21" s="15">
        <f t="shared" si="1"/>
        <v>70</v>
      </c>
      <c r="I21" s="16">
        <v>24.32</v>
      </c>
      <c r="J21" s="15">
        <f t="shared" si="2"/>
        <v>49.728</v>
      </c>
      <c r="K21" s="15">
        <f t="shared" si="3"/>
        <v>37.296</v>
      </c>
      <c r="L21" s="15">
        <f t="shared" si="4"/>
        <v>87.02</v>
      </c>
      <c r="M21" s="15">
        <f t="shared" si="5"/>
        <v>49.72</v>
      </c>
      <c r="N21" s="15">
        <f t="shared" si="6"/>
        <v>37.29</v>
      </c>
      <c r="O21" s="15">
        <f t="shared" si="7"/>
        <v>87.02</v>
      </c>
      <c r="P21" s="13" t="str">
        <f>IF(O21&lt;=(Referencial!O21*1.05),"PREÇO VÁLIDO","PREÇO INVÁLIDO")</f>
        <v>PREÇO VÁLIDO</v>
      </c>
      <c r="Q21" s="15">
        <f>(O21/Referencial!O21)-1</f>
        <v>-0.9980970808</v>
      </c>
    </row>
    <row r="22" ht="24.75" customHeight="1">
      <c r="A22" s="13" t="s">
        <v>33</v>
      </c>
      <c r="B22" s="13" t="s">
        <v>42</v>
      </c>
      <c r="C22" s="13" t="s">
        <v>43</v>
      </c>
      <c r="D22" s="13" t="s">
        <v>41</v>
      </c>
      <c r="E22" s="13">
        <v>2.0</v>
      </c>
      <c r="F22" s="14">
        <v>20.0</v>
      </c>
      <c r="G22" s="14">
        <v>20.0</v>
      </c>
      <c r="H22" s="15">
        <f t="shared" si="1"/>
        <v>40</v>
      </c>
      <c r="I22" s="16">
        <v>24.32</v>
      </c>
      <c r="J22" s="15">
        <f t="shared" si="2"/>
        <v>24.864</v>
      </c>
      <c r="K22" s="15">
        <f t="shared" si="3"/>
        <v>24.864</v>
      </c>
      <c r="L22" s="15">
        <f t="shared" si="4"/>
        <v>49.72</v>
      </c>
      <c r="M22" s="15">
        <f t="shared" si="5"/>
        <v>49.72</v>
      </c>
      <c r="N22" s="15">
        <f t="shared" si="6"/>
        <v>49.72</v>
      </c>
      <c r="O22" s="15">
        <f t="shared" si="7"/>
        <v>99.44</v>
      </c>
      <c r="P22" s="13" t="str">
        <f>IF(O22&lt;=(Referencial!O22*1.05),"PREÇO VÁLIDO","PREÇO INVÁLIDO")</f>
        <v>PREÇO VÁLIDO</v>
      </c>
      <c r="Q22" s="15">
        <f>(O22/Referencial!O22)-1</f>
        <v>-0.9989127426</v>
      </c>
    </row>
    <row r="23" ht="24.75" customHeight="1">
      <c r="A23" s="13" t="s">
        <v>33</v>
      </c>
      <c r="B23" s="13" t="s">
        <v>44</v>
      </c>
      <c r="C23" s="13" t="s">
        <v>45</v>
      </c>
      <c r="D23" s="13" t="s">
        <v>41</v>
      </c>
      <c r="E23" s="13">
        <v>1.0</v>
      </c>
      <c r="F23" s="12" t="s">
        <v>46</v>
      </c>
      <c r="G23" s="12" t="s">
        <v>46</v>
      </c>
      <c r="H23" s="15">
        <f t="shared" si="1"/>
        <v>0</v>
      </c>
      <c r="I23" s="16">
        <v>24.32</v>
      </c>
      <c r="J23" s="15">
        <f t="shared" si="2"/>
        <v>0</v>
      </c>
      <c r="K23" s="15">
        <f t="shared" si="3"/>
        <v>0</v>
      </c>
      <c r="L23" s="15">
        <f t="shared" si="4"/>
        <v>0</v>
      </c>
      <c r="M23" s="15">
        <f t="shared" si="5"/>
        <v>0</v>
      </c>
      <c r="N23" s="15">
        <f t="shared" si="6"/>
        <v>0</v>
      </c>
      <c r="O23" s="15">
        <f t="shared" si="7"/>
        <v>0</v>
      </c>
      <c r="P23" s="13" t="str">
        <f>IF(O23&lt;=(Referencial!O23*1.05),"PREÇO VÁLIDO","PREÇO INVÁLIDO")</f>
        <v>PREÇO VÁLIDO</v>
      </c>
      <c r="Q23" s="15">
        <f>(O23/Referencial!O23)-1</f>
        <v>-1</v>
      </c>
    </row>
    <row r="24" ht="24.75" customHeight="1">
      <c r="A24" s="13" t="s">
        <v>33</v>
      </c>
      <c r="B24" s="13" t="s">
        <v>47</v>
      </c>
      <c r="C24" s="13" t="s">
        <v>48</v>
      </c>
      <c r="D24" s="13" t="s">
        <v>41</v>
      </c>
      <c r="E24" s="13">
        <v>1.0</v>
      </c>
      <c r="F24" s="12" t="s">
        <v>46</v>
      </c>
      <c r="G24" s="12" t="s">
        <v>46</v>
      </c>
      <c r="H24" s="15">
        <f t="shared" si="1"/>
        <v>0</v>
      </c>
      <c r="I24" s="16">
        <v>24.32</v>
      </c>
      <c r="J24" s="15">
        <f t="shared" si="2"/>
        <v>0</v>
      </c>
      <c r="K24" s="15">
        <f t="shared" si="3"/>
        <v>0</v>
      </c>
      <c r="L24" s="15">
        <f t="shared" si="4"/>
        <v>0</v>
      </c>
      <c r="M24" s="15">
        <f t="shared" si="5"/>
        <v>0</v>
      </c>
      <c r="N24" s="15">
        <f t="shared" si="6"/>
        <v>0</v>
      </c>
      <c r="O24" s="15">
        <f t="shared" si="7"/>
        <v>0</v>
      </c>
      <c r="P24" s="13" t="str">
        <f>IF(O24&lt;=(Referencial!O24*1.05),"PREÇO VÁLIDO","PREÇO INVÁLIDO")</f>
        <v>PREÇO VÁLIDO</v>
      </c>
      <c r="Q24" s="15">
        <f>(O24/Referencial!O24)-1</f>
        <v>-1</v>
      </c>
    </row>
    <row r="25" ht="24.75" customHeight="1">
      <c r="A25" s="13" t="s">
        <v>33</v>
      </c>
      <c r="B25" s="13" t="s">
        <v>49</v>
      </c>
      <c r="C25" s="13" t="s">
        <v>50</v>
      </c>
      <c r="D25" s="13" t="s">
        <v>41</v>
      </c>
      <c r="E25" s="13">
        <v>1.0</v>
      </c>
      <c r="F25" s="12" t="s">
        <v>46</v>
      </c>
      <c r="G25" s="12" t="s">
        <v>46</v>
      </c>
      <c r="H25" s="15">
        <f t="shared" si="1"/>
        <v>0</v>
      </c>
      <c r="I25" s="16">
        <v>24.32</v>
      </c>
      <c r="J25" s="15">
        <f t="shared" si="2"/>
        <v>0</v>
      </c>
      <c r="K25" s="15">
        <f t="shared" si="3"/>
        <v>0</v>
      </c>
      <c r="L25" s="15">
        <f t="shared" si="4"/>
        <v>0</v>
      </c>
      <c r="M25" s="15">
        <f t="shared" si="5"/>
        <v>0</v>
      </c>
      <c r="N25" s="15">
        <f t="shared" si="6"/>
        <v>0</v>
      </c>
      <c r="O25" s="15">
        <f t="shared" si="7"/>
        <v>0</v>
      </c>
      <c r="P25" s="13" t="str">
        <f>IF(O25&lt;=(Referencial!O25*1.05),"PREÇO VÁLIDO","PREÇO INVÁLIDO")</f>
        <v>PREÇO VÁLIDO</v>
      </c>
      <c r="Q25" s="15">
        <f>(O25/Referencial!O25)-1</f>
        <v>-1</v>
      </c>
    </row>
    <row r="26" ht="24.75" customHeight="1">
      <c r="A26" s="13" t="s">
        <v>33</v>
      </c>
      <c r="B26" s="13" t="s">
        <v>51</v>
      </c>
      <c r="C26" s="13" t="s">
        <v>52</v>
      </c>
      <c r="D26" s="13" t="s">
        <v>36</v>
      </c>
      <c r="E26" s="13">
        <v>1.0</v>
      </c>
      <c r="F26" s="12" t="s">
        <v>46</v>
      </c>
      <c r="G26" s="12" t="s">
        <v>46</v>
      </c>
      <c r="H26" s="15">
        <f t="shared" si="1"/>
        <v>0</v>
      </c>
      <c r="I26" s="16">
        <v>24.32</v>
      </c>
      <c r="J26" s="15">
        <f t="shared" si="2"/>
        <v>0</v>
      </c>
      <c r="K26" s="15">
        <f t="shared" si="3"/>
        <v>0</v>
      </c>
      <c r="L26" s="15">
        <f t="shared" si="4"/>
        <v>0</v>
      </c>
      <c r="M26" s="15">
        <f t="shared" si="5"/>
        <v>0</v>
      </c>
      <c r="N26" s="15">
        <f t="shared" si="6"/>
        <v>0</v>
      </c>
      <c r="O26" s="15">
        <f t="shared" si="7"/>
        <v>0</v>
      </c>
      <c r="P26" s="13" t="str">
        <f>IF(O26&lt;=(Referencial!O26*1.05),"PREÇO VÁLIDO","PREÇO INVÁLIDO")</f>
        <v>PREÇO VÁLIDO</v>
      </c>
      <c r="Q26" s="15">
        <f>(O26/Referencial!O26)-1</f>
        <v>-1</v>
      </c>
    </row>
    <row r="27" ht="15.75" customHeight="1">
      <c r="N27" s="18" t="s">
        <v>53</v>
      </c>
      <c r="O27" s="19">
        <f>TRUNC(SUM(O17:O26), 2)</f>
        <v>487.31</v>
      </c>
    </row>
    <row r="28" ht="15.75" customHeight="1">
      <c r="N28" s="18" t="s">
        <v>54</v>
      </c>
      <c r="O28" s="19">
        <f>TRUNC(SUM(O27), 2)</f>
        <v>487.31</v>
      </c>
    </row>
    <row r="29" ht="15.75" customHeight="1"/>
    <row r="30" ht="15.75" customHeight="1">
      <c r="A30" s="1" t="str">
        <f>CONCATENATE("Importa o presente valor total proposto em: ", TEXT(SUM(O27), "R$ #.###,#0"))</f>
        <v>Importa o presente valor total proposto em: R$ 487,310</v>
      </c>
      <c r="J30" s="20">
        <f t="shared" ref="J30:K30" si="8">TRUNC(F19+F19*$I$19/100,2)</f>
        <v>43.51</v>
      </c>
      <c r="K30" s="20">
        <f t="shared" si="8"/>
        <v>70.86</v>
      </c>
      <c r="L30" s="20">
        <f t="shared" ref="L30:L31" si="10">J30+K30</f>
        <v>114.37</v>
      </c>
    </row>
    <row r="31" ht="15.75" customHeight="1">
      <c r="J31" s="20">
        <f t="shared" ref="J31:K31" si="9">TRUNC(F20+F20*$I$19/100,2)</f>
        <v>124.32</v>
      </c>
      <c r="K31" s="20">
        <f t="shared" si="9"/>
        <v>62.16</v>
      </c>
      <c r="L31" s="20">
        <f t="shared" si="10"/>
        <v>186.48</v>
      </c>
    </row>
    <row r="32" ht="15.75" customHeight="1">
      <c r="A32" s="1"/>
      <c r="B32" s="4" t="s">
        <v>55</v>
      </c>
    </row>
    <row r="33" ht="15.75" customHeight="1">
      <c r="B33" s="4" t="s">
        <v>56</v>
      </c>
    </row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18:$Q$26"/>
  <mergeCells count="6">
    <mergeCell ref="B1:F1"/>
    <mergeCell ref="B2:F2"/>
    <mergeCell ref="B3:F3"/>
    <mergeCell ref="A4:G4"/>
    <mergeCell ref="B6:D6"/>
    <mergeCell ref="B13:C13"/>
  </mergeCells>
  <printOptions/>
  <pageMargins bottom="0.4" footer="0.0" header="0.0" left="0.4" right="0.4" top="0.4"/>
  <pageSetup paperSize="9" orientation="landscape"/>
  <headerFooter>
    <oddFooter>&amp;Lteste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1.14"/>
    <col customWidth="1" min="2" max="2" width="13.43"/>
    <col customWidth="1" min="3" max="3" width="55.71"/>
    <col customWidth="1" min="4" max="5" width="13.43"/>
    <col customWidth="1" min="6" max="7" width="24.43"/>
    <col customWidth="1" min="8" max="9" width="29.0"/>
    <col customWidth="1" min="10" max="16" width="24.43"/>
    <col customWidth="1" hidden="1" min="17" max="17" width="24.43"/>
    <col customWidth="1" min="18" max="26" width="8.71"/>
  </cols>
  <sheetData>
    <row r="1">
      <c r="A1" s="1"/>
      <c r="B1" s="2" t="s">
        <v>0</v>
      </c>
    </row>
    <row r="2">
      <c r="B2" s="2" t="s">
        <v>1</v>
      </c>
    </row>
    <row r="3">
      <c r="B3" s="2" t="s">
        <v>0</v>
      </c>
    </row>
    <row r="4">
      <c r="A4" s="3" t="s">
        <v>2</v>
      </c>
    </row>
    <row r="6">
      <c r="A6" s="4" t="s">
        <v>3</v>
      </c>
      <c r="B6" s="5" t="s">
        <v>4</v>
      </c>
      <c r="C6" s="6"/>
      <c r="D6" s="7"/>
      <c r="H6" s="4" t="s">
        <v>5</v>
      </c>
    </row>
    <row r="7">
      <c r="A7" s="4" t="s">
        <v>6</v>
      </c>
      <c r="B7" s="8"/>
    </row>
    <row r="8">
      <c r="A8" s="4" t="s">
        <v>7</v>
      </c>
      <c r="B8" s="8"/>
    </row>
    <row r="9">
      <c r="A9" s="4" t="s">
        <v>8</v>
      </c>
      <c r="B9" s="8"/>
      <c r="H9" s="9" t="s">
        <v>9</v>
      </c>
      <c r="I9" s="9" t="s">
        <v>10</v>
      </c>
    </row>
    <row r="10">
      <c r="A10" s="4" t="s">
        <v>11</v>
      </c>
      <c r="B10" s="9">
        <v>0.0</v>
      </c>
      <c r="D10" s="4" t="s">
        <v>12</v>
      </c>
      <c r="E10" s="9">
        <v>0.0</v>
      </c>
      <c r="H10" s="9">
        <f>SUM(M:M)/O28</f>
        <v>1</v>
      </c>
      <c r="I10" s="9">
        <f>SUM(N:N)/O28</f>
        <v>0</v>
      </c>
    </row>
    <row r="11">
      <c r="A11" s="4" t="s">
        <v>12</v>
      </c>
      <c r="B11" s="9">
        <v>0.0</v>
      </c>
      <c r="D11" s="4" t="s">
        <v>13</v>
      </c>
      <c r="E11" s="9">
        <v>0.0</v>
      </c>
    </row>
    <row r="13" ht="24.75" customHeight="1">
      <c r="A13" s="4" t="s">
        <v>14</v>
      </c>
      <c r="B13" s="10" t="s">
        <v>15</v>
      </c>
      <c r="C13" s="7"/>
    </row>
    <row r="17">
      <c r="A17" s="4" t="s">
        <v>16</v>
      </c>
    </row>
    <row r="18">
      <c r="A18" s="11" t="s">
        <v>14</v>
      </c>
      <c r="B18" s="11" t="s">
        <v>17</v>
      </c>
      <c r="C18" s="11" t="s">
        <v>18</v>
      </c>
      <c r="D18" s="11" t="s">
        <v>19</v>
      </c>
      <c r="E18" s="11" t="s">
        <v>20</v>
      </c>
      <c r="F18" s="11" t="s">
        <v>21</v>
      </c>
      <c r="G18" s="11" t="s">
        <v>22</v>
      </c>
      <c r="H18" s="11" t="s">
        <v>23</v>
      </c>
      <c r="I18" s="11" t="s">
        <v>24</v>
      </c>
      <c r="J18" s="11" t="s">
        <v>25</v>
      </c>
      <c r="K18" s="11" t="s">
        <v>26</v>
      </c>
      <c r="L18" s="11" t="s">
        <v>27</v>
      </c>
      <c r="M18" s="11" t="s">
        <v>28</v>
      </c>
      <c r="N18" s="11" t="s">
        <v>29</v>
      </c>
      <c r="O18" s="11" t="s">
        <v>30</v>
      </c>
      <c r="P18" s="11" t="s">
        <v>31</v>
      </c>
      <c r="Q18" s="11" t="s">
        <v>32</v>
      </c>
    </row>
    <row r="19" ht="24.75" customHeight="1">
      <c r="A19" s="13" t="s">
        <v>33</v>
      </c>
      <c r="B19" s="13" t="s">
        <v>34</v>
      </c>
      <c r="C19" s="13" t="s">
        <v>35</v>
      </c>
      <c r="D19" s="13" t="s">
        <v>36</v>
      </c>
      <c r="E19" s="13">
        <v>1.0</v>
      </c>
      <c r="F19" s="15">
        <v>13467.210000000001</v>
      </c>
      <c r="G19" s="15">
        <v>0.0</v>
      </c>
      <c r="H19" s="15">
        <f t="shared" ref="H19:H26" si="1">F19+G19</f>
        <v>13467.21</v>
      </c>
      <c r="I19" s="16">
        <v>24.32</v>
      </c>
      <c r="J19" s="15">
        <f t="shared" ref="J19:J26" si="2">F19+(I19/100*F19)</f>
        <v>16742.43547</v>
      </c>
      <c r="K19" s="15">
        <f t="shared" ref="K19:K26" si="3">G19+(I19/100*G19)</f>
        <v>0</v>
      </c>
      <c r="L19" s="15">
        <f t="shared" ref="L19:L26" si="4">TRUNC(J19+K19,2)</f>
        <v>16742.43</v>
      </c>
      <c r="M19" s="15">
        <f t="shared" ref="M19:M26" si="5">TRUNC(IF((J19+K19), (J19/(J19+K19)*O19), 0), 2)</f>
        <v>16742.43</v>
      </c>
      <c r="N19" s="15">
        <f t="shared" ref="N19:N26" si="6">TRUNC(IF((J19+K19), (K19/(J19+K19)*O19), 0), 2)</f>
        <v>0</v>
      </c>
      <c r="O19" s="15">
        <f t="shared" ref="O19:O26" si="7">TRUNC(L19*E19,2)</f>
        <v>16742.43</v>
      </c>
      <c r="P19" s="13" t="str">
        <f>IF(O19&lt;=(Referencial!O19*1.05),"PREÇO VÁLIDO","PREÇO INVÁLIDO")</f>
        <v>PREÇO VÁLIDO</v>
      </c>
    </row>
    <row r="20" ht="24.75" customHeight="1">
      <c r="A20" s="13" t="s">
        <v>33</v>
      </c>
      <c r="B20" s="13" t="s">
        <v>37</v>
      </c>
      <c r="C20" s="13" t="s">
        <v>38</v>
      </c>
      <c r="D20" s="13" t="s">
        <v>36</v>
      </c>
      <c r="E20" s="13">
        <v>1.0</v>
      </c>
      <c r="F20" s="15">
        <v>8094.86</v>
      </c>
      <c r="G20" s="15">
        <v>0.0</v>
      </c>
      <c r="H20" s="15">
        <f t="shared" si="1"/>
        <v>8094.86</v>
      </c>
      <c r="I20" s="16">
        <v>24.32</v>
      </c>
      <c r="J20" s="15">
        <f t="shared" si="2"/>
        <v>10063.52995</v>
      </c>
      <c r="K20" s="15">
        <f t="shared" si="3"/>
        <v>0</v>
      </c>
      <c r="L20" s="15">
        <f t="shared" si="4"/>
        <v>10063.52</v>
      </c>
      <c r="M20" s="15">
        <f t="shared" si="5"/>
        <v>10063.52</v>
      </c>
      <c r="N20" s="15">
        <f t="shared" si="6"/>
        <v>0</v>
      </c>
      <c r="O20" s="15">
        <f t="shared" si="7"/>
        <v>10063.52</v>
      </c>
      <c r="P20" s="13" t="str">
        <f>IF(O20&lt;=(Referencial!O20*1.05),"PREÇO VÁLIDO","PREÇO INVÁLIDO")</f>
        <v>PREÇO VÁLIDO</v>
      </c>
    </row>
    <row r="21" ht="24.75" customHeight="1">
      <c r="A21" s="13" t="s">
        <v>33</v>
      </c>
      <c r="B21" s="13" t="s">
        <v>39</v>
      </c>
      <c r="C21" s="13" t="s">
        <v>40</v>
      </c>
      <c r="D21" s="13" t="s">
        <v>41</v>
      </c>
      <c r="E21" s="13">
        <v>1.0</v>
      </c>
      <c r="F21" s="15">
        <v>36783.9</v>
      </c>
      <c r="G21" s="15">
        <v>0.0</v>
      </c>
      <c r="H21" s="15">
        <f t="shared" si="1"/>
        <v>36783.9</v>
      </c>
      <c r="I21" s="16">
        <v>24.32</v>
      </c>
      <c r="J21" s="15">
        <f t="shared" si="2"/>
        <v>45729.74448</v>
      </c>
      <c r="K21" s="15">
        <f t="shared" si="3"/>
        <v>0</v>
      </c>
      <c r="L21" s="15">
        <f t="shared" si="4"/>
        <v>45729.74</v>
      </c>
      <c r="M21" s="15">
        <f t="shared" si="5"/>
        <v>45729.74</v>
      </c>
      <c r="N21" s="15">
        <f t="shared" si="6"/>
        <v>0</v>
      </c>
      <c r="O21" s="15">
        <f t="shared" si="7"/>
        <v>45729.74</v>
      </c>
      <c r="P21" s="13" t="str">
        <f>IF(O21&lt;=(Referencial!O21*1.05),"PREÇO VÁLIDO","PREÇO INVÁLIDO")</f>
        <v>PREÇO VÁLIDO</v>
      </c>
    </row>
    <row r="22" ht="24.75" customHeight="1">
      <c r="A22" s="13" t="s">
        <v>33</v>
      </c>
      <c r="B22" s="13" t="s">
        <v>42</v>
      </c>
      <c r="C22" s="13" t="s">
        <v>43</v>
      </c>
      <c r="D22" s="13" t="s">
        <v>41</v>
      </c>
      <c r="E22" s="13">
        <v>2.0</v>
      </c>
      <c r="F22" s="15">
        <v>36783.9</v>
      </c>
      <c r="G22" s="15">
        <v>0.0</v>
      </c>
      <c r="H22" s="15">
        <f t="shared" si="1"/>
        <v>36783.9</v>
      </c>
      <c r="I22" s="16">
        <v>24.32</v>
      </c>
      <c r="J22" s="15">
        <f t="shared" si="2"/>
        <v>45729.74448</v>
      </c>
      <c r="K22" s="15">
        <f t="shared" si="3"/>
        <v>0</v>
      </c>
      <c r="L22" s="15">
        <f t="shared" si="4"/>
        <v>45729.74</v>
      </c>
      <c r="M22" s="15">
        <f t="shared" si="5"/>
        <v>91459.48</v>
      </c>
      <c r="N22" s="15">
        <f t="shared" si="6"/>
        <v>0</v>
      </c>
      <c r="O22" s="15">
        <f t="shared" si="7"/>
        <v>91459.48</v>
      </c>
      <c r="P22" s="13" t="str">
        <f>IF(O22&lt;=(Referencial!O22*1.05),"PREÇO VÁLIDO","PREÇO INVÁLIDO")</f>
        <v>PREÇO VÁLIDO</v>
      </c>
    </row>
    <row r="23" ht="24.75" customHeight="1">
      <c r="A23" s="13" t="s">
        <v>33</v>
      </c>
      <c r="B23" s="13" t="s">
        <v>44</v>
      </c>
      <c r="C23" s="13" t="s">
        <v>45</v>
      </c>
      <c r="D23" s="13" t="s">
        <v>41</v>
      </c>
      <c r="E23" s="13">
        <v>1.0</v>
      </c>
      <c r="F23" s="15">
        <v>22458.29</v>
      </c>
      <c r="G23" s="15">
        <v>0.0</v>
      </c>
      <c r="H23" s="15">
        <f t="shared" si="1"/>
        <v>22458.29</v>
      </c>
      <c r="I23" s="16">
        <v>24.32</v>
      </c>
      <c r="J23" s="15">
        <f t="shared" si="2"/>
        <v>27920.14613</v>
      </c>
      <c r="K23" s="15">
        <f t="shared" si="3"/>
        <v>0</v>
      </c>
      <c r="L23" s="15">
        <f t="shared" si="4"/>
        <v>27920.14</v>
      </c>
      <c r="M23" s="15">
        <f t="shared" si="5"/>
        <v>27920.14</v>
      </c>
      <c r="N23" s="15">
        <f t="shared" si="6"/>
        <v>0</v>
      </c>
      <c r="O23" s="15">
        <f t="shared" si="7"/>
        <v>27920.14</v>
      </c>
      <c r="P23" s="13" t="str">
        <f>IF(O23&lt;=(Referencial!O23*1.05),"PREÇO VÁLIDO","PREÇO INVÁLIDO")</f>
        <v>PREÇO VÁLIDO</v>
      </c>
    </row>
    <row r="24" ht="24.75" customHeight="1">
      <c r="A24" s="13" t="s">
        <v>33</v>
      </c>
      <c r="B24" s="13" t="s">
        <v>47</v>
      </c>
      <c r="C24" s="13" t="s">
        <v>48</v>
      </c>
      <c r="D24" s="13" t="s">
        <v>41</v>
      </c>
      <c r="E24" s="13">
        <v>1.0</v>
      </c>
      <c r="F24" s="15">
        <v>23778.11</v>
      </c>
      <c r="G24" s="15">
        <v>0.0</v>
      </c>
      <c r="H24" s="15">
        <f t="shared" si="1"/>
        <v>23778.11</v>
      </c>
      <c r="I24" s="16">
        <v>24.32</v>
      </c>
      <c r="J24" s="15">
        <f t="shared" si="2"/>
        <v>29560.94635</v>
      </c>
      <c r="K24" s="15">
        <f t="shared" si="3"/>
        <v>0</v>
      </c>
      <c r="L24" s="15">
        <f t="shared" si="4"/>
        <v>29560.94</v>
      </c>
      <c r="M24" s="15">
        <f t="shared" si="5"/>
        <v>29560.94</v>
      </c>
      <c r="N24" s="15">
        <f t="shared" si="6"/>
        <v>0</v>
      </c>
      <c r="O24" s="15">
        <f t="shared" si="7"/>
        <v>29560.94</v>
      </c>
      <c r="P24" s="13" t="str">
        <f>IF(O24&lt;=(Referencial!O24*1.05),"PREÇO VÁLIDO","PREÇO INVÁLIDO")</f>
        <v>PREÇO VÁLIDO</v>
      </c>
    </row>
    <row r="25" ht="24.75" customHeight="1">
      <c r="A25" s="13" t="s">
        <v>33</v>
      </c>
      <c r="B25" s="13" t="s">
        <v>49</v>
      </c>
      <c r="C25" s="13" t="s">
        <v>50</v>
      </c>
      <c r="D25" s="13" t="s">
        <v>41</v>
      </c>
      <c r="E25" s="13">
        <v>1.0</v>
      </c>
      <c r="F25" s="15">
        <v>8983.29</v>
      </c>
      <c r="G25" s="15">
        <v>0.0</v>
      </c>
      <c r="H25" s="15">
        <f t="shared" si="1"/>
        <v>8983.29</v>
      </c>
      <c r="I25" s="16">
        <v>24.32</v>
      </c>
      <c r="J25" s="15">
        <f t="shared" si="2"/>
        <v>11168.02613</v>
      </c>
      <c r="K25" s="15">
        <f t="shared" si="3"/>
        <v>0</v>
      </c>
      <c r="L25" s="15">
        <f t="shared" si="4"/>
        <v>11168.02</v>
      </c>
      <c r="M25" s="15">
        <f t="shared" si="5"/>
        <v>11168.02</v>
      </c>
      <c r="N25" s="15">
        <f t="shared" si="6"/>
        <v>0</v>
      </c>
      <c r="O25" s="15">
        <f t="shared" si="7"/>
        <v>11168.02</v>
      </c>
      <c r="P25" s="13" t="str">
        <f>IF(O25&lt;=(Referencial!O25*1.05),"PREÇO VÁLIDO","PREÇO INVÁLIDO")</f>
        <v>PREÇO VÁLIDO</v>
      </c>
    </row>
    <row r="26" ht="24.75" customHeight="1">
      <c r="A26" s="13" t="s">
        <v>33</v>
      </c>
      <c r="B26" s="13" t="s">
        <v>51</v>
      </c>
      <c r="C26" s="13" t="s">
        <v>52</v>
      </c>
      <c r="D26" s="13" t="s">
        <v>36</v>
      </c>
      <c r="E26" s="13">
        <v>1.0</v>
      </c>
      <c r="F26" s="15">
        <v>37865.72</v>
      </c>
      <c r="G26" s="15">
        <v>0.0</v>
      </c>
      <c r="H26" s="15">
        <f t="shared" si="1"/>
        <v>37865.72</v>
      </c>
      <c r="I26" s="16">
        <v>24.32</v>
      </c>
      <c r="J26" s="15">
        <f t="shared" si="2"/>
        <v>47074.6631</v>
      </c>
      <c r="K26" s="15">
        <f t="shared" si="3"/>
        <v>0</v>
      </c>
      <c r="L26" s="15">
        <f t="shared" si="4"/>
        <v>47074.66</v>
      </c>
      <c r="M26" s="15">
        <f t="shared" si="5"/>
        <v>47074.66</v>
      </c>
      <c r="N26" s="15">
        <f t="shared" si="6"/>
        <v>0</v>
      </c>
      <c r="O26" s="15">
        <f t="shared" si="7"/>
        <v>47074.66</v>
      </c>
      <c r="P26" s="13" t="str">
        <f>IF(O26&lt;=(Referencial!O26*1.05),"PREÇO VÁLIDO","PREÇO INVÁLIDO")</f>
        <v>PREÇO VÁLIDO</v>
      </c>
    </row>
    <row r="27" ht="15.75" customHeight="1">
      <c r="N27" s="18" t="s">
        <v>53</v>
      </c>
      <c r="O27" s="19">
        <f>TRUNC(SUM(O17:O26), 2)</f>
        <v>279718.93</v>
      </c>
    </row>
    <row r="28" ht="15.75" customHeight="1">
      <c r="N28" s="18" t="s">
        <v>54</v>
      </c>
      <c r="O28" s="19">
        <f>TRUNC(SUM(O27), 2)</f>
        <v>279718.93</v>
      </c>
    </row>
    <row r="29" ht="15.75" customHeight="1"/>
    <row r="30" ht="15.75" customHeight="1">
      <c r="A30" s="1" t="str">
        <f>CONCATENATE("Importa o presente valor total proposto em: ", TEXT(SUM(O27), "R$ #.###,#0"))</f>
        <v>Importa o presente valor total proposto em: R$ 279.718,930</v>
      </c>
    </row>
    <row r="31" ht="15.75" customHeight="1"/>
    <row r="32" ht="15.75" customHeight="1">
      <c r="A32" s="1"/>
      <c r="B32" s="4" t="s">
        <v>55</v>
      </c>
    </row>
    <row r="33" ht="15.75" customHeight="1">
      <c r="B33" s="4" t="s">
        <v>56</v>
      </c>
    </row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18:$Q$26"/>
  <mergeCells count="6">
    <mergeCell ref="B1:F1"/>
    <mergeCell ref="B2:F2"/>
    <mergeCell ref="B3:F3"/>
    <mergeCell ref="A4:G4"/>
    <mergeCell ref="B6:D6"/>
    <mergeCell ref="B13:C13"/>
  </mergeCells>
  <printOptions/>
  <pageMargins bottom="0.4" footer="0.0" header="0.0" left="0.4" right="0.4" top="0.4"/>
  <pageSetup paperSize="9" orientation="landscape"/>
  <headerFooter>
    <oddFooter>&amp;Lteste</oddFooter>
  </headerFooter>
  <drawing r:id="rId2"/>
  <legacyDrawing r:id="rId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2025-09-11T16:58:02Z</dcterms:created>
  <dc:creator>Apache POI</dc:creator>
</cp:coreProperties>
</file>