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EstaPasta_de_trabalho"/>
  <bookViews>
    <workbookView xWindow="0" yWindow="0" windowWidth="20730" windowHeight="11760" tabRatio="891" activeTab="1"/>
  </bookViews>
  <sheets>
    <sheet name="Crono" sheetId="56" r:id="rId1"/>
    <sheet name="Orç_analítico" sheetId="49" r:id="rId2"/>
    <sheet name="Rel. de M.O ABR-25." sheetId="59" r:id="rId3"/>
    <sheet name="CPUs" sheetId="43" r:id="rId4"/>
    <sheet name="Tab_custos_eq_mob" sheetId="38" r:id="rId5"/>
    <sheet name="Calc_Mobiliário" sheetId="41" r:id="rId6"/>
  </sheets>
  <externalReferences>
    <externalReference r:id="rId7"/>
    <externalReference r:id="rId8"/>
    <externalReference r:id="rId9"/>
  </externalReferences>
  <definedNames>
    <definedName name="_xlnm._FilterDatabase" localSheetId="2" hidden="1">'Rel. de M.O ABR-25.'!$A$1:$Y$104</definedName>
    <definedName name="_xlnm.Print_Area" localSheetId="5">Calc_Mobiliário!$A$1:$I$29</definedName>
    <definedName name="_xlnm.Print_Area" localSheetId="3">CPUs!$A$32:$K$61</definedName>
    <definedName name="_xlnm.Print_Area" localSheetId="1">Orç_analítico!$A$1:$M$30</definedName>
    <definedName name="_xlnm.Print_Area" localSheetId="2">'Rel. de M.O ABR-25.'!$A$1:$Y$104</definedName>
    <definedName name="Formatação_Amarelo_comCusto">INDIRECT("'Analítico CCUs'!$W$2:$X$"&amp;'[1]Analítico CCUs'!#REF!)</definedName>
    <definedName name="Formatação_Azul">INDIRECT("'Analítico CCUs'!$P$2:$X$"&amp;'[1]Analítico CCUs'!#REF!)</definedName>
    <definedName name="Formatação_Vermelho">INDIRECT("'Analítico CCUs'!$F$2:$N$"&amp;'[1]Analítico CCUs'!#REF!)</definedName>
    <definedName name="Fromatação_Amarelo_semCusto">INDIRECT("'Analítico CCUs'!$P$2:$V$"&amp;'[1]Analítico CCUs'!#REF!)</definedName>
    <definedName name="Natureza">'[2]Lista suspensa'!$A$2:$A$4</definedName>
    <definedName name="SemanaTerminando">#REF!</definedName>
    <definedName name="_xlnm.Print_Titles" localSheetId="2">'Rel. de M.O ABR-25.'!$1:$3</definedName>
  </definedName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56"/>
  <c r="K26" i="49"/>
  <c r="L26" s="1"/>
  <c r="M26" s="1"/>
  <c r="K25"/>
  <c r="L25" s="1"/>
  <c r="M25" s="1"/>
  <c r="I25"/>
  <c r="I26"/>
  <c r="I21"/>
  <c r="K15"/>
  <c r="L15" l="1"/>
  <c r="M202" i="56"/>
  <c r="G199"/>
  <c r="H199" s="1"/>
  <c r="I199" s="1"/>
  <c r="K167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M5"/>
  <c r="Y5" s="1"/>
  <c r="AK5" s="1"/>
  <c r="AV11" l="1"/>
  <c r="J199"/>
  <c r="K199" s="1"/>
  <c r="L199" l="1"/>
  <c r="M199" s="1"/>
  <c r="B14" i="38" l="1"/>
  <c r="B3"/>
  <c r="K13" i="49" l="1"/>
  <c r="L13" s="1"/>
  <c r="I15"/>
  <c r="M15" s="1"/>
  <c r="I13"/>
  <c r="M13" l="1"/>
  <c r="I14"/>
  <c r="I16"/>
  <c r="I17"/>
  <c r="I18"/>
  <c r="K16" l="1"/>
  <c r="L16" s="1"/>
  <c r="M16" s="1"/>
  <c r="K18"/>
  <c r="L18" s="1"/>
  <c r="M18" s="1"/>
  <c r="K17"/>
  <c r="L17" s="1"/>
  <c r="M17" s="1"/>
  <c r="J52" i="43" l="1"/>
  <c r="I42"/>
  <c r="H26" i="41"/>
  <c r="E26"/>
  <c r="H13"/>
  <c r="C13" s="1"/>
  <c r="E13"/>
  <c r="J38" i="43" l="1"/>
  <c r="J39" s="1"/>
  <c r="J60" s="1"/>
  <c r="K24" i="49" s="1"/>
  <c r="K14"/>
  <c r="L14" s="1"/>
  <c r="M14" s="1"/>
  <c r="J43" i="43" l="1"/>
  <c r="C26" i="41" l="1"/>
  <c r="I24" i="49" l="1"/>
  <c r="H9" i="43" l="1"/>
  <c r="G9"/>
  <c r="J23" l="1"/>
  <c r="I13"/>
  <c r="J9"/>
  <c r="J10" s="1"/>
  <c r="J14" l="1"/>
  <c r="J31"/>
  <c r="C12" i="41" l="1"/>
  <c r="K21" i="49" l="1"/>
  <c r="L21" s="1"/>
  <c r="M21" s="1"/>
  <c r="L24"/>
  <c r="M24" s="1"/>
  <c r="M27" s="1"/>
  <c r="M22" l="1"/>
  <c r="M19" l="1"/>
  <c r="N28" l="1"/>
  <c r="M28" s="1"/>
  <c r="E13" i="56" s="1"/>
  <c r="E11" s="1"/>
  <c r="AA12" l="1"/>
  <c r="AA15" s="1"/>
  <c r="AA14" s="1"/>
  <c r="S12"/>
  <c r="S15" s="1"/>
  <c r="S14" s="1"/>
  <c r="AE12"/>
  <c r="AE15" s="1"/>
  <c r="AE14" s="1"/>
  <c r="K12"/>
  <c r="K15" s="1"/>
  <c r="K14" s="1"/>
  <c r="U12"/>
  <c r="U15" s="1"/>
  <c r="U14" s="1"/>
  <c r="M12"/>
  <c r="M15" s="1"/>
  <c r="M14" s="1"/>
  <c r="AS12"/>
  <c r="AS15" s="1"/>
  <c r="AS14" s="1"/>
  <c r="X12"/>
  <c r="X15" s="1"/>
  <c r="X14" s="1"/>
  <c r="AL12"/>
  <c r="AL15" s="1"/>
  <c r="AL14" s="1"/>
  <c r="L12"/>
  <c r="L15" s="1"/>
  <c r="L14" s="1"/>
  <c r="AO12"/>
  <c r="AO15" s="1"/>
  <c r="AO14" s="1"/>
  <c r="I12"/>
  <c r="I15" s="1"/>
  <c r="I14" s="1"/>
  <c r="W12"/>
  <c r="W15" s="1"/>
  <c r="W14" s="1"/>
  <c r="F12"/>
  <c r="O12"/>
  <c r="O15" s="1"/>
  <c r="O14" s="1"/>
  <c r="Q12"/>
  <c r="Q15" s="1"/>
  <c r="Q14" s="1"/>
  <c r="H12"/>
  <c r="H15" s="1"/>
  <c r="H14" s="1"/>
  <c r="AF12"/>
  <c r="AF15" s="1"/>
  <c r="AF14" s="1"/>
  <c r="Z12"/>
  <c r="Z15" s="1"/>
  <c r="Z14" s="1"/>
  <c r="AP12"/>
  <c r="AP15" s="1"/>
  <c r="AP14" s="1"/>
  <c r="AB12"/>
  <c r="AB15" s="1"/>
  <c r="AB14" s="1"/>
  <c r="R12"/>
  <c r="R15" s="1"/>
  <c r="R14" s="1"/>
  <c r="AG12"/>
  <c r="AG15" s="1"/>
  <c r="AG14" s="1"/>
  <c r="AU12"/>
  <c r="AU15" s="1"/>
  <c r="AU14" s="1"/>
  <c r="G12"/>
  <c r="G15" s="1"/>
  <c r="G14" s="1"/>
  <c r="AQ12"/>
  <c r="AQ15" s="1"/>
  <c r="AQ14" s="1"/>
  <c r="J12"/>
  <c r="J15" s="1"/>
  <c r="J14" s="1"/>
  <c r="AC12"/>
  <c r="AC15" s="1"/>
  <c r="AC14" s="1"/>
  <c r="P12"/>
  <c r="P15" s="1"/>
  <c r="P14" s="1"/>
  <c r="AJ12"/>
  <c r="AJ15" s="1"/>
  <c r="AJ14" s="1"/>
  <c r="AD12"/>
  <c r="AD15" s="1"/>
  <c r="AD14" s="1"/>
  <c r="AT12"/>
  <c r="AT15" s="1"/>
  <c r="AT14" s="1"/>
  <c r="AR12"/>
  <c r="AR15" s="1"/>
  <c r="AR14" s="1"/>
  <c r="Y12"/>
  <c r="Y15" s="1"/>
  <c r="Y14" s="1"/>
  <c r="AM12"/>
  <c r="AM15" s="1"/>
  <c r="AM14" s="1"/>
  <c r="V12"/>
  <c r="V15" s="1"/>
  <c r="V14" s="1"/>
  <c r="AI12"/>
  <c r="AI15" s="1"/>
  <c r="AI14" s="1"/>
  <c r="N12"/>
  <c r="N15" s="1"/>
  <c r="N14" s="1"/>
  <c r="AK12"/>
  <c r="AK15" s="1"/>
  <c r="AK14" s="1"/>
  <c r="T12"/>
  <c r="T15" s="1"/>
  <c r="T14" s="1"/>
  <c r="AN12"/>
  <c r="AN15" s="1"/>
  <c r="AN14" s="1"/>
  <c r="AH12"/>
  <c r="AH15" s="1"/>
  <c r="AH14" s="1"/>
  <c r="F15" l="1"/>
  <c r="AV12"/>
  <c r="F14" l="1"/>
  <c r="F17"/>
  <c r="G17" s="1"/>
  <c r="H17" s="1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AD17" s="1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S17" s="1"/>
  <c r="AT17" s="1"/>
  <c r="AU17" s="1"/>
  <c r="AV17" s="1"/>
  <c r="AV15"/>
  <c r="F16" l="1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AB16" s="1"/>
  <c r="AC16" s="1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V14"/>
</calcChain>
</file>

<file path=xl/sharedStrings.xml><?xml version="1.0" encoding="utf-8"?>
<sst xmlns="http://schemas.openxmlformats.org/spreadsheetml/2006/main" count="642" uniqueCount="388">
  <si>
    <t>MÊS</t>
  </si>
  <si>
    <t>-</t>
  </si>
  <si>
    <t>2.1</t>
  </si>
  <si>
    <t>Custo Unitário (C.U)</t>
  </si>
  <si>
    <t>PREÇO TOTAL (R$)</t>
  </si>
  <si>
    <t>PREÇO UNITÁRIO (R$)</t>
  </si>
  <si>
    <t>QUANTIDADE</t>
  </si>
  <si>
    <t>UNID</t>
  </si>
  <si>
    <t>3.1</t>
  </si>
  <si>
    <t>COMPOSIÇÃO DO ORÇAMENTO REFERENCIAL</t>
  </si>
  <si>
    <t>SECRETARIA DE ESTADO DA INFRAESTRUTURA E MOBILIDADE</t>
  </si>
  <si>
    <t>mês</t>
  </si>
  <si>
    <t>Custo unitário direto total</t>
  </si>
  <si>
    <t>Custo unitário total de transporte</t>
  </si>
  <si>
    <t>P</t>
  </si>
  <si>
    <t>RP</t>
  </si>
  <si>
    <t>LN</t>
  </si>
  <si>
    <t>Custo Unitário</t>
  </si>
  <si>
    <t>DMT</t>
  </si>
  <si>
    <t>Unidade</t>
  </si>
  <si>
    <t>Quantidade</t>
  </si>
  <si>
    <t>F - MOMENTO DE TRANSPORTE</t>
  </si>
  <si>
    <t>Custo unitário total de tempo fixo</t>
  </si>
  <si>
    <t>Código</t>
  </si>
  <si>
    <t>E - TEMPO FIXO</t>
  </si>
  <si>
    <t>Subtotal</t>
  </si>
  <si>
    <t>Custo total de atividades auxiliares</t>
  </si>
  <si>
    <t>D - ATIVIDADES AUXILIARES</t>
  </si>
  <si>
    <t>Custo unitário total de material</t>
  </si>
  <si>
    <t>Preço Unitário</t>
  </si>
  <si>
    <t>C - MATERIAL</t>
  </si>
  <si>
    <t>Custo do FIT</t>
  </si>
  <si>
    <t>Custo do FIC</t>
  </si>
  <si>
    <t>Custo unitário de execução</t>
  </si>
  <si>
    <t>Custo horário total de execução</t>
  </si>
  <si>
    <t>Custo horário total de mão de obra</t>
  </si>
  <si>
    <t>Custo Horário Total</t>
  </si>
  <si>
    <t>Custo Horário</t>
  </si>
  <si>
    <t>B - MÃO DE OBRA</t>
  </si>
  <si>
    <t>Custo horário total de equipamentos</t>
  </si>
  <si>
    <t>Horário Total</t>
  </si>
  <si>
    <t>Improdutivo</t>
  </si>
  <si>
    <t>Produtivo</t>
  </si>
  <si>
    <t>Improdutiva</t>
  </si>
  <si>
    <t>Operativa</t>
  </si>
  <si>
    <t>Custo</t>
  </si>
  <si>
    <t>Utilização</t>
  </si>
  <si>
    <t>A - EQUIPAMENTOS</t>
  </si>
  <si>
    <t>Valores em reais (R$)</t>
  </si>
  <si>
    <t>Veículo Leve - 53kW sem motorista</t>
  </si>
  <si>
    <t>Produção da equipe</t>
  </si>
  <si>
    <t>Custo Unitário de Referência</t>
  </si>
  <si>
    <t>FIC</t>
  </si>
  <si>
    <t>Santa Catarina</t>
  </si>
  <si>
    <t>SISTEMA DE CUSTOS REFERENCIAIS DE OBRAS - SICRO</t>
  </si>
  <si>
    <t>DNIT</t>
  </si>
  <si>
    <t>CGCIT</t>
  </si>
  <si>
    <t xml:space="preserve">                                                                      </t>
  </si>
  <si>
    <t>Total</t>
  </si>
  <si>
    <t>S</t>
  </si>
  <si>
    <t>Escritório</t>
  </si>
  <si>
    <t>BDI</t>
  </si>
  <si>
    <t>B8958</t>
  </si>
  <si>
    <t>CÓDIGO</t>
  </si>
  <si>
    <t>Topografia</t>
  </si>
  <si>
    <t>Vm res</t>
  </si>
  <si>
    <t>Cmob res</t>
  </si>
  <si>
    <t>Custo do Mobiliário Residência</t>
  </si>
  <si>
    <t>Vm esc</t>
  </si>
  <si>
    <t>Cmob esc</t>
  </si>
  <si>
    <t>Custo do Mobiliário Escritório</t>
  </si>
  <si>
    <t>Custos Diversos</t>
  </si>
  <si>
    <t>OBSERVAÇÕES:</t>
  </si>
  <si>
    <t>SUBTOTAL DO ITEM 3</t>
  </si>
  <si>
    <t>SUBTOTAL DO ITEM 1</t>
  </si>
  <si>
    <t>n.º de meses</t>
  </si>
  <si>
    <t>por mês</t>
  </si>
  <si>
    <t>OBJETO 1 - DESCRIÇÃO</t>
  </si>
  <si>
    <t>Duração</t>
  </si>
  <si>
    <t xml:space="preserve">TOTAL </t>
  </si>
  <si>
    <t>E8889</t>
  </si>
  <si>
    <t>Veículo leve - tipo hatch - (sem motorista)</t>
  </si>
  <si>
    <t>Laboratório de asfalto</t>
  </si>
  <si>
    <t>B8955</t>
  </si>
  <si>
    <t>Laboratório de solos</t>
  </si>
  <si>
    <t>B8957</t>
  </si>
  <si>
    <t>SUBTOTAL DO ITEM 2</t>
  </si>
  <si>
    <t>Laboratorista</t>
  </si>
  <si>
    <t>Topógrafo</t>
  </si>
  <si>
    <t>3.2</t>
  </si>
  <si>
    <t>P8061</t>
  </si>
  <si>
    <t>P8028</t>
  </si>
  <si>
    <t>P8163</t>
  </si>
  <si>
    <t>P8027</t>
  </si>
  <si>
    <t>P8098</t>
  </si>
  <si>
    <t>1.  Pessoal</t>
  </si>
  <si>
    <t>Técnico de obras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</si>
  <si>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</si>
  <si>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</si>
  <si>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</si>
  <si>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</si>
  <si>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</si>
  <si>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</si>
  <si>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</si>
  <si>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</si>
  <si>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</si>
  <si>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</si>
  <si>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</si>
  <si>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</si>
  <si>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m² x mês</t>
  </si>
  <si>
    <t xml:space="preserve"> </t>
  </si>
  <si>
    <t>CPU - 001</t>
  </si>
  <si>
    <t>CPU - 002</t>
  </si>
  <si>
    <t>P8026</t>
  </si>
  <si>
    <t>P8060</t>
  </si>
  <si>
    <t>P8069</t>
  </si>
  <si>
    <t>P8058</t>
  </si>
  <si>
    <t>P8033</t>
  </si>
  <si>
    <t>P8143</t>
  </si>
  <si>
    <t>Laboratório de concreto</t>
  </si>
  <si>
    <t>B8956</t>
  </si>
  <si>
    <t>Categoria</t>
  </si>
  <si>
    <t>Unid.</t>
  </si>
  <si>
    <t>Salário</t>
  </si>
  <si>
    <t>Encargos Sociais</t>
  </si>
  <si>
    <t>Encargos Complementares</t>
  </si>
  <si>
    <t>Encargos Adicionais</t>
  </si>
  <si>
    <t>Encargos Totais</t>
  </si>
  <si>
    <t>Valor Total</t>
  </si>
  <si>
    <t>Alimentação</t>
  </si>
  <si>
    <t>EPI</t>
  </si>
  <si>
    <t>Ferramenta</t>
  </si>
  <si>
    <t>Transporte</t>
  </si>
  <si>
    <t>Exame Ocupacional</t>
  </si>
  <si>
    <t>Cesta Básica</t>
  </si>
  <si>
    <t>Assistência Médica</t>
  </si>
  <si>
    <t>Seguro de Vida</t>
  </si>
  <si>
    <t>R$</t>
  </si>
  <si>
    <t>%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</si>
  <si>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</si>
  <si>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</si>
  <si>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</si>
  <si>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</si>
  <si>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</si>
  <si>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</si>
  <si>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</si>
  <si>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</si>
  <si>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</si>
  <si>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</si>
  <si>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</si>
  <si>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</si>
  <si>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</si>
  <si>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</si>
  <si>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</si>
  <si>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</si>
  <si>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</si>
  <si>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</si>
  <si>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</si>
  <si>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</si>
  <si>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</si>
  <si>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</si>
  <si>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</si>
  <si>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</si>
  <si>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</si>
  <si>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</si>
  <si>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Auxiliar administrativo</t>
  </si>
  <si>
    <t>Auxiliar de laboratório</t>
  </si>
  <si>
    <t>Auxiliar de topografia</t>
  </si>
  <si>
    <t>P8032</t>
  </si>
  <si>
    <t>Biólogo júnior</t>
  </si>
  <si>
    <t>Biólogo pleno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</si>
  <si>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</si>
  <si>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</si>
  <si>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</si>
  <si>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</si>
  <si>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</si>
  <si>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</si>
  <si>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</si>
  <si>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</si>
  <si>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</si>
  <si>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</si>
  <si>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</si>
  <si>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</si>
  <si>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</si>
  <si>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</si>
  <si>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</si>
  <si>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</si>
  <si>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</si>
  <si>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</si>
  <si>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</si>
  <si>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P8055</t>
  </si>
  <si>
    <t>Engenheiro agrônomo pleno</t>
  </si>
  <si>
    <t>P8056</t>
  </si>
  <si>
    <t>Engenheiro agrônomo sênior</t>
  </si>
  <si>
    <t>P8057</t>
  </si>
  <si>
    <t>Engenheiro ambiental júnior</t>
  </si>
  <si>
    <t>Engenheiro ambiental pleno</t>
  </si>
  <si>
    <t>P8059</t>
  </si>
  <si>
    <t>Engenheiro ambiental sênior</t>
  </si>
  <si>
    <t>Engenheiro consultor especial</t>
  </si>
  <si>
    <t>Engenheiro coordenador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</si>
  <si>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</si>
  <si>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</si>
  <si>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</si>
  <si>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</si>
  <si>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</si>
  <si>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</si>
  <si>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P8065</t>
  </si>
  <si>
    <t>Engenheiro de projetos júnior</t>
  </si>
  <si>
    <t>P8066</t>
  </si>
  <si>
    <t>Engenheiro de projetos pleno</t>
  </si>
  <si>
    <t>P8067</t>
  </si>
  <si>
    <t>Engenheiro de projetos sênior</t>
  </si>
  <si>
    <t>P8068</t>
  </si>
  <si>
    <t>Engenheiro florestal júnior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</si>
  <si>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</si>
  <si>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</si>
  <si>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</si>
  <si>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</si>
  <si>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</si>
  <si>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</si>
  <si>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</si>
  <si>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</si>
  <si>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</si>
  <si>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</si>
  <si>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</si>
  <si>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</si>
  <si>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</si>
  <si>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</si>
  <si>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</si>
  <si>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</si>
  <si>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</si>
  <si>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</si>
  <si>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</si>
  <si>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</si>
  <si>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</si>
  <si>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</si>
  <si>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</si>
  <si>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</si>
  <si>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</si>
  <si>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P8113</t>
  </si>
  <si>
    <t>Motorista de veículo leve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</si>
  <si>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</si>
  <si>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</si>
  <si>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</si>
  <si>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</si>
  <si>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</si>
  <si>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</si>
  <si>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</si>
  <si>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</si>
  <si>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</si>
  <si>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</si>
  <si>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</si>
  <si>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</si>
  <si>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</si>
  <si>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</si>
  <si>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</si>
  <si>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</si>
  <si>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Técnico ambiental</t>
  </si>
  <si>
    <t>P8147</t>
  </si>
  <si>
    <t>P8151</t>
  </si>
  <si>
    <t>Técnico de segurança do trabalho</t>
  </si>
  <si>
    <t>P8155</t>
  </si>
  <si>
    <t>Técnico em geoprocessamento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</si>
  <si>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</si>
  <si>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</si>
  <si>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</si>
  <si>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</si>
  <si>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</si>
  <si>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</si>
  <si>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</si>
  <si>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</si>
  <si>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</si>
  <si>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</si>
  <si>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</si>
  <si>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</si>
  <si>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</si>
  <si>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</si>
  <si>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</si>
  <si>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</si>
  <si>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</si>
  <si>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</si>
  <si>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</si>
  <si>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</si>
  <si>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</si>
  <si>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</si>
  <si>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</si>
  <si>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</si>
  <si>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</si>
  <si>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</si>
  <si>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</si>
  <si>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</si>
  <si>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</si>
  <si>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</si>
  <si>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</si>
  <si>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</si>
  <si>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</si>
  <si>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</si>
  <si>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</si>
  <si>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</si>
  <si>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</si>
  <si>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</si>
  <si>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</si>
  <si>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</si>
  <si>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</si>
  <si>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</si>
  <si>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Fonte: FGV IBRE</t>
  </si>
  <si>
    <t xml:space="preserve">Tabela 1 - Custos de veículos </t>
  </si>
  <si>
    <t>Item</t>
  </si>
  <si>
    <t>Tipo</t>
  </si>
  <si>
    <t>Custo unitário (R$ / un)</t>
  </si>
  <si>
    <t>Veículos</t>
  </si>
  <si>
    <t>Veículo leve - 53 kW (sem motorista)</t>
  </si>
  <si>
    <t>hora</t>
  </si>
  <si>
    <t>E8891</t>
  </si>
  <si>
    <t>E8887</t>
  </si>
  <si>
    <t>Tabela 2 - Custos de imóveis, mobiliário, cestas de instalações e custos diversos</t>
  </si>
  <si>
    <t>Custo unitário 
(R$ / un)</t>
  </si>
  <si>
    <t>Imóveis</t>
  </si>
  <si>
    <t>B8951</t>
  </si>
  <si>
    <t>B8952</t>
  </si>
  <si>
    <t>Mobiliário</t>
  </si>
  <si>
    <t>B8953</t>
  </si>
  <si>
    <t>ocupante x mês</t>
  </si>
  <si>
    <t>B8954</t>
  </si>
  <si>
    <t>Residência</t>
  </si>
  <si>
    <t>Cesta das Instalações</t>
  </si>
  <si>
    <t>B8959</t>
  </si>
  <si>
    <t>B8960</t>
  </si>
  <si>
    <t>P8264</t>
  </si>
  <si>
    <t>Motorista de veículo leve - horista</t>
  </si>
  <si>
    <t>h</t>
  </si>
  <si>
    <t>Veículo leve picape 4 x 4 com capacidade de 1,10 t - 147 kW (sem motorista)</t>
  </si>
  <si>
    <t>Veículo tipo van furgão com capacidade de 1,38 t - 100 kW (com motorista)</t>
  </si>
  <si>
    <t>oc. x mês</t>
  </si>
  <si>
    <t>1.1  Equipe Técnica</t>
  </si>
  <si>
    <t>1.1.1</t>
  </si>
  <si>
    <t>Profissionais mensalistas</t>
  </si>
  <si>
    <t>Profissionais horistas</t>
  </si>
  <si>
    <t>E8890</t>
  </si>
  <si>
    <t>Veículo leve - 53 kW (com motorista)</t>
  </si>
  <si>
    <t>E8888</t>
  </si>
  <si>
    <t>Veículo tipo van furgão com capacidade de 1,38 t - 100 kW (sem motorista)</t>
  </si>
  <si>
    <t>Comercial (2,55% do CMCC - SINAPI)</t>
  </si>
  <si>
    <t>Residencial (2,45% do CMCC - SINAPI)</t>
  </si>
  <si>
    <t>B8961</t>
  </si>
  <si>
    <t>Topografia por VANT</t>
  </si>
  <si>
    <t>CPU-002</t>
  </si>
  <si>
    <t xml:space="preserve">Veículo Leve - 53kW sem motorista </t>
  </si>
  <si>
    <t>1.1.3</t>
  </si>
  <si>
    <t>1.1.4</t>
  </si>
  <si>
    <t>1.1.5</t>
  </si>
  <si>
    <t>1.1.6</t>
  </si>
  <si>
    <t>Coordenador ambiental</t>
  </si>
  <si>
    <t>ATIVIDADES</t>
  </si>
  <si>
    <t>PREÇO</t>
  </si>
  <si>
    <t>MESES</t>
  </si>
  <si>
    <t>PREÇO TOTAL GLOBAL</t>
  </si>
  <si>
    <t>% TOTAL MENSAL</t>
  </si>
  <si>
    <t>(R$) TOTAL MENSAL</t>
  </si>
  <si>
    <t>% TOTAL ACUMULADO</t>
  </si>
  <si>
    <t>(R$) TOTAL ACUMUADO</t>
  </si>
  <si>
    <t>C = (C.U + A + B)*Remuneração da empresa (12 %)</t>
  </si>
  <si>
    <t xml:space="preserve">Custo Reajustado (04/2020) </t>
  </si>
  <si>
    <t>40 % do Custo***</t>
  </si>
  <si>
    <t>Restituição Aerofotogramétrica 1:5000 L=500</t>
  </si>
  <si>
    <t>CONSULTORIA</t>
  </si>
  <si>
    <t xml:space="preserve">TOTAL OBJETO 3:                                      </t>
  </si>
  <si>
    <t>3. (***) Considerado apenas 40% do Custo.</t>
  </si>
  <si>
    <t>4. Preços atualizados pelo Índice de Consultoria da Fundação Getúlio Vargas.</t>
  </si>
  <si>
    <t>DIRETORIA DE PLANEJAMENTO</t>
  </si>
  <si>
    <t>GERÊNCIA DE CAPTAÇÃO DE RECURSOS E GESTÃO DE PROJETOS</t>
  </si>
  <si>
    <r>
      <t xml:space="preserve">OBJETO: </t>
    </r>
    <r>
      <rPr>
        <sz val="10"/>
        <color theme="1"/>
        <rFont val="Calibri"/>
        <family val="2"/>
      </rPr>
      <t>Serviços Especializados de Assistência Técnica à Secretaria de Estado da Infraestrutura na execução dos Serviços e Estudos Técnicos necessários à Gestão e Acompanhamento Técnico e Ambiental das intervenções integrantes do Programa Estrada Boa, e que serão executadas ao abrigo do Contrato de Financiamento Mediante Abertura de Crédito em tratativas com o BNDES (Operação BNDES SC 2024)</t>
    </r>
  </si>
  <si>
    <t>Referencial - Consolidação dos custos de mão de obra da engenharia consultiva (DNIT) - mês de referência: ABR-25</t>
  </si>
  <si>
    <t>Data Base do Orçamento: ABRIL 2025</t>
  </si>
  <si>
    <t>Coordenador</t>
  </si>
  <si>
    <t>Engenheiro Especialista em Obras Rodoviárias</t>
  </si>
  <si>
    <t>Engenheiro Especialista Ambiental</t>
  </si>
  <si>
    <t xml:space="preserve">Engenheiro Especialista em Análises de Viabilidade Técnico Econômica </t>
  </si>
  <si>
    <t>Técnico em Contabilidade</t>
  </si>
  <si>
    <t>Auxiliar de Engenheiro</t>
  </si>
  <si>
    <t>3. Visitas técnicas</t>
  </si>
  <si>
    <t>3.3</t>
  </si>
  <si>
    <t>Nível Superior - Pernoite</t>
  </si>
  <si>
    <t>Nível Superior - Sem pernoite</t>
  </si>
  <si>
    <t>1.1.2</t>
  </si>
  <si>
    <t>2. Mobiliário</t>
  </si>
  <si>
    <r>
      <t xml:space="preserve">(1) A alíquota de ISSQN a adotar na composição do Orçamento a ser Proposto, deverá ser igual a que será efetivamente cobrada pelo Município da Cidade de Florianópolis, onde se localizá o Escritório da empresa.
(2) Para o preço das diárias considerou o preço da diária do Executivo Estadual para o nível superior conforme Resolução GGG N° 002/2023 </t>
    </r>
    <r>
      <rPr>
        <sz val="8"/>
        <color theme="1"/>
        <rFont val="Calibri"/>
        <family val="2"/>
      </rPr>
      <t>(valor de referência de março/2023 atualizado por índice de Consultoria FGV/DNITpara ABRIL/2025 - I0 = 277,093 março/23 e I1 = 303,675)</t>
    </r>
    <r>
      <rPr>
        <b/>
        <sz val="8"/>
        <color theme="1"/>
        <rFont val="Calibri"/>
        <family val="2"/>
      </rPr>
      <t xml:space="preserve">
(3) Previstos custos de diárias e transporte, indispensáveis às visitas técnicas necessárias ao Gerenciamento. </t>
    </r>
    <r>
      <rPr>
        <sz val="8"/>
        <color theme="1"/>
        <rFont val="Calibri"/>
        <family val="2"/>
      </rPr>
      <t>(As visitas técnicas são atividades essenciais ao objeto contratado, não se confundindo com deslocamentos da administração central. Assim, é necessária a previsão de diárias e transporte para sua realização, garantindo a plena execução dos serviços e os resultados esperados).</t>
    </r>
  </si>
</sst>
</file>

<file path=xl/styles.xml><?xml version="1.0" encoding="utf-8"?>
<styleSheet xmlns="http://schemas.openxmlformats.org/spreadsheetml/2006/main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 * #,##0.00\ ;\-* #,##0.00\ ;\ * \-#\ ;\ @\ "/>
    <numFmt numFmtId="165" formatCode="&quot; R$ &quot;* #,##0.00\ ;&quot;-R$ &quot;* #,##0.00\ ;&quot; R$ &quot;* \-#\ ;\ @\ "/>
    <numFmt numFmtId="166" formatCode="#,##0.0000"/>
    <numFmt numFmtId="167" formatCode="#,##0.00000"/>
    <numFmt numFmtId="168" formatCode="0.00000"/>
    <numFmt numFmtId="169" formatCode="* #,##0.00\ ;\-* #,##0.00\ ;* \-#\ ;@\ "/>
    <numFmt numFmtId="170" formatCode="&quot; R$ &quot;* #,##0.00\ ;&quot;-R$ &quot;* #,##0.00\ ;&quot; R$ &quot;* \-#\ ;@\ "/>
    <numFmt numFmtId="171" formatCode="_-* #,##0.00_-;\-* #,##0.00_-;_-* \-??_-;_-@_-"/>
    <numFmt numFmtId="172" formatCode="mm/yy"/>
    <numFmt numFmtId="173" formatCode="0\ &quot;meses&quot;"/>
    <numFmt numFmtId="174" formatCode="00"/>
    <numFmt numFmtId="175" formatCode="dd/mm/yy"/>
    <numFmt numFmtId="176" formatCode="##\.###\.###\-#"/>
    <numFmt numFmtId="177" formatCode="#&quot; DIAS&quot;"/>
    <numFmt numFmtId="178" formatCode="d/mmm/yy"/>
    <numFmt numFmtId="179" formatCode="#,##0.00_);[Red]\-#,##0.0;;"/>
    <numFmt numFmtId="180" formatCode="_-&quot;R$ &quot;* #,##0.00_-;&quot;-R$ &quot;* #,##0.00_-;_-&quot;R$ &quot;* \-??_-;_-@_-"/>
    <numFmt numFmtId="181" formatCode="#,##0.00_);[Red]\-#,##0.00;;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u/>
      <sz val="9.35"/>
      <color theme="10"/>
      <name val="Calibri"/>
      <family val="2"/>
    </font>
    <font>
      <sz val="8"/>
      <color theme="1"/>
      <name val="Arial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</font>
    <font>
      <b/>
      <sz val="12"/>
      <color rgb="FF000000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11"/>
      <color indexed="63"/>
      <name val="Calibri"/>
      <family val="2"/>
    </font>
    <font>
      <b/>
      <sz val="8"/>
      <name val="Calibri"/>
      <family val="2"/>
    </font>
    <font>
      <b/>
      <sz val="11"/>
      <color indexed="63"/>
      <name val="Calibri"/>
      <family val="2"/>
    </font>
    <font>
      <b/>
      <sz val="10"/>
      <name val="Calibri"/>
      <family val="2"/>
    </font>
    <font>
      <b/>
      <i/>
      <sz val="7"/>
      <color indexed="63"/>
      <name val="Times New Roman"/>
      <family val="1"/>
    </font>
    <font>
      <sz val="12"/>
      <color indexed="63"/>
      <name val="Calibri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/>
      <name val="Calibri"/>
      <family val="2"/>
    </font>
    <font>
      <i/>
      <sz val="14"/>
      <color theme="1"/>
      <name val="Arial Black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4"/>
      <color theme="1"/>
      <name val="Arial"/>
      <family val="2"/>
    </font>
    <font>
      <b/>
      <sz val="13"/>
      <color theme="1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0"/>
      <name val="Calibri"/>
      <family val="2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1"/>
      <name val="Calibri"/>
      <family val="2"/>
      <charset val="1"/>
    </font>
    <font>
      <b/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  <charset val="1"/>
    </font>
    <font>
      <b/>
      <sz val="10"/>
      <color rgb="FF000000"/>
      <name val="Arial"/>
      <family val="2"/>
    </font>
    <font>
      <b/>
      <sz val="6"/>
      <name val="Arial"/>
      <family val="2"/>
    </font>
    <font>
      <sz val="24"/>
      <name val="Arial"/>
      <family val="2"/>
    </font>
    <font>
      <b/>
      <sz val="7"/>
      <name val="Arial"/>
      <family val="2"/>
    </font>
    <font>
      <b/>
      <sz val="18"/>
      <name val="Arial"/>
      <family val="2"/>
    </font>
    <font>
      <sz val="10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rgb="FFFFFFFF"/>
        <bgColor rgb="FFF0F0F0"/>
      </patternFill>
    </fill>
    <fill>
      <patternFill patternType="solid">
        <fgColor rgb="FFFFFF00"/>
        <bgColor rgb="FFF0F0F0"/>
      </patternFill>
    </fill>
    <fill>
      <patternFill patternType="solid">
        <fgColor rgb="FF92D050"/>
        <bgColor rgb="FFA9D18E"/>
      </patternFill>
    </fill>
    <fill>
      <patternFill patternType="solid">
        <fgColor rgb="FFBFBFBF"/>
        <bgColor rgb="FFB9CDE5"/>
      </patternFill>
    </fill>
    <fill>
      <patternFill patternType="solid">
        <fgColor rgb="FFB9CDE5"/>
        <bgColor rgb="FFBFBFBF"/>
      </patternFill>
    </fill>
    <fill>
      <patternFill patternType="solid">
        <fgColor rgb="FF808080"/>
        <bgColor rgb="FF666699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0">
    <xf numFmtId="0" fontId="0" fillId="0" borderId="0"/>
    <xf numFmtId="0" fontId="2" fillId="0" borderId="0"/>
    <xf numFmtId="164" fontId="2" fillId="0" borderId="0" applyBorder="0" applyProtection="0"/>
    <xf numFmtId="165" fontId="2" fillId="0" borderId="0" applyBorder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" fontId="13" fillId="0" borderId="0">
      <alignment vertical="center" wrapText="1"/>
      <protection locked="0"/>
    </xf>
    <xf numFmtId="0" fontId="14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4" fillId="0" borderId="0" applyNumberFormat="0" applyFont="0" applyFill="0" applyBorder="0" applyAlignment="0" applyProtection="0"/>
    <xf numFmtId="0" fontId="15" fillId="0" borderId="0"/>
    <xf numFmtId="0" fontId="16" fillId="0" borderId="0"/>
    <xf numFmtId="9" fontId="16" fillId="0" borderId="0" applyBorder="0" applyProtection="0"/>
    <xf numFmtId="0" fontId="17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21" fillId="0" borderId="0"/>
    <xf numFmtId="169" fontId="21" fillId="0" borderId="0" applyBorder="0" applyProtection="0"/>
    <xf numFmtId="170" fontId="21" fillId="0" borderId="0" applyBorder="0" applyProtection="0"/>
    <xf numFmtId="0" fontId="21" fillId="0" borderId="0"/>
    <xf numFmtId="9" fontId="21" fillId="0" borderId="0" applyFill="0" applyBorder="0" applyAlignment="0" applyProtection="0"/>
    <xf numFmtId="9" fontId="2" fillId="0" borderId="0" applyBorder="0" applyProtection="0"/>
    <xf numFmtId="44" fontId="1" fillId="0" borderId="0" applyFont="0" applyFill="0" applyBorder="0" applyAlignment="0" applyProtection="0"/>
    <xf numFmtId="0" fontId="17" fillId="0" borderId="0"/>
    <xf numFmtId="9" fontId="14" fillId="0" borderId="0" applyFont="0" applyFill="0" applyBorder="0" applyAlignment="0" applyProtection="0"/>
    <xf numFmtId="0" fontId="37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3" fillId="0" borderId="0"/>
    <xf numFmtId="9" fontId="62" fillId="0" borderId="0" applyBorder="0" applyProtection="0"/>
    <xf numFmtId="171" fontId="62" fillId="0" borderId="0" applyBorder="0" applyProtection="0"/>
    <xf numFmtId="43" fontId="6" fillId="0" borderId="0" applyFont="0" applyFill="0" applyBorder="0" applyAlignment="0" applyProtection="0"/>
    <xf numFmtId="0" fontId="1" fillId="0" borderId="0"/>
  </cellStyleXfs>
  <cellXfs count="399">
    <xf numFmtId="0" fontId="0" fillId="0" borderId="0" xfId="0"/>
    <xf numFmtId="0" fontId="2" fillId="0" borderId="0" xfId="1"/>
    <xf numFmtId="0" fontId="2" fillId="0" borderId="1" xfId="1" applyBorder="1"/>
    <xf numFmtId="0" fontId="2" fillId="4" borderId="2" xfId="1" applyFill="1" applyBorder="1"/>
    <xf numFmtId="0" fontId="3" fillId="4" borderId="2" xfId="1" applyFont="1" applyFill="1" applyBorder="1"/>
    <xf numFmtId="0" fontId="18" fillId="3" borderId="1" xfId="1" applyFont="1" applyFill="1" applyBorder="1"/>
    <xf numFmtId="2" fontId="2" fillId="0" borderId="1" xfId="1" applyNumberFormat="1" applyBorder="1"/>
    <xf numFmtId="165" fontId="2" fillId="0" borderId="1" xfId="3" applyBorder="1"/>
    <xf numFmtId="169" fontId="0" fillId="0" borderId="0" xfId="23" applyFont="1" applyBorder="1" applyAlignment="1" applyProtection="1">
      <alignment vertical="center"/>
    </xf>
    <xf numFmtId="10" fontId="0" fillId="5" borderId="0" xfId="26" applyNumberFormat="1" applyFont="1" applyFill="1" applyBorder="1" applyAlignment="1" applyProtection="1">
      <alignment horizontal="center" vertical="center" wrapText="1"/>
    </xf>
    <xf numFmtId="169" fontId="26" fillId="0" borderId="0" xfId="23" applyFont="1" applyBorder="1" applyAlignment="1" applyProtection="1">
      <alignment vertical="center"/>
    </xf>
    <xf numFmtId="0" fontId="27" fillId="0" borderId="0" xfId="1" applyFont="1"/>
    <xf numFmtId="0" fontId="28" fillId="0" borderId="0" xfId="1" applyFont="1"/>
    <xf numFmtId="2" fontId="28" fillId="0" borderId="0" xfId="1" applyNumberFormat="1" applyFont="1"/>
    <xf numFmtId="170" fontId="23" fillId="0" borderId="0" xfId="24" applyFont="1" applyBorder="1" applyAlignment="1" applyProtection="1">
      <alignment vertical="center"/>
    </xf>
    <xf numFmtId="44" fontId="2" fillId="0" borderId="1" xfId="28" applyFont="1" applyBorder="1"/>
    <xf numFmtId="10" fontId="25" fillId="0" borderId="0" xfId="26" applyNumberFormat="1" applyFont="1" applyFill="1" applyBorder="1" applyAlignment="1" applyProtection="1">
      <alignment vertical="center" wrapText="1"/>
    </xf>
    <xf numFmtId="170" fontId="27" fillId="0" borderId="0" xfId="24" applyFont="1" applyBorder="1" applyProtection="1"/>
    <xf numFmtId="0" fontId="32" fillId="0" borderId="5" xfId="1" applyFont="1" applyBorder="1" applyAlignment="1">
      <alignment horizontal="left"/>
    </xf>
    <xf numFmtId="0" fontId="32" fillId="0" borderId="5" xfId="1" applyFont="1" applyBorder="1"/>
    <xf numFmtId="0" fontId="32" fillId="0" borderId="5" xfId="1" applyFont="1" applyBorder="1" applyAlignment="1">
      <alignment horizontal="right"/>
    </xf>
    <xf numFmtId="0" fontId="9" fillId="0" borderId="0" xfId="1" applyFont="1"/>
    <xf numFmtId="0" fontId="7" fillId="0" borderId="0" xfId="1" applyFont="1"/>
    <xf numFmtId="0" fontId="9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4" fontId="7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0" fontId="7" fillId="0" borderId="6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5" fillId="0" borderId="6" xfId="1" applyFont="1" applyBorder="1" applyAlignment="1">
      <alignment horizontal="center"/>
    </xf>
    <xf numFmtId="0" fontId="6" fillId="0" borderId="0" xfId="1" applyFont="1" applyAlignment="1">
      <alignment vertical="top" wrapText="1"/>
    </xf>
    <xf numFmtId="168" fontId="6" fillId="0" borderId="0" xfId="1" applyNumberFormat="1" applyFont="1" applyAlignment="1">
      <alignment horizontal="center" vertical="top"/>
    </xf>
    <xf numFmtId="4" fontId="6" fillId="0" borderId="0" xfId="1" applyNumberFormat="1" applyFont="1" applyAlignment="1">
      <alignment horizontal="center" vertical="top"/>
    </xf>
    <xf numFmtId="166" fontId="6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top"/>
    </xf>
    <xf numFmtId="0" fontId="6" fillId="0" borderId="6" xfId="1" applyFont="1" applyBorder="1"/>
    <xf numFmtId="0" fontId="5" fillId="0" borderId="6" xfId="1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166" fontId="6" fillId="0" borderId="6" xfId="1" applyNumberFormat="1" applyFont="1" applyBorder="1" applyAlignment="1">
      <alignment horizontal="right"/>
    </xf>
    <xf numFmtId="0" fontId="5" fillId="0" borderId="5" xfId="1" applyFont="1" applyBorder="1"/>
    <xf numFmtId="0" fontId="5" fillId="0" borderId="5" xfId="1" applyFont="1" applyBorder="1" applyAlignment="1">
      <alignment horizontal="center"/>
    </xf>
    <xf numFmtId="0" fontId="6" fillId="0" borderId="0" xfId="1" applyFont="1" applyAlignment="1">
      <alignment horizontal="center" vertical="top"/>
    </xf>
    <xf numFmtId="0" fontId="6" fillId="0" borderId="0" xfId="1" applyFont="1"/>
    <xf numFmtId="0" fontId="6" fillId="0" borderId="0" xfId="1" applyFont="1" applyAlignment="1">
      <alignment horizontal="right"/>
    </xf>
    <xf numFmtId="166" fontId="6" fillId="0" borderId="0" xfId="1" applyNumberFormat="1" applyFont="1" applyAlignment="1">
      <alignment horizontal="right"/>
    </xf>
    <xf numFmtId="0" fontId="5" fillId="0" borderId="0" xfId="1" applyFont="1" applyAlignment="1">
      <alignment horizontal="right"/>
    </xf>
    <xf numFmtId="0" fontId="6" fillId="0" borderId="5" xfId="1" applyFont="1" applyBorder="1"/>
    <xf numFmtId="167" fontId="6" fillId="0" borderId="0" xfId="1" applyNumberFormat="1" applyFont="1" applyAlignment="1">
      <alignment horizontal="center" vertical="top"/>
    </xf>
    <xf numFmtId="166" fontId="6" fillId="0" borderId="0" xfId="1" applyNumberFormat="1" applyFont="1" applyAlignment="1">
      <alignment vertical="top"/>
    </xf>
    <xf numFmtId="0" fontId="5" fillId="0" borderId="5" xfId="1" applyFont="1" applyBorder="1" applyAlignment="1">
      <alignment horizontal="right"/>
    </xf>
    <xf numFmtId="166" fontId="5" fillId="0" borderId="5" xfId="1" applyNumberFormat="1" applyFont="1" applyBorder="1" applyAlignment="1">
      <alignment horizontal="right"/>
    </xf>
    <xf numFmtId="0" fontId="6" fillId="0" borderId="0" xfId="1" applyFont="1" applyAlignment="1">
      <alignment horizontal="right" vertical="top"/>
    </xf>
    <xf numFmtId="0" fontId="5" fillId="0" borderId="6" xfId="1" applyFont="1" applyBorder="1"/>
    <xf numFmtId="166" fontId="5" fillId="0" borderId="6" xfId="1" applyNumberFormat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2" fillId="0" borderId="0" xfId="1" applyFont="1" applyAlignment="1">
      <alignment horizontal="center" vertical="top"/>
    </xf>
    <xf numFmtId="0" fontId="12" fillId="0" borderId="0" xfId="1" applyFont="1" applyAlignment="1">
      <alignment vertical="top" wrapText="1"/>
    </xf>
    <xf numFmtId="168" fontId="12" fillId="0" borderId="0" xfId="1" applyNumberFormat="1" applyFont="1" applyAlignment="1">
      <alignment horizontal="center" vertical="top"/>
    </xf>
    <xf numFmtId="0" fontId="10" fillId="0" borderId="0" xfId="1" applyFont="1"/>
    <xf numFmtId="0" fontId="10" fillId="0" borderId="0" xfId="1" applyFont="1" applyAlignment="1">
      <alignment horizontal="right"/>
    </xf>
    <xf numFmtId="0" fontId="10" fillId="0" borderId="6" xfId="1" applyFont="1" applyBorder="1"/>
    <xf numFmtId="4" fontId="5" fillId="0" borderId="6" xfId="1" applyNumberFormat="1" applyFont="1" applyBorder="1" applyAlignment="1">
      <alignment horizontal="right"/>
    </xf>
    <xf numFmtId="0" fontId="2" fillId="0" borderId="0" xfId="1" applyAlignment="1">
      <alignment horizontal="center"/>
    </xf>
    <xf numFmtId="166" fontId="6" fillId="0" borderId="0" xfId="1" applyNumberFormat="1" applyFont="1" applyAlignment="1">
      <alignment horizontal="center" vertical="top"/>
    </xf>
    <xf numFmtId="0" fontId="41" fillId="0" borderId="0" xfId="0" applyFont="1"/>
    <xf numFmtId="14" fontId="42" fillId="0" borderId="0" xfId="0" applyNumberFormat="1" applyFont="1"/>
    <xf numFmtId="0" fontId="43" fillId="0" borderId="0" xfId="0" applyFont="1"/>
    <xf numFmtId="0" fontId="44" fillId="0" borderId="0" xfId="0" applyFont="1" applyAlignment="1">
      <alignment horizontal="centerContinuous" vertical="center"/>
    </xf>
    <xf numFmtId="0" fontId="43" fillId="0" borderId="0" xfId="0" applyFont="1" applyAlignment="1">
      <alignment horizontal="centerContinuous"/>
    </xf>
    <xf numFmtId="0" fontId="43" fillId="0" borderId="0" xfId="0" applyFont="1" applyAlignment="1">
      <alignment horizontal="centerContinuous" vertical="center"/>
    </xf>
    <xf numFmtId="0" fontId="44" fillId="0" borderId="0" xfId="0" applyFont="1" applyAlignment="1">
      <alignment horizontal="centerContinuous" vertical="top"/>
    </xf>
    <xf numFmtId="0" fontId="43" fillId="0" borderId="0" xfId="0" applyFont="1" applyAlignment="1">
      <alignment horizontal="centerContinuous" vertical="top"/>
    </xf>
    <xf numFmtId="0" fontId="42" fillId="0" borderId="0" xfId="0" applyFont="1"/>
    <xf numFmtId="0" fontId="46" fillId="0" borderId="28" xfId="0" applyFont="1" applyBorder="1" applyAlignment="1">
      <alignment vertical="center" wrapText="1"/>
    </xf>
    <xf numFmtId="0" fontId="47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0" fontId="46" fillId="0" borderId="0" xfId="0" applyFont="1" applyAlignment="1">
      <alignment horizontal="right" vertical="center" wrapText="1"/>
    </xf>
    <xf numFmtId="0" fontId="46" fillId="0" borderId="28" xfId="0" applyFont="1" applyBorder="1" applyAlignment="1">
      <alignment horizontal="center" vertical="center" wrapText="1"/>
    </xf>
    <xf numFmtId="17" fontId="7" fillId="0" borderId="0" xfId="1" applyNumberFormat="1" applyFont="1" applyFill="1" applyAlignment="1">
      <alignment horizontal="right"/>
    </xf>
    <xf numFmtId="0" fontId="2" fillId="0" borderId="28" xfId="1" applyBorder="1"/>
    <xf numFmtId="4" fontId="2" fillId="0" borderId="28" xfId="1" applyNumberFormat="1" applyBorder="1"/>
    <xf numFmtId="0" fontId="5" fillId="0" borderId="6" xfId="1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5" xfId="1" applyFont="1" applyBorder="1" applyAlignment="1">
      <alignment horizontal="center"/>
    </xf>
    <xf numFmtId="0" fontId="5" fillId="0" borderId="5" xfId="1" applyFont="1" applyBorder="1"/>
    <xf numFmtId="0" fontId="6" fillId="0" borderId="0" xfId="1" applyFont="1" applyAlignment="1">
      <alignment horizontal="right"/>
    </xf>
    <xf numFmtId="166" fontId="6" fillId="0" borderId="0" xfId="1" applyNumberFormat="1" applyFont="1" applyAlignment="1">
      <alignment horizontal="right"/>
    </xf>
    <xf numFmtId="0" fontId="6" fillId="0" borderId="0" xfId="33"/>
    <xf numFmtId="0" fontId="52" fillId="0" borderId="0" xfId="33" applyFont="1" applyAlignment="1">
      <alignment horizontal="left" vertical="top"/>
    </xf>
    <xf numFmtId="0" fontId="51" fillId="0" borderId="44" xfId="33" applyFont="1" applyBorder="1" applyAlignment="1">
      <alignment vertical="center" wrapText="1"/>
    </xf>
    <xf numFmtId="0" fontId="5" fillId="0" borderId="0" xfId="33" applyFont="1" applyAlignment="1">
      <alignment vertical="center"/>
    </xf>
    <xf numFmtId="4" fontId="40" fillId="0" borderId="0" xfId="33" applyNumberFormat="1" applyFont="1" applyAlignment="1">
      <alignment horizontal="right" vertical="center" wrapText="1"/>
    </xf>
    <xf numFmtId="0" fontId="39" fillId="7" borderId="28" xfId="33" applyFont="1" applyFill="1" applyBorder="1" applyAlignment="1">
      <alignment horizontal="center" vertical="center" wrapText="1"/>
    </xf>
    <xf numFmtId="0" fontId="39" fillId="7" borderId="14" xfId="33" applyFont="1" applyFill="1" applyBorder="1" applyAlignment="1">
      <alignment horizontal="center" vertical="center" wrapText="1"/>
    </xf>
    <xf numFmtId="0" fontId="46" fillId="0" borderId="14" xfId="0" applyFont="1" applyBorder="1" applyAlignment="1">
      <alignment horizontal="left" vertical="center" wrapText="1"/>
    </xf>
    <xf numFmtId="0" fontId="46" fillId="0" borderId="40" xfId="0" applyFont="1" applyBorder="1" applyAlignment="1">
      <alignment horizontal="left" vertical="center" wrapText="1"/>
    </xf>
    <xf numFmtId="0" fontId="45" fillId="7" borderId="28" xfId="0" applyFont="1" applyFill="1" applyBorder="1" applyAlignment="1">
      <alignment horizontal="center" vertical="center" wrapText="1"/>
    </xf>
    <xf numFmtId="0" fontId="45" fillId="7" borderId="14" xfId="0" applyFont="1" applyFill="1" applyBorder="1" applyAlignment="1">
      <alignment horizontal="center" vertical="center" wrapText="1"/>
    </xf>
    <xf numFmtId="0" fontId="45" fillId="7" borderId="40" xfId="0" applyFont="1" applyFill="1" applyBorder="1" applyAlignment="1">
      <alignment horizontal="center" vertical="center" wrapText="1"/>
    </xf>
    <xf numFmtId="0" fontId="55" fillId="8" borderId="0" xfId="35" applyFont="1" applyFill="1" applyAlignment="1">
      <alignment vertical="center"/>
    </xf>
    <xf numFmtId="174" fontId="55" fillId="8" borderId="4" xfId="35" applyNumberFormat="1" applyFont="1" applyFill="1" applyBorder="1" applyAlignment="1">
      <alignment horizontal="center" vertical="top"/>
    </xf>
    <xf numFmtId="0" fontId="56" fillId="8" borderId="55" xfId="35" applyFont="1" applyFill="1" applyBorder="1"/>
    <xf numFmtId="0" fontId="55" fillId="8" borderId="0" xfId="35" applyFont="1" applyFill="1"/>
    <xf numFmtId="0" fontId="40" fillId="0" borderId="0" xfId="0" applyFont="1"/>
    <xf numFmtId="174" fontId="55" fillId="8" borderId="0" xfId="35" applyNumberFormat="1" applyFont="1" applyFill="1" applyBorder="1" applyAlignment="1">
      <alignment horizontal="center" vertical="top"/>
    </xf>
    <xf numFmtId="175" fontId="58" fillId="8" borderId="58" xfId="35" applyNumberFormat="1" applyFont="1" applyFill="1" applyBorder="1" applyAlignment="1">
      <alignment horizontal="left" vertical="center"/>
    </xf>
    <xf numFmtId="174" fontId="55" fillId="8" borderId="59" xfId="35" applyNumberFormat="1" applyFont="1" applyFill="1" applyBorder="1" applyAlignment="1">
      <alignment horizontal="center" vertical="top"/>
    </xf>
    <xf numFmtId="49" fontId="58" fillId="8" borderId="58" xfId="35" applyNumberFormat="1" applyFont="1" applyFill="1" applyBorder="1" applyAlignment="1">
      <alignment horizontal="left" vertical="center"/>
    </xf>
    <xf numFmtId="174" fontId="56" fillId="8" borderId="59" xfId="35" applyNumberFormat="1" applyFont="1" applyFill="1" applyBorder="1" applyAlignment="1">
      <alignment horizontal="center" vertical="top"/>
    </xf>
    <xf numFmtId="174" fontId="56" fillId="8" borderId="0" xfId="35" applyNumberFormat="1" applyFont="1" applyFill="1" applyBorder="1" applyAlignment="1">
      <alignment horizontal="center" vertical="top"/>
    </xf>
    <xf numFmtId="176" fontId="58" fillId="8" borderId="58" xfId="35" applyNumberFormat="1" applyFont="1" applyFill="1" applyBorder="1" applyAlignment="1">
      <alignment horizontal="left" vertical="center"/>
    </xf>
    <xf numFmtId="177" fontId="58" fillId="8" borderId="0" xfId="35" applyNumberFormat="1" applyFont="1" applyFill="1" applyAlignment="1">
      <alignment horizontal="left" vertical="center"/>
    </xf>
    <xf numFmtId="0" fontId="20" fillId="8" borderId="57" xfId="35" applyFont="1" applyFill="1" applyBorder="1" applyAlignment="1">
      <alignment vertical="center"/>
    </xf>
    <xf numFmtId="0" fontId="52" fillId="8" borderId="58" xfId="0" applyFont="1" applyFill="1" applyBorder="1" applyAlignment="1">
      <alignment horizontal="center" wrapText="1"/>
    </xf>
    <xf numFmtId="0" fontId="60" fillId="8" borderId="57" xfId="0" applyFont="1" applyFill="1" applyBorder="1" applyAlignment="1">
      <alignment horizontal="center" wrapText="1"/>
    </xf>
    <xf numFmtId="0" fontId="60" fillId="8" borderId="0" xfId="0" applyFont="1" applyFill="1" applyBorder="1" applyAlignment="1">
      <alignment horizontal="center" wrapText="1"/>
    </xf>
    <xf numFmtId="0" fontId="60" fillId="8" borderId="58" xfId="0" applyFont="1" applyFill="1" applyBorder="1" applyAlignment="1">
      <alignment horizontal="center" wrapText="1"/>
    </xf>
    <xf numFmtId="10" fontId="55" fillId="8" borderId="58" xfId="35" applyNumberFormat="1" applyFont="1" applyFill="1" applyBorder="1"/>
    <xf numFmtId="0" fontId="20" fillId="8" borderId="60" xfId="35" applyFont="1" applyFill="1" applyBorder="1" applyAlignment="1">
      <alignment vertical="center"/>
    </xf>
    <xf numFmtId="0" fontId="20" fillId="8" borderId="2" xfId="35" applyFont="1" applyFill="1" applyBorder="1" applyAlignment="1">
      <alignment vertical="center"/>
    </xf>
    <xf numFmtId="0" fontId="61" fillId="8" borderId="2" xfId="35" applyFont="1" applyFill="1" applyBorder="1" applyAlignment="1">
      <alignment horizontal="center" wrapText="1"/>
    </xf>
    <xf numFmtId="0" fontId="61" fillId="8" borderId="61" xfId="35" applyFont="1" applyFill="1" applyBorder="1" applyAlignment="1">
      <alignment horizontal="center" wrapText="1"/>
    </xf>
    <xf numFmtId="0" fontId="61" fillId="8" borderId="60" xfId="35" applyFont="1" applyFill="1" applyBorder="1" applyAlignment="1">
      <alignment horizontal="center" wrapText="1"/>
    </xf>
    <xf numFmtId="10" fontId="56" fillId="8" borderId="62" xfId="36" applyNumberFormat="1" applyFont="1" applyFill="1" applyBorder="1" applyAlignment="1" applyProtection="1">
      <alignment horizontal="center"/>
    </xf>
    <xf numFmtId="174" fontId="61" fillId="8" borderId="14" xfId="35" applyNumberFormat="1" applyFont="1" applyFill="1" applyBorder="1" applyAlignment="1">
      <alignment horizontal="center" vertical="center"/>
    </xf>
    <xf numFmtId="174" fontId="61" fillId="8" borderId="0" xfId="35" applyNumberFormat="1" applyFont="1" applyFill="1" applyBorder="1" applyAlignment="1">
      <alignment horizontal="center" vertical="center"/>
    </xf>
    <xf numFmtId="0" fontId="63" fillId="10" borderId="44" xfId="0" applyFont="1" applyFill="1" applyBorder="1" applyAlignment="1">
      <alignment horizontal="center"/>
    </xf>
    <xf numFmtId="0" fontId="40" fillId="10" borderId="52" xfId="0" applyFont="1" applyFill="1" applyBorder="1" applyAlignment="1">
      <alignment horizontal="left" vertical="top"/>
    </xf>
    <xf numFmtId="178" fontId="64" fillId="8" borderId="65" xfId="35" applyNumberFormat="1" applyFont="1" applyFill="1" applyBorder="1" applyAlignment="1">
      <alignment horizontal="center" vertical="center"/>
    </xf>
    <xf numFmtId="178" fontId="57" fillId="8" borderId="0" xfId="35" applyNumberFormat="1" applyFont="1" applyFill="1" applyAlignment="1">
      <alignment horizontal="justify" wrapText="1"/>
    </xf>
    <xf numFmtId="174" fontId="56" fillId="8" borderId="14" xfId="35" applyNumberFormat="1" applyFont="1" applyFill="1" applyBorder="1" applyAlignment="1">
      <alignment horizontal="center" vertical="center" wrapText="1"/>
    </xf>
    <xf numFmtId="174" fontId="56" fillId="8" borderId="0" xfId="35" applyNumberFormat="1" applyFont="1" applyFill="1" applyBorder="1" applyAlignment="1">
      <alignment horizontal="center" vertical="center" wrapText="1"/>
    </xf>
    <xf numFmtId="0" fontId="63" fillId="10" borderId="66" xfId="0" applyFont="1" applyFill="1" applyBorder="1" applyAlignment="1">
      <alignment horizontal="center" vertical="center"/>
    </xf>
    <xf numFmtId="0" fontId="63" fillId="10" borderId="67" xfId="0" applyFont="1" applyFill="1" applyBorder="1" applyAlignment="1">
      <alignment horizontal="center" vertical="center"/>
    </xf>
    <xf numFmtId="0" fontId="63" fillId="10" borderId="68" xfId="0" applyFont="1" applyFill="1" applyBorder="1" applyAlignment="1">
      <alignment horizontal="center" vertical="center"/>
    </xf>
    <xf numFmtId="0" fontId="63" fillId="10" borderId="69" xfId="0" applyFont="1" applyFill="1" applyBorder="1" applyAlignment="1">
      <alignment horizontal="center" vertical="center"/>
    </xf>
    <xf numFmtId="179" fontId="14" fillId="8" borderId="70" xfId="37" applyNumberFormat="1" applyFont="1" applyFill="1" applyBorder="1" applyAlignment="1" applyProtection="1">
      <alignment horizontal="right" vertical="center" wrapText="1"/>
      <protection locked="0"/>
    </xf>
    <xf numFmtId="0" fontId="55" fillId="8" borderId="0" xfId="35" applyFont="1" applyFill="1" applyAlignment="1">
      <alignment vertical="center" wrapText="1"/>
    </xf>
    <xf numFmtId="10" fontId="55" fillId="8" borderId="0" xfId="35" applyNumberFormat="1" applyFont="1" applyFill="1" applyAlignment="1">
      <alignment vertical="center" wrapText="1"/>
    </xf>
    <xf numFmtId="10" fontId="47" fillId="12" borderId="67" xfId="17" applyNumberFormat="1" applyFont="1" applyFill="1" applyBorder="1" applyAlignment="1" applyProtection="1">
      <alignment horizontal="center" vertical="center"/>
    </xf>
    <xf numFmtId="9" fontId="47" fillId="10" borderId="68" xfId="17" applyFont="1" applyFill="1" applyBorder="1" applyAlignment="1" applyProtection="1">
      <alignment horizontal="center" vertical="center"/>
    </xf>
    <xf numFmtId="165" fontId="47" fillId="8" borderId="67" xfId="3" applyFont="1" applyFill="1" applyBorder="1" applyAlignment="1" applyProtection="1">
      <alignment horizontal="center" vertical="center"/>
    </xf>
    <xf numFmtId="165" fontId="47" fillId="8" borderId="68" xfId="3" applyFont="1" applyFill="1" applyBorder="1" applyAlignment="1" applyProtection="1">
      <alignment horizontal="center" vertical="center"/>
    </xf>
    <xf numFmtId="165" fontId="47" fillId="8" borderId="69" xfId="3" applyFont="1" applyFill="1" applyBorder="1" applyAlignment="1" applyProtection="1">
      <alignment horizontal="center" vertical="center"/>
    </xf>
    <xf numFmtId="0" fontId="47" fillId="13" borderId="14" xfId="0" applyFont="1" applyFill="1" applyBorder="1" applyAlignment="1">
      <alignment horizontal="center" vertical="center"/>
    </xf>
    <xf numFmtId="0" fontId="47" fillId="13" borderId="44" xfId="0" applyFont="1" applyFill="1" applyBorder="1" applyAlignment="1">
      <alignment horizontal="center" vertical="center"/>
    </xf>
    <xf numFmtId="0" fontId="47" fillId="13" borderId="70" xfId="0" applyFont="1" applyFill="1" applyBorder="1" applyAlignment="1">
      <alignment horizontal="center" vertical="center"/>
    </xf>
    <xf numFmtId="0" fontId="47" fillId="13" borderId="63" xfId="0" applyFont="1" applyFill="1" applyBorder="1" applyAlignment="1">
      <alignment horizontal="center" vertical="center"/>
    </xf>
    <xf numFmtId="10" fontId="47" fillId="8" borderId="67" xfId="17" applyNumberFormat="1" applyFont="1" applyFill="1" applyBorder="1" applyAlignment="1" applyProtection="1">
      <alignment horizontal="center" vertical="center"/>
    </xf>
    <xf numFmtId="10" fontId="47" fillId="10" borderId="68" xfId="17" applyNumberFormat="1" applyFont="1" applyFill="1" applyBorder="1" applyAlignment="1" applyProtection="1">
      <alignment horizontal="center" vertical="center"/>
    </xf>
    <xf numFmtId="165" fontId="47" fillId="10" borderId="68" xfId="3" applyFont="1" applyFill="1" applyBorder="1" applyAlignment="1" applyProtection="1">
      <alignment horizontal="center" vertical="center"/>
    </xf>
    <xf numFmtId="10" fontId="47" fillId="8" borderId="67" xfId="0" applyNumberFormat="1" applyFont="1" applyFill="1" applyBorder="1" applyAlignment="1">
      <alignment horizontal="center" vertical="center"/>
    </xf>
    <xf numFmtId="10" fontId="47" fillId="8" borderId="68" xfId="0" applyNumberFormat="1" applyFont="1" applyFill="1" applyBorder="1" applyAlignment="1">
      <alignment horizontal="center" vertical="center"/>
    </xf>
    <xf numFmtId="10" fontId="47" fillId="8" borderId="69" xfId="0" applyNumberFormat="1" applyFont="1" applyFill="1" applyBorder="1" applyAlignment="1">
      <alignment horizontal="center" vertical="center"/>
    </xf>
    <xf numFmtId="10" fontId="47" fillId="10" borderId="68" xfId="0" applyNumberFormat="1" applyFont="1" applyFill="1" applyBorder="1" applyAlignment="1">
      <alignment horizontal="center" vertical="center"/>
    </xf>
    <xf numFmtId="180" fontId="47" fillId="8" borderId="67" xfId="0" applyNumberFormat="1" applyFont="1" applyFill="1" applyBorder="1" applyAlignment="1">
      <alignment horizontal="center" vertical="center"/>
    </xf>
    <xf numFmtId="180" fontId="47" fillId="8" borderId="68" xfId="0" applyNumberFormat="1" applyFont="1" applyFill="1" applyBorder="1" applyAlignment="1">
      <alignment horizontal="center" vertical="center"/>
    </xf>
    <xf numFmtId="180" fontId="47" fillId="8" borderId="69" xfId="0" applyNumberFormat="1" applyFont="1" applyFill="1" applyBorder="1" applyAlignment="1">
      <alignment horizontal="center" vertical="center"/>
    </xf>
    <xf numFmtId="180" fontId="47" fillId="10" borderId="68" xfId="0" applyNumberFormat="1" applyFont="1" applyFill="1" applyBorder="1" applyAlignment="1">
      <alignment horizontal="center" vertical="center"/>
    </xf>
    <xf numFmtId="174" fontId="56" fillId="8" borderId="0" xfId="35" applyNumberFormat="1" applyFont="1" applyFill="1" applyAlignment="1">
      <alignment horizontal="center" vertical="top"/>
    </xf>
    <xf numFmtId="0" fontId="56" fillId="8" borderId="71" xfId="35" applyFont="1" applyFill="1" applyBorder="1" applyAlignment="1">
      <alignment horizontal="left" wrapText="1"/>
    </xf>
    <xf numFmtId="10" fontId="56" fillId="0" borderId="6" xfId="35" applyNumberFormat="1" applyFont="1" applyBorder="1" applyAlignment="1">
      <alignment horizontal="right"/>
    </xf>
    <xf numFmtId="181" fontId="56" fillId="0" borderId="6" xfId="35" applyNumberFormat="1" applyFont="1" applyBorder="1" applyAlignment="1">
      <alignment horizontal="center"/>
    </xf>
    <xf numFmtId="181" fontId="56" fillId="0" borderId="65" xfId="35" applyNumberFormat="1" applyFont="1" applyBorder="1" applyAlignment="1">
      <alignment horizontal="center"/>
    </xf>
    <xf numFmtId="181" fontId="56" fillId="0" borderId="71" xfId="35" applyNumberFormat="1" applyFont="1" applyBorder="1" applyAlignment="1">
      <alignment horizontal="center"/>
    </xf>
    <xf numFmtId="0" fontId="56" fillId="0" borderId="0" xfId="35" applyFont="1"/>
    <xf numFmtId="0" fontId="65" fillId="0" borderId="0" xfId="35" applyFont="1" applyAlignment="1">
      <alignment wrapText="1"/>
    </xf>
    <xf numFmtId="0" fontId="65" fillId="0" borderId="0" xfId="35" applyFont="1" applyBorder="1" applyAlignment="1">
      <alignment wrapText="1"/>
    </xf>
    <xf numFmtId="10" fontId="66" fillId="8" borderId="0" xfId="35" applyNumberFormat="1" applyFont="1" applyFill="1" applyBorder="1" applyAlignment="1">
      <alignment horizontal="center" vertical="center" wrapText="1"/>
    </xf>
    <xf numFmtId="0" fontId="67" fillId="0" borderId="0" xfId="35" applyFont="1" applyAlignment="1">
      <alignment wrapText="1"/>
    </xf>
    <xf numFmtId="0" fontId="67" fillId="0" borderId="0" xfId="35" applyFont="1" applyBorder="1" applyAlignment="1">
      <alignment wrapText="1"/>
    </xf>
    <xf numFmtId="181" fontId="14" fillId="8" borderId="0" xfId="35" applyNumberFormat="1" applyFont="1" applyFill="1" applyBorder="1" applyAlignment="1">
      <alignment horizontal="right" vertical="center" wrapText="1"/>
    </xf>
    <xf numFmtId="10" fontId="14" fillId="8" borderId="0" xfId="35" applyNumberFormat="1" applyFont="1" applyFill="1" applyBorder="1" applyAlignment="1" applyProtection="1">
      <alignment horizontal="right" vertical="center" wrapText="1"/>
      <protection locked="0"/>
    </xf>
    <xf numFmtId="0" fontId="56" fillId="0" borderId="0" xfId="35" applyFont="1" applyAlignment="1">
      <alignment horizontal="left" wrapText="1"/>
    </xf>
    <xf numFmtId="10" fontId="56" fillId="0" borderId="0" xfId="35" applyNumberFormat="1" applyFont="1" applyBorder="1" applyAlignment="1">
      <alignment horizontal="right"/>
    </xf>
    <xf numFmtId="174" fontId="55" fillId="8" borderId="0" xfId="35" applyNumberFormat="1" applyFont="1" applyFill="1" applyAlignment="1">
      <alignment horizontal="center" vertical="top"/>
    </xf>
    <xf numFmtId="0" fontId="55" fillId="0" borderId="0" xfId="35" applyFont="1" applyAlignment="1">
      <alignment horizontal="left" wrapText="1"/>
    </xf>
    <xf numFmtId="10" fontId="55" fillId="0" borderId="0" xfId="35" applyNumberFormat="1" applyFont="1" applyBorder="1"/>
    <xf numFmtId="10" fontId="55" fillId="0" borderId="0" xfId="35" applyNumberFormat="1" applyFont="1"/>
    <xf numFmtId="10" fontId="14" fillId="8" borderId="0" xfId="35" applyNumberFormat="1" applyFont="1" applyFill="1" applyBorder="1" applyAlignment="1">
      <alignment horizontal="right"/>
    </xf>
    <xf numFmtId="174" fontId="55" fillId="8" borderId="48" xfId="35" applyNumberFormat="1" applyFont="1" applyFill="1" applyBorder="1" applyAlignment="1">
      <alignment horizontal="center" vertical="top"/>
    </xf>
    <xf numFmtId="0" fontId="55" fillId="8" borderId="4" xfId="35" applyFont="1" applyFill="1" applyBorder="1" applyAlignment="1">
      <alignment horizontal="left" wrapText="1"/>
    </xf>
    <xf numFmtId="10" fontId="55" fillId="8" borderId="4" xfId="35" applyNumberFormat="1" applyFont="1" applyFill="1" applyBorder="1"/>
    <xf numFmtId="181" fontId="55" fillId="8" borderId="4" xfId="35" applyNumberFormat="1" applyFont="1" applyFill="1" applyBorder="1"/>
    <xf numFmtId="10" fontId="55" fillId="8" borderId="72" xfId="35" applyNumberFormat="1" applyFont="1" applyFill="1" applyBorder="1"/>
    <xf numFmtId="10" fontId="55" fillId="8" borderId="0" xfId="35" applyNumberFormat="1" applyFont="1" applyFill="1"/>
    <xf numFmtId="0" fontId="56" fillId="8" borderId="0" xfId="35" applyFont="1" applyFill="1"/>
    <xf numFmtId="0" fontId="55" fillId="8" borderId="0" xfId="35" applyFont="1" applyFill="1" applyBorder="1" applyAlignment="1">
      <alignment horizontal="left" wrapText="1"/>
    </xf>
    <xf numFmtId="10" fontId="55" fillId="8" borderId="0" xfId="35" applyNumberFormat="1" applyFont="1" applyFill="1" applyBorder="1"/>
    <xf numFmtId="181" fontId="55" fillId="8" borderId="0" xfId="35" applyNumberFormat="1" applyFont="1" applyFill="1" applyBorder="1"/>
    <xf numFmtId="10" fontId="55" fillId="8" borderId="3" xfId="35" applyNumberFormat="1" applyFont="1" applyFill="1" applyBorder="1"/>
    <xf numFmtId="17" fontId="55" fillId="8" borderId="0" xfId="35" applyNumberFormat="1" applyFont="1" applyFill="1"/>
    <xf numFmtId="10" fontId="52" fillId="8" borderId="3" xfId="35" applyNumberFormat="1" applyFont="1" applyFill="1" applyBorder="1"/>
    <xf numFmtId="174" fontId="55" fillId="8" borderId="49" xfId="35" applyNumberFormat="1" applyFont="1" applyFill="1" applyBorder="1" applyAlignment="1">
      <alignment horizontal="center" vertical="top"/>
    </xf>
    <xf numFmtId="174" fontId="55" fillId="8" borderId="2" xfId="35" applyNumberFormat="1" applyFont="1" applyFill="1" applyBorder="1" applyAlignment="1">
      <alignment horizontal="center" vertical="top"/>
    </xf>
    <xf numFmtId="0" fontId="55" fillId="8" borderId="2" xfId="35" applyFont="1" applyFill="1" applyBorder="1" applyAlignment="1">
      <alignment horizontal="left" wrapText="1"/>
    </xf>
    <xf numFmtId="10" fontId="55" fillId="8" borderId="2" xfId="35" applyNumberFormat="1" applyFont="1" applyFill="1" applyBorder="1"/>
    <xf numFmtId="181" fontId="55" fillId="8" borderId="2" xfId="35" applyNumberFormat="1" applyFont="1" applyFill="1" applyBorder="1"/>
    <xf numFmtId="10" fontId="55" fillId="8" borderId="46" xfId="35" applyNumberFormat="1" applyFont="1" applyFill="1" applyBorder="1"/>
    <xf numFmtId="0" fontId="55" fillId="8" borderId="0" xfId="35" applyFont="1" applyFill="1" applyAlignment="1">
      <alignment horizontal="left" wrapText="1"/>
    </xf>
    <xf numFmtId="181" fontId="55" fillId="8" borderId="0" xfId="35" applyNumberFormat="1" applyFont="1" applyFill="1"/>
    <xf numFmtId="0" fontId="47" fillId="0" borderId="73" xfId="0" applyFont="1" applyBorder="1" applyAlignment="1">
      <alignment horizontal="center" vertical="center" wrapText="1"/>
    </xf>
    <xf numFmtId="0" fontId="47" fillId="0" borderId="74" xfId="0" applyFont="1" applyBorder="1" applyAlignment="1">
      <alignment vertical="center" wrapText="1"/>
    </xf>
    <xf numFmtId="0" fontId="47" fillId="0" borderId="74" xfId="0" applyFont="1" applyBorder="1" applyAlignment="1">
      <alignment horizontal="center" vertical="center" wrapText="1"/>
    </xf>
    <xf numFmtId="4" fontId="47" fillId="0" borderId="74" xfId="0" applyNumberFormat="1" applyFont="1" applyBorder="1" applyAlignment="1">
      <alignment horizontal="right" vertical="center" wrapText="1"/>
    </xf>
    <xf numFmtId="2" fontId="47" fillId="0" borderId="74" xfId="32" applyNumberFormat="1" applyFont="1" applyBorder="1" applyAlignment="1">
      <alignment horizontal="center" vertical="center" wrapText="1"/>
    </xf>
    <xf numFmtId="4" fontId="47" fillId="0" borderId="75" xfId="0" applyNumberFormat="1" applyFont="1" applyBorder="1" applyAlignment="1">
      <alignment horizontal="right" vertical="center" wrapText="1"/>
    </xf>
    <xf numFmtId="0" fontId="38" fillId="0" borderId="28" xfId="22" applyFont="1" applyFill="1" applyBorder="1" applyAlignment="1" applyProtection="1">
      <alignment horizontal="center" vertical="center"/>
    </xf>
    <xf numFmtId="170" fontId="38" fillId="0" borderId="28" xfId="24" applyFont="1" applyFill="1" applyBorder="1" applyAlignment="1" applyProtection="1">
      <alignment vertical="center"/>
    </xf>
    <xf numFmtId="44" fontId="29" fillId="0" borderId="17" xfId="28" applyFont="1" applyFill="1" applyBorder="1" applyAlignment="1" applyProtection="1">
      <alignment vertical="center"/>
    </xf>
    <xf numFmtId="44" fontId="29" fillId="0" borderId="17" xfId="28" applyFont="1" applyFill="1" applyBorder="1" applyProtection="1"/>
    <xf numFmtId="4" fontId="46" fillId="0" borderId="74" xfId="0" applyNumberFormat="1" applyFont="1" applyBorder="1" applyAlignment="1">
      <alignment horizontal="right" vertical="center" wrapText="1"/>
    </xf>
    <xf numFmtId="4" fontId="46" fillId="0" borderId="75" xfId="0" applyNumberFormat="1" applyFont="1" applyBorder="1" applyAlignment="1">
      <alignment horizontal="right" vertical="center" wrapText="1"/>
    </xf>
    <xf numFmtId="1" fontId="61" fillId="8" borderId="0" xfId="35" applyNumberFormat="1" applyFont="1" applyFill="1" applyBorder="1" applyAlignment="1" applyProtection="1">
      <alignment horizontal="center" vertical="center"/>
      <protection locked="0"/>
    </xf>
    <xf numFmtId="10" fontId="66" fillId="8" borderId="0" xfId="35" applyNumberFormat="1" applyFont="1" applyFill="1" applyBorder="1" applyAlignment="1">
      <alignment horizontal="center" vertical="center" wrapText="1"/>
    </xf>
    <xf numFmtId="0" fontId="63" fillId="8" borderId="69" xfId="0" applyFont="1" applyFill="1" applyBorder="1" applyAlignment="1">
      <alignment horizontal="right" vertical="center"/>
    </xf>
    <xf numFmtId="0" fontId="63" fillId="10" borderId="51" xfId="0" applyFont="1" applyFill="1" applyBorder="1" applyAlignment="1">
      <alignment horizontal="center"/>
    </xf>
    <xf numFmtId="0" fontId="47" fillId="11" borderId="69" xfId="0" applyFont="1" applyFill="1" applyBorder="1" applyAlignment="1">
      <alignment horizontal="left" vertical="center" wrapText="1"/>
    </xf>
    <xf numFmtId="165" fontId="47" fillId="11" borderId="67" xfId="3" applyFont="1" applyFill="1" applyBorder="1" applyAlignment="1" applyProtection="1">
      <alignment horizontal="center" vertical="center" wrapText="1"/>
    </xf>
    <xf numFmtId="0" fontId="63" fillId="0" borderId="51" xfId="0" applyFont="1" applyBorder="1" applyAlignment="1">
      <alignment horizontal="right" vertical="center"/>
    </xf>
    <xf numFmtId="165" fontId="51" fillId="0" borderId="28" xfId="3" applyFont="1" applyBorder="1" applyAlignment="1" applyProtection="1">
      <alignment horizontal="center" vertical="center"/>
    </xf>
    <xf numFmtId="0" fontId="52" fillId="8" borderId="0" xfId="0" applyFont="1" applyFill="1" applyBorder="1" applyAlignment="1">
      <alignment horizontal="left" vertical="center" wrapText="1"/>
    </xf>
    <xf numFmtId="0" fontId="63" fillId="10" borderId="63" xfId="0" applyFont="1" applyFill="1" applyBorder="1" applyAlignment="1">
      <alignment horizontal="center" vertical="center"/>
    </xf>
    <xf numFmtId="0" fontId="63" fillId="10" borderId="28" xfId="0" applyFont="1" applyFill="1" applyBorder="1" applyAlignment="1">
      <alignment horizontal="center" vertical="center"/>
    </xf>
    <xf numFmtId="0" fontId="63" fillId="10" borderId="52" xfId="0" applyFont="1" applyFill="1" applyBorder="1" applyAlignment="1">
      <alignment horizontal="center"/>
    </xf>
    <xf numFmtId="0" fontId="63" fillId="10" borderId="64" xfId="0" applyFont="1" applyFill="1" applyBorder="1" applyAlignment="1">
      <alignment horizontal="center"/>
    </xf>
    <xf numFmtId="0" fontId="57" fillId="8" borderId="57" xfId="0" applyFont="1" applyFill="1" applyBorder="1" applyAlignment="1">
      <alignment horizontal="center" vertical="center"/>
    </xf>
    <xf numFmtId="0" fontId="57" fillId="8" borderId="0" xfId="0" applyFont="1" applyFill="1" applyBorder="1" applyAlignment="1">
      <alignment horizontal="center" vertical="center"/>
    </xf>
    <xf numFmtId="0" fontId="57" fillId="8" borderId="58" xfId="0" applyFont="1" applyFill="1" applyBorder="1" applyAlignment="1">
      <alignment horizontal="center" vertical="center"/>
    </xf>
    <xf numFmtId="0" fontId="20" fillId="9" borderId="57" xfId="35" applyFont="1" applyFill="1" applyBorder="1" applyAlignment="1">
      <alignment horizontal="center" vertical="center" wrapText="1"/>
    </xf>
    <xf numFmtId="0" fontId="20" fillId="9" borderId="0" xfId="35" applyFont="1" applyFill="1" applyBorder="1" applyAlignment="1">
      <alignment horizontal="center" vertical="center" wrapText="1"/>
    </xf>
    <xf numFmtId="0" fontId="20" fillId="9" borderId="58" xfId="35" applyFont="1" applyFill="1" applyBorder="1" applyAlignment="1">
      <alignment horizontal="center" vertical="center" wrapText="1"/>
    </xf>
    <xf numFmtId="0" fontId="59" fillId="9" borderId="57" xfId="0" applyFont="1" applyFill="1" applyBorder="1" applyAlignment="1">
      <alignment horizontal="center" vertical="center" wrapText="1"/>
    </xf>
    <xf numFmtId="0" fontId="59" fillId="9" borderId="0" xfId="0" applyFont="1" applyFill="1" applyBorder="1" applyAlignment="1">
      <alignment horizontal="center" vertical="center" wrapText="1"/>
    </xf>
    <xf numFmtId="0" fontId="59" fillId="9" borderId="58" xfId="0" applyFont="1" applyFill="1" applyBorder="1" applyAlignment="1">
      <alignment horizontal="center" vertical="center" wrapText="1"/>
    </xf>
    <xf numFmtId="0" fontId="59" fillId="8" borderId="57" xfId="0" applyFont="1" applyFill="1" applyBorder="1" applyAlignment="1">
      <alignment horizontal="center" vertical="center" wrapText="1"/>
    </xf>
    <xf numFmtId="0" fontId="59" fillId="8" borderId="0" xfId="0" applyFont="1" applyFill="1" applyBorder="1" applyAlignment="1">
      <alignment horizontal="center" vertical="center" wrapText="1"/>
    </xf>
    <xf numFmtId="0" fontId="57" fillId="8" borderId="56" xfId="0" applyFont="1" applyFill="1" applyBorder="1" applyAlignment="1">
      <alignment horizontal="center" vertical="center"/>
    </xf>
    <xf numFmtId="0" fontId="57" fillId="8" borderId="56" xfId="0" applyFont="1" applyFill="1" applyBorder="1" applyAlignment="1">
      <alignment horizontal="center"/>
    </xf>
    <xf numFmtId="174" fontId="54" fillId="8" borderId="0" xfId="35" applyNumberFormat="1" applyFont="1" applyFill="1" applyBorder="1" applyAlignment="1">
      <alignment horizontal="center" vertical="center"/>
    </xf>
    <xf numFmtId="174" fontId="55" fillId="8" borderId="48" xfId="35" applyNumberFormat="1" applyFont="1" applyFill="1" applyBorder="1" applyAlignment="1">
      <alignment horizontal="center" vertical="top"/>
    </xf>
    <xf numFmtId="0" fontId="54" fillId="8" borderId="53" xfId="0" applyFont="1" applyFill="1" applyBorder="1" applyAlignment="1">
      <alignment horizontal="center" vertical="center"/>
    </xf>
    <xf numFmtId="0" fontId="54" fillId="8" borderId="54" xfId="0" applyFont="1" applyFill="1" applyBorder="1" applyAlignment="1">
      <alignment horizontal="center" vertical="center"/>
    </xf>
    <xf numFmtId="0" fontId="54" fillId="8" borderId="7" xfId="0" applyFont="1" applyFill="1" applyBorder="1" applyAlignment="1">
      <alignment horizontal="center" vertical="center"/>
    </xf>
    <xf numFmtId="0" fontId="54" fillId="8" borderId="55" xfId="0" applyFont="1" applyFill="1" applyBorder="1" applyAlignment="1">
      <alignment horizontal="center" vertical="center"/>
    </xf>
    <xf numFmtId="0" fontId="54" fillId="8" borderId="57" xfId="0" applyFont="1" applyFill="1" applyBorder="1" applyAlignment="1">
      <alignment horizontal="center" vertical="center"/>
    </xf>
    <xf numFmtId="0" fontId="54" fillId="8" borderId="0" xfId="0" applyFont="1" applyFill="1" applyBorder="1" applyAlignment="1">
      <alignment horizontal="center" vertical="center"/>
    </xf>
    <xf numFmtId="0" fontId="54" fillId="8" borderId="58" xfId="0" applyFont="1" applyFill="1" applyBorder="1" applyAlignment="1">
      <alignment horizontal="center" vertical="center"/>
    </xf>
    <xf numFmtId="0" fontId="39" fillId="7" borderId="14" xfId="33" applyFont="1" applyFill="1" applyBorder="1" applyAlignment="1">
      <alignment horizontal="center" vertical="center" wrapText="1"/>
    </xf>
    <xf numFmtId="0" fontId="39" fillId="7" borderId="28" xfId="33" applyFont="1" applyFill="1" applyBorder="1" applyAlignment="1">
      <alignment horizontal="center" vertical="center" wrapText="1"/>
    </xf>
    <xf numFmtId="0" fontId="39" fillId="7" borderId="40" xfId="33" applyFont="1" applyFill="1" applyBorder="1" applyAlignment="1">
      <alignment horizontal="center" vertical="center" wrapText="1"/>
    </xf>
    <xf numFmtId="0" fontId="7" fillId="0" borderId="6" xfId="1" applyFont="1" applyBorder="1" applyAlignment="1">
      <alignment vertical="center" wrapText="1"/>
    </xf>
    <xf numFmtId="0" fontId="8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5" xfId="1" applyFont="1" applyBorder="1"/>
    <xf numFmtId="0" fontId="5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166" fontId="6" fillId="0" borderId="0" xfId="1" applyNumberFormat="1" applyFont="1" applyAlignment="1">
      <alignment horizontal="right"/>
    </xf>
    <xf numFmtId="0" fontId="5" fillId="0" borderId="6" xfId="1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6" fillId="0" borderId="7" xfId="1" applyFont="1" applyBorder="1" applyAlignment="1">
      <alignment horizontal="right"/>
    </xf>
    <xf numFmtId="0" fontId="6" fillId="0" borderId="5" xfId="1" applyFont="1" applyBorder="1" applyAlignment="1">
      <alignment horizontal="right"/>
    </xf>
    <xf numFmtId="0" fontId="5" fillId="0" borderId="5" xfId="1" applyFont="1" applyBorder="1" applyAlignment="1">
      <alignment horizontal="center" vertical="center"/>
    </xf>
    <xf numFmtId="0" fontId="46" fillId="0" borderId="14" xfId="0" applyFont="1" applyBorder="1" applyAlignment="1">
      <alignment horizontal="left" vertical="center" wrapText="1"/>
    </xf>
    <xf numFmtId="0" fontId="46" fillId="0" borderId="40" xfId="0" applyFont="1" applyBorder="1" applyAlignment="1">
      <alignment horizontal="left" vertical="center" wrapText="1"/>
    </xf>
    <xf numFmtId="0" fontId="46" fillId="0" borderId="40" xfId="0" applyFont="1" applyBorder="1" applyAlignment="1">
      <alignment horizontal="center" vertical="center" wrapText="1"/>
    </xf>
    <xf numFmtId="0" fontId="46" fillId="0" borderId="45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center" vertical="center" wrapText="1"/>
    </xf>
    <xf numFmtId="0" fontId="46" fillId="0" borderId="46" xfId="0" applyFont="1" applyBorder="1" applyAlignment="1">
      <alignment horizontal="center" vertical="center" wrapText="1"/>
    </xf>
    <xf numFmtId="0" fontId="45" fillId="7" borderId="28" xfId="0" applyFont="1" applyFill="1" applyBorder="1" applyAlignment="1">
      <alignment horizontal="center" vertical="center" wrapText="1"/>
    </xf>
    <xf numFmtId="0" fontId="45" fillId="7" borderId="14" xfId="0" applyFont="1" applyFill="1" applyBorder="1" applyAlignment="1">
      <alignment horizontal="center" vertical="center" wrapText="1"/>
    </xf>
    <xf numFmtId="0" fontId="45" fillId="7" borderId="40" xfId="0" applyFont="1" applyFill="1" applyBorder="1" applyAlignment="1">
      <alignment horizontal="center" vertical="center" wrapText="1"/>
    </xf>
    <xf numFmtId="0" fontId="2" fillId="0" borderId="28" xfId="1" applyBorder="1" applyAlignment="1">
      <alignment horizontal="center"/>
    </xf>
    <xf numFmtId="0" fontId="2" fillId="0" borderId="0" xfId="1" applyAlignment="1">
      <alignment horizontal="left"/>
    </xf>
    <xf numFmtId="10" fontId="35" fillId="6" borderId="12" xfId="26" applyNumberFormat="1" applyFont="1" applyFill="1" applyBorder="1" applyAlignment="1" applyProtection="1">
      <alignment horizontal="center" vertical="center" wrapText="1"/>
      <protection locked="0"/>
    </xf>
    <xf numFmtId="44" fontId="38" fillId="6" borderId="28" xfId="28" applyFont="1" applyFill="1" applyBorder="1" applyProtection="1">
      <protection locked="0"/>
    </xf>
    <xf numFmtId="44" fontId="38" fillId="6" borderId="12" xfId="28" applyFont="1" applyFill="1" applyBorder="1" applyAlignment="1" applyProtection="1">
      <alignment vertical="center"/>
      <protection locked="0"/>
    </xf>
    <xf numFmtId="44" fontId="38" fillId="6" borderId="12" xfId="28" applyFont="1" applyFill="1" applyBorder="1" applyProtection="1">
      <protection locked="0"/>
    </xf>
    <xf numFmtId="44" fontId="68" fillId="6" borderId="30" xfId="28" applyFont="1" applyFill="1" applyBorder="1" applyProtection="1">
      <protection locked="0"/>
    </xf>
    <xf numFmtId="0" fontId="33" fillId="0" borderId="15" xfId="22" applyFont="1" applyBorder="1" applyAlignment="1" applyProtection="1">
      <alignment horizontal="center" vertical="center"/>
      <protection locked="0"/>
    </xf>
    <xf numFmtId="0" fontId="33" fillId="0" borderId="13" xfId="22" applyFont="1" applyBorder="1" applyAlignment="1" applyProtection="1">
      <alignment horizontal="center" vertical="center"/>
      <protection locked="0"/>
    </xf>
    <xf numFmtId="0" fontId="33" fillId="0" borderId="23" xfId="22" applyFont="1" applyBorder="1" applyAlignment="1" applyProtection="1">
      <alignment horizontal="center" vertical="center"/>
      <protection locked="0"/>
    </xf>
    <xf numFmtId="0" fontId="33" fillId="0" borderId="9" xfId="22" applyFont="1" applyBorder="1" applyAlignment="1" applyProtection="1">
      <alignment horizontal="center" vertical="center"/>
      <protection locked="0"/>
    </xf>
    <xf numFmtId="0" fontId="33" fillId="0" borderId="8" xfId="22" applyFont="1" applyBorder="1" applyAlignment="1" applyProtection="1">
      <alignment horizontal="center" vertical="center"/>
      <protection locked="0"/>
    </xf>
    <xf numFmtId="0" fontId="33" fillId="0" borderId="10" xfId="22" applyFont="1" applyBorder="1" applyAlignment="1" applyProtection="1">
      <alignment horizontal="center" vertical="center"/>
      <protection locked="0"/>
    </xf>
    <xf numFmtId="0" fontId="29" fillId="0" borderId="9" xfId="22" applyFont="1" applyFill="1" applyBorder="1" applyAlignment="1" applyProtection="1">
      <alignment horizontal="justify" vertical="center" wrapText="1"/>
      <protection locked="0"/>
    </xf>
    <xf numFmtId="0" fontId="29" fillId="0" borderId="8" xfId="22" applyFont="1" applyFill="1" applyBorder="1" applyAlignment="1" applyProtection="1">
      <alignment horizontal="justify" vertical="center" wrapText="1"/>
      <protection locked="0"/>
    </xf>
    <xf numFmtId="0" fontId="29" fillId="0" borderId="10" xfId="22" applyFont="1" applyFill="1" applyBorder="1" applyAlignment="1" applyProtection="1">
      <alignment horizontal="justify" vertical="center" wrapText="1"/>
      <protection locked="0"/>
    </xf>
    <xf numFmtId="0" fontId="31" fillId="0" borderId="11" xfId="22" applyFont="1" applyFill="1" applyBorder="1" applyAlignment="1" applyProtection="1">
      <alignment horizontal="left" vertical="center"/>
      <protection locked="0"/>
    </xf>
    <xf numFmtId="0" fontId="31" fillId="0" borderId="0" xfId="22" applyFont="1" applyFill="1" applyAlignment="1" applyProtection="1">
      <alignment horizontal="left" vertical="center"/>
      <protection locked="0"/>
    </xf>
    <xf numFmtId="0" fontId="29" fillId="0" borderId="0" xfId="22" applyFont="1" applyFill="1" applyAlignment="1" applyProtection="1">
      <alignment horizontal="left" vertical="center"/>
      <protection locked="0"/>
    </xf>
    <xf numFmtId="0" fontId="29" fillId="0" borderId="0" xfId="22" applyFont="1" applyFill="1" applyAlignment="1" applyProtection="1">
      <alignment vertical="center" wrapText="1"/>
      <protection locked="0"/>
    </xf>
    <xf numFmtId="172" fontId="29" fillId="0" borderId="0" xfId="22" applyNumberFormat="1" applyFont="1" applyFill="1" applyAlignment="1" applyProtection="1">
      <alignment vertical="center" wrapText="1"/>
      <protection locked="0"/>
    </xf>
    <xf numFmtId="173" fontId="34" fillId="0" borderId="0" xfId="22" applyNumberFormat="1" applyFont="1" applyFill="1" applyAlignment="1" applyProtection="1">
      <alignment horizontal="center"/>
      <protection locked="0"/>
    </xf>
    <xf numFmtId="0" fontId="28" fillId="0" borderId="0" xfId="22" applyFont="1" applyFill="1" applyProtection="1">
      <protection locked="0"/>
    </xf>
    <xf numFmtId="0" fontId="28" fillId="0" borderId="3" xfId="22" applyFont="1" applyFill="1" applyBorder="1" applyProtection="1">
      <protection locked="0"/>
    </xf>
    <xf numFmtId="0" fontId="29" fillId="0" borderId="9" xfId="22" applyFont="1" applyFill="1" applyBorder="1" applyAlignment="1" applyProtection="1">
      <alignment horizontal="center"/>
      <protection locked="0"/>
    </xf>
    <xf numFmtId="0" fontId="29" fillId="0" borderId="8" xfId="22" applyFont="1" applyFill="1" applyBorder="1" applyAlignment="1" applyProtection="1">
      <alignment horizontal="center"/>
      <protection locked="0"/>
    </xf>
    <xf numFmtId="0" fontId="29" fillId="0" borderId="10" xfId="22" applyFont="1" applyFill="1" applyBorder="1" applyAlignment="1" applyProtection="1">
      <alignment horizontal="center"/>
      <protection locked="0"/>
    </xf>
    <xf numFmtId="0" fontId="31" fillId="0" borderId="24" xfId="22" applyFont="1" applyFill="1" applyBorder="1" applyAlignment="1" applyProtection="1">
      <alignment horizontal="right" vertical="center"/>
      <protection locked="0"/>
    </xf>
    <xf numFmtId="0" fontId="31" fillId="0" borderId="25" xfId="22" applyFont="1" applyFill="1" applyBorder="1" applyAlignment="1" applyProtection="1">
      <alignment horizontal="right" vertical="center"/>
      <protection locked="0"/>
    </xf>
    <xf numFmtId="0" fontId="31" fillId="0" borderId="26" xfId="22" applyFont="1" applyFill="1" applyBorder="1" applyAlignment="1" applyProtection="1">
      <alignment horizontal="right" vertical="center"/>
      <protection locked="0"/>
    </xf>
    <xf numFmtId="0" fontId="21" fillId="0" borderId="0" xfId="22" applyAlignment="1" applyProtection="1">
      <alignment vertical="center"/>
    </xf>
    <xf numFmtId="0" fontId="21" fillId="0" borderId="0" xfId="22" applyProtection="1"/>
    <xf numFmtId="0" fontId="26" fillId="0" borderId="0" xfId="22" applyFont="1" applyAlignment="1" applyProtection="1">
      <alignment vertical="center"/>
    </xf>
    <xf numFmtId="0" fontId="26" fillId="0" borderId="0" xfId="22" applyFont="1" applyProtection="1"/>
    <xf numFmtId="0" fontId="22" fillId="0" borderId="0" xfId="22" applyFont="1" applyAlignment="1" applyProtection="1">
      <alignment vertical="center" wrapText="1"/>
    </xf>
    <xf numFmtId="0" fontId="21" fillId="0" borderId="0" xfId="22" applyAlignment="1" applyProtection="1">
      <alignment horizontal="center" vertical="center"/>
    </xf>
    <xf numFmtId="0" fontId="22" fillId="0" borderId="0" xfId="22" applyFont="1" applyAlignment="1" applyProtection="1">
      <alignment horizontal="right" vertical="center"/>
    </xf>
    <xf numFmtId="0" fontId="31" fillId="0" borderId="16" xfId="22" applyFont="1" applyFill="1" applyBorder="1" applyAlignment="1" applyProtection="1">
      <alignment horizontal="center" vertical="center" wrapText="1" shrinkToFit="1"/>
    </xf>
    <xf numFmtId="0" fontId="31" fillId="0" borderId="12" xfId="22" applyFont="1" applyFill="1" applyBorder="1" applyAlignment="1" applyProtection="1">
      <alignment horizontal="center" vertical="center" wrapText="1" shrinkToFit="1"/>
    </xf>
    <xf numFmtId="0" fontId="31" fillId="0" borderId="12" xfId="22" applyFont="1" applyFill="1" applyBorder="1" applyAlignment="1" applyProtection="1">
      <alignment horizontal="center" vertical="center"/>
    </xf>
    <xf numFmtId="0" fontId="31" fillId="0" borderId="29" xfId="22" applyFont="1" applyFill="1" applyBorder="1" applyAlignment="1" applyProtection="1">
      <alignment horizontal="center" vertical="center" wrapText="1"/>
    </xf>
    <xf numFmtId="0" fontId="31" fillId="0" borderId="17" xfId="22" applyFont="1" applyFill="1" applyBorder="1" applyAlignment="1" applyProtection="1">
      <alignment horizontal="center" vertical="center" wrapText="1" shrinkToFit="1"/>
    </xf>
    <xf numFmtId="0" fontId="31" fillId="0" borderId="33" xfId="22" applyFont="1" applyFill="1" applyBorder="1" applyAlignment="1" applyProtection="1">
      <alignment horizontal="center" vertical="center" wrapText="1" shrinkToFit="1"/>
    </xf>
    <xf numFmtId="0" fontId="31" fillId="0" borderId="33" xfId="22" applyFont="1" applyFill="1" applyBorder="1" applyAlignment="1" applyProtection="1">
      <alignment horizontal="center" vertical="center"/>
    </xf>
    <xf numFmtId="0" fontId="31" fillId="0" borderId="33" xfId="22" applyFont="1" applyFill="1" applyBorder="1" applyAlignment="1" applyProtection="1">
      <alignment horizontal="center" vertical="center" wrapText="1" shrinkToFit="1"/>
    </xf>
    <xf numFmtId="0" fontId="31" fillId="0" borderId="33" xfId="22" applyFont="1" applyFill="1" applyBorder="1" applyAlignment="1" applyProtection="1">
      <alignment horizontal="center" vertical="center"/>
    </xf>
    <xf numFmtId="0" fontId="31" fillId="0" borderId="8" xfId="22" applyFont="1" applyFill="1" applyBorder="1" applyAlignment="1" applyProtection="1">
      <alignment horizontal="center" vertical="center" wrapText="1"/>
    </xf>
    <xf numFmtId="0" fontId="31" fillId="0" borderId="8" xfId="22" applyFont="1" applyFill="1" applyBorder="1" applyAlignment="1" applyProtection="1">
      <alignment horizontal="center" vertical="center" wrapText="1"/>
    </xf>
    <xf numFmtId="0" fontId="31" fillId="0" borderId="50" xfId="22" applyFont="1" applyFill="1" applyBorder="1" applyAlignment="1" applyProtection="1">
      <alignment horizontal="center" vertical="center" wrapText="1" shrinkToFit="1"/>
    </xf>
    <xf numFmtId="0" fontId="29" fillId="0" borderId="42" xfId="22" applyFont="1" applyFill="1" applyBorder="1" applyAlignment="1" applyProtection="1">
      <alignment vertical="center"/>
    </xf>
    <xf numFmtId="0" fontId="29" fillId="0" borderId="43" xfId="22" applyFont="1" applyFill="1" applyBorder="1" applyAlignment="1" applyProtection="1">
      <alignment vertical="center"/>
    </xf>
    <xf numFmtId="0" fontId="29" fillId="0" borderId="28" xfId="22" applyFont="1" applyFill="1" applyBorder="1" applyAlignment="1" applyProtection="1">
      <alignment vertical="center"/>
    </xf>
    <xf numFmtId="44" fontId="29" fillId="0" borderId="28" xfId="22" applyNumberFormat="1" applyFont="1" applyFill="1" applyBorder="1" applyAlignment="1" applyProtection="1">
      <alignment vertical="center"/>
    </xf>
    <xf numFmtId="0" fontId="48" fillId="0" borderId="30" xfId="0" applyFont="1" applyBorder="1" applyAlignment="1" applyProtection="1">
      <alignment horizontal="left" vertical="top" wrapText="1"/>
    </xf>
    <xf numFmtId="0" fontId="48" fillId="0" borderId="76" xfId="0" applyFont="1" applyBorder="1" applyAlignment="1" applyProtection="1">
      <alignment horizontal="left" vertical="center"/>
    </xf>
    <xf numFmtId="0" fontId="48" fillId="0" borderId="46" xfId="0" applyFont="1" applyBorder="1" applyAlignment="1" applyProtection="1">
      <alignment horizontal="center" vertical="center"/>
    </xf>
    <xf numFmtId="2" fontId="38" fillId="0" borderId="28" xfId="22" applyNumberFormat="1" applyFont="1" applyFill="1" applyBorder="1" applyAlignment="1" applyProtection="1">
      <alignment horizontal="center" vertical="center"/>
    </xf>
    <xf numFmtId="44" fontId="38" fillId="0" borderId="28" xfId="28" applyFont="1" applyFill="1" applyBorder="1" applyProtection="1"/>
    <xf numFmtId="44" fontId="38" fillId="0" borderId="28" xfId="28" applyFont="1" applyFill="1" applyBorder="1" applyAlignment="1" applyProtection="1">
      <alignment horizontal="right"/>
    </xf>
    <xf numFmtId="0" fontId="48" fillId="0" borderId="46" xfId="0" applyFont="1" applyBorder="1" applyAlignment="1" applyProtection="1">
      <alignment horizontal="center" vertical="center" wrapText="1"/>
    </xf>
    <xf numFmtId="44" fontId="21" fillId="0" borderId="0" xfId="22" applyNumberFormat="1" applyProtection="1"/>
    <xf numFmtId="0" fontId="38" fillId="0" borderId="34" xfId="22" applyFont="1" applyFill="1" applyBorder="1" applyProtection="1"/>
    <xf numFmtId="0" fontId="38" fillId="0" borderId="41" xfId="22" applyFont="1" applyFill="1" applyBorder="1" applyProtection="1"/>
    <xf numFmtId="0" fontId="29" fillId="0" borderId="37" xfId="22" applyFont="1" applyFill="1" applyBorder="1" applyAlignment="1" applyProtection="1">
      <alignment horizontal="left" vertical="center"/>
    </xf>
    <xf numFmtId="0" fontId="29" fillId="0" borderId="18" xfId="22" applyFont="1" applyFill="1" applyBorder="1" applyAlignment="1" applyProtection="1">
      <alignment vertical="center"/>
    </xf>
    <xf numFmtId="0" fontId="29" fillId="0" borderId="19" xfId="22" applyFont="1" applyFill="1" applyBorder="1" applyAlignment="1" applyProtection="1">
      <alignment vertical="center"/>
    </xf>
    <xf numFmtId="0" fontId="29" fillId="0" borderId="19" xfId="22" applyFont="1" applyFill="1" applyBorder="1" applyProtection="1"/>
    <xf numFmtId="0" fontId="38" fillId="0" borderId="19" xfId="22" applyFont="1" applyFill="1" applyBorder="1" applyAlignment="1" applyProtection="1">
      <alignment horizontal="center"/>
    </xf>
    <xf numFmtId="0" fontId="38" fillId="0" borderId="19" xfId="22" applyFont="1" applyFill="1" applyBorder="1" applyProtection="1"/>
    <xf numFmtId="4" fontId="38" fillId="0" borderId="20" xfId="22" applyNumberFormat="1" applyFont="1" applyFill="1" applyBorder="1" applyProtection="1"/>
    <xf numFmtId="0" fontId="21" fillId="5" borderId="0" xfId="22" applyFill="1" applyAlignment="1" applyProtection="1">
      <alignment vertical="center"/>
    </xf>
    <xf numFmtId="43" fontId="21" fillId="5" borderId="0" xfId="22" applyNumberFormat="1" applyFill="1" applyAlignment="1" applyProtection="1">
      <alignment horizontal="center" vertical="center"/>
    </xf>
    <xf numFmtId="0" fontId="21" fillId="5" borderId="0" xfId="22" applyFill="1" applyProtection="1"/>
    <xf numFmtId="0" fontId="38" fillId="0" borderId="16" xfId="22" applyFont="1" applyFill="1" applyBorder="1" applyAlignment="1" applyProtection="1">
      <alignment vertical="center"/>
    </xf>
    <xf numFmtId="0" fontId="38" fillId="0" borderId="12" xfId="22" applyFont="1" applyFill="1" applyBorder="1" applyAlignment="1" applyProtection="1">
      <alignment horizontal="left" vertical="center"/>
    </xf>
    <xf numFmtId="0" fontId="38" fillId="0" borderId="12" xfId="22" applyFont="1" applyFill="1" applyBorder="1" applyAlignment="1" applyProtection="1">
      <alignment horizontal="left" vertical="center" wrapText="1"/>
    </xf>
    <xf numFmtId="0" fontId="38" fillId="0" borderId="12" xfId="22" applyFont="1" applyFill="1" applyBorder="1" applyAlignment="1" applyProtection="1">
      <alignment horizontal="center" vertical="center" wrapText="1"/>
    </xf>
    <xf numFmtId="2" fontId="38" fillId="0" borderId="12" xfId="22" applyNumberFormat="1" applyFont="1" applyFill="1" applyBorder="1" applyAlignment="1" applyProtection="1">
      <alignment horizontal="center" vertical="center"/>
    </xf>
    <xf numFmtId="2" fontId="38" fillId="0" borderId="31" xfId="22" applyNumberFormat="1" applyFont="1" applyFill="1" applyBorder="1" applyAlignment="1" applyProtection="1">
      <alignment horizontal="center" vertical="center"/>
    </xf>
    <xf numFmtId="44" fontId="38" fillId="0" borderId="12" xfId="28" applyFont="1" applyFill="1" applyBorder="1" applyProtection="1"/>
    <xf numFmtId="44" fontId="38" fillId="0" borderId="35" xfId="28" applyFont="1" applyFill="1" applyBorder="1" applyAlignment="1" applyProtection="1">
      <alignment horizontal="right" vertical="center"/>
    </xf>
    <xf numFmtId="0" fontId="38" fillId="0" borderId="18" xfId="22" applyFont="1" applyFill="1" applyBorder="1" applyProtection="1"/>
    <xf numFmtId="0" fontId="29" fillId="0" borderId="12" xfId="22" applyFont="1" applyFill="1" applyBorder="1" applyAlignment="1" applyProtection="1">
      <alignment horizontal="left" vertical="center"/>
    </xf>
    <xf numFmtId="0" fontId="29" fillId="0" borderId="39" xfId="22" applyFont="1" applyFill="1" applyBorder="1" applyAlignment="1" applyProtection="1">
      <alignment horizontal="left" vertical="center"/>
    </xf>
    <xf numFmtId="0" fontId="29" fillId="0" borderId="27" xfId="22" applyFont="1" applyFill="1" applyBorder="1" applyAlignment="1" applyProtection="1">
      <alignment horizontal="left" vertical="center"/>
    </xf>
    <xf numFmtId="0" fontId="29" fillId="0" borderId="36" xfId="22" applyFont="1" applyFill="1" applyBorder="1" applyAlignment="1" applyProtection="1">
      <alignment horizontal="left" vertical="center"/>
    </xf>
    <xf numFmtId="43" fontId="21" fillId="0" borderId="0" xfId="22" applyNumberFormat="1" applyProtection="1"/>
    <xf numFmtId="0" fontId="38" fillId="0" borderId="22" xfId="22" applyFont="1" applyFill="1" applyBorder="1" applyAlignment="1" applyProtection="1">
      <alignment horizontal="left" vertical="center" wrapText="1"/>
    </xf>
    <xf numFmtId="0" fontId="38" fillId="2" borderId="12" xfId="22" applyFont="1" applyFill="1" applyBorder="1" applyAlignment="1" applyProtection="1">
      <alignment horizontal="center" vertical="center"/>
    </xf>
    <xf numFmtId="0" fontId="38" fillId="0" borderId="21" xfId="22" applyFont="1" applyFill="1" applyBorder="1" applyAlignment="1" applyProtection="1">
      <alignment horizontal="center" vertical="center"/>
    </xf>
    <xf numFmtId="0" fontId="48" fillId="0" borderId="30" xfId="0" applyFont="1" applyBorder="1" applyAlignment="1" applyProtection="1">
      <alignment vertical="center"/>
    </xf>
    <xf numFmtId="0" fontId="29" fillId="0" borderId="38" xfId="22" applyFont="1" applyFill="1" applyBorder="1" applyAlignment="1" applyProtection="1">
      <alignment horizontal="right"/>
    </xf>
    <xf numFmtId="0" fontId="29" fillId="0" borderId="35" xfId="22" applyFont="1" applyFill="1" applyBorder="1" applyAlignment="1" applyProtection="1">
      <alignment horizontal="right"/>
    </xf>
    <xf numFmtId="0" fontId="29" fillId="0" borderId="32" xfId="22" applyFont="1" applyFill="1" applyBorder="1" applyAlignment="1" applyProtection="1">
      <alignment horizontal="right"/>
    </xf>
    <xf numFmtId="44" fontId="36" fillId="0" borderId="11" xfId="28" applyFont="1" applyBorder="1" applyAlignment="1" applyProtection="1">
      <alignment vertical="center"/>
    </xf>
    <xf numFmtId="0" fontId="30" fillId="0" borderId="39" xfId="22" applyFont="1" applyFill="1" applyBorder="1" applyAlignment="1" applyProtection="1">
      <alignment horizontal="left" vertical="center" wrapText="1"/>
    </xf>
    <xf numFmtId="0" fontId="30" fillId="0" borderId="27" xfId="22" applyFont="1" applyFill="1" applyBorder="1" applyAlignment="1" applyProtection="1">
      <alignment horizontal="left" vertical="center" wrapText="1"/>
    </xf>
    <xf numFmtId="0" fontId="30" fillId="0" borderId="36" xfId="22" applyFont="1" applyFill="1" applyBorder="1" applyAlignment="1" applyProtection="1">
      <alignment horizontal="left" vertical="center" wrapText="1"/>
    </xf>
    <xf numFmtId="4" fontId="21" fillId="0" borderId="0" xfId="22" applyNumberFormat="1" applyAlignment="1" applyProtection="1">
      <alignment horizontal="left" vertical="center"/>
    </xf>
    <xf numFmtId="0" fontId="31" fillId="0" borderId="49" xfId="22" applyFont="1" applyFill="1" applyBorder="1" applyAlignment="1" applyProtection="1">
      <alignment horizontal="left" vertical="center" wrapText="1"/>
    </xf>
    <xf numFmtId="0" fontId="31" fillId="0" borderId="47" xfId="22" applyFont="1" applyFill="1" applyBorder="1" applyAlignment="1" applyProtection="1">
      <alignment horizontal="left" vertical="center" wrapText="1"/>
    </xf>
    <xf numFmtId="0" fontId="31" fillId="0" borderId="46" xfId="22" applyFont="1" applyFill="1" applyBorder="1" applyAlignment="1" applyProtection="1">
      <alignment horizontal="left" vertical="center" wrapText="1"/>
    </xf>
    <xf numFmtId="0" fontId="21" fillId="0" borderId="0" xfId="22" applyBorder="1" applyProtection="1"/>
    <xf numFmtId="4" fontId="21" fillId="0" borderId="0" xfId="22" applyNumberFormat="1" applyBorder="1" applyProtection="1"/>
    <xf numFmtId="0" fontId="21" fillId="0" borderId="0" xfId="22" applyBorder="1" applyAlignment="1" applyProtection="1">
      <alignment vertical="center"/>
    </xf>
    <xf numFmtId="10" fontId="21" fillId="0" borderId="0" xfId="22" applyNumberFormat="1" applyAlignment="1" applyProtection="1">
      <alignment horizontal="center" vertical="center"/>
    </xf>
    <xf numFmtId="4" fontId="21" fillId="0" borderId="0" xfId="22" applyNumberFormat="1" applyBorder="1" applyAlignment="1" applyProtection="1">
      <alignment vertical="center"/>
    </xf>
    <xf numFmtId="0" fontId="35" fillId="0" borderId="0" xfId="22" applyFont="1" applyBorder="1" applyAlignment="1" applyProtection="1">
      <alignment horizontal="left" vertical="center"/>
    </xf>
    <xf numFmtId="44" fontId="24" fillId="0" borderId="0" xfId="22" applyNumberFormat="1" applyFont="1" applyBorder="1" applyAlignment="1" applyProtection="1">
      <alignment horizontal="center" vertical="center"/>
    </xf>
    <xf numFmtId="44" fontId="21" fillId="0" borderId="0" xfId="22" applyNumberFormat="1" applyAlignment="1" applyProtection="1">
      <alignment horizontal="center"/>
    </xf>
    <xf numFmtId="0" fontId="50" fillId="0" borderId="0" xfId="22" applyFont="1" applyBorder="1" applyAlignment="1" applyProtection="1">
      <alignment horizontal="left" vertical="center" wrapText="1"/>
    </xf>
    <xf numFmtId="0" fontId="50" fillId="0" borderId="0" xfId="22" applyFont="1" applyBorder="1" applyProtection="1"/>
    <xf numFmtId="44" fontId="49" fillId="0" borderId="0" xfId="28" applyFont="1" applyFill="1" applyBorder="1" applyAlignment="1" applyProtection="1">
      <alignment horizontal="center" vertical="center"/>
    </xf>
    <xf numFmtId="4" fontId="46" fillId="6" borderId="75" xfId="0" applyNumberFormat="1" applyFont="1" applyFill="1" applyBorder="1" applyAlignment="1">
      <alignment horizontal="right" vertical="center" wrapText="1"/>
    </xf>
    <xf numFmtId="4" fontId="46" fillId="6" borderId="74" xfId="0" applyNumberFormat="1" applyFont="1" applyFill="1" applyBorder="1" applyAlignment="1">
      <alignment horizontal="right" vertical="center" wrapText="1"/>
    </xf>
  </cellXfs>
  <cellStyles count="40">
    <cellStyle name="Hiperlink 2" xfId="12"/>
    <cellStyle name="Moeda" xfId="28" builtinId="4"/>
    <cellStyle name="Moeda 2" xfId="3"/>
    <cellStyle name="Moeda 2 2" xfId="11"/>
    <cellStyle name="Moeda 3" xfId="19"/>
    <cellStyle name="Moeda 4" xfId="24"/>
    <cellStyle name="Normal" xfId="0" builtinId="0"/>
    <cellStyle name="Normal 10" xfId="9"/>
    <cellStyle name="Normal 10 2" xfId="10"/>
    <cellStyle name="Normal 2" xfId="1"/>
    <cellStyle name="Normal 2 2" xfId="7"/>
    <cellStyle name="Normal 2 3" xfId="15"/>
    <cellStyle name="Normal 2 4" xfId="29"/>
    <cellStyle name="Normal 3" xfId="4"/>
    <cellStyle name="Normal 3 2" xfId="14"/>
    <cellStyle name="Normal 3 3" xfId="25"/>
    <cellStyle name="Normal 4" xfId="16"/>
    <cellStyle name="Normal 4 2" xfId="39"/>
    <cellStyle name="Normal 46 2" xfId="13"/>
    <cellStyle name="Normal 5" xfId="21"/>
    <cellStyle name="Normal 6" xfId="18"/>
    <cellStyle name="Normal 7" xfId="22"/>
    <cellStyle name="Normal 8" xfId="31"/>
    <cellStyle name="Normal 9" xfId="33"/>
    <cellStyle name="Normal_SEJU" xfId="35"/>
    <cellStyle name="Porcentagem 2" xfId="8"/>
    <cellStyle name="Porcentagem 2 2 2 2" xfId="30"/>
    <cellStyle name="Porcentagem 3" xfId="5"/>
    <cellStyle name="Porcentagem 3 2" xfId="26"/>
    <cellStyle name="Porcentagem 4" xfId="17"/>
    <cellStyle name="Porcentagem 5" xfId="20"/>
    <cellStyle name="Porcentagem 6" xfId="27"/>
    <cellStyle name="Porcentagem 7" xfId="34"/>
    <cellStyle name="Porcentagem_SEJU" xfId="36"/>
    <cellStyle name="Separador de milhares" xfId="32" builtinId="3"/>
    <cellStyle name="Separador de milhares 2" xfId="38"/>
    <cellStyle name="Separador de milhares_SEJU" xfId="37"/>
    <cellStyle name="Vírgula 2" xfId="2"/>
    <cellStyle name="Vírgula 2 2" xfId="6"/>
    <cellStyle name="Vírgula 3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177840</xdr:colOff>
      <xdr:row>2</xdr:row>
      <xdr:rowOff>45720</xdr:rowOff>
    </xdr:from>
    <xdr:to>
      <xdr:col>2</xdr:col>
      <xdr:colOff>1450080</xdr:colOff>
      <xdr:row>5</xdr:row>
      <xdr:rowOff>92160</xdr:rowOff>
    </xdr:to>
    <xdr:pic>
      <xdr:nvPicPr>
        <xdr:cNvPr id="2" name="Picture 1_0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0"/>
        </a:blip>
        <a:srcRect l="10941" t="4823" r="9737" b="4035"/>
        <a:stretch/>
      </xdr:blipFill>
      <xdr:spPr>
        <a:xfrm>
          <a:off x="806490" y="598170"/>
          <a:ext cx="1272240" cy="86559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12</xdr:col>
      <xdr:colOff>254160</xdr:colOff>
      <xdr:row>1</xdr:row>
      <xdr:rowOff>222120</xdr:rowOff>
    </xdr:from>
    <xdr:to>
      <xdr:col>13</xdr:col>
      <xdr:colOff>399240</xdr:colOff>
      <xdr:row>5</xdr:row>
      <xdr:rowOff>30600</xdr:rowOff>
    </xdr:to>
    <xdr:pic>
      <xdr:nvPicPr>
        <xdr:cNvPr id="3" name="Picture 1_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0"/>
        </a:blip>
        <a:srcRect l="10941" t="4823" r="9737" b="4035"/>
        <a:stretch/>
      </xdr:blipFill>
      <xdr:spPr>
        <a:xfrm>
          <a:off x="14570235" y="536445"/>
          <a:ext cx="1297605" cy="86575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24</xdr:col>
      <xdr:colOff>270000</xdr:colOff>
      <xdr:row>1</xdr:row>
      <xdr:rowOff>190440</xdr:rowOff>
    </xdr:from>
    <xdr:to>
      <xdr:col>25</xdr:col>
      <xdr:colOff>415080</xdr:colOff>
      <xdr:row>4</xdr:row>
      <xdr:rowOff>411480</xdr:rowOff>
    </xdr:to>
    <xdr:pic>
      <xdr:nvPicPr>
        <xdr:cNvPr id="4" name="Picture 1_2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0"/>
        </a:blip>
        <a:srcRect l="10941" t="4823" r="9737" b="4035"/>
        <a:stretch/>
      </xdr:blipFill>
      <xdr:spPr>
        <a:xfrm>
          <a:off x="28263975" y="504765"/>
          <a:ext cx="1278555" cy="85921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36</xdr:col>
      <xdr:colOff>270000</xdr:colOff>
      <xdr:row>1</xdr:row>
      <xdr:rowOff>190440</xdr:rowOff>
    </xdr:from>
    <xdr:to>
      <xdr:col>37</xdr:col>
      <xdr:colOff>415080</xdr:colOff>
      <xdr:row>4</xdr:row>
      <xdr:rowOff>411480</xdr:rowOff>
    </xdr:to>
    <xdr:pic>
      <xdr:nvPicPr>
        <xdr:cNvPr id="8" name="Picture 1_2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0"/>
        </a:blip>
        <a:srcRect l="10941" t="4823" r="9737" b="4035"/>
        <a:stretch/>
      </xdr:blipFill>
      <xdr:spPr>
        <a:xfrm>
          <a:off x="41865675" y="504765"/>
          <a:ext cx="1278555" cy="85921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2</xdr:col>
      <xdr:colOff>76200</xdr:colOff>
      <xdr:row>1</xdr:row>
      <xdr:rowOff>28575</xdr:rowOff>
    </xdr:from>
    <xdr:to>
      <xdr:col>2</xdr:col>
      <xdr:colOff>753533</xdr:colOff>
      <xdr:row>4</xdr:row>
      <xdr:rowOff>35900</xdr:rowOff>
    </xdr:to>
    <xdr:pic>
      <xdr:nvPicPr>
        <xdr:cNvPr id="10" name="Imagem 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04850" y="342900"/>
          <a:ext cx="677333" cy="64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47625</xdr:colOff>
      <xdr:row>1</xdr:row>
      <xdr:rowOff>19050</xdr:rowOff>
    </xdr:from>
    <xdr:to>
      <xdr:col>12</xdr:col>
      <xdr:colOff>724958</xdr:colOff>
      <xdr:row>4</xdr:row>
      <xdr:rowOff>26375</xdr:rowOff>
    </xdr:to>
    <xdr:pic>
      <xdr:nvPicPr>
        <xdr:cNvPr id="11" name="Imagem 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63700" y="333375"/>
          <a:ext cx="677333" cy="64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</xdr:col>
      <xdr:colOff>47625</xdr:colOff>
      <xdr:row>1</xdr:row>
      <xdr:rowOff>28575</xdr:rowOff>
    </xdr:from>
    <xdr:to>
      <xdr:col>24</xdr:col>
      <xdr:colOff>724958</xdr:colOff>
      <xdr:row>4</xdr:row>
      <xdr:rowOff>35900</xdr:rowOff>
    </xdr:to>
    <xdr:pic>
      <xdr:nvPicPr>
        <xdr:cNvPr id="12" name="Imagem 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041600" y="342900"/>
          <a:ext cx="677333" cy="64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38100</xdr:colOff>
      <xdr:row>1</xdr:row>
      <xdr:rowOff>38100</xdr:rowOff>
    </xdr:from>
    <xdr:to>
      <xdr:col>36</xdr:col>
      <xdr:colOff>715433</xdr:colOff>
      <xdr:row>4</xdr:row>
      <xdr:rowOff>45425</xdr:rowOff>
    </xdr:to>
    <xdr:pic>
      <xdr:nvPicPr>
        <xdr:cNvPr id="13" name="Imagem 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633775" y="352425"/>
          <a:ext cx="677333" cy="64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10582</xdr:colOff>
      <xdr:row>0</xdr:row>
      <xdr:rowOff>42332</xdr:rowOff>
    </xdr:from>
    <xdr:to>
      <xdr:col>2</xdr:col>
      <xdr:colOff>687915</xdr:colOff>
      <xdr:row>3</xdr:row>
      <xdr:rowOff>87757</xdr:rowOff>
    </xdr:to>
    <xdr:pic>
      <xdr:nvPicPr>
        <xdr:cNvPr id="6" name="Imagem 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1999" y="42332"/>
          <a:ext cx="677333" cy="64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598504</xdr:colOff>
      <xdr:row>2</xdr:row>
      <xdr:rowOff>176388</xdr:rowOff>
    </xdr:from>
    <xdr:ext cx="4443156" cy="1322079"/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8504" y="557388"/>
          <a:ext cx="4443156" cy="1322079"/>
        </a:xfrm>
        <a:prstGeom prst="rect">
          <a:avLst/>
        </a:prstGeom>
      </xdr:spPr>
    </xdr:pic>
    <xdr:clientData/>
  </xdr:oneCellAnchor>
  <xdr:oneCellAnchor>
    <xdr:from>
      <xdr:col>1</xdr:col>
      <xdr:colOff>8739</xdr:colOff>
      <xdr:row>17</xdr:row>
      <xdr:rowOff>6631</xdr:rowOff>
    </xdr:from>
    <xdr:ext cx="4622683" cy="1227985"/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18339" y="3245131"/>
          <a:ext cx="4622683" cy="122798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M/G40-Pavimenta&#231;&#227;o_2024.04.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sbsbvpr0003\DNIT\03_VALORA&#199;&#195;O-SICRO\2023.01_BD-Jan.2023\1_Implanta&#231;&#245;es\Motiva&#231;&#245;es%20-%20Confec&#231;&#227;o%20do%20R.O.%20-%20Ref.out.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fc/AppData/Local/Temp/Rar$DIa6740.31702.rartemp/TC%2004-2025%20Relat&#243;rio%20de%20Consolida&#231;&#227;o%20de%20Custos%20de%20M&#227;o%20de%20Obr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f. Out 22"/>
      <sheetName val="2"/>
      <sheetName val="3a"/>
      <sheetName val="3b"/>
      <sheetName val="4"/>
      <sheetName val="5a"/>
      <sheetName val="5b"/>
      <sheetName val="6a"/>
      <sheetName val="6b"/>
      <sheetName val="7"/>
      <sheetName val="8"/>
      <sheetName val="9"/>
      <sheetName val="Modelo CCUs"/>
      <sheetName val="Modelo Insumos"/>
      <sheetName val="Aux Lista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AMV208"/>
  <sheetViews>
    <sheetView workbookViewId="0">
      <selection activeCell="C37" sqref="C37"/>
    </sheetView>
  </sheetViews>
  <sheetFormatPr defaultColWidth="11.42578125" defaultRowHeight="14.25"/>
  <cols>
    <col min="1" max="2" width="4.7109375" style="180" customWidth="1"/>
    <col min="3" max="3" width="50.42578125" style="204" customWidth="1"/>
    <col min="4" max="4" width="27.5703125" style="190" customWidth="1"/>
    <col min="5" max="5" width="16.85546875" style="205" customWidth="1"/>
    <col min="6" max="6" width="15.28515625" style="190" customWidth="1"/>
    <col min="7" max="7" width="15.7109375" style="205" customWidth="1"/>
    <col min="8" max="8" width="15.7109375" style="190" customWidth="1"/>
    <col min="9" max="9" width="15.7109375" style="205" customWidth="1"/>
    <col min="10" max="10" width="15.7109375" style="190" customWidth="1"/>
    <col min="11" max="11" width="16.140625" style="205" customWidth="1"/>
    <col min="12" max="12" width="16.140625" style="190" customWidth="1"/>
    <col min="13" max="15" width="17.28515625" style="190" customWidth="1"/>
    <col min="16" max="17" width="17.140625" style="190" customWidth="1"/>
    <col min="18" max="48" width="17" style="190" customWidth="1"/>
    <col min="49" max="49" width="15" style="191" customWidth="1"/>
    <col min="50" max="51" width="11.42578125" style="107"/>
    <col min="52" max="52" width="11.5703125" style="107" customWidth="1"/>
    <col min="53" max="1036" width="11.42578125" style="107"/>
    <col min="1037" max="16384" width="11.42578125" style="108"/>
  </cols>
  <sheetData>
    <row r="1" spans="1:52" s="104" customFormat="1" ht="24.75" customHeight="1" thickBot="1">
      <c r="A1" s="244"/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  <c r="AJ1" s="244"/>
      <c r="AK1" s="244"/>
      <c r="AL1" s="244"/>
      <c r="AM1" s="244"/>
      <c r="AN1" s="244"/>
      <c r="AO1" s="244"/>
      <c r="AP1" s="244"/>
      <c r="AQ1" s="244"/>
      <c r="AR1" s="244"/>
      <c r="AS1" s="244"/>
      <c r="AT1" s="244"/>
      <c r="AU1" s="244"/>
      <c r="AV1" s="244"/>
      <c r="AW1" s="244"/>
    </row>
    <row r="2" spans="1:52" ht="18.75" customHeight="1">
      <c r="A2" s="245"/>
      <c r="B2" s="105"/>
      <c r="C2" s="246" t="s">
        <v>10</v>
      </c>
      <c r="D2" s="246"/>
      <c r="E2" s="246"/>
      <c r="F2" s="246"/>
      <c r="G2" s="246"/>
      <c r="H2" s="246"/>
      <c r="I2" s="246"/>
      <c r="J2" s="246"/>
      <c r="K2" s="246"/>
      <c r="L2" s="246"/>
      <c r="M2" s="246" t="s">
        <v>10</v>
      </c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7" t="s">
        <v>10</v>
      </c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9"/>
      <c r="AK2" s="247" t="s">
        <v>10</v>
      </c>
      <c r="AL2" s="248"/>
      <c r="AM2" s="248"/>
      <c r="AN2" s="248"/>
      <c r="AO2" s="248"/>
      <c r="AP2" s="248"/>
      <c r="AQ2" s="248"/>
      <c r="AR2" s="248"/>
      <c r="AS2" s="248"/>
      <c r="AT2" s="248"/>
      <c r="AU2" s="248"/>
      <c r="AV2" s="249"/>
      <c r="AW2" s="106"/>
    </row>
    <row r="3" spans="1:52" ht="16.5" customHeight="1">
      <c r="A3" s="245"/>
      <c r="B3" s="109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50"/>
      <c r="Z3" s="251"/>
      <c r="AA3" s="251"/>
      <c r="AB3" s="251"/>
      <c r="AC3" s="251"/>
      <c r="AD3" s="251"/>
      <c r="AE3" s="251"/>
      <c r="AF3" s="251"/>
      <c r="AG3" s="251"/>
      <c r="AH3" s="251"/>
      <c r="AI3" s="251"/>
      <c r="AJ3" s="252"/>
      <c r="AK3" s="250"/>
      <c r="AL3" s="251"/>
      <c r="AM3" s="251"/>
      <c r="AN3" s="251"/>
      <c r="AO3" s="251"/>
      <c r="AP3" s="251"/>
      <c r="AQ3" s="251"/>
      <c r="AR3" s="251"/>
      <c r="AS3" s="251"/>
      <c r="AT3" s="251"/>
      <c r="AU3" s="251"/>
      <c r="AV3" s="252"/>
      <c r="AW3" s="110"/>
    </row>
    <row r="4" spans="1:52" ht="15" customHeight="1">
      <c r="A4" s="111"/>
      <c r="B4" s="109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31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3"/>
      <c r="AK4" s="231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3"/>
      <c r="AW4" s="112"/>
    </row>
    <row r="5" spans="1:52" ht="33" customHeight="1">
      <c r="A5" s="113"/>
      <c r="B5" s="114"/>
      <c r="C5" s="234" t="str">
        <f>Orç_analítico!B5</f>
        <v>OBJETO: Serviços Especializados de Assistência Técnica à Secretaria de Estado da Infraestrutura na execução dos Serviços e Estudos Técnicos necessários à Gestão e Acompanhamento Técnico e Ambiental das intervenções integrantes do Programa Estrada Boa, e que serão executadas ao abrigo do Contrato de Financiamento Mediante Abertura de Crédito em tratativas com o BNDES (Operação BNDES SC 2024)</v>
      </c>
      <c r="D5" s="235"/>
      <c r="E5" s="235"/>
      <c r="F5" s="235"/>
      <c r="G5" s="235"/>
      <c r="H5" s="235"/>
      <c r="I5" s="235"/>
      <c r="J5" s="235"/>
      <c r="K5" s="235"/>
      <c r="L5" s="236"/>
      <c r="M5" s="237" t="str">
        <f>C5</f>
        <v>OBJETO: Serviços Especializados de Assistência Técnica à Secretaria de Estado da Infraestrutura na execução dos Serviços e Estudos Técnicos necessários à Gestão e Acompanhamento Técnico e Ambiental das intervenções integrantes do Programa Estrada Boa, e que serão executadas ao abrigo do Contrato de Financiamento Mediante Abertura de Crédito em tratativas com o BNDES (Operação BNDES SC 2024)</v>
      </c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9"/>
      <c r="Y5" s="240" t="str">
        <f>M5</f>
        <v>OBJETO: Serviços Especializados de Assistência Técnica à Secretaria de Estado da Infraestrutura na execução dos Serviços e Estudos Técnicos necessários à Gestão e Acompanhamento Técnico e Ambiental das intervenções integrantes do Programa Estrada Boa, e que serão executadas ao abrigo do Contrato de Financiamento Mediante Abertura de Crédito em tratativas com o BNDES (Operação BNDES SC 2024)</v>
      </c>
      <c r="Z5" s="241"/>
      <c r="AA5" s="241"/>
      <c r="AB5" s="241"/>
      <c r="AC5" s="241"/>
      <c r="AD5" s="241"/>
      <c r="AE5" s="241"/>
      <c r="AF5" s="241"/>
      <c r="AG5" s="241"/>
      <c r="AH5" s="241"/>
      <c r="AI5" s="241"/>
      <c r="AJ5" s="241"/>
      <c r="AK5" s="240" t="str">
        <f>Y5</f>
        <v>OBJETO: Serviços Especializados de Assistência Técnica à Secretaria de Estado da Infraestrutura na execução dos Serviços e Estudos Técnicos necessários à Gestão e Acompanhamento Técnico e Ambiental das intervenções integrantes do Programa Estrada Boa, e que serão executadas ao abrigo do Contrato de Financiamento Mediante Abertura de Crédito em tratativas com o BNDES (Operação BNDES SC 2024)</v>
      </c>
      <c r="AL5" s="241"/>
      <c r="AM5" s="241"/>
      <c r="AN5" s="241"/>
      <c r="AO5" s="241"/>
      <c r="AP5" s="241"/>
      <c r="AQ5" s="241"/>
      <c r="AR5" s="241"/>
      <c r="AS5" s="241"/>
      <c r="AT5" s="241"/>
      <c r="AU5" s="241"/>
      <c r="AV5" s="241"/>
      <c r="AW5" s="115"/>
    </row>
    <row r="6" spans="1:52" ht="27.75" customHeight="1">
      <c r="A6" s="113"/>
      <c r="B6" s="114"/>
      <c r="C6" s="234"/>
      <c r="D6" s="235"/>
      <c r="E6" s="235"/>
      <c r="F6" s="235"/>
      <c r="G6" s="235"/>
      <c r="H6" s="235"/>
      <c r="I6" s="235"/>
      <c r="J6" s="235"/>
      <c r="K6" s="235"/>
      <c r="L6" s="236"/>
      <c r="M6" s="237"/>
      <c r="N6" s="238"/>
      <c r="O6" s="238"/>
      <c r="P6" s="238"/>
      <c r="Q6" s="238"/>
      <c r="R6" s="238"/>
      <c r="S6" s="238"/>
      <c r="T6" s="238"/>
      <c r="U6" s="238"/>
      <c r="V6" s="238"/>
      <c r="W6" s="238"/>
      <c r="X6" s="239"/>
      <c r="Y6" s="240"/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1"/>
      <c r="AK6" s="240"/>
      <c r="AL6" s="241"/>
      <c r="AM6" s="241"/>
      <c r="AN6" s="241"/>
      <c r="AO6" s="241"/>
      <c r="AP6" s="241"/>
      <c r="AQ6" s="241"/>
      <c r="AR6" s="241"/>
      <c r="AS6" s="241"/>
      <c r="AT6" s="241"/>
      <c r="AU6" s="241"/>
      <c r="AV6" s="241"/>
      <c r="AW6" s="116"/>
    </row>
    <row r="7" spans="1:52" ht="27.75" customHeight="1" thickBot="1">
      <c r="A7" s="113"/>
      <c r="B7" s="114"/>
      <c r="C7" s="117"/>
      <c r="D7" s="226"/>
      <c r="E7" s="226"/>
      <c r="F7" s="226"/>
      <c r="G7" s="226"/>
      <c r="H7" s="226"/>
      <c r="I7" s="226"/>
      <c r="J7" s="226"/>
      <c r="K7" s="226"/>
      <c r="L7" s="118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1"/>
      <c r="Y7" s="119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2"/>
      <c r="AW7" s="116"/>
    </row>
    <row r="8" spans="1:52" ht="16.5" customHeight="1" thickBot="1">
      <c r="A8" s="113"/>
      <c r="B8" s="114"/>
      <c r="C8" s="123"/>
      <c r="D8" s="124"/>
      <c r="E8" s="124"/>
      <c r="F8" s="124"/>
      <c r="G8" s="124"/>
      <c r="H8" s="125"/>
      <c r="I8" s="125"/>
      <c r="J8" s="125"/>
      <c r="K8" s="125"/>
      <c r="L8" s="126"/>
      <c r="M8" s="127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6"/>
      <c r="Y8" s="127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6"/>
      <c r="AW8" s="128"/>
    </row>
    <row r="9" spans="1:52" s="134" customFormat="1" ht="12.75" customHeight="1" thickBot="1">
      <c r="A9" s="129"/>
      <c r="B9" s="130"/>
      <c r="C9" s="227" t="s">
        <v>354</v>
      </c>
      <c r="D9" s="227"/>
      <c r="E9" s="228" t="s">
        <v>355</v>
      </c>
      <c r="F9" s="229" t="s">
        <v>356</v>
      </c>
      <c r="G9" s="229"/>
      <c r="H9" s="229"/>
      <c r="I9" s="229"/>
      <c r="J9" s="229"/>
      <c r="K9" s="229"/>
      <c r="L9" s="229"/>
      <c r="M9" s="230" t="s">
        <v>356</v>
      </c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21" t="s">
        <v>356</v>
      </c>
      <c r="Z9" s="221"/>
      <c r="AA9" s="221"/>
      <c r="AB9" s="221"/>
      <c r="AC9" s="221"/>
      <c r="AD9" s="221"/>
      <c r="AE9" s="221"/>
      <c r="AF9" s="221"/>
      <c r="AG9" s="221"/>
      <c r="AH9" s="221"/>
      <c r="AI9" s="221"/>
      <c r="AJ9" s="131"/>
      <c r="AK9" s="131"/>
      <c r="AL9" s="131"/>
      <c r="AM9" s="131"/>
      <c r="AN9" s="131"/>
      <c r="AO9" s="131"/>
      <c r="AP9" s="131"/>
      <c r="AQ9" s="131"/>
      <c r="AR9" s="131"/>
      <c r="AS9" s="131"/>
      <c r="AT9" s="131"/>
      <c r="AU9" s="131"/>
      <c r="AV9" s="132"/>
      <c r="AW9" s="133"/>
    </row>
    <row r="10" spans="1:52" s="142" customFormat="1" ht="12.75" customHeight="1">
      <c r="A10" s="135"/>
      <c r="B10" s="136"/>
      <c r="C10" s="227"/>
      <c r="D10" s="227"/>
      <c r="E10" s="228"/>
      <c r="F10" s="137">
        <v>1</v>
      </c>
      <c r="G10" s="138">
        <v>2</v>
      </c>
      <c r="H10" s="138">
        <v>3</v>
      </c>
      <c r="I10" s="138">
        <v>4</v>
      </c>
      <c r="J10" s="138">
        <v>5</v>
      </c>
      <c r="K10" s="138">
        <v>6</v>
      </c>
      <c r="L10" s="139">
        <v>7</v>
      </c>
      <c r="M10" s="140">
        <v>8</v>
      </c>
      <c r="N10" s="138">
        <v>9</v>
      </c>
      <c r="O10" s="138">
        <v>10</v>
      </c>
      <c r="P10" s="138">
        <v>11</v>
      </c>
      <c r="Q10" s="138">
        <v>12</v>
      </c>
      <c r="R10" s="138">
        <v>13</v>
      </c>
      <c r="S10" s="138">
        <v>14</v>
      </c>
      <c r="T10" s="138">
        <v>15</v>
      </c>
      <c r="U10" s="138">
        <v>16</v>
      </c>
      <c r="V10" s="138">
        <v>17</v>
      </c>
      <c r="W10" s="138">
        <v>18</v>
      </c>
      <c r="X10" s="139">
        <v>19</v>
      </c>
      <c r="Y10" s="140">
        <v>20</v>
      </c>
      <c r="Z10" s="138">
        <v>21</v>
      </c>
      <c r="AA10" s="138">
        <v>22</v>
      </c>
      <c r="AB10" s="138">
        <v>23</v>
      </c>
      <c r="AC10" s="138">
        <v>24</v>
      </c>
      <c r="AD10" s="138">
        <v>25</v>
      </c>
      <c r="AE10" s="138">
        <v>26</v>
      </c>
      <c r="AF10" s="138">
        <v>27</v>
      </c>
      <c r="AG10" s="138">
        <v>28</v>
      </c>
      <c r="AH10" s="138">
        <v>29</v>
      </c>
      <c r="AI10" s="138">
        <v>30</v>
      </c>
      <c r="AJ10" s="138">
        <v>31</v>
      </c>
      <c r="AK10" s="138">
        <v>32</v>
      </c>
      <c r="AL10" s="138">
        <v>33</v>
      </c>
      <c r="AM10" s="138">
        <v>34</v>
      </c>
      <c r="AN10" s="138">
        <v>35</v>
      </c>
      <c r="AO10" s="138">
        <v>36</v>
      </c>
      <c r="AP10" s="138">
        <v>37</v>
      </c>
      <c r="AQ10" s="138">
        <v>38</v>
      </c>
      <c r="AR10" s="138">
        <v>39</v>
      </c>
      <c r="AS10" s="138">
        <v>40</v>
      </c>
      <c r="AT10" s="138">
        <v>41</v>
      </c>
      <c r="AU10" s="138">
        <v>42</v>
      </c>
      <c r="AV10" s="132"/>
      <c r="AW10" s="141"/>
      <c r="AZ10" s="143"/>
    </row>
    <row r="11" spans="1:52" s="142" customFormat="1" ht="12.75" customHeight="1">
      <c r="A11" s="135"/>
      <c r="B11" s="136"/>
      <c r="C11" s="222"/>
      <c r="D11" s="222"/>
      <c r="E11" s="223">
        <f>E13</f>
        <v>0</v>
      </c>
      <c r="F11" s="144">
        <f>1/42</f>
        <v>2.3809523809523808E-2</v>
      </c>
      <c r="G11" s="144">
        <f t="shared" ref="G11:AU11" si="0">1/42</f>
        <v>2.3809523809523808E-2</v>
      </c>
      <c r="H11" s="144">
        <f t="shared" si="0"/>
        <v>2.3809523809523808E-2</v>
      </c>
      <c r="I11" s="144">
        <f t="shared" si="0"/>
        <v>2.3809523809523808E-2</v>
      </c>
      <c r="J11" s="144">
        <f t="shared" si="0"/>
        <v>2.3809523809523808E-2</v>
      </c>
      <c r="K11" s="144">
        <f t="shared" si="0"/>
        <v>2.3809523809523808E-2</v>
      </c>
      <c r="L11" s="144">
        <f t="shared" si="0"/>
        <v>2.3809523809523808E-2</v>
      </c>
      <c r="M11" s="144">
        <f t="shared" si="0"/>
        <v>2.3809523809523808E-2</v>
      </c>
      <c r="N11" s="144">
        <f t="shared" si="0"/>
        <v>2.3809523809523808E-2</v>
      </c>
      <c r="O11" s="144">
        <f t="shared" si="0"/>
        <v>2.3809523809523808E-2</v>
      </c>
      <c r="P11" s="144">
        <f t="shared" si="0"/>
        <v>2.3809523809523808E-2</v>
      </c>
      <c r="Q11" s="144">
        <f t="shared" si="0"/>
        <v>2.3809523809523808E-2</v>
      </c>
      <c r="R11" s="144">
        <f t="shared" si="0"/>
        <v>2.3809523809523808E-2</v>
      </c>
      <c r="S11" s="144">
        <f t="shared" si="0"/>
        <v>2.3809523809523808E-2</v>
      </c>
      <c r="T11" s="144">
        <f t="shared" si="0"/>
        <v>2.3809523809523808E-2</v>
      </c>
      <c r="U11" s="144">
        <f t="shared" si="0"/>
        <v>2.3809523809523808E-2</v>
      </c>
      <c r="V11" s="144">
        <f t="shared" si="0"/>
        <v>2.3809523809523808E-2</v>
      </c>
      <c r="W11" s="144">
        <f t="shared" si="0"/>
        <v>2.3809523809523808E-2</v>
      </c>
      <c r="X11" s="144">
        <f t="shared" si="0"/>
        <v>2.3809523809523808E-2</v>
      </c>
      <c r="Y11" s="144">
        <f t="shared" si="0"/>
        <v>2.3809523809523808E-2</v>
      </c>
      <c r="Z11" s="144">
        <f t="shared" si="0"/>
        <v>2.3809523809523808E-2</v>
      </c>
      <c r="AA11" s="144">
        <f t="shared" si="0"/>
        <v>2.3809523809523808E-2</v>
      </c>
      <c r="AB11" s="144">
        <f t="shared" si="0"/>
        <v>2.3809523809523808E-2</v>
      </c>
      <c r="AC11" s="144">
        <f t="shared" si="0"/>
        <v>2.3809523809523808E-2</v>
      </c>
      <c r="AD11" s="144">
        <f t="shared" si="0"/>
        <v>2.3809523809523808E-2</v>
      </c>
      <c r="AE11" s="144">
        <f t="shared" si="0"/>
        <v>2.3809523809523808E-2</v>
      </c>
      <c r="AF11" s="144">
        <f t="shared" si="0"/>
        <v>2.3809523809523808E-2</v>
      </c>
      <c r="AG11" s="144">
        <f t="shared" si="0"/>
        <v>2.3809523809523808E-2</v>
      </c>
      <c r="AH11" s="144">
        <f t="shared" si="0"/>
        <v>2.3809523809523808E-2</v>
      </c>
      <c r="AI11" s="144">
        <f t="shared" si="0"/>
        <v>2.3809523809523808E-2</v>
      </c>
      <c r="AJ11" s="144">
        <f t="shared" si="0"/>
        <v>2.3809523809523808E-2</v>
      </c>
      <c r="AK11" s="144">
        <f t="shared" si="0"/>
        <v>2.3809523809523808E-2</v>
      </c>
      <c r="AL11" s="144">
        <f t="shared" si="0"/>
        <v>2.3809523809523808E-2</v>
      </c>
      <c r="AM11" s="144">
        <f t="shared" si="0"/>
        <v>2.3809523809523808E-2</v>
      </c>
      <c r="AN11" s="144">
        <f t="shared" si="0"/>
        <v>2.3809523809523808E-2</v>
      </c>
      <c r="AO11" s="144">
        <f t="shared" si="0"/>
        <v>2.3809523809523808E-2</v>
      </c>
      <c r="AP11" s="144">
        <f t="shared" si="0"/>
        <v>2.3809523809523808E-2</v>
      </c>
      <c r="AQ11" s="144">
        <f t="shared" si="0"/>
        <v>2.3809523809523808E-2</v>
      </c>
      <c r="AR11" s="144">
        <f t="shared" si="0"/>
        <v>2.3809523809523808E-2</v>
      </c>
      <c r="AS11" s="144">
        <f t="shared" si="0"/>
        <v>2.3809523809523808E-2</v>
      </c>
      <c r="AT11" s="144">
        <f t="shared" si="0"/>
        <v>2.3809523809523808E-2</v>
      </c>
      <c r="AU11" s="144">
        <f t="shared" si="0"/>
        <v>2.3809523809523808E-2</v>
      </c>
      <c r="AV11" s="145">
        <f>SUM(F11:AU11)</f>
        <v>1.0000000000000007</v>
      </c>
      <c r="AW11" s="141"/>
      <c r="AZ11" s="143"/>
    </row>
    <row r="12" spans="1:52" s="142" customFormat="1" ht="12.75" customHeight="1">
      <c r="A12" s="135"/>
      <c r="B12" s="136"/>
      <c r="C12" s="222"/>
      <c r="D12" s="222"/>
      <c r="E12" s="223"/>
      <c r="F12" s="146">
        <f t="shared" ref="F12:AU12" si="1">F11*$E$11</f>
        <v>0</v>
      </c>
      <c r="G12" s="146">
        <f t="shared" si="1"/>
        <v>0</v>
      </c>
      <c r="H12" s="146">
        <f t="shared" si="1"/>
        <v>0</v>
      </c>
      <c r="I12" s="146">
        <f t="shared" si="1"/>
        <v>0</v>
      </c>
      <c r="J12" s="146">
        <f t="shared" si="1"/>
        <v>0</v>
      </c>
      <c r="K12" s="146">
        <f t="shared" si="1"/>
        <v>0</v>
      </c>
      <c r="L12" s="147">
        <f t="shared" si="1"/>
        <v>0</v>
      </c>
      <c r="M12" s="148">
        <f t="shared" si="1"/>
        <v>0</v>
      </c>
      <c r="N12" s="146">
        <f t="shared" si="1"/>
        <v>0</v>
      </c>
      <c r="O12" s="146">
        <f t="shared" si="1"/>
        <v>0</v>
      </c>
      <c r="P12" s="146">
        <f t="shared" si="1"/>
        <v>0</v>
      </c>
      <c r="Q12" s="146">
        <f t="shared" si="1"/>
        <v>0</v>
      </c>
      <c r="R12" s="146">
        <f t="shared" si="1"/>
        <v>0</v>
      </c>
      <c r="S12" s="146">
        <f t="shared" si="1"/>
        <v>0</v>
      </c>
      <c r="T12" s="146">
        <f t="shared" si="1"/>
        <v>0</v>
      </c>
      <c r="U12" s="146">
        <f t="shared" si="1"/>
        <v>0</v>
      </c>
      <c r="V12" s="146">
        <f t="shared" si="1"/>
        <v>0</v>
      </c>
      <c r="W12" s="146">
        <f t="shared" si="1"/>
        <v>0</v>
      </c>
      <c r="X12" s="147">
        <f t="shared" si="1"/>
        <v>0</v>
      </c>
      <c r="Y12" s="148">
        <f t="shared" si="1"/>
        <v>0</v>
      </c>
      <c r="Z12" s="146">
        <f t="shared" si="1"/>
        <v>0</v>
      </c>
      <c r="AA12" s="146">
        <f t="shared" si="1"/>
        <v>0</v>
      </c>
      <c r="AB12" s="146">
        <f t="shared" si="1"/>
        <v>0</v>
      </c>
      <c r="AC12" s="146">
        <f t="shared" si="1"/>
        <v>0</v>
      </c>
      <c r="AD12" s="146">
        <f t="shared" si="1"/>
        <v>0</v>
      </c>
      <c r="AE12" s="146">
        <f t="shared" si="1"/>
        <v>0</v>
      </c>
      <c r="AF12" s="146">
        <f t="shared" si="1"/>
        <v>0</v>
      </c>
      <c r="AG12" s="146">
        <f t="shared" si="1"/>
        <v>0</v>
      </c>
      <c r="AH12" s="146">
        <f t="shared" si="1"/>
        <v>0</v>
      </c>
      <c r="AI12" s="146">
        <f t="shared" si="1"/>
        <v>0</v>
      </c>
      <c r="AJ12" s="146">
        <f t="shared" si="1"/>
        <v>0</v>
      </c>
      <c r="AK12" s="146">
        <f t="shared" si="1"/>
        <v>0</v>
      </c>
      <c r="AL12" s="146">
        <f t="shared" si="1"/>
        <v>0</v>
      </c>
      <c r="AM12" s="146">
        <f t="shared" si="1"/>
        <v>0</v>
      </c>
      <c r="AN12" s="146">
        <f t="shared" si="1"/>
        <v>0</v>
      </c>
      <c r="AO12" s="146">
        <f t="shared" si="1"/>
        <v>0</v>
      </c>
      <c r="AP12" s="146">
        <f t="shared" si="1"/>
        <v>0</v>
      </c>
      <c r="AQ12" s="146">
        <f t="shared" si="1"/>
        <v>0</v>
      </c>
      <c r="AR12" s="146">
        <f t="shared" si="1"/>
        <v>0</v>
      </c>
      <c r="AS12" s="146">
        <f t="shared" si="1"/>
        <v>0</v>
      </c>
      <c r="AT12" s="146">
        <f t="shared" si="1"/>
        <v>0</v>
      </c>
      <c r="AU12" s="146">
        <f t="shared" si="1"/>
        <v>0</v>
      </c>
      <c r="AV12" s="147">
        <f>SUM(F12:AU12)</f>
        <v>0</v>
      </c>
      <c r="AW12" s="141"/>
      <c r="AZ12" s="143"/>
    </row>
    <row r="13" spans="1:52" s="142" customFormat="1" ht="18.75" customHeight="1">
      <c r="A13" s="135"/>
      <c r="B13" s="136"/>
      <c r="C13" s="224" t="s">
        <v>357</v>
      </c>
      <c r="D13" s="224"/>
      <c r="E13" s="225">
        <f>Orç_analítico!M28</f>
        <v>0</v>
      </c>
      <c r="F13" s="225"/>
      <c r="G13" s="149"/>
      <c r="H13" s="150"/>
      <c r="I13" s="150"/>
      <c r="J13" s="150"/>
      <c r="K13" s="150"/>
      <c r="L13" s="151"/>
      <c r="M13" s="152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1"/>
      <c r="Y13" s="152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1"/>
      <c r="AW13" s="141"/>
      <c r="AZ13" s="143"/>
    </row>
    <row r="14" spans="1:52" s="142" customFormat="1" ht="12.75" customHeight="1">
      <c r="A14" s="135"/>
      <c r="B14" s="136"/>
      <c r="C14" s="220" t="s">
        <v>358</v>
      </c>
      <c r="D14" s="220"/>
      <c r="E14" s="220"/>
      <c r="F14" s="153" t="e">
        <f>F15/$E$13</f>
        <v>#DIV/0!</v>
      </c>
      <c r="G14" s="153" t="e">
        <f t="shared" ref="G14:AU14" si="2">G15/$E$13</f>
        <v>#DIV/0!</v>
      </c>
      <c r="H14" s="153" t="e">
        <f t="shared" si="2"/>
        <v>#DIV/0!</v>
      </c>
      <c r="I14" s="153" t="e">
        <f t="shared" si="2"/>
        <v>#DIV/0!</v>
      </c>
      <c r="J14" s="153" t="e">
        <f t="shared" si="2"/>
        <v>#DIV/0!</v>
      </c>
      <c r="K14" s="153" t="e">
        <f t="shared" si="2"/>
        <v>#DIV/0!</v>
      </c>
      <c r="L14" s="153" t="e">
        <f t="shared" si="2"/>
        <v>#DIV/0!</v>
      </c>
      <c r="M14" s="153" t="e">
        <f t="shared" si="2"/>
        <v>#DIV/0!</v>
      </c>
      <c r="N14" s="153" t="e">
        <f t="shared" si="2"/>
        <v>#DIV/0!</v>
      </c>
      <c r="O14" s="153" t="e">
        <f t="shared" si="2"/>
        <v>#DIV/0!</v>
      </c>
      <c r="P14" s="153" t="e">
        <f t="shared" si="2"/>
        <v>#DIV/0!</v>
      </c>
      <c r="Q14" s="153" t="e">
        <f t="shared" si="2"/>
        <v>#DIV/0!</v>
      </c>
      <c r="R14" s="153" t="e">
        <f t="shared" si="2"/>
        <v>#DIV/0!</v>
      </c>
      <c r="S14" s="153" t="e">
        <f t="shared" si="2"/>
        <v>#DIV/0!</v>
      </c>
      <c r="T14" s="153" t="e">
        <f t="shared" si="2"/>
        <v>#DIV/0!</v>
      </c>
      <c r="U14" s="153" t="e">
        <f t="shared" si="2"/>
        <v>#DIV/0!</v>
      </c>
      <c r="V14" s="153" t="e">
        <f t="shared" si="2"/>
        <v>#DIV/0!</v>
      </c>
      <c r="W14" s="153" t="e">
        <f t="shared" si="2"/>
        <v>#DIV/0!</v>
      </c>
      <c r="X14" s="153" t="e">
        <f t="shared" si="2"/>
        <v>#DIV/0!</v>
      </c>
      <c r="Y14" s="153" t="e">
        <f t="shared" si="2"/>
        <v>#DIV/0!</v>
      </c>
      <c r="Z14" s="153" t="e">
        <f t="shared" si="2"/>
        <v>#DIV/0!</v>
      </c>
      <c r="AA14" s="153" t="e">
        <f t="shared" si="2"/>
        <v>#DIV/0!</v>
      </c>
      <c r="AB14" s="153" t="e">
        <f t="shared" si="2"/>
        <v>#DIV/0!</v>
      </c>
      <c r="AC14" s="153" t="e">
        <f t="shared" si="2"/>
        <v>#DIV/0!</v>
      </c>
      <c r="AD14" s="153" t="e">
        <f t="shared" si="2"/>
        <v>#DIV/0!</v>
      </c>
      <c r="AE14" s="153" t="e">
        <f t="shared" si="2"/>
        <v>#DIV/0!</v>
      </c>
      <c r="AF14" s="153" t="e">
        <f t="shared" si="2"/>
        <v>#DIV/0!</v>
      </c>
      <c r="AG14" s="153" t="e">
        <f t="shared" si="2"/>
        <v>#DIV/0!</v>
      </c>
      <c r="AH14" s="153" t="e">
        <f t="shared" si="2"/>
        <v>#DIV/0!</v>
      </c>
      <c r="AI14" s="153" t="e">
        <f t="shared" si="2"/>
        <v>#DIV/0!</v>
      </c>
      <c r="AJ14" s="153" t="e">
        <f t="shared" si="2"/>
        <v>#DIV/0!</v>
      </c>
      <c r="AK14" s="153" t="e">
        <f t="shared" si="2"/>
        <v>#DIV/0!</v>
      </c>
      <c r="AL14" s="153" t="e">
        <f t="shared" si="2"/>
        <v>#DIV/0!</v>
      </c>
      <c r="AM14" s="153" t="e">
        <f t="shared" si="2"/>
        <v>#DIV/0!</v>
      </c>
      <c r="AN14" s="153" t="e">
        <f t="shared" si="2"/>
        <v>#DIV/0!</v>
      </c>
      <c r="AO14" s="153" t="e">
        <f t="shared" si="2"/>
        <v>#DIV/0!</v>
      </c>
      <c r="AP14" s="153" t="e">
        <f t="shared" si="2"/>
        <v>#DIV/0!</v>
      </c>
      <c r="AQ14" s="153" t="e">
        <f t="shared" si="2"/>
        <v>#DIV/0!</v>
      </c>
      <c r="AR14" s="153" t="e">
        <f t="shared" si="2"/>
        <v>#DIV/0!</v>
      </c>
      <c r="AS14" s="153" t="e">
        <f t="shared" si="2"/>
        <v>#DIV/0!</v>
      </c>
      <c r="AT14" s="153" t="e">
        <f t="shared" si="2"/>
        <v>#DIV/0!</v>
      </c>
      <c r="AU14" s="153" t="e">
        <f t="shared" si="2"/>
        <v>#DIV/0!</v>
      </c>
      <c r="AV14" s="154" t="e">
        <f>SUM(F14:AU14)</f>
        <v>#DIV/0!</v>
      </c>
      <c r="AW14" s="141"/>
      <c r="AZ14" s="143"/>
    </row>
    <row r="15" spans="1:52" s="142" customFormat="1" ht="12.75" customHeight="1">
      <c r="A15" s="135"/>
      <c r="B15" s="136"/>
      <c r="C15" s="220" t="s">
        <v>359</v>
      </c>
      <c r="D15" s="220"/>
      <c r="E15" s="220"/>
      <c r="F15" s="146">
        <f>F12</f>
        <v>0</v>
      </c>
      <c r="G15" s="146">
        <f t="shared" ref="G15:AU15" si="3">G12</f>
        <v>0</v>
      </c>
      <c r="H15" s="146">
        <f t="shared" si="3"/>
        <v>0</v>
      </c>
      <c r="I15" s="146">
        <f t="shared" si="3"/>
        <v>0</v>
      </c>
      <c r="J15" s="146">
        <f t="shared" si="3"/>
        <v>0</v>
      </c>
      <c r="K15" s="146">
        <f t="shared" si="3"/>
        <v>0</v>
      </c>
      <c r="L15" s="146">
        <f t="shared" si="3"/>
        <v>0</v>
      </c>
      <c r="M15" s="146">
        <f t="shared" si="3"/>
        <v>0</v>
      </c>
      <c r="N15" s="146">
        <f t="shared" si="3"/>
        <v>0</v>
      </c>
      <c r="O15" s="146">
        <f t="shared" si="3"/>
        <v>0</v>
      </c>
      <c r="P15" s="146">
        <f t="shared" si="3"/>
        <v>0</v>
      </c>
      <c r="Q15" s="146">
        <f t="shared" si="3"/>
        <v>0</v>
      </c>
      <c r="R15" s="146">
        <f t="shared" si="3"/>
        <v>0</v>
      </c>
      <c r="S15" s="146">
        <f t="shared" si="3"/>
        <v>0</v>
      </c>
      <c r="T15" s="146">
        <f t="shared" si="3"/>
        <v>0</v>
      </c>
      <c r="U15" s="146">
        <f t="shared" si="3"/>
        <v>0</v>
      </c>
      <c r="V15" s="146">
        <f t="shared" si="3"/>
        <v>0</v>
      </c>
      <c r="W15" s="146">
        <f t="shared" si="3"/>
        <v>0</v>
      </c>
      <c r="X15" s="146">
        <f t="shared" si="3"/>
        <v>0</v>
      </c>
      <c r="Y15" s="146">
        <f t="shared" si="3"/>
        <v>0</v>
      </c>
      <c r="Z15" s="146">
        <f t="shared" si="3"/>
        <v>0</v>
      </c>
      <c r="AA15" s="146">
        <f t="shared" si="3"/>
        <v>0</v>
      </c>
      <c r="AB15" s="146">
        <f t="shared" si="3"/>
        <v>0</v>
      </c>
      <c r="AC15" s="146">
        <f t="shared" si="3"/>
        <v>0</v>
      </c>
      <c r="AD15" s="146">
        <f t="shared" si="3"/>
        <v>0</v>
      </c>
      <c r="AE15" s="146">
        <f t="shared" si="3"/>
        <v>0</v>
      </c>
      <c r="AF15" s="146">
        <f t="shared" si="3"/>
        <v>0</v>
      </c>
      <c r="AG15" s="146">
        <f t="shared" si="3"/>
        <v>0</v>
      </c>
      <c r="AH15" s="146">
        <f t="shared" si="3"/>
        <v>0</v>
      </c>
      <c r="AI15" s="146">
        <f t="shared" si="3"/>
        <v>0</v>
      </c>
      <c r="AJ15" s="146">
        <f t="shared" si="3"/>
        <v>0</v>
      </c>
      <c r="AK15" s="146">
        <f t="shared" si="3"/>
        <v>0</v>
      </c>
      <c r="AL15" s="146">
        <f t="shared" si="3"/>
        <v>0</v>
      </c>
      <c r="AM15" s="146">
        <f t="shared" si="3"/>
        <v>0</v>
      </c>
      <c r="AN15" s="146">
        <f t="shared" si="3"/>
        <v>0</v>
      </c>
      <c r="AO15" s="146">
        <f t="shared" si="3"/>
        <v>0</v>
      </c>
      <c r="AP15" s="146">
        <f t="shared" si="3"/>
        <v>0</v>
      </c>
      <c r="AQ15" s="146">
        <f t="shared" si="3"/>
        <v>0</v>
      </c>
      <c r="AR15" s="146">
        <f t="shared" si="3"/>
        <v>0</v>
      </c>
      <c r="AS15" s="146">
        <f t="shared" si="3"/>
        <v>0</v>
      </c>
      <c r="AT15" s="146">
        <f t="shared" si="3"/>
        <v>0</v>
      </c>
      <c r="AU15" s="146">
        <f t="shared" si="3"/>
        <v>0</v>
      </c>
      <c r="AV15" s="155">
        <f>SUM(F15:AU15)</f>
        <v>0</v>
      </c>
      <c r="AW15" s="141"/>
      <c r="AZ15" s="143"/>
    </row>
    <row r="16" spans="1:52" s="142" customFormat="1" ht="12.75" customHeight="1">
      <c r="A16" s="135"/>
      <c r="B16" s="136"/>
      <c r="C16" s="220" t="s">
        <v>360</v>
      </c>
      <c r="D16" s="220"/>
      <c r="E16" s="220"/>
      <c r="F16" s="156" t="e">
        <f>F14</f>
        <v>#DIV/0!</v>
      </c>
      <c r="G16" s="156" t="e">
        <f t="shared" ref="G16:AU17" si="4">G14+F16</f>
        <v>#DIV/0!</v>
      </c>
      <c r="H16" s="156" t="e">
        <f t="shared" si="4"/>
        <v>#DIV/0!</v>
      </c>
      <c r="I16" s="156" t="e">
        <f t="shared" si="4"/>
        <v>#DIV/0!</v>
      </c>
      <c r="J16" s="156" t="e">
        <f t="shared" si="4"/>
        <v>#DIV/0!</v>
      </c>
      <c r="K16" s="156" t="e">
        <f t="shared" si="4"/>
        <v>#DIV/0!</v>
      </c>
      <c r="L16" s="157" t="e">
        <f t="shared" si="4"/>
        <v>#DIV/0!</v>
      </c>
      <c r="M16" s="158" t="e">
        <f t="shared" si="4"/>
        <v>#DIV/0!</v>
      </c>
      <c r="N16" s="156" t="e">
        <f t="shared" si="4"/>
        <v>#DIV/0!</v>
      </c>
      <c r="O16" s="156" t="e">
        <f t="shared" si="4"/>
        <v>#DIV/0!</v>
      </c>
      <c r="P16" s="156" t="e">
        <f t="shared" si="4"/>
        <v>#DIV/0!</v>
      </c>
      <c r="Q16" s="156" t="e">
        <f t="shared" si="4"/>
        <v>#DIV/0!</v>
      </c>
      <c r="R16" s="156" t="e">
        <f t="shared" si="4"/>
        <v>#DIV/0!</v>
      </c>
      <c r="S16" s="156" t="e">
        <f t="shared" si="4"/>
        <v>#DIV/0!</v>
      </c>
      <c r="T16" s="156" t="e">
        <f t="shared" si="4"/>
        <v>#DIV/0!</v>
      </c>
      <c r="U16" s="156" t="e">
        <f t="shared" si="4"/>
        <v>#DIV/0!</v>
      </c>
      <c r="V16" s="156" t="e">
        <f t="shared" si="4"/>
        <v>#DIV/0!</v>
      </c>
      <c r="W16" s="156" t="e">
        <f t="shared" si="4"/>
        <v>#DIV/0!</v>
      </c>
      <c r="X16" s="157" t="e">
        <f t="shared" si="4"/>
        <v>#DIV/0!</v>
      </c>
      <c r="Y16" s="158" t="e">
        <f t="shared" si="4"/>
        <v>#DIV/0!</v>
      </c>
      <c r="Z16" s="156" t="e">
        <f t="shared" si="4"/>
        <v>#DIV/0!</v>
      </c>
      <c r="AA16" s="156" t="e">
        <f t="shared" si="4"/>
        <v>#DIV/0!</v>
      </c>
      <c r="AB16" s="156" t="e">
        <f t="shared" si="4"/>
        <v>#DIV/0!</v>
      </c>
      <c r="AC16" s="156" t="e">
        <f t="shared" si="4"/>
        <v>#DIV/0!</v>
      </c>
      <c r="AD16" s="156" t="e">
        <f t="shared" si="4"/>
        <v>#DIV/0!</v>
      </c>
      <c r="AE16" s="156" t="e">
        <f t="shared" si="4"/>
        <v>#DIV/0!</v>
      </c>
      <c r="AF16" s="156" t="e">
        <f t="shared" si="4"/>
        <v>#DIV/0!</v>
      </c>
      <c r="AG16" s="156" t="e">
        <f t="shared" si="4"/>
        <v>#DIV/0!</v>
      </c>
      <c r="AH16" s="156" t="e">
        <f t="shared" si="4"/>
        <v>#DIV/0!</v>
      </c>
      <c r="AI16" s="156" t="e">
        <f t="shared" si="4"/>
        <v>#DIV/0!</v>
      </c>
      <c r="AJ16" s="156" t="e">
        <f t="shared" si="4"/>
        <v>#DIV/0!</v>
      </c>
      <c r="AK16" s="156" t="e">
        <f t="shared" si="4"/>
        <v>#DIV/0!</v>
      </c>
      <c r="AL16" s="156" t="e">
        <f t="shared" si="4"/>
        <v>#DIV/0!</v>
      </c>
      <c r="AM16" s="156" t="e">
        <f t="shared" si="4"/>
        <v>#DIV/0!</v>
      </c>
      <c r="AN16" s="156" t="e">
        <f t="shared" si="4"/>
        <v>#DIV/0!</v>
      </c>
      <c r="AO16" s="156" t="e">
        <f t="shared" si="4"/>
        <v>#DIV/0!</v>
      </c>
      <c r="AP16" s="156" t="e">
        <f t="shared" si="4"/>
        <v>#DIV/0!</v>
      </c>
      <c r="AQ16" s="156" t="e">
        <f t="shared" si="4"/>
        <v>#DIV/0!</v>
      </c>
      <c r="AR16" s="156" t="e">
        <f t="shared" si="4"/>
        <v>#DIV/0!</v>
      </c>
      <c r="AS16" s="156" t="e">
        <f t="shared" si="4"/>
        <v>#DIV/0!</v>
      </c>
      <c r="AT16" s="156" t="e">
        <f t="shared" si="4"/>
        <v>#DIV/0!</v>
      </c>
      <c r="AU16" s="156" t="e">
        <f t="shared" si="4"/>
        <v>#DIV/0!</v>
      </c>
      <c r="AV16" s="159" t="e">
        <f>AU16</f>
        <v>#DIV/0!</v>
      </c>
      <c r="AW16" s="141"/>
      <c r="AZ16" s="143"/>
    </row>
    <row r="17" spans="1:52" s="142" customFormat="1" ht="12.75" customHeight="1">
      <c r="A17" s="135"/>
      <c r="B17" s="136"/>
      <c r="C17" s="220" t="s">
        <v>361</v>
      </c>
      <c r="D17" s="220"/>
      <c r="E17" s="220"/>
      <c r="F17" s="160">
        <f>F15</f>
        <v>0</v>
      </c>
      <c r="G17" s="160">
        <f t="shared" si="4"/>
        <v>0</v>
      </c>
      <c r="H17" s="160">
        <f t="shared" si="4"/>
        <v>0</v>
      </c>
      <c r="I17" s="160">
        <f t="shared" si="4"/>
        <v>0</v>
      </c>
      <c r="J17" s="160">
        <f t="shared" si="4"/>
        <v>0</v>
      </c>
      <c r="K17" s="160">
        <f t="shared" si="4"/>
        <v>0</v>
      </c>
      <c r="L17" s="161">
        <f t="shared" si="4"/>
        <v>0</v>
      </c>
      <c r="M17" s="162">
        <f t="shared" si="4"/>
        <v>0</v>
      </c>
      <c r="N17" s="160">
        <f t="shared" si="4"/>
        <v>0</v>
      </c>
      <c r="O17" s="160">
        <f t="shared" si="4"/>
        <v>0</v>
      </c>
      <c r="P17" s="160">
        <f t="shared" si="4"/>
        <v>0</v>
      </c>
      <c r="Q17" s="160">
        <f t="shared" si="4"/>
        <v>0</v>
      </c>
      <c r="R17" s="160">
        <f t="shared" si="4"/>
        <v>0</v>
      </c>
      <c r="S17" s="160">
        <f t="shared" si="4"/>
        <v>0</v>
      </c>
      <c r="T17" s="160">
        <f t="shared" si="4"/>
        <v>0</v>
      </c>
      <c r="U17" s="160">
        <f t="shared" si="4"/>
        <v>0</v>
      </c>
      <c r="V17" s="160">
        <f t="shared" si="4"/>
        <v>0</v>
      </c>
      <c r="W17" s="160">
        <f t="shared" si="4"/>
        <v>0</v>
      </c>
      <c r="X17" s="161">
        <f t="shared" si="4"/>
        <v>0</v>
      </c>
      <c r="Y17" s="162">
        <f t="shared" si="4"/>
        <v>0</v>
      </c>
      <c r="Z17" s="160">
        <f t="shared" si="4"/>
        <v>0</v>
      </c>
      <c r="AA17" s="160">
        <f t="shared" si="4"/>
        <v>0</v>
      </c>
      <c r="AB17" s="160">
        <f t="shared" si="4"/>
        <v>0</v>
      </c>
      <c r="AC17" s="160">
        <f t="shared" si="4"/>
        <v>0</v>
      </c>
      <c r="AD17" s="160">
        <f t="shared" si="4"/>
        <v>0</v>
      </c>
      <c r="AE17" s="160">
        <f t="shared" si="4"/>
        <v>0</v>
      </c>
      <c r="AF17" s="160">
        <f t="shared" si="4"/>
        <v>0</v>
      </c>
      <c r="AG17" s="160">
        <f t="shared" si="4"/>
        <v>0</v>
      </c>
      <c r="AH17" s="160">
        <f t="shared" si="4"/>
        <v>0</v>
      </c>
      <c r="AI17" s="160">
        <f t="shared" si="4"/>
        <v>0</v>
      </c>
      <c r="AJ17" s="160">
        <f t="shared" si="4"/>
        <v>0</v>
      </c>
      <c r="AK17" s="160">
        <f t="shared" si="4"/>
        <v>0</v>
      </c>
      <c r="AL17" s="160">
        <f t="shared" si="4"/>
        <v>0</v>
      </c>
      <c r="AM17" s="160">
        <f t="shared" si="4"/>
        <v>0</v>
      </c>
      <c r="AN17" s="160">
        <f t="shared" si="4"/>
        <v>0</v>
      </c>
      <c r="AO17" s="160">
        <f t="shared" si="4"/>
        <v>0</v>
      </c>
      <c r="AP17" s="160">
        <f t="shared" si="4"/>
        <v>0</v>
      </c>
      <c r="AQ17" s="160">
        <f t="shared" si="4"/>
        <v>0</v>
      </c>
      <c r="AR17" s="160">
        <f t="shared" si="4"/>
        <v>0</v>
      </c>
      <c r="AS17" s="160">
        <f t="shared" si="4"/>
        <v>0</v>
      </c>
      <c r="AT17" s="160">
        <f t="shared" si="4"/>
        <v>0</v>
      </c>
      <c r="AU17" s="160">
        <f t="shared" si="4"/>
        <v>0</v>
      </c>
      <c r="AV17" s="163">
        <f>AU17</f>
        <v>0</v>
      </c>
      <c r="AW17" s="141"/>
      <c r="AZ17" s="143"/>
    </row>
    <row r="18" spans="1:52" ht="12.6" customHeight="1" thickBot="1">
      <c r="A18" s="164"/>
      <c r="B18" s="164"/>
      <c r="C18" s="165"/>
      <c r="D18" s="166"/>
      <c r="E18" s="167"/>
      <c r="F18" s="167"/>
      <c r="G18" s="167"/>
      <c r="H18" s="167"/>
      <c r="I18" s="167"/>
      <c r="J18" s="167"/>
      <c r="K18" s="167"/>
      <c r="L18" s="168"/>
      <c r="M18" s="169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8"/>
      <c r="Y18" s="169"/>
      <c r="Z18" s="167"/>
      <c r="AA18" s="167"/>
      <c r="AB18" s="167"/>
      <c r="AC18" s="167"/>
      <c r="AD18" s="167"/>
      <c r="AE18" s="167"/>
      <c r="AF18" s="167"/>
      <c r="AG18" s="167"/>
      <c r="AH18" s="167"/>
      <c r="AI18" s="167"/>
      <c r="AJ18" s="167"/>
      <c r="AK18" s="167"/>
      <c r="AL18" s="167"/>
      <c r="AM18" s="167"/>
      <c r="AN18" s="167"/>
      <c r="AO18" s="167"/>
      <c r="AP18" s="167"/>
      <c r="AQ18" s="167"/>
      <c r="AR18" s="167"/>
      <c r="AS18" s="167"/>
      <c r="AT18" s="167"/>
      <c r="AU18" s="167"/>
      <c r="AV18" s="168"/>
      <c r="AW18" s="170"/>
    </row>
    <row r="19" spans="1:52" ht="12.6" customHeight="1">
      <c r="A19" s="164"/>
      <c r="B19" s="164"/>
      <c r="C19" s="171"/>
      <c r="D19" s="172"/>
      <c r="E19" s="218"/>
      <c r="F19" s="219"/>
      <c r="G19" s="218"/>
      <c r="H19" s="219"/>
      <c r="I19" s="218"/>
      <c r="J19" s="219"/>
      <c r="K19" s="218"/>
      <c r="L19" s="219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73"/>
      <c r="AS19" s="173"/>
      <c r="AT19" s="173"/>
      <c r="AU19" s="173"/>
      <c r="AV19" s="219"/>
      <c r="AW19" s="171"/>
    </row>
    <row r="20" spans="1:52" ht="12.6" customHeight="1">
      <c r="A20" s="164"/>
      <c r="B20" s="164"/>
      <c r="C20" s="171"/>
      <c r="D20" s="172"/>
      <c r="E20" s="218"/>
      <c r="F20" s="219"/>
      <c r="G20" s="218"/>
      <c r="H20" s="219"/>
      <c r="I20" s="218"/>
      <c r="J20" s="219"/>
      <c r="K20" s="218"/>
      <c r="L20" s="219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173"/>
      <c r="AN20" s="173"/>
      <c r="AO20" s="173"/>
      <c r="AP20" s="173"/>
      <c r="AQ20" s="173"/>
      <c r="AR20" s="173"/>
      <c r="AS20" s="173"/>
      <c r="AT20" s="173"/>
      <c r="AU20" s="173"/>
      <c r="AV20" s="219"/>
      <c r="AW20" s="171"/>
    </row>
    <row r="21" spans="1:52" ht="12.6" customHeight="1">
      <c r="A21" s="164"/>
      <c r="B21" s="164"/>
      <c r="C21" s="171"/>
      <c r="D21" s="172"/>
      <c r="E21" s="218"/>
      <c r="F21" s="219"/>
      <c r="G21" s="218"/>
      <c r="H21" s="219"/>
      <c r="I21" s="218"/>
      <c r="J21" s="219"/>
      <c r="K21" s="218"/>
      <c r="L21" s="219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AL21" s="173"/>
      <c r="AM21" s="173"/>
      <c r="AN21" s="173"/>
      <c r="AO21" s="173"/>
      <c r="AP21" s="173"/>
      <c r="AQ21" s="173"/>
      <c r="AR21" s="173"/>
      <c r="AS21" s="173"/>
      <c r="AT21" s="173"/>
      <c r="AU21" s="173"/>
      <c r="AV21" s="219"/>
      <c r="AW21" s="171"/>
    </row>
    <row r="22" spans="1:52" ht="12.6" customHeight="1">
      <c r="A22" s="164"/>
      <c r="B22" s="164"/>
      <c r="C22" s="174"/>
      <c r="D22" s="175"/>
      <c r="E22" s="176"/>
      <c r="F22" s="177"/>
      <c r="G22" s="176"/>
      <c r="H22" s="177"/>
      <c r="I22" s="176"/>
      <c r="J22" s="177"/>
      <c r="K22" s="176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4"/>
    </row>
    <row r="23" spans="1:52" ht="12.6" customHeight="1">
      <c r="A23" s="164"/>
      <c r="B23" s="164"/>
      <c r="C23" s="174"/>
      <c r="D23" s="175"/>
      <c r="E23" s="176"/>
      <c r="F23" s="177"/>
      <c r="G23" s="176"/>
      <c r="H23" s="177"/>
      <c r="I23" s="176"/>
      <c r="J23" s="177"/>
      <c r="K23" s="176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4"/>
    </row>
    <row r="24" spans="1:52" ht="12.6" customHeight="1">
      <c r="A24" s="164"/>
      <c r="B24" s="164"/>
      <c r="C24" s="174"/>
      <c r="D24" s="175"/>
      <c r="E24" s="176"/>
      <c r="F24" s="177"/>
      <c r="G24" s="176"/>
      <c r="H24" s="177"/>
      <c r="I24" s="176"/>
      <c r="J24" s="177"/>
      <c r="K24" s="176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7"/>
      <c r="W24" s="177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4"/>
    </row>
    <row r="25" spans="1:52" ht="12.6" customHeight="1">
      <c r="A25" s="164"/>
      <c r="B25" s="164"/>
      <c r="C25" s="174"/>
      <c r="D25" s="175"/>
      <c r="E25" s="176"/>
      <c r="F25" s="177"/>
      <c r="G25" s="176"/>
      <c r="H25" s="177"/>
      <c r="I25" s="176"/>
      <c r="J25" s="177"/>
      <c r="K25" s="176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4"/>
    </row>
    <row r="26" spans="1:52" ht="12.6" customHeight="1">
      <c r="A26" s="164"/>
      <c r="B26" s="164"/>
      <c r="C26" s="178"/>
      <c r="D26" s="179"/>
      <c r="E26" s="176"/>
      <c r="F26" s="177"/>
      <c r="G26" s="176"/>
      <c r="H26" s="177"/>
      <c r="I26" s="176"/>
      <c r="J26" s="177"/>
      <c r="K26" s="176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177"/>
      <c r="AF26" s="177"/>
      <c r="AG26" s="177"/>
      <c r="AH26" s="177"/>
      <c r="AI26" s="177"/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0"/>
    </row>
    <row r="27" spans="1:52">
      <c r="C27" s="181"/>
      <c r="D27" s="182"/>
      <c r="E27" s="176"/>
      <c r="F27" s="177"/>
      <c r="G27" s="176"/>
      <c r="H27" s="177"/>
      <c r="I27" s="176"/>
      <c r="J27" s="177"/>
      <c r="K27" s="176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7"/>
      <c r="AG27" s="177"/>
      <c r="AH27" s="177"/>
      <c r="AI27" s="177"/>
      <c r="AJ27" s="177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0"/>
    </row>
    <row r="28" spans="1:52">
      <c r="C28" s="181"/>
      <c r="D28" s="182"/>
      <c r="E28" s="176"/>
      <c r="F28" s="177"/>
      <c r="G28" s="176"/>
      <c r="H28" s="177"/>
      <c r="I28" s="176"/>
      <c r="J28" s="177"/>
      <c r="K28" s="176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77"/>
      <c r="AI28" s="177"/>
      <c r="AJ28" s="177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0"/>
    </row>
    <row r="29" spans="1:52">
      <c r="C29" s="181"/>
      <c r="D29" s="182"/>
      <c r="E29" s="176"/>
      <c r="F29" s="177"/>
      <c r="G29" s="176"/>
      <c r="H29" s="177"/>
      <c r="I29" s="176"/>
      <c r="J29" s="177"/>
      <c r="K29" s="176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0"/>
    </row>
    <row r="30" spans="1:52">
      <c r="A30" s="183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0"/>
    </row>
    <row r="31" spans="1:52">
      <c r="A31" s="183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0"/>
    </row>
    <row r="32" spans="1:52">
      <c r="A32" s="183"/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0"/>
    </row>
    <row r="33" spans="1:49">
      <c r="A33" s="183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0"/>
    </row>
    <row r="34" spans="1:49">
      <c r="A34" s="183"/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0"/>
    </row>
    <row r="35" spans="1:49">
      <c r="A35" s="183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0"/>
    </row>
    <row r="36" spans="1:49">
      <c r="A36" s="183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0"/>
    </row>
    <row r="37" spans="1:49">
      <c r="A37" s="183"/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0"/>
    </row>
    <row r="38" spans="1:49">
      <c r="A38" s="183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0"/>
    </row>
    <row r="39" spans="1:49">
      <c r="A39" s="183"/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0"/>
    </row>
    <row r="40" spans="1:49">
      <c r="A40" s="183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0"/>
    </row>
    <row r="41" spans="1:49">
      <c r="A41" s="183"/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0"/>
    </row>
    <row r="42" spans="1:49">
      <c r="A42" s="183"/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0"/>
    </row>
    <row r="43" spans="1:49">
      <c r="A43" s="183"/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0"/>
    </row>
    <row r="44" spans="1:49">
      <c r="A44" s="183"/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0"/>
    </row>
    <row r="45" spans="1:49">
      <c r="A45" s="183"/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0"/>
    </row>
    <row r="46" spans="1:49">
      <c r="A46" s="183"/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0"/>
    </row>
    <row r="47" spans="1:49">
      <c r="A47" s="183"/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0"/>
    </row>
    <row r="48" spans="1:49">
      <c r="A48" s="183"/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0"/>
    </row>
    <row r="49" spans="1:49">
      <c r="A49" s="183"/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0"/>
    </row>
    <row r="50" spans="1:49">
      <c r="A50" s="183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  <c r="AH50" s="184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  <c r="AS50" s="184"/>
      <c r="AT50" s="184"/>
      <c r="AU50" s="184"/>
      <c r="AV50" s="184"/>
      <c r="AW50" s="170"/>
    </row>
    <row r="51" spans="1:49">
      <c r="A51" s="183"/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2"/>
      <c r="AE51" s="182"/>
      <c r="AF51" s="182"/>
      <c r="AG51" s="182"/>
      <c r="AH51" s="182"/>
      <c r="AI51" s="182"/>
      <c r="AJ51" s="182"/>
      <c r="AK51" s="182"/>
      <c r="AL51" s="182"/>
      <c r="AM51" s="182"/>
      <c r="AN51" s="182"/>
      <c r="AO51" s="182"/>
      <c r="AP51" s="182"/>
      <c r="AQ51" s="182"/>
      <c r="AR51" s="182"/>
      <c r="AS51" s="182"/>
      <c r="AT51" s="182"/>
      <c r="AU51" s="182"/>
      <c r="AV51" s="182"/>
      <c r="AW51" s="170"/>
    </row>
    <row r="52" spans="1:49">
      <c r="A52" s="183"/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2"/>
      <c r="AE52" s="182"/>
      <c r="AF52" s="182"/>
      <c r="AG52" s="182"/>
      <c r="AH52" s="182"/>
      <c r="AI52" s="182"/>
      <c r="AJ52" s="182"/>
      <c r="AK52" s="182"/>
      <c r="AL52" s="182"/>
      <c r="AM52" s="182"/>
      <c r="AN52" s="182"/>
      <c r="AO52" s="182"/>
      <c r="AP52" s="182"/>
      <c r="AQ52" s="182"/>
      <c r="AR52" s="182"/>
      <c r="AS52" s="182"/>
      <c r="AT52" s="182"/>
      <c r="AU52" s="182"/>
      <c r="AV52" s="182"/>
      <c r="AW52" s="170"/>
    </row>
    <row r="53" spans="1:49">
      <c r="A53" s="183"/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  <c r="AH53" s="182"/>
      <c r="AI53" s="182"/>
      <c r="AJ53" s="182"/>
      <c r="AK53" s="182"/>
      <c r="AL53" s="182"/>
      <c r="AM53" s="182"/>
      <c r="AN53" s="182"/>
      <c r="AO53" s="182"/>
      <c r="AP53" s="182"/>
      <c r="AQ53" s="182"/>
      <c r="AR53" s="182"/>
      <c r="AS53" s="182"/>
      <c r="AT53" s="182"/>
      <c r="AU53" s="182"/>
      <c r="AV53" s="182"/>
      <c r="AW53" s="170"/>
    </row>
    <row r="54" spans="1:49">
      <c r="A54" s="183"/>
      <c r="B54" s="183"/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2"/>
      <c r="AE54" s="182"/>
      <c r="AF54" s="182"/>
      <c r="AG54" s="182"/>
      <c r="AH54" s="182"/>
      <c r="AI54" s="182"/>
      <c r="AJ54" s="182"/>
      <c r="AK54" s="182"/>
      <c r="AL54" s="182"/>
      <c r="AM54" s="182"/>
      <c r="AN54" s="182"/>
      <c r="AO54" s="182"/>
      <c r="AP54" s="182"/>
      <c r="AQ54" s="182"/>
      <c r="AR54" s="182"/>
      <c r="AS54" s="182"/>
      <c r="AT54" s="182"/>
      <c r="AU54" s="182"/>
      <c r="AV54" s="182"/>
      <c r="AW54" s="170"/>
    </row>
    <row r="55" spans="1:49">
      <c r="A55" s="183"/>
      <c r="B55" s="183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3"/>
      <c r="AE55" s="183"/>
      <c r="AF55" s="183"/>
      <c r="AG55" s="183"/>
      <c r="AH55" s="183"/>
      <c r="AI55" s="183"/>
      <c r="AJ55" s="183"/>
      <c r="AK55" s="183"/>
      <c r="AL55" s="183"/>
      <c r="AM55" s="183"/>
      <c r="AN55" s="183"/>
      <c r="AO55" s="183"/>
      <c r="AP55" s="183"/>
      <c r="AQ55" s="183"/>
      <c r="AR55" s="183"/>
      <c r="AS55" s="183"/>
      <c r="AT55" s="183"/>
      <c r="AU55" s="183"/>
      <c r="AV55" s="183"/>
      <c r="AW55" s="170"/>
    </row>
    <row r="56" spans="1:49">
      <c r="A56" s="183"/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3"/>
      <c r="AE56" s="183"/>
      <c r="AF56" s="183"/>
      <c r="AG56" s="183"/>
      <c r="AH56" s="183"/>
      <c r="AI56" s="183"/>
      <c r="AJ56" s="183"/>
      <c r="AK56" s="183"/>
      <c r="AL56" s="183"/>
      <c r="AM56" s="183"/>
      <c r="AN56" s="183"/>
      <c r="AO56" s="183"/>
      <c r="AP56" s="183"/>
      <c r="AQ56" s="183"/>
      <c r="AR56" s="183"/>
      <c r="AS56" s="183"/>
      <c r="AT56" s="183"/>
      <c r="AU56" s="183"/>
      <c r="AV56" s="183"/>
      <c r="AW56" s="170"/>
    </row>
    <row r="57" spans="1:49">
      <c r="A57" s="183"/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  <c r="AA57" s="183"/>
      <c r="AB57" s="183"/>
      <c r="AC57" s="183"/>
      <c r="AD57" s="183"/>
      <c r="AE57" s="183"/>
      <c r="AF57" s="183"/>
      <c r="AG57" s="183"/>
      <c r="AH57" s="183"/>
      <c r="AI57" s="183"/>
      <c r="AJ57" s="183"/>
      <c r="AK57" s="183"/>
      <c r="AL57" s="183"/>
      <c r="AM57" s="183"/>
      <c r="AN57" s="183"/>
      <c r="AO57" s="183"/>
      <c r="AP57" s="183"/>
      <c r="AQ57" s="183"/>
      <c r="AR57" s="183"/>
      <c r="AS57" s="183"/>
      <c r="AT57" s="183"/>
      <c r="AU57" s="183"/>
      <c r="AV57" s="183"/>
      <c r="AW57" s="170"/>
    </row>
    <row r="167" spans="1:13">
      <c r="A167" s="185"/>
      <c r="B167" s="105"/>
      <c r="C167" s="186"/>
      <c r="D167" s="187"/>
      <c r="E167" s="188"/>
      <c r="F167" s="187"/>
      <c r="G167" s="188"/>
      <c r="H167" s="187"/>
      <c r="I167" s="188"/>
      <c r="J167" s="187"/>
      <c r="K167" s="188" t="e">
        <f>#REF!/100</f>
        <v>#REF!</v>
      </c>
      <c r="L167" s="187"/>
      <c r="M167" s="189"/>
    </row>
    <row r="168" spans="1:13">
      <c r="A168" s="111"/>
      <c r="B168" s="109"/>
      <c r="C168" s="192"/>
      <c r="D168" s="193"/>
      <c r="E168" s="194"/>
      <c r="F168" s="193"/>
      <c r="G168" s="194"/>
      <c r="H168" s="193"/>
      <c r="I168" s="194"/>
      <c r="J168" s="193" t="s">
        <v>362</v>
      </c>
      <c r="K168" s="194"/>
      <c r="L168" s="193"/>
      <c r="M168" s="195"/>
    </row>
    <row r="169" spans="1:13">
      <c r="A169" s="111"/>
      <c r="B169" s="109"/>
      <c r="C169" s="192"/>
      <c r="D169" s="193"/>
      <c r="E169" s="194"/>
      <c r="F169" s="193"/>
      <c r="G169" s="194"/>
      <c r="H169" s="193"/>
      <c r="I169" s="194"/>
      <c r="J169" s="193"/>
      <c r="K169" s="194"/>
      <c r="L169" s="193"/>
      <c r="M169" s="195"/>
    </row>
    <row r="170" spans="1:13">
      <c r="A170" s="111"/>
      <c r="B170" s="109"/>
      <c r="C170" s="192"/>
      <c r="D170" s="193"/>
      <c r="E170" s="194"/>
      <c r="F170" s="193"/>
      <c r="G170" s="194"/>
      <c r="H170" s="193"/>
      <c r="I170" s="194"/>
      <c r="J170" s="193"/>
      <c r="K170" s="194"/>
      <c r="L170" s="193"/>
      <c r="M170" s="195"/>
    </row>
    <row r="171" spans="1:13">
      <c r="A171" s="111"/>
      <c r="B171" s="109"/>
      <c r="C171" s="192"/>
      <c r="D171" s="193"/>
      <c r="E171" s="194"/>
      <c r="F171" s="193"/>
      <c r="G171" s="194"/>
      <c r="H171" s="193"/>
      <c r="I171" s="194"/>
      <c r="J171" s="193"/>
      <c r="K171" s="194"/>
      <c r="L171" s="193"/>
      <c r="M171" s="195"/>
    </row>
    <row r="172" spans="1:13">
      <c r="A172" s="111"/>
      <c r="B172" s="109"/>
      <c r="C172" s="192"/>
      <c r="D172" s="193"/>
      <c r="E172" s="194"/>
      <c r="F172" s="193"/>
      <c r="G172" s="194"/>
      <c r="H172" s="193"/>
      <c r="I172" s="194"/>
      <c r="J172" s="193"/>
      <c r="K172" s="194"/>
      <c r="L172" s="193"/>
      <c r="M172" s="195"/>
    </row>
    <row r="173" spans="1:13">
      <c r="A173" s="111"/>
      <c r="B173" s="109"/>
      <c r="C173" s="192"/>
      <c r="D173" s="193"/>
      <c r="E173" s="194"/>
      <c r="F173" s="193"/>
      <c r="G173" s="194"/>
      <c r="H173" s="193"/>
      <c r="I173" s="194"/>
      <c r="J173" s="193"/>
      <c r="K173" s="194"/>
      <c r="L173" s="193"/>
      <c r="M173" s="195"/>
    </row>
    <row r="174" spans="1:13">
      <c r="A174" s="111"/>
      <c r="B174" s="109"/>
      <c r="C174" s="192"/>
      <c r="D174" s="193"/>
      <c r="E174" s="194"/>
      <c r="F174" s="193"/>
      <c r="G174" s="194"/>
      <c r="H174" s="193"/>
      <c r="I174" s="194"/>
      <c r="J174" s="193"/>
      <c r="K174" s="194"/>
      <c r="L174" s="193"/>
      <c r="M174" s="195"/>
    </row>
    <row r="175" spans="1:13">
      <c r="A175" s="111"/>
      <c r="B175" s="109"/>
      <c r="C175" s="192"/>
      <c r="D175" s="193"/>
      <c r="E175" s="194"/>
      <c r="F175" s="193"/>
      <c r="G175" s="194"/>
      <c r="H175" s="193"/>
      <c r="I175" s="194"/>
      <c r="J175" s="193"/>
      <c r="K175" s="194"/>
      <c r="L175" s="193"/>
      <c r="M175" s="195"/>
    </row>
    <row r="176" spans="1:13">
      <c r="A176" s="111"/>
      <c r="B176" s="109"/>
      <c r="C176" s="192"/>
      <c r="D176" s="193"/>
      <c r="E176" s="194"/>
      <c r="F176" s="193"/>
      <c r="G176" s="194"/>
      <c r="H176" s="193"/>
      <c r="I176" s="194"/>
      <c r="J176" s="193"/>
      <c r="K176" s="194"/>
      <c r="L176" s="193"/>
      <c r="M176" s="195"/>
    </row>
    <row r="177" spans="1:13">
      <c r="A177" s="111"/>
      <c r="B177" s="109"/>
      <c r="C177" s="192"/>
      <c r="D177" s="193"/>
      <c r="E177" s="194"/>
      <c r="F177" s="193"/>
      <c r="G177" s="194"/>
      <c r="H177" s="193"/>
      <c r="I177" s="194"/>
      <c r="J177" s="193"/>
      <c r="K177" s="194"/>
      <c r="L177" s="193"/>
      <c r="M177" s="195"/>
    </row>
    <row r="178" spans="1:13">
      <c r="A178" s="111"/>
      <c r="B178" s="109"/>
      <c r="C178" s="192"/>
      <c r="D178" s="193"/>
      <c r="E178" s="194"/>
      <c r="F178" s="193"/>
      <c r="G178" s="194"/>
      <c r="H178" s="193"/>
      <c r="I178" s="194"/>
      <c r="J178" s="193"/>
      <c r="K178" s="194"/>
      <c r="L178" s="193"/>
      <c r="M178" s="195"/>
    </row>
    <row r="179" spans="1:13">
      <c r="A179" s="111"/>
      <c r="B179" s="109"/>
      <c r="C179" s="192"/>
      <c r="D179" s="193"/>
      <c r="E179" s="194"/>
      <c r="F179" s="193"/>
      <c r="G179" s="194"/>
      <c r="H179" s="193"/>
      <c r="I179" s="194"/>
      <c r="J179" s="193"/>
      <c r="K179" s="194"/>
      <c r="L179" s="193"/>
      <c r="M179" s="195"/>
    </row>
    <row r="180" spans="1:13">
      <c r="A180" s="111"/>
      <c r="B180" s="109"/>
      <c r="C180" s="192"/>
      <c r="D180" s="193"/>
      <c r="E180" s="194"/>
      <c r="F180" s="193"/>
      <c r="G180" s="194"/>
      <c r="H180" s="193"/>
      <c r="I180" s="194"/>
      <c r="J180" s="193"/>
      <c r="K180" s="194"/>
      <c r="L180" s="193"/>
      <c r="M180" s="195"/>
    </row>
    <row r="181" spans="1:13">
      <c r="A181" s="111"/>
      <c r="B181" s="109"/>
      <c r="C181" s="192"/>
      <c r="D181" s="193"/>
      <c r="E181" s="194"/>
      <c r="F181" s="193"/>
      <c r="G181" s="194"/>
      <c r="H181" s="193"/>
      <c r="I181" s="194"/>
      <c r="J181" s="193"/>
      <c r="K181" s="194"/>
      <c r="L181" s="193"/>
      <c r="M181" s="195"/>
    </row>
    <row r="182" spans="1:13">
      <c r="A182" s="111"/>
      <c r="B182" s="109"/>
      <c r="C182" s="192"/>
      <c r="D182" s="193"/>
      <c r="E182" s="194"/>
      <c r="F182" s="193"/>
      <c r="G182" s="194"/>
      <c r="H182" s="193"/>
      <c r="I182" s="194"/>
      <c r="J182" s="193"/>
      <c r="K182" s="194"/>
      <c r="L182" s="193"/>
      <c r="M182" s="195"/>
    </row>
    <row r="183" spans="1:13">
      <c r="A183" s="111"/>
      <c r="B183" s="109"/>
      <c r="C183" s="192"/>
      <c r="D183" s="193"/>
      <c r="E183" s="194"/>
      <c r="F183" s="193"/>
      <c r="G183" s="194"/>
      <c r="H183" s="193"/>
      <c r="I183" s="194"/>
      <c r="J183" s="193"/>
      <c r="K183" s="194"/>
      <c r="L183" s="193"/>
      <c r="M183" s="195"/>
    </row>
    <row r="184" spans="1:13">
      <c r="A184" s="111"/>
      <c r="B184" s="109"/>
      <c r="C184" s="192"/>
      <c r="D184" s="193"/>
      <c r="E184" s="194"/>
      <c r="F184" s="193"/>
      <c r="G184" s="194"/>
      <c r="H184" s="193"/>
      <c r="I184" s="194"/>
      <c r="J184" s="193"/>
      <c r="K184" s="194"/>
      <c r="L184" s="193"/>
      <c r="M184" s="195"/>
    </row>
    <row r="185" spans="1:13">
      <c r="A185" s="111"/>
      <c r="B185" s="109"/>
      <c r="C185" s="192"/>
      <c r="D185" s="193"/>
      <c r="E185" s="194"/>
      <c r="F185" s="193"/>
      <c r="G185" s="194"/>
      <c r="H185" s="193"/>
      <c r="I185" s="194"/>
      <c r="J185" s="193"/>
      <c r="K185" s="194"/>
      <c r="L185" s="193"/>
      <c r="M185" s="195"/>
    </row>
    <row r="186" spans="1:13">
      <c r="A186" s="111"/>
      <c r="B186" s="109"/>
      <c r="C186" s="192"/>
      <c r="D186" s="193"/>
      <c r="E186" s="194"/>
      <c r="F186" s="193"/>
      <c r="G186" s="194"/>
      <c r="H186" s="193"/>
      <c r="I186" s="194"/>
      <c r="J186" s="193"/>
      <c r="K186" s="194"/>
      <c r="L186" s="193"/>
      <c r="M186" s="195"/>
    </row>
    <row r="187" spans="1:13">
      <c r="A187" s="111"/>
      <c r="B187" s="109"/>
      <c r="C187" s="192"/>
      <c r="D187" s="193"/>
      <c r="E187" s="194"/>
      <c r="F187" s="193"/>
      <c r="G187" s="194"/>
      <c r="H187" s="193"/>
      <c r="I187" s="194"/>
      <c r="J187" s="193"/>
      <c r="K187" s="194"/>
      <c r="L187" s="193"/>
      <c r="M187" s="195"/>
    </row>
    <row r="188" spans="1:13">
      <c r="A188" s="111"/>
      <c r="B188" s="109"/>
      <c r="C188" s="192"/>
      <c r="D188" s="193"/>
      <c r="E188" s="194"/>
      <c r="F188" s="193"/>
      <c r="G188" s="194"/>
      <c r="H188" s="193"/>
      <c r="I188" s="194"/>
      <c r="J188" s="193"/>
      <c r="K188" s="194"/>
      <c r="L188" s="193"/>
      <c r="M188" s="195"/>
    </row>
    <row r="189" spans="1:13">
      <c r="A189" s="111"/>
      <c r="B189" s="109"/>
      <c r="C189" s="192"/>
      <c r="D189" s="193"/>
      <c r="E189" s="194"/>
      <c r="F189" s="193"/>
      <c r="G189" s="194"/>
      <c r="H189" s="193"/>
      <c r="I189" s="194"/>
      <c r="J189" s="193"/>
      <c r="K189" s="194"/>
      <c r="L189" s="193"/>
      <c r="M189" s="195"/>
    </row>
    <row r="190" spans="1:13">
      <c r="A190" s="111"/>
      <c r="B190" s="109"/>
      <c r="C190" s="192"/>
      <c r="D190" s="193"/>
      <c r="E190" s="194"/>
      <c r="F190" s="193"/>
      <c r="G190" s="194"/>
      <c r="H190" s="193"/>
      <c r="I190" s="194"/>
      <c r="J190" s="193"/>
      <c r="K190" s="194"/>
      <c r="L190" s="193"/>
      <c r="M190" s="195"/>
    </row>
    <row r="191" spans="1:13">
      <c r="A191" s="111"/>
      <c r="B191" s="109"/>
      <c r="C191" s="192"/>
      <c r="D191" s="193"/>
      <c r="E191" s="194"/>
      <c r="F191" s="193"/>
      <c r="G191" s="194"/>
      <c r="H191" s="193"/>
      <c r="I191" s="194"/>
      <c r="J191" s="193"/>
      <c r="K191" s="194"/>
      <c r="L191" s="193"/>
      <c r="M191" s="195"/>
    </row>
    <row r="192" spans="1:13">
      <c r="A192" s="111"/>
      <c r="B192" s="109"/>
      <c r="C192" s="192"/>
      <c r="D192" s="193"/>
      <c r="E192" s="194"/>
      <c r="F192" s="193"/>
      <c r="G192" s="194"/>
      <c r="H192" s="193"/>
      <c r="I192" s="194"/>
      <c r="J192" s="193"/>
      <c r="K192" s="194"/>
      <c r="L192" s="193"/>
      <c r="M192" s="195"/>
    </row>
    <row r="193" spans="1:16">
      <c r="A193" s="111"/>
      <c r="B193" s="109"/>
      <c r="C193" s="192"/>
      <c r="D193" s="193"/>
      <c r="E193" s="194"/>
      <c r="F193" s="193"/>
      <c r="G193" s="194"/>
      <c r="H193" s="193"/>
      <c r="I193" s="194"/>
      <c r="J193" s="193"/>
      <c r="K193" s="194"/>
      <c r="L193" s="193"/>
      <c r="M193" s="195"/>
    </row>
    <row r="194" spans="1:16">
      <c r="A194" s="111"/>
      <c r="B194" s="109"/>
      <c r="C194" s="192"/>
      <c r="D194" s="193"/>
      <c r="E194" s="194"/>
      <c r="F194" s="193"/>
      <c r="G194" s="194"/>
      <c r="H194" s="193"/>
      <c r="I194" s="194"/>
      <c r="J194" s="193"/>
      <c r="K194" s="194"/>
      <c r="L194" s="193"/>
      <c r="M194" s="195"/>
    </row>
    <row r="195" spans="1:16" ht="23.25" customHeight="1">
      <c r="A195" s="111"/>
      <c r="B195" s="109"/>
      <c r="C195" s="192"/>
      <c r="D195" s="193"/>
      <c r="E195" s="194"/>
      <c r="F195" s="193"/>
      <c r="G195" s="194"/>
      <c r="H195" s="193"/>
      <c r="I195" s="194"/>
      <c r="J195" s="193"/>
      <c r="K195" s="194"/>
      <c r="L195" s="193"/>
      <c r="M195" s="195"/>
    </row>
    <row r="196" spans="1:16">
      <c r="A196" s="111"/>
      <c r="B196" s="109"/>
      <c r="C196" s="192"/>
      <c r="D196" s="193"/>
      <c r="E196" s="194"/>
      <c r="F196" s="193"/>
      <c r="G196" s="194"/>
      <c r="H196" s="193"/>
      <c r="I196" s="194"/>
      <c r="J196" s="193"/>
      <c r="K196" s="194"/>
      <c r="L196" s="193"/>
      <c r="M196" s="195"/>
    </row>
    <row r="197" spans="1:16">
      <c r="A197" s="111"/>
      <c r="B197" s="109"/>
      <c r="C197" s="192"/>
      <c r="D197" s="193"/>
      <c r="E197" s="194"/>
      <c r="F197" s="193"/>
      <c r="G197" s="194"/>
      <c r="H197" s="193"/>
      <c r="I197" s="194"/>
      <c r="J197" s="193"/>
      <c r="K197" s="194"/>
      <c r="L197" s="193"/>
      <c r="M197" s="195"/>
    </row>
    <row r="198" spans="1:16">
      <c r="A198" s="111"/>
      <c r="B198" s="109"/>
      <c r="C198" s="192"/>
      <c r="D198" s="193"/>
      <c r="E198" s="194"/>
      <c r="F198" s="193"/>
      <c r="G198" s="194" t="s">
        <v>3</v>
      </c>
      <c r="H198" s="193" t="s">
        <v>363</v>
      </c>
      <c r="I198" s="194" t="s">
        <v>364</v>
      </c>
      <c r="J198" s="193" t="s">
        <v>362</v>
      </c>
      <c r="K198" s="194"/>
      <c r="L198" s="193"/>
      <c r="M198" s="195"/>
    </row>
    <row r="199" spans="1:16">
      <c r="A199" s="111"/>
      <c r="B199" s="109" t="s">
        <v>365</v>
      </c>
      <c r="C199" s="192"/>
      <c r="D199" s="193"/>
      <c r="E199" s="194"/>
      <c r="F199" s="193"/>
      <c r="G199" s="194">
        <f>3498.77</f>
        <v>3498.77</v>
      </c>
      <c r="H199" s="193">
        <f>G199*239.055/140.549</f>
        <v>5950.9385506122417</v>
      </c>
      <c r="I199" s="194">
        <f>H199*0.4</f>
        <v>2380.3754202448968</v>
      </c>
      <c r="J199" s="193">
        <f>TRUNC(I199*0.12,2)</f>
        <v>285.64</v>
      </c>
      <c r="K199" s="194">
        <f>(J199+I199)*0.1474</f>
        <v>392.97067294409777</v>
      </c>
      <c r="L199" s="193">
        <f>SUM(I199:K199)</f>
        <v>3058.9860931889943</v>
      </c>
      <c r="M199" s="195">
        <f>TRUNC(L199*D199,2)</f>
        <v>0</v>
      </c>
      <c r="N199" s="190" t="s">
        <v>366</v>
      </c>
      <c r="O199" s="196">
        <v>38869</v>
      </c>
      <c r="P199" s="196">
        <v>43922</v>
      </c>
    </row>
    <row r="200" spans="1:16">
      <c r="A200" s="111"/>
      <c r="B200" s="109"/>
      <c r="C200" s="192"/>
      <c r="D200" s="193"/>
      <c r="E200" s="194"/>
      <c r="F200" s="193"/>
      <c r="G200" s="194"/>
      <c r="H200" s="193"/>
      <c r="I200" s="194"/>
      <c r="J200" s="193"/>
      <c r="K200" s="194"/>
      <c r="L200" s="193"/>
      <c r="M200" s="197"/>
      <c r="O200" s="190">
        <v>140.54900000000001</v>
      </c>
      <c r="P200" s="190">
        <v>239.05500000000001</v>
      </c>
    </row>
    <row r="201" spans="1:16">
      <c r="A201" s="111"/>
      <c r="B201" s="109"/>
      <c r="C201" s="192"/>
      <c r="D201" s="193"/>
      <c r="E201" s="194"/>
      <c r="F201" s="193"/>
      <c r="G201" s="194"/>
      <c r="H201" s="193"/>
      <c r="I201" s="194"/>
      <c r="J201" s="193"/>
      <c r="K201" s="194"/>
      <c r="L201" s="193"/>
      <c r="M201" s="195"/>
    </row>
    <row r="202" spans="1:16">
      <c r="A202" s="111"/>
      <c r="B202" s="109"/>
      <c r="C202" s="192" t="s">
        <v>367</v>
      </c>
      <c r="D202" s="193"/>
      <c r="E202" s="194"/>
      <c r="F202" s="193"/>
      <c r="G202" s="194"/>
      <c r="H202" s="193"/>
      <c r="I202" s="194"/>
      <c r="J202" s="193"/>
      <c r="K202" s="194"/>
      <c r="L202" s="193"/>
      <c r="M202" s="195">
        <f>M200+M197+M180</f>
        <v>0</v>
      </c>
    </row>
    <row r="203" spans="1:16">
      <c r="A203" s="111"/>
      <c r="B203" s="109"/>
      <c r="C203" s="192"/>
      <c r="D203" s="193"/>
      <c r="E203" s="194"/>
      <c r="F203" s="193"/>
      <c r="G203" s="194"/>
      <c r="H203" s="193"/>
      <c r="I203" s="194"/>
      <c r="J203" s="193"/>
      <c r="K203" s="194"/>
      <c r="L203" s="193"/>
      <c r="M203" s="195"/>
    </row>
    <row r="204" spans="1:16">
      <c r="A204" s="111"/>
      <c r="B204" s="109"/>
      <c r="C204" s="192"/>
      <c r="D204" s="193"/>
      <c r="E204" s="194"/>
      <c r="F204" s="193"/>
      <c r="G204" s="194"/>
      <c r="H204" s="193"/>
      <c r="I204" s="194"/>
      <c r="J204" s="193"/>
      <c r="K204" s="194"/>
      <c r="L204" s="193"/>
      <c r="M204" s="195"/>
    </row>
    <row r="205" spans="1:16">
      <c r="A205" s="111"/>
      <c r="B205" s="109"/>
      <c r="C205" s="192"/>
      <c r="D205" s="193"/>
      <c r="E205" s="194"/>
      <c r="F205" s="193"/>
      <c r="G205" s="194"/>
      <c r="H205" s="193"/>
      <c r="I205" s="194"/>
      <c r="J205" s="193"/>
      <c r="K205" s="194"/>
      <c r="L205" s="193"/>
      <c r="M205" s="195"/>
    </row>
    <row r="206" spans="1:16">
      <c r="A206" s="111" t="s">
        <v>368</v>
      </c>
      <c r="B206" s="109"/>
      <c r="C206" s="192"/>
      <c r="D206" s="193"/>
      <c r="E206" s="194"/>
      <c r="F206" s="193"/>
      <c r="G206" s="194"/>
      <c r="H206" s="193"/>
      <c r="I206" s="194"/>
      <c r="J206" s="193"/>
      <c r="K206" s="194"/>
      <c r="L206" s="193"/>
      <c r="M206" s="195"/>
    </row>
    <row r="207" spans="1:16">
      <c r="A207" s="111" t="s">
        <v>369</v>
      </c>
      <c r="B207" s="109"/>
      <c r="C207" s="192"/>
      <c r="D207" s="193"/>
      <c r="E207" s="194"/>
      <c r="F207" s="193"/>
      <c r="G207" s="194"/>
      <c r="H207" s="193"/>
      <c r="I207" s="194"/>
      <c r="J207" s="193"/>
      <c r="K207" s="194"/>
      <c r="L207" s="193"/>
      <c r="M207" s="195"/>
    </row>
    <row r="208" spans="1:16">
      <c r="A208" s="198"/>
      <c r="B208" s="199"/>
      <c r="C208" s="200"/>
      <c r="D208" s="201"/>
      <c r="E208" s="202"/>
      <c r="F208" s="201"/>
      <c r="G208" s="202"/>
      <c r="H208" s="201"/>
      <c r="I208" s="202"/>
      <c r="J208" s="201"/>
      <c r="K208" s="202"/>
      <c r="L208" s="201"/>
      <c r="M208" s="203"/>
    </row>
  </sheetData>
  <mergeCells count="41">
    <mergeCell ref="A1:AW1"/>
    <mergeCell ref="A2:A3"/>
    <mergeCell ref="C2:L2"/>
    <mergeCell ref="M2:X2"/>
    <mergeCell ref="Y2:AJ2"/>
    <mergeCell ref="AK2:AV2"/>
    <mergeCell ref="C3:L3"/>
    <mergeCell ref="M3:X3"/>
    <mergeCell ref="Y3:AJ3"/>
    <mergeCell ref="AK3:AV3"/>
    <mergeCell ref="Y4:AJ4"/>
    <mergeCell ref="AK4:AV4"/>
    <mergeCell ref="C5:L6"/>
    <mergeCell ref="M5:X6"/>
    <mergeCell ref="Y5:AJ6"/>
    <mergeCell ref="AK5:AV6"/>
    <mergeCell ref="C4:L4"/>
    <mergeCell ref="M4:X4"/>
    <mergeCell ref="D7:K7"/>
    <mergeCell ref="C9:D10"/>
    <mergeCell ref="E9:E10"/>
    <mergeCell ref="F9:L9"/>
    <mergeCell ref="M9:X9"/>
    <mergeCell ref="Y9:AI9"/>
    <mergeCell ref="C11:D12"/>
    <mergeCell ref="E11:E12"/>
    <mergeCell ref="C13:D13"/>
    <mergeCell ref="E13:F13"/>
    <mergeCell ref="C14:E14"/>
    <mergeCell ref="C15:E15"/>
    <mergeCell ref="C16:E16"/>
    <mergeCell ref="C17:E17"/>
    <mergeCell ref="E19:E21"/>
    <mergeCell ref="K19:K21"/>
    <mergeCell ref="L19:L21"/>
    <mergeCell ref="AV19:AV21"/>
    <mergeCell ref="F19:F21"/>
    <mergeCell ref="G19:G21"/>
    <mergeCell ref="H19:H21"/>
    <mergeCell ref="I19:I21"/>
    <mergeCell ref="J19:J21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ilha1">
    <tabColor rgb="FFFFFF00"/>
  </sheetPr>
  <dimension ref="A1:AC38"/>
  <sheetViews>
    <sheetView showGridLines="0" tabSelected="1" view="pageBreakPreview" zoomScaleNormal="100" zoomScaleSheetLayoutView="100" workbookViewId="0">
      <selection activeCell="J16" sqref="J16"/>
    </sheetView>
  </sheetViews>
  <sheetFormatPr defaultColWidth="8.85546875" defaultRowHeight="15"/>
  <cols>
    <col min="1" max="1" width="5.5703125" style="315" customWidth="1"/>
    <col min="2" max="2" width="5.7109375" style="315" customWidth="1"/>
    <col min="3" max="3" width="48.140625" style="315" bestFit="1" customWidth="1"/>
    <col min="4" max="4" width="0.28515625" style="315" hidden="1" customWidth="1"/>
    <col min="5" max="5" width="9.42578125" style="315" customWidth="1"/>
    <col min="6" max="6" width="10.28515625" style="315" customWidth="1"/>
    <col min="7" max="7" width="6.5703125" style="315" bestFit="1" customWidth="1"/>
    <col min="8" max="8" width="6.42578125" style="315" customWidth="1"/>
    <col min="9" max="9" width="6.42578125" style="315" bestFit="1" customWidth="1"/>
    <col min="10" max="10" width="14.7109375" style="315" customWidth="1"/>
    <col min="11" max="11" width="19" style="315" customWidth="1"/>
    <col min="12" max="12" width="14.42578125" style="315" customWidth="1"/>
    <col min="13" max="13" width="20.28515625" style="315" customWidth="1"/>
    <col min="14" max="14" width="30.85546875" style="314" customWidth="1"/>
    <col min="15" max="15" width="23.28515625" style="8" bestFit="1" customWidth="1"/>
    <col min="16" max="16" width="3.85546875" style="315" customWidth="1"/>
    <col min="17" max="17" width="15.140625" style="315" customWidth="1"/>
    <col min="18" max="18" width="19" style="315" bestFit="1" customWidth="1"/>
    <col min="19" max="16384" width="8.85546875" style="315"/>
  </cols>
  <sheetData>
    <row r="1" spans="2:29" ht="15.75">
      <c r="B1" s="291" t="s">
        <v>10</v>
      </c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3"/>
    </row>
    <row r="2" spans="2:29" s="317" customFormat="1" ht="15.75">
      <c r="B2" s="294" t="s">
        <v>370</v>
      </c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6"/>
      <c r="N2" s="316"/>
      <c r="O2" s="10"/>
    </row>
    <row r="3" spans="2:29" ht="15.75">
      <c r="B3" s="294" t="s">
        <v>371</v>
      </c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6"/>
    </row>
    <row r="4" spans="2:29" s="314" customFormat="1" ht="12.75" customHeight="1">
      <c r="B4" s="294" t="s">
        <v>9</v>
      </c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6"/>
      <c r="N4" s="318"/>
      <c r="O4" s="318"/>
      <c r="P4" s="318"/>
      <c r="Q4" s="318"/>
      <c r="R4" s="318"/>
      <c r="S4" s="318"/>
      <c r="T4" s="318"/>
      <c r="U4" s="318"/>
      <c r="V4" s="318"/>
      <c r="W4" s="319"/>
      <c r="X4" s="319"/>
      <c r="Y4" s="319"/>
      <c r="Z4" s="319"/>
      <c r="AA4" s="319"/>
      <c r="AB4" s="319"/>
      <c r="AC4" s="319"/>
    </row>
    <row r="5" spans="2:29" ht="48.75" customHeight="1">
      <c r="B5" s="297" t="s">
        <v>372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9"/>
      <c r="P5" s="320"/>
      <c r="Q5" s="320"/>
      <c r="R5" s="320"/>
      <c r="S5" s="320"/>
    </row>
    <row r="6" spans="2:29">
      <c r="B6" s="300"/>
      <c r="C6" s="301"/>
      <c r="D6" s="302"/>
      <c r="E6" s="302"/>
      <c r="F6" s="303"/>
      <c r="G6" s="303"/>
      <c r="H6" s="304"/>
      <c r="I6" s="304"/>
      <c r="J6" s="302" t="s">
        <v>78</v>
      </c>
      <c r="K6" s="305">
        <v>42</v>
      </c>
      <c r="L6" s="306"/>
      <c r="M6" s="307"/>
    </row>
    <row r="7" spans="2:29" ht="15" customHeight="1">
      <c r="B7" s="308" t="s">
        <v>373</v>
      </c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10"/>
    </row>
    <row r="8" spans="2:29">
      <c r="B8" s="311" t="s">
        <v>374</v>
      </c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3"/>
      <c r="N8" s="9"/>
      <c r="O8" s="9"/>
    </row>
    <row r="9" spans="2:29" ht="15.75" customHeight="1">
      <c r="B9" s="321" t="s">
        <v>77</v>
      </c>
      <c r="C9" s="322"/>
      <c r="D9" s="322"/>
      <c r="E9" s="322" t="s">
        <v>63</v>
      </c>
      <c r="F9" s="323" t="s">
        <v>7</v>
      </c>
      <c r="G9" s="323" t="s">
        <v>6</v>
      </c>
      <c r="H9" s="323"/>
      <c r="I9" s="323"/>
      <c r="J9" s="324" t="s">
        <v>3</v>
      </c>
      <c r="K9" s="286">
        <v>0</v>
      </c>
      <c r="L9" s="322" t="s">
        <v>5</v>
      </c>
      <c r="M9" s="325" t="s">
        <v>4</v>
      </c>
      <c r="N9" s="16"/>
      <c r="O9" s="16"/>
    </row>
    <row r="10" spans="2:29" ht="22.5">
      <c r="B10" s="321"/>
      <c r="C10" s="322"/>
      <c r="D10" s="322"/>
      <c r="E10" s="326"/>
      <c r="F10" s="327"/>
      <c r="G10" s="328" t="s">
        <v>76</v>
      </c>
      <c r="H10" s="328" t="s">
        <v>75</v>
      </c>
      <c r="I10" s="329" t="s">
        <v>58</v>
      </c>
      <c r="J10" s="330"/>
      <c r="K10" s="331" t="s">
        <v>61</v>
      </c>
      <c r="L10" s="326"/>
      <c r="M10" s="332"/>
      <c r="N10" s="16"/>
      <c r="O10" s="16"/>
    </row>
    <row r="11" spans="2:29">
      <c r="B11" s="333" t="s">
        <v>95</v>
      </c>
      <c r="C11" s="334"/>
      <c r="D11" s="334"/>
      <c r="E11" s="335"/>
      <c r="F11" s="335"/>
      <c r="G11" s="335"/>
      <c r="H11" s="335"/>
      <c r="I11" s="335"/>
      <c r="J11" s="335"/>
      <c r="K11" s="335"/>
      <c r="L11" s="335"/>
      <c r="M11" s="336"/>
      <c r="N11" s="16"/>
      <c r="O11" s="16"/>
      <c r="R11" s="315" t="s">
        <v>110</v>
      </c>
    </row>
    <row r="12" spans="2:29">
      <c r="B12" s="333" t="s">
        <v>335</v>
      </c>
      <c r="C12" s="334"/>
      <c r="D12" s="334"/>
      <c r="E12" s="335"/>
      <c r="F12" s="335"/>
      <c r="G12" s="335"/>
      <c r="H12" s="335"/>
      <c r="I12" s="335"/>
      <c r="J12" s="335"/>
      <c r="K12" s="335"/>
      <c r="L12" s="335"/>
      <c r="M12" s="335"/>
      <c r="N12" s="16"/>
      <c r="O12" s="16"/>
    </row>
    <row r="13" spans="2:29">
      <c r="B13" s="212" t="s">
        <v>336</v>
      </c>
      <c r="C13" s="337" t="s">
        <v>375</v>
      </c>
      <c r="D13" s="338" t="s">
        <v>211</v>
      </c>
      <c r="E13" s="339" t="s">
        <v>90</v>
      </c>
      <c r="F13" s="212" t="s">
        <v>0</v>
      </c>
      <c r="G13" s="340">
        <v>1</v>
      </c>
      <c r="H13" s="340">
        <v>42</v>
      </c>
      <c r="I13" s="340">
        <f>G13*H13</f>
        <v>42</v>
      </c>
      <c r="J13" s="287">
        <v>0</v>
      </c>
      <c r="K13" s="341">
        <f>ROUND(J13*$K$9,2)</f>
        <v>0</v>
      </c>
      <c r="L13" s="342">
        <f>J13+K13</f>
        <v>0</v>
      </c>
      <c r="M13" s="213">
        <f>ROUND(I13*L13,2)</f>
        <v>0</v>
      </c>
      <c r="N13" s="16"/>
      <c r="O13" s="16"/>
    </row>
    <row r="14" spans="2:29">
      <c r="B14" s="212" t="s">
        <v>385</v>
      </c>
      <c r="C14" s="337" t="s">
        <v>376</v>
      </c>
      <c r="D14" s="338" t="s">
        <v>90</v>
      </c>
      <c r="E14" s="339" t="s">
        <v>211</v>
      </c>
      <c r="F14" s="212" t="s">
        <v>0</v>
      </c>
      <c r="G14" s="340">
        <v>2</v>
      </c>
      <c r="H14" s="340">
        <v>42</v>
      </c>
      <c r="I14" s="340">
        <f t="shared" ref="I14:I18" si="0">G14*H14</f>
        <v>84</v>
      </c>
      <c r="J14" s="287">
        <v>0</v>
      </c>
      <c r="K14" s="341">
        <f>ROUND(J14*$K$9,2)</f>
        <v>0</v>
      </c>
      <c r="L14" s="342">
        <f>J14+K14</f>
        <v>0</v>
      </c>
      <c r="M14" s="213">
        <f>ROUND(I14*L14,2)</f>
        <v>0</v>
      </c>
      <c r="N14" s="16"/>
      <c r="O14" s="16"/>
    </row>
    <row r="15" spans="2:29">
      <c r="B15" s="212" t="s">
        <v>349</v>
      </c>
      <c r="C15" s="337" t="s">
        <v>377</v>
      </c>
      <c r="D15" s="338" t="s">
        <v>211</v>
      </c>
      <c r="E15" s="339" t="s">
        <v>197</v>
      </c>
      <c r="F15" s="212" t="s">
        <v>0</v>
      </c>
      <c r="G15" s="340">
        <v>1</v>
      </c>
      <c r="H15" s="340">
        <v>42</v>
      </c>
      <c r="I15" s="340">
        <f t="shared" ref="I15" si="1">G15*H15</f>
        <v>42</v>
      </c>
      <c r="J15" s="287">
        <v>0</v>
      </c>
      <c r="K15" s="341">
        <f>ROUND(J15*$K$9,2)</f>
        <v>0</v>
      </c>
      <c r="L15" s="342">
        <f>J15+K15</f>
        <v>0</v>
      </c>
      <c r="M15" s="213">
        <f>ROUND(I15*L15,2)</f>
        <v>0</v>
      </c>
      <c r="N15" s="16"/>
      <c r="O15" s="16"/>
    </row>
    <row r="16" spans="2:29" ht="25.5">
      <c r="B16" s="212" t="s">
        <v>350</v>
      </c>
      <c r="C16" s="337" t="s">
        <v>378</v>
      </c>
      <c r="D16" s="338" t="s">
        <v>211</v>
      </c>
      <c r="E16" s="339" t="s">
        <v>211</v>
      </c>
      <c r="F16" s="212" t="s">
        <v>0</v>
      </c>
      <c r="G16" s="340">
        <v>1</v>
      </c>
      <c r="H16" s="340">
        <v>3</v>
      </c>
      <c r="I16" s="340">
        <f t="shared" si="0"/>
        <v>3</v>
      </c>
      <c r="J16" s="287">
        <v>0</v>
      </c>
      <c r="K16" s="341">
        <f t="shared" ref="K16:K18" si="2">ROUND(J16*$K$9,2)</f>
        <v>0</v>
      </c>
      <c r="L16" s="342">
        <f t="shared" ref="L16:L18" si="3">J16+K16</f>
        <v>0</v>
      </c>
      <c r="M16" s="213">
        <f t="shared" ref="M16:M18" si="4">ROUND(I16*L16,2)</f>
        <v>0</v>
      </c>
      <c r="N16" s="17"/>
      <c r="O16" s="17"/>
    </row>
    <row r="17" spans="1:23">
      <c r="B17" s="212" t="s">
        <v>351</v>
      </c>
      <c r="C17" s="337" t="s">
        <v>379</v>
      </c>
      <c r="D17" s="338" t="s">
        <v>175</v>
      </c>
      <c r="E17" s="343" t="s">
        <v>175</v>
      </c>
      <c r="F17" s="212" t="s">
        <v>0</v>
      </c>
      <c r="G17" s="340">
        <v>1</v>
      </c>
      <c r="H17" s="340">
        <v>42</v>
      </c>
      <c r="I17" s="340">
        <f t="shared" si="0"/>
        <v>42</v>
      </c>
      <c r="J17" s="287">
        <v>0</v>
      </c>
      <c r="K17" s="341">
        <f t="shared" si="2"/>
        <v>0</v>
      </c>
      <c r="L17" s="342">
        <f t="shared" si="3"/>
        <v>0</v>
      </c>
      <c r="M17" s="213">
        <f t="shared" si="4"/>
        <v>0</v>
      </c>
      <c r="N17" s="17"/>
      <c r="O17" s="17"/>
      <c r="Q17" s="344"/>
    </row>
    <row r="18" spans="1:23">
      <c r="B18" s="212" t="s">
        <v>352</v>
      </c>
      <c r="C18" s="337" t="s">
        <v>380</v>
      </c>
      <c r="D18" s="338" t="s">
        <v>259</v>
      </c>
      <c r="E18" s="339" t="s">
        <v>259</v>
      </c>
      <c r="F18" s="212" t="s">
        <v>0</v>
      </c>
      <c r="G18" s="340">
        <v>2</v>
      </c>
      <c r="H18" s="340">
        <v>42</v>
      </c>
      <c r="I18" s="340">
        <f t="shared" si="0"/>
        <v>84</v>
      </c>
      <c r="J18" s="287">
        <v>0</v>
      </c>
      <c r="K18" s="341">
        <f t="shared" si="2"/>
        <v>0</v>
      </c>
      <c r="L18" s="342">
        <f t="shared" si="3"/>
        <v>0</v>
      </c>
      <c r="M18" s="213">
        <f t="shared" si="4"/>
        <v>0</v>
      </c>
      <c r="N18" s="17"/>
      <c r="O18" s="17"/>
    </row>
    <row r="19" spans="1:23" ht="18" customHeight="1">
      <c r="B19" s="345"/>
      <c r="C19" s="346"/>
      <c r="D19" s="346" t="s">
        <v>57</v>
      </c>
      <c r="E19" s="346"/>
      <c r="F19" s="346"/>
      <c r="G19" s="346"/>
      <c r="H19" s="347" t="s">
        <v>74</v>
      </c>
      <c r="I19" s="347"/>
      <c r="J19" s="347"/>
      <c r="K19" s="347"/>
      <c r="L19" s="347"/>
      <c r="M19" s="214">
        <f>SUM(M13:M18)</f>
        <v>0</v>
      </c>
      <c r="N19" s="16"/>
      <c r="O19" s="16"/>
    </row>
    <row r="20" spans="1:23" s="356" customFormat="1" ht="18" customHeight="1">
      <c r="A20" s="315"/>
      <c r="B20" s="348" t="s">
        <v>386</v>
      </c>
      <c r="C20" s="349"/>
      <c r="D20" s="350"/>
      <c r="E20" s="350"/>
      <c r="F20" s="351"/>
      <c r="G20" s="352"/>
      <c r="H20" s="352"/>
      <c r="I20" s="352"/>
      <c r="J20" s="352"/>
      <c r="K20" s="352"/>
      <c r="L20" s="352"/>
      <c r="M20" s="353"/>
      <c r="N20" s="314"/>
      <c r="O20" s="8"/>
      <c r="P20" s="354"/>
      <c r="Q20" s="355"/>
      <c r="R20" s="354"/>
    </row>
    <row r="21" spans="1:23">
      <c r="B21" s="357" t="s">
        <v>2</v>
      </c>
      <c r="C21" s="358" t="s">
        <v>60</v>
      </c>
      <c r="D21" s="359"/>
      <c r="E21" s="359"/>
      <c r="F21" s="360" t="s">
        <v>0</v>
      </c>
      <c r="G21" s="361">
        <v>1</v>
      </c>
      <c r="H21" s="362">
        <v>42</v>
      </c>
      <c r="I21" s="361">
        <f t="shared" ref="I21" si="5">G21*H21</f>
        <v>42</v>
      </c>
      <c r="J21" s="288">
        <v>0</v>
      </c>
      <c r="K21" s="363">
        <f t="shared" ref="K21" si="6">ROUND(J21*$K$9,2)</f>
        <v>0</v>
      </c>
      <c r="L21" s="364">
        <f t="shared" ref="L21" si="7">J21+K21</f>
        <v>0</v>
      </c>
      <c r="M21" s="213">
        <f>ROUND(I21*L21,2)</f>
        <v>0</v>
      </c>
      <c r="N21" s="14"/>
      <c r="O21" s="17"/>
    </row>
    <row r="22" spans="1:23">
      <c r="B22" s="365"/>
      <c r="C22" s="352"/>
      <c r="D22" s="352"/>
      <c r="E22" s="352"/>
      <c r="F22" s="351"/>
      <c r="G22" s="352"/>
      <c r="H22" s="366" t="s">
        <v>86</v>
      </c>
      <c r="I22" s="366"/>
      <c r="J22" s="366"/>
      <c r="K22" s="366"/>
      <c r="L22" s="366"/>
      <c r="M22" s="214">
        <f>SUM(M21:M21)</f>
        <v>0</v>
      </c>
    </row>
    <row r="23" spans="1:23" ht="14.25" customHeight="1">
      <c r="B23" s="367" t="s">
        <v>381</v>
      </c>
      <c r="C23" s="368"/>
      <c r="D23" s="368"/>
      <c r="E23" s="368"/>
      <c r="F23" s="368"/>
      <c r="G23" s="368"/>
      <c r="H23" s="368"/>
      <c r="I23" s="368"/>
      <c r="J23" s="368"/>
      <c r="K23" s="368"/>
      <c r="L23" s="368"/>
      <c r="M23" s="369"/>
      <c r="O23" s="370"/>
    </row>
    <row r="24" spans="1:23" ht="14.25" customHeight="1">
      <c r="B24" s="357" t="s">
        <v>8</v>
      </c>
      <c r="C24" s="358" t="s">
        <v>348</v>
      </c>
      <c r="D24" s="371"/>
      <c r="E24" s="372" t="s">
        <v>347</v>
      </c>
      <c r="F24" s="373" t="s">
        <v>0</v>
      </c>
      <c r="G24" s="361">
        <v>1</v>
      </c>
      <c r="H24" s="362">
        <v>42</v>
      </c>
      <c r="I24" s="361">
        <f t="shared" ref="I24" si="8">G24*H24</f>
        <v>42</v>
      </c>
      <c r="J24" s="289">
        <v>0</v>
      </c>
      <c r="K24" s="363">
        <f t="shared" ref="K24" si="9">ROUND(J24*$K$9,2)</f>
        <v>0</v>
      </c>
      <c r="L24" s="364">
        <f t="shared" ref="L24" si="10">J24+K24</f>
        <v>0</v>
      </c>
      <c r="M24" s="213">
        <f>ROUND(I24*L24,2)</f>
        <v>0</v>
      </c>
      <c r="O24" s="17"/>
    </row>
    <row r="25" spans="1:23" ht="14.25" customHeight="1">
      <c r="B25" s="357" t="s">
        <v>89</v>
      </c>
      <c r="C25" s="374" t="s">
        <v>383</v>
      </c>
      <c r="D25" s="371"/>
      <c r="E25" s="372"/>
      <c r="F25" s="373" t="s">
        <v>0</v>
      </c>
      <c r="G25" s="361">
        <v>8</v>
      </c>
      <c r="H25" s="362">
        <v>42</v>
      </c>
      <c r="I25" s="361">
        <f t="shared" ref="I25" si="11">G25*H25</f>
        <v>336</v>
      </c>
      <c r="J25" s="290">
        <v>0</v>
      </c>
      <c r="K25" s="363">
        <f t="shared" ref="K25" si="12">ROUND(J25*$K$9,2)</f>
        <v>0</v>
      </c>
      <c r="L25" s="364">
        <f t="shared" ref="L25" si="13">J25+K25</f>
        <v>0</v>
      </c>
      <c r="M25" s="213">
        <f t="shared" ref="M25:M26" si="14">ROUND(I25*L25,2)</f>
        <v>0</v>
      </c>
      <c r="O25" s="17"/>
    </row>
    <row r="26" spans="1:23" ht="14.25" customHeight="1">
      <c r="B26" s="357" t="s">
        <v>382</v>
      </c>
      <c r="C26" s="374" t="s">
        <v>384</v>
      </c>
      <c r="D26" s="371"/>
      <c r="E26" s="372"/>
      <c r="F26" s="373" t="s">
        <v>0</v>
      </c>
      <c r="G26" s="361">
        <v>2</v>
      </c>
      <c r="H26" s="362">
        <v>42</v>
      </c>
      <c r="I26" s="361">
        <f t="shared" ref="I26" si="15">G26*H26</f>
        <v>84</v>
      </c>
      <c r="J26" s="290">
        <v>0</v>
      </c>
      <c r="K26" s="363">
        <f t="shared" ref="K26" si="16">ROUND(J26*$K$9,2)</f>
        <v>0</v>
      </c>
      <c r="L26" s="364">
        <f t="shared" ref="L26" si="17">J26+K26</f>
        <v>0</v>
      </c>
      <c r="M26" s="213">
        <f t="shared" si="14"/>
        <v>0</v>
      </c>
      <c r="O26" s="17"/>
    </row>
    <row r="27" spans="1:23" ht="17.25" customHeight="1">
      <c r="B27" s="365"/>
      <c r="C27" s="352"/>
      <c r="D27" s="352"/>
      <c r="E27" s="352"/>
      <c r="F27" s="351"/>
      <c r="G27" s="352"/>
      <c r="H27" s="366" t="s">
        <v>73</v>
      </c>
      <c r="I27" s="366"/>
      <c r="J27" s="366"/>
      <c r="K27" s="366"/>
      <c r="L27" s="366"/>
      <c r="M27" s="214">
        <f>SUM(M24:M26)</f>
        <v>0</v>
      </c>
      <c r="O27" s="17"/>
    </row>
    <row r="28" spans="1:23" ht="20.25" customHeight="1">
      <c r="B28" s="375" t="s">
        <v>79</v>
      </c>
      <c r="C28" s="376"/>
      <c r="D28" s="376"/>
      <c r="E28" s="376"/>
      <c r="F28" s="376"/>
      <c r="G28" s="376"/>
      <c r="H28" s="376"/>
      <c r="I28" s="376"/>
      <c r="J28" s="376"/>
      <c r="K28" s="376"/>
      <c r="L28" s="377"/>
      <c r="M28" s="215">
        <f>N28</f>
        <v>0</v>
      </c>
      <c r="N28" s="378">
        <f>M19+M22+M27</f>
        <v>0</v>
      </c>
    </row>
    <row r="29" spans="1:23" ht="15" customHeight="1">
      <c r="A29" s="314"/>
      <c r="B29" s="379" t="s">
        <v>72</v>
      </c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1"/>
      <c r="N29" s="382"/>
    </row>
    <row r="30" spans="1:23" ht="62.25" customHeight="1">
      <c r="A30" s="314"/>
      <c r="B30" s="383" t="s">
        <v>387</v>
      </c>
      <c r="C30" s="384"/>
      <c r="D30" s="384"/>
      <c r="E30" s="384"/>
      <c r="F30" s="384"/>
      <c r="G30" s="384"/>
      <c r="H30" s="384"/>
      <c r="I30" s="384"/>
      <c r="J30" s="384"/>
      <c r="K30" s="384"/>
      <c r="L30" s="384"/>
      <c r="M30" s="385"/>
    </row>
    <row r="31" spans="1:23" ht="22.5" customHeight="1">
      <c r="J31" s="386"/>
      <c r="K31" s="386"/>
      <c r="L31" s="386"/>
      <c r="M31" s="386"/>
      <c r="N31" s="388"/>
      <c r="P31" s="386"/>
      <c r="Q31" s="386"/>
      <c r="R31" s="386"/>
      <c r="S31" s="386"/>
      <c r="T31" s="386"/>
      <c r="U31" s="386"/>
      <c r="V31" s="386"/>
      <c r="W31" s="386"/>
    </row>
    <row r="32" spans="1:23" ht="22.5" customHeight="1">
      <c r="C32" s="314"/>
      <c r="E32" s="389"/>
      <c r="J32" s="386"/>
      <c r="K32" s="386"/>
      <c r="L32" s="386"/>
      <c r="M32" s="386"/>
      <c r="N32" s="388"/>
      <c r="P32" s="386"/>
      <c r="Q32" s="386"/>
      <c r="R32" s="386"/>
      <c r="S32" s="386"/>
      <c r="T32" s="386"/>
      <c r="U32" s="386"/>
      <c r="V32" s="386"/>
      <c r="W32" s="386"/>
    </row>
    <row r="33" spans="2:23" ht="21" customHeight="1">
      <c r="C33" s="314"/>
      <c r="E33" s="389"/>
      <c r="J33" s="386"/>
      <c r="K33" s="387"/>
      <c r="L33" s="386"/>
      <c r="M33" s="386"/>
      <c r="N33" s="390"/>
      <c r="P33" s="386"/>
      <c r="Q33" s="386"/>
      <c r="R33" s="386"/>
      <c r="S33" s="386"/>
      <c r="T33" s="386"/>
      <c r="U33" s="386"/>
      <c r="V33" s="386"/>
      <c r="W33" s="386"/>
    </row>
    <row r="34" spans="2:23" ht="21.75" customHeight="1">
      <c r="J34" s="386"/>
      <c r="K34" s="387"/>
      <c r="L34" s="386"/>
      <c r="M34" s="386"/>
      <c r="N34" s="390"/>
      <c r="P34" s="386"/>
      <c r="Q34" s="386"/>
      <c r="R34" s="386"/>
      <c r="S34" s="386"/>
      <c r="T34" s="386"/>
      <c r="U34" s="386"/>
      <c r="V34" s="386"/>
      <c r="W34" s="386"/>
    </row>
    <row r="35" spans="2:23" ht="22.5" customHeight="1">
      <c r="B35" s="391"/>
      <c r="C35" s="391"/>
      <c r="D35" s="386"/>
      <c r="E35" s="392"/>
      <c r="F35" s="392"/>
      <c r="J35" s="386"/>
      <c r="K35" s="387"/>
      <c r="L35" s="386"/>
      <c r="M35" s="386"/>
      <c r="N35" s="390"/>
      <c r="P35" s="386"/>
      <c r="Q35" s="386"/>
      <c r="R35" s="386"/>
      <c r="S35" s="386"/>
      <c r="T35" s="386"/>
      <c r="U35" s="386"/>
      <c r="V35" s="386"/>
      <c r="W35" s="386"/>
    </row>
    <row r="36" spans="2:23">
      <c r="E36" s="393"/>
      <c r="F36" s="393"/>
      <c r="J36" s="386"/>
      <c r="K36" s="386"/>
      <c r="L36" s="386"/>
      <c r="M36" s="386"/>
      <c r="N36" s="388"/>
      <c r="P36" s="386"/>
      <c r="Q36" s="386"/>
      <c r="R36" s="386"/>
      <c r="S36" s="386"/>
      <c r="T36" s="386"/>
      <c r="U36" s="386"/>
      <c r="V36" s="386"/>
      <c r="W36" s="386"/>
    </row>
    <row r="37" spans="2:23">
      <c r="B37" s="394"/>
      <c r="C37" s="394"/>
      <c r="D37" s="395"/>
      <c r="E37" s="396"/>
      <c r="F37" s="396"/>
    </row>
    <row r="38" spans="2:23">
      <c r="E38" s="393"/>
      <c r="F38" s="393"/>
    </row>
  </sheetData>
  <sheetProtection sheet="1" objects="1" scenarios="1" selectLockedCells="1"/>
  <mergeCells count="28">
    <mergeCell ref="E38:F38"/>
    <mergeCell ref="E37:F37"/>
    <mergeCell ref="B30:M30"/>
    <mergeCell ref="B29:M29"/>
    <mergeCell ref="B37:C37"/>
    <mergeCell ref="B35:C35"/>
    <mergeCell ref="E36:F36"/>
    <mergeCell ref="E35:F35"/>
    <mergeCell ref="B1:M1"/>
    <mergeCell ref="B2:M2"/>
    <mergeCell ref="B3:M3"/>
    <mergeCell ref="B5:M5"/>
    <mergeCell ref="B4:M4"/>
    <mergeCell ref="W4:AC4"/>
    <mergeCell ref="H19:L19"/>
    <mergeCell ref="B7:M7"/>
    <mergeCell ref="B8:M8"/>
    <mergeCell ref="B9:D10"/>
    <mergeCell ref="E9:E10"/>
    <mergeCell ref="F9:F10"/>
    <mergeCell ref="G9:I9"/>
    <mergeCell ref="L9:L10"/>
    <mergeCell ref="M9:M10"/>
    <mergeCell ref="H27:L27"/>
    <mergeCell ref="J9:J10"/>
    <mergeCell ref="H22:L22"/>
    <mergeCell ref="B28:L28"/>
    <mergeCell ref="B23:M23"/>
  </mergeCells>
  <phoneticPr fontId="4" type="noConversion"/>
  <printOptions horizontalCentered="1"/>
  <pageMargins left="0.31496062992125984" right="0.31496062992125984" top="0.39370078740157483" bottom="0.78740157480314965" header="0.51181102362204722" footer="0.31496062992125984"/>
  <pageSetup paperSize="9" scale="80" firstPageNumber="0" fitToHeight="0" orientation="landscape" horizontalDpi="300" verticalDpi="300" r:id="rId1"/>
  <headerFooter alignWithMargins="0"/>
  <drawing r:id="rId2"/>
  <legacyDrawing r:id="rId3"/>
  <controls>
    <control shapeId="1025" r:id="rId4" name="Control 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>
    <pageSetUpPr fitToPage="1"/>
  </sheetPr>
  <dimension ref="A1:Z104"/>
  <sheetViews>
    <sheetView showGridLines="0" zoomScale="85" zoomScaleNormal="85" zoomScaleSheetLayoutView="100" zoomScalePageLayoutView="70" workbookViewId="0">
      <selection activeCell="J99" sqref="J99"/>
    </sheetView>
  </sheetViews>
  <sheetFormatPr defaultColWidth="43.42578125" defaultRowHeight="14.25"/>
  <cols>
    <col min="1" max="1" width="14.7109375" style="92" customWidth="1"/>
    <col min="2" max="2" width="47.7109375" style="92" customWidth="1"/>
    <col min="3" max="3" width="12.140625" style="92" bestFit="1" customWidth="1"/>
    <col min="4" max="4" width="12" style="92" customWidth="1"/>
    <col min="5" max="5" width="10.5703125" style="92" customWidth="1"/>
    <col min="6" max="6" width="11.5703125" style="92" customWidth="1"/>
    <col min="7" max="7" width="9.5703125" style="92" customWidth="1"/>
    <col min="8" max="8" width="9.140625" style="92" customWidth="1"/>
    <col min="9" max="9" width="9.28515625" style="92" customWidth="1"/>
    <col min="10" max="10" width="7.140625" style="92" customWidth="1"/>
    <col min="11" max="11" width="8.7109375" style="92" customWidth="1"/>
    <col min="12" max="12" width="6.5703125" style="92" customWidth="1"/>
    <col min="13" max="13" width="9.28515625" style="92" customWidth="1"/>
    <col min="14" max="14" width="8" style="92" bestFit="1" customWidth="1"/>
    <col min="15" max="15" width="10" style="92" customWidth="1"/>
    <col min="16" max="16" width="7.140625" style="92" customWidth="1"/>
    <col min="17" max="17" width="9" style="92" customWidth="1"/>
    <col min="18" max="18" width="7" style="92" customWidth="1"/>
    <col min="19" max="20" width="8.7109375" style="92" customWidth="1"/>
    <col min="21" max="21" width="9.85546875" style="92" customWidth="1"/>
    <col min="22" max="22" width="6.7109375" style="92" customWidth="1"/>
    <col min="23" max="23" width="11" style="92" customWidth="1"/>
    <col min="24" max="24" width="12" style="92" customWidth="1"/>
    <col min="25" max="25" width="13.7109375" style="92" customWidth="1"/>
    <col min="26" max="16384" width="43.42578125" style="92"/>
  </cols>
  <sheetData>
    <row r="1" spans="1:26" ht="28.35" customHeight="1">
      <c r="A1" s="255" t="s">
        <v>23</v>
      </c>
      <c r="B1" s="254" t="s">
        <v>121</v>
      </c>
      <c r="C1" s="254" t="s">
        <v>122</v>
      </c>
      <c r="D1" s="254" t="s">
        <v>123</v>
      </c>
      <c r="E1" s="254" t="s">
        <v>124</v>
      </c>
      <c r="F1" s="254"/>
      <c r="G1" s="254" t="s">
        <v>125</v>
      </c>
      <c r="H1" s="254"/>
      <c r="I1" s="254"/>
      <c r="J1" s="254"/>
      <c r="K1" s="254"/>
      <c r="L1" s="254"/>
      <c r="M1" s="254"/>
      <c r="N1" s="254"/>
      <c r="O1" s="254"/>
      <c r="P1" s="254"/>
      <c r="Q1" s="254" t="s">
        <v>126</v>
      </c>
      <c r="R1" s="254"/>
      <c r="S1" s="254"/>
      <c r="T1" s="254"/>
      <c r="U1" s="254"/>
      <c r="V1" s="254"/>
      <c r="W1" s="254" t="s">
        <v>127</v>
      </c>
      <c r="X1" s="254"/>
      <c r="Y1" s="253" t="s">
        <v>128</v>
      </c>
    </row>
    <row r="2" spans="1:26" ht="36" customHeight="1">
      <c r="A2" s="255"/>
      <c r="B2" s="254"/>
      <c r="C2" s="254"/>
      <c r="D2" s="254"/>
      <c r="E2" s="254"/>
      <c r="F2" s="254"/>
      <c r="G2" s="254" t="s">
        <v>129</v>
      </c>
      <c r="H2" s="254"/>
      <c r="I2" s="254" t="s">
        <v>130</v>
      </c>
      <c r="J2" s="254"/>
      <c r="K2" s="254" t="s">
        <v>131</v>
      </c>
      <c r="L2" s="254"/>
      <c r="M2" s="254" t="s">
        <v>132</v>
      </c>
      <c r="N2" s="254"/>
      <c r="O2" s="254" t="s">
        <v>133</v>
      </c>
      <c r="P2" s="254"/>
      <c r="Q2" s="254" t="s">
        <v>134</v>
      </c>
      <c r="R2" s="254"/>
      <c r="S2" s="254" t="s">
        <v>135</v>
      </c>
      <c r="T2" s="254"/>
      <c r="U2" s="254" t="s">
        <v>136</v>
      </c>
      <c r="V2" s="254"/>
      <c r="W2" s="254"/>
      <c r="X2" s="254"/>
      <c r="Y2" s="253"/>
    </row>
    <row r="3" spans="1:26" ht="28.35" customHeight="1">
      <c r="A3" s="255"/>
      <c r="B3" s="254"/>
      <c r="C3" s="254"/>
      <c r="D3" s="97" t="s">
        <v>137</v>
      </c>
      <c r="E3" s="97" t="s">
        <v>138</v>
      </c>
      <c r="F3" s="97" t="s">
        <v>137</v>
      </c>
      <c r="G3" s="97" t="s">
        <v>138</v>
      </c>
      <c r="H3" s="97" t="s">
        <v>137</v>
      </c>
      <c r="I3" s="97" t="s">
        <v>138</v>
      </c>
      <c r="J3" s="97" t="s">
        <v>137</v>
      </c>
      <c r="K3" s="97" t="s">
        <v>138</v>
      </c>
      <c r="L3" s="97" t="s">
        <v>137</v>
      </c>
      <c r="M3" s="97" t="s">
        <v>138</v>
      </c>
      <c r="N3" s="97" t="s">
        <v>137</v>
      </c>
      <c r="O3" s="97" t="s">
        <v>138</v>
      </c>
      <c r="P3" s="97" t="s">
        <v>137</v>
      </c>
      <c r="Q3" s="97" t="s">
        <v>138</v>
      </c>
      <c r="R3" s="97" t="s">
        <v>137</v>
      </c>
      <c r="S3" s="97" t="s">
        <v>138</v>
      </c>
      <c r="T3" s="97" t="s">
        <v>137</v>
      </c>
      <c r="U3" s="97" t="s">
        <v>138</v>
      </c>
      <c r="V3" s="97" t="s">
        <v>137</v>
      </c>
      <c r="W3" s="97" t="s">
        <v>138</v>
      </c>
      <c r="X3" s="97" t="s">
        <v>137</v>
      </c>
      <c r="Y3" s="98" t="s">
        <v>137</v>
      </c>
    </row>
    <row r="4" spans="1:26" ht="25.5" customHeight="1">
      <c r="A4" s="95" t="s">
        <v>337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</row>
    <row r="5" spans="1:26" ht="28.35" customHeight="1">
      <c r="A5" s="206" t="s">
        <v>139</v>
      </c>
      <c r="B5" s="207" t="s">
        <v>140</v>
      </c>
      <c r="C5" s="208" t="s">
        <v>11</v>
      </c>
      <c r="D5" s="209">
        <v>4939.72</v>
      </c>
      <c r="E5" s="210">
        <v>79.39</v>
      </c>
      <c r="F5" s="209">
        <v>3921.65</v>
      </c>
      <c r="G5" s="210">
        <v>14.91</v>
      </c>
      <c r="H5" s="209">
        <v>736.74</v>
      </c>
      <c r="I5" s="210">
        <v>0.54999999999999993</v>
      </c>
      <c r="J5" s="209">
        <v>27.13</v>
      </c>
      <c r="K5" s="210">
        <v>0</v>
      </c>
      <c r="L5" s="209">
        <v>0</v>
      </c>
      <c r="M5" s="210">
        <v>0</v>
      </c>
      <c r="N5" s="209">
        <v>0</v>
      </c>
      <c r="O5" s="210">
        <v>0.06</v>
      </c>
      <c r="P5" s="209">
        <v>3.02</v>
      </c>
      <c r="Q5" s="210">
        <v>0</v>
      </c>
      <c r="R5" s="209">
        <v>0</v>
      </c>
      <c r="S5" s="210">
        <v>6.36</v>
      </c>
      <c r="T5" s="209">
        <v>314.2</v>
      </c>
      <c r="U5" s="210">
        <v>0.2</v>
      </c>
      <c r="V5" s="209">
        <v>9.98</v>
      </c>
      <c r="W5" s="210">
        <v>101.47999999999999</v>
      </c>
      <c r="X5" s="209">
        <v>5012.72</v>
      </c>
      <c r="Y5" s="211">
        <v>9952.44</v>
      </c>
      <c r="Z5" s="96"/>
    </row>
    <row r="6" spans="1:26" ht="28.35" customHeight="1">
      <c r="A6" s="206" t="s">
        <v>141</v>
      </c>
      <c r="B6" s="207" t="s">
        <v>142</v>
      </c>
      <c r="C6" s="208" t="s">
        <v>11</v>
      </c>
      <c r="D6" s="209">
        <v>6586.3</v>
      </c>
      <c r="E6" s="210">
        <v>79.39</v>
      </c>
      <c r="F6" s="209">
        <v>5228.8599999999997</v>
      </c>
      <c r="G6" s="210">
        <v>11.19</v>
      </c>
      <c r="H6" s="209">
        <v>736.74</v>
      </c>
      <c r="I6" s="210">
        <v>0.41000000000000003</v>
      </c>
      <c r="J6" s="209">
        <v>27.13</v>
      </c>
      <c r="K6" s="210">
        <v>0</v>
      </c>
      <c r="L6" s="209">
        <v>0</v>
      </c>
      <c r="M6" s="210">
        <v>0</v>
      </c>
      <c r="N6" s="209">
        <v>0</v>
      </c>
      <c r="O6" s="210">
        <v>0.05</v>
      </c>
      <c r="P6" s="209">
        <v>3.02</v>
      </c>
      <c r="Q6" s="210">
        <v>0</v>
      </c>
      <c r="R6" s="209">
        <v>0</v>
      </c>
      <c r="S6" s="210">
        <v>4.7699999999999996</v>
      </c>
      <c r="T6" s="209">
        <v>314.2</v>
      </c>
      <c r="U6" s="210">
        <v>0.15</v>
      </c>
      <c r="V6" s="209">
        <v>9.98</v>
      </c>
      <c r="W6" s="210">
        <v>95.960000000000008</v>
      </c>
      <c r="X6" s="209">
        <v>6319.94</v>
      </c>
      <c r="Y6" s="211">
        <v>12906.23</v>
      </c>
    </row>
    <row r="7" spans="1:26" ht="28.35" customHeight="1">
      <c r="A7" s="206" t="s">
        <v>143</v>
      </c>
      <c r="B7" s="207" t="s">
        <v>144</v>
      </c>
      <c r="C7" s="208" t="s">
        <v>11</v>
      </c>
      <c r="D7" s="209">
        <v>12088.9</v>
      </c>
      <c r="E7" s="210">
        <v>79.39</v>
      </c>
      <c r="F7" s="209">
        <v>9597.3799999999992</v>
      </c>
      <c r="G7" s="210">
        <v>6.09</v>
      </c>
      <c r="H7" s="209">
        <v>736.74</v>
      </c>
      <c r="I7" s="210">
        <v>0.22</v>
      </c>
      <c r="J7" s="209">
        <v>27.13</v>
      </c>
      <c r="K7" s="210">
        <v>0</v>
      </c>
      <c r="L7" s="209">
        <v>0</v>
      </c>
      <c r="M7" s="210">
        <v>0</v>
      </c>
      <c r="N7" s="209">
        <v>0</v>
      </c>
      <c r="O7" s="210">
        <v>0.02</v>
      </c>
      <c r="P7" s="209">
        <v>3.02</v>
      </c>
      <c r="Q7" s="210">
        <v>0</v>
      </c>
      <c r="R7" s="209">
        <v>0</v>
      </c>
      <c r="S7" s="210">
        <v>2.6</v>
      </c>
      <c r="T7" s="209">
        <v>314.2</v>
      </c>
      <c r="U7" s="210">
        <v>0.08</v>
      </c>
      <c r="V7" s="209">
        <v>9.98</v>
      </c>
      <c r="W7" s="210">
        <v>88.42</v>
      </c>
      <c r="X7" s="209">
        <v>10688.45</v>
      </c>
      <c r="Y7" s="211">
        <v>22777.35</v>
      </c>
    </row>
    <row r="8" spans="1:26" ht="28.35" customHeight="1">
      <c r="A8" s="206" t="s">
        <v>145</v>
      </c>
      <c r="B8" s="207" t="s">
        <v>146</v>
      </c>
      <c r="C8" s="208" t="s">
        <v>11</v>
      </c>
      <c r="D8" s="209">
        <v>4251.21</v>
      </c>
      <c r="E8" s="210">
        <v>79.59</v>
      </c>
      <c r="F8" s="209">
        <v>3383.54</v>
      </c>
      <c r="G8" s="210">
        <v>17.330000000000002</v>
      </c>
      <c r="H8" s="209">
        <v>736.74</v>
      </c>
      <c r="I8" s="210">
        <v>0</v>
      </c>
      <c r="J8" s="209">
        <v>0</v>
      </c>
      <c r="K8" s="210">
        <v>0</v>
      </c>
      <c r="L8" s="209">
        <v>0</v>
      </c>
      <c r="M8" s="210">
        <v>0</v>
      </c>
      <c r="N8" s="209">
        <v>0</v>
      </c>
      <c r="O8" s="210">
        <v>0.08</v>
      </c>
      <c r="P8" s="209">
        <v>3.27</v>
      </c>
      <c r="Q8" s="210">
        <v>0</v>
      </c>
      <c r="R8" s="209">
        <v>0</v>
      </c>
      <c r="S8" s="210">
        <v>7.39</v>
      </c>
      <c r="T8" s="209">
        <v>314.2</v>
      </c>
      <c r="U8" s="210">
        <v>0.22999999999999998</v>
      </c>
      <c r="V8" s="209">
        <v>9.98</v>
      </c>
      <c r="W8" s="210">
        <v>104.62</v>
      </c>
      <c r="X8" s="209">
        <v>4447.7299999999996</v>
      </c>
      <c r="Y8" s="211">
        <v>8698.9500000000007</v>
      </c>
    </row>
    <row r="9" spans="1:26" ht="28.35" customHeight="1">
      <c r="A9" s="206" t="s">
        <v>147</v>
      </c>
      <c r="B9" s="207" t="s">
        <v>148</v>
      </c>
      <c r="C9" s="208" t="s">
        <v>11</v>
      </c>
      <c r="D9" s="209">
        <v>5668.29</v>
      </c>
      <c r="E9" s="210">
        <v>79.59</v>
      </c>
      <c r="F9" s="209">
        <v>4511.3900000000003</v>
      </c>
      <c r="G9" s="210">
        <v>13</v>
      </c>
      <c r="H9" s="209">
        <v>736.74</v>
      </c>
      <c r="I9" s="210">
        <v>0</v>
      </c>
      <c r="J9" s="209">
        <v>0</v>
      </c>
      <c r="K9" s="210">
        <v>0</v>
      </c>
      <c r="L9" s="209">
        <v>0</v>
      </c>
      <c r="M9" s="210">
        <v>0</v>
      </c>
      <c r="N9" s="209">
        <v>0</v>
      </c>
      <c r="O9" s="210">
        <v>0.06</v>
      </c>
      <c r="P9" s="209">
        <v>3.27</v>
      </c>
      <c r="Q9" s="210">
        <v>0</v>
      </c>
      <c r="R9" s="209">
        <v>0</v>
      </c>
      <c r="S9" s="210">
        <v>5.54</v>
      </c>
      <c r="T9" s="209">
        <v>314.2</v>
      </c>
      <c r="U9" s="210">
        <v>0.18</v>
      </c>
      <c r="V9" s="209">
        <v>9.98</v>
      </c>
      <c r="W9" s="210">
        <v>98.36</v>
      </c>
      <c r="X9" s="209">
        <v>5575.58</v>
      </c>
      <c r="Y9" s="211">
        <v>11243.87</v>
      </c>
    </row>
    <row r="10" spans="1:26" ht="28.35" customHeight="1">
      <c r="A10" s="206" t="s">
        <v>149</v>
      </c>
      <c r="B10" s="207" t="s">
        <v>150</v>
      </c>
      <c r="C10" s="208" t="s">
        <v>11</v>
      </c>
      <c r="D10" s="209">
        <v>10092</v>
      </c>
      <c r="E10" s="210">
        <v>79.59</v>
      </c>
      <c r="F10" s="209">
        <v>8032.22</v>
      </c>
      <c r="G10" s="210">
        <v>7.3</v>
      </c>
      <c r="H10" s="209">
        <v>736.74</v>
      </c>
      <c r="I10" s="210">
        <v>0</v>
      </c>
      <c r="J10" s="209">
        <v>0</v>
      </c>
      <c r="K10" s="210">
        <v>0</v>
      </c>
      <c r="L10" s="209">
        <v>0</v>
      </c>
      <c r="M10" s="210">
        <v>0</v>
      </c>
      <c r="N10" s="209">
        <v>0</v>
      </c>
      <c r="O10" s="210">
        <v>0.03</v>
      </c>
      <c r="P10" s="209">
        <v>3.27</v>
      </c>
      <c r="Q10" s="210">
        <v>0</v>
      </c>
      <c r="R10" s="209">
        <v>0</v>
      </c>
      <c r="S10" s="210">
        <v>3.11</v>
      </c>
      <c r="T10" s="209">
        <v>314.2</v>
      </c>
      <c r="U10" s="210">
        <v>0.1</v>
      </c>
      <c r="V10" s="209">
        <v>9.98</v>
      </c>
      <c r="W10" s="210">
        <v>90.13</v>
      </c>
      <c r="X10" s="209">
        <v>9096.41</v>
      </c>
      <c r="Y10" s="211">
        <v>19188.41</v>
      </c>
    </row>
    <row r="11" spans="1:26" ht="28.35" customHeight="1">
      <c r="A11" s="206" t="s">
        <v>151</v>
      </c>
      <c r="B11" s="207" t="s">
        <v>152</v>
      </c>
      <c r="C11" s="208" t="s">
        <v>11</v>
      </c>
      <c r="D11" s="209">
        <v>12903</v>
      </c>
      <c r="E11" s="210">
        <v>79.430000000000007</v>
      </c>
      <c r="F11" s="209">
        <v>10248.85</v>
      </c>
      <c r="G11" s="210">
        <v>5.71</v>
      </c>
      <c r="H11" s="209">
        <v>736.74</v>
      </c>
      <c r="I11" s="210">
        <v>0.21</v>
      </c>
      <c r="J11" s="209">
        <v>27.13</v>
      </c>
      <c r="K11" s="210">
        <v>0</v>
      </c>
      <c r="L11" s="209">
        <v>0</v>
      </c>
      <c r="M11" s="210">
        <v>0</v>
      </c>
      <c r="N11" s="209">
        <v>0</v>
      </c>
      <c r="O11" s="210">
        <v>0.02</v>
      </c>
      <c r="P11" s="209">
        <v>2.8</v>
      </c>
      <c r="Q11" s="210">
        <v>0</v>
      </c>
      <c r="R11" s="209">
        <v>0</v>
      </c>
      <c r="S11" s="210">
        <v>2.44</v>
      </c>
      <c r="T11" s="209">
        <v>314.2</v>
      </c>
      <c r="U11" s="210">
        <v>0.08</v>
      </c>
      <c r="V11" s="209">
        <v>9.98</v>
      </c>
      <c r="W11" s="210">
        <v>87.88</v>
      </c>
      <c r="X11" s="209">
        <v>11339.71</v>
      </c>
      <c r="Y11" s="211">
        <v>24242.71</v>
      </c>
    </row>
    <row r="12" spans="1:26" ht="28.35" customHeight="1">
      <c r="A12" s="206" t="s">
        <v>153</v>
      </c>
      <c r="B12" s="207" t="s">
        <v>154</v>
      </c>
      <c r="C12" s="208" t="s">
        <v>11</v>
      </c>
      <c r="D12" s="209">
        <v>14712.81</v>
      </c>
      <c r="E12" s="210">
        <v>79.430000000000007</v>
      </c>
      <c r="F12" s="209">
        <v>11686.39</v>
      </c>
      <c r="G12" s="210">
        <v>5.01</v>
      </c>
      <c r="H12" s="209">
        <v>736.74</v>
      </c>
      <c r="I12" s="210">
        <v>0.18</v>
      </c>
      <c r="J12" s="209">
        <v>27.13</v>
      </c>
      <c r="K12" s="210">
        <v>0</v>
      </c>
      <c r="L12" s="209">
        <v>0</v>
      </c>
      <c r="M12" s="210">
        <v>0</v>
      </c>
      <c r="N12" s="209">
        <v>0</v>
      </c>
      <c r="O12" s="210">
        <v>0.02</v>
      </c>
      <c r="P12" s="209">
        <v>2.8</v>
      </c>
      <c r="Q12" s="210">
        <v>0</v>
      </c>
      <c r="R12" s="209">
        <v>0</v>
      </c>
      <c r="S12" s="210">
        <v>2.1399999999999997</v>
      </c>
      <c r="T12" s="209">
        <v>314.2</v>
      </c>
      <c r="U12" s="210">
        <v>6.9999999999999993E-2</v>
      </c>
      <c r="V12" s="209">
        <v>9.98</v>
      </c>
      <c r="W12" s="210">
        <v>86.839999999999989</v>
      </c>
      <c r="X12" s="209">
        <v>12777.24</v>
      </c>
      <c r="Y12" s="211">
        <v>27490.05</v>
      </c>
    </row>
    <row r="13" spans="1:26" ht="28.35" customHeight="1">
      <c r="A13" s="206" t="s">
        <v>155</v>
      </c>
      <c r="B13" s="207" t="s">
        <v>156</v>
      </c>
      <c r="C13" s="208" t="s">
        <v>11</v>
      </c>
      <c r="D13" s="209">
        <v>16522.62</v>
      </c>
      <c r="E13" s="210">
        <v>79.430000000000007</v>
      </c>
      <c r="F13" s="209">
        <v>13123.92</v>
      </c>
      <c r="G13" s="210">
        <v>4.46</v>
      </c>
      <c r="H13" s="209">
        <v>736.74</v>
      </c>
      <c r="I13" s="210">
        <v>0.16</v>
      </c>
      <c r="J13" s="209">
        <v>27.13</v>
      </c>
      <c r="K13" s="210">
        <v>0</v>
      </c>
      <c r="L13" s="209">
        <v>0</v>
      </c>
      <c r="M13" s="210">
        <v>0</v>
      </c>
      <c r="N13" s="209">
        <v>0</v>
      </c>
      <c r="O13" s="210">
        <v>0.02</v>
      </c>
      <c r="P13" s="209">
        <v>2.8</v>
      </c>
      <c r="Q13" s="210">
        <v>0</v>
      </c>
      <c r="R13" s="209">
        <v>0</v>
      </c>
      <c r="S13" s="210">
        <v>1.9</v>
      </c>
      <c r="T13" s="209">
        <v>314.2</v>
      </c>
      <c r="U13" s="210">
        <v>0.06</v>
      </c>
      <c r="V13" s="209">
        <v>9.98</v>
      </c>
      <c r="W13" s="210">
        <v>86.03</v>
      </c>
      <c r="X13" s="209">
        <v>14214.77</v>
      </c>
      <c r="Y13" s="211">
        <v>30737.39</v>
      </c>
    </row>
    <row r="14" spans="1:26" ht="28.35" customHeight="1">
      <c r="A14" s="206" t="s">
        <v>157</v>
      </c>
      <c r="B14" s="207" t="s">
        <v>158</v>
      </c>
      <c r="C14" s="208" t="s">
        <v>11</v>
      </c>
      <c r="D14" s="209">
        <v>3362.83</v>
      </c>
      <c r="E14" s="210">
        <v>80.12</v>
      </c>
      <c r="F14" s="209">
        <v>2694.3</v>
      </c>
      <c r="G14" s="210">
        <v>21.91</v>
      </c>
      <c r="H14" s="209">
        <v>736.74</v>
      </c>
      <c r="I14" s="210">
        <v>0.80999999999999994</v>
      </c>
      <c r="J14" s="209">
        <v>27.13</v>
      </c>
      <c r="K14" s="210">
        <v>0</v>
      </c>
      <c r="L14" s="209">
        <v>0</v>
      </c>
      <c r="M14" s="210">
        <v>1.4000000000000001</v>
      </c>
      <c r="N14" s="209">
        <v>47.13</v>
      </c>
      <c r="O14" s="210">
        <v>0.13</v>
      </c>
      <c r="P14" s="209">
        <v>4.22</v>
      </c>
      <c r="Q14" s="210">
        <v>0</v>
      </c>
      <c r="R14" s="209">
        <v>0</v>
      </c>
      <c r="S14" s="210">
        <v>9.34</v>
      </c>
      <c r="T14" s="209">
        <v>314.2</v>
      </c>
      <c r="U14" s="210">
        <v>0.3</v>
      </c>
      <c r="V14" s="209">
        <v>9.98</v>
      </c>
      <c r="W14" s="210">
        <v>113.99999999999999</v>
      </c>
      <c r="X14" s="209">
        <v>3833.7</v>
      </c>
      <c r="Y14" s="211">
        <v>7196.53</v>
      </c>
    </row>
    <row r="15" spans="1:26" ht="28.35" customHeight="1">
      <c r="A15" s="206" t="s">
        <v>159</v>
      </c>
      <c r="B15" s="207" t="s">
        <v>160</v>
      </c>
      <c r="C15" s="208" t="s">
        <v>11</v>
      </c>
      <c r="D15" s="209">
        <v>4483.7700000000004</v>
      </c>
      <c r="E15" s="210">
        <v>80.12</v>
      </c>
      <c r="F15" s="209">
        <v>3592.4</v>
      </c>
      <c r="G15" s="210">
        <v>16.43</v>
      </c>
      <c r="H15" s="209">
        <v>736.74</v>
      </c>
      <c r="I15" s="210">
        <v>0.61</v>
      </c>
      <c r="J15" s="209">
        <v>27.13</v>
      </c>
      <c r="K15" s="210">
        <v>0</v>
      </c>
      <c r="L15" s="209">
        <v>0</v>
      </c>
      <c r="M15" s="210">
        <v>0</v>
      </c>
      <c r="N15" s="209">
        <v>0</v>
      </c>
      <c r="O15" s="210">
        <v>0.09</v>
      </c>
      <c r="P15" s="209">
        <v>4.22</v>
      </c>
      <c r="Q15" s="210">
        <v>0</v>
      </c>
      <c r="R15" s="209">
        <v>0</v>
      </c>
      <c r="S15" s="210">
        <v>7.01</v>
      </c>
      <c r="T15" s="209">
        <v>314.2</v>
      </c>
      <c r="U15" s="210">
        <v>0.22</v>
      </c>
      <c r="V15" s="209">
        <v>9.98</v>
      </c>
      <c r="W15" s="210">
        <v>104.47999999999999</v>
      </c>
      <c r="X15" s="209">
        <v>4684.67</v>
      </c>
      <c r="Y15" s="211">
        <v>9168.44</v>
      </c>
    </row>
    <row r="16" spans="1:26" ht="28.35" customHeight="1">
      <c r="A16" s="206" t="s">
        <v>161</v>
      </c>
      <c r="B16" s="207" t="s">
        <v>162</v>
      </c>
      <c r="C16" s="208" t="s">
        <v>11</v>
      </c>
      <c r="D16" s="209">
        <v>7579.69</v>
      </c>
      <c r="E16" s="210">
        <v>80.12</v>
      </c>
      <c r="F16" s="209">
        <v>6072.85</v>
      </c>
      <c r="G16" s="210">
        <v>9.7199999999999989</v>
      </c>
      <c r="H16" s="209">
        <v>736.74</v>
      </c>
      <c r="I16" s="210">
        <v>0.36</v>
      </c>
      <c r="J16" s="209">
        <v>27.13</v>
      </c>
      <c r="K16" s="210">
        <v>0</v>
      </c>
      <c r="L16" s="209">
        <v>0</v>
      </c>
      <c r="M16" s="210">
        <v>0</v>
      </c>
      <c r="N16" s="209">
        <v>0</v>
      </c>
      <c r="O16" s="210">
        <v>0.06</v>
      </c>
      <c r="P16" s="209">
        <v>4.22</v>
      </c>
      <c r="Q16" s="210">
        <v>0</v>
      </c>
      <c r="R16" s="209">
        <v>0</v>
      </c>
      <c r="S16" s="210">
        <v>4.1500000000000004</v>
      </c>
      <c r="T16" s="209">
        <v>314.2</v>
      </c>
      <c r="U16" s="210">
        <v>0.13</v>
      </c>
      <c r="V16" s="209">
        <v>9.98</v>
      </c>
      <c r="W16" s="210">
        <v>94.53</v>
      </c>
      <c r="X16" s="209">
        <v>7165.12</v>
      </c>
      <c r="Y16" s="211">
        <v>14744.81</v>
      </c>
    </row>
    <row r="17" spans="1:25" ht="28.35" customHeight="1">
      <c r="A17" s="206" t="s">
        <v>163</v>
      </c>
      <c r="B17" s="207" t="s">
        <v>164</v>
      </c>
      <c r="C17" s="208" t="s">
        <v>11</v>
      </c>
      <c r="D17" s="209">
        <v>1665.28</v>
      </c>
      <c r="E17" s="210">
        <v>81.72</v>
      </c>
      <c r="F17" s="209">
        <v>1360.86</v>
      </c>
      <c r="G17" s="210">
        <v>44.24</v>
      </c>
      <c r="H17" s="209">
        <v>736.74</v>
      </c>
      <c r="I17" s="210">
        <v>1.9800000000000002</v>
      </c>
      <c r="J17" s="209">
        <v>33.03</v>
      </c>
      <c r="K17" s="210">
        <v>0.1</v>
      </c>
      <c r="L17" s="209">
        <v>1.69</v>
      </c>
      <c r="M17" s="210">
        <v>8.9499999999999993</v>
      </c>
      <c r="N17" s="209">
        <v>148.97999999999999</v>
      </c>
      <c r="O17" s="210">
        <v>0.33999999999999997</v>
      </c>
      <c r="P17" s="209">
        <v>5.64</v>
      </c>
      <c r="Q17" s="210">
        <v>0</v>
      </c>
      <c r="R17" s="209">
        <v>0</v>
      </c>
      <c r="S17" s="210">
        <v>18.87</v>
      </c>
      <c r="T17" s="209">
        <v>314.2</v>
      </c>
      <c r="U17" s="210">
        <v>0.6</v>
      </c>
      <c r="V17" s="209">
        <v>9.98</v>
      </c>
      <c r="W17" s="210">
        <v>156.80000000000001</v>
      </c>
      <c r="X17" s="209">
        <v>2611.13</v>
      </c>
      <c r="Y17" s="211">
        <v>4276.41</v>
      </c>
    </row>
    <row r="18" spans="1:25" ht="28.35" customHeight="1">
      <c r="A18" s="206" t="s">
        <v>113</v>
      </c>
      <c r="B18" s="207" t="s">
        <v>165</v>
      </c>
      <c r="C18" s="208" t="s">
        <v>11</v>
      </c>
      <c r="D18" s="209">
        <v>1931.52</v>
      </c>
      <c r="E18" s="210">
        <v>80.33</v>
      </c>
      <c r="F18" s="209">
        <v>1551.59</v>
      </c>
      <c r="G18" s="210">
        <v>38.14</v>
      </c>
      <c r="H18" s="209">
        <v>736.74</v>
      </c>
      <c r="I18" s="210">
        <v>0</v>
      </c>
      <c r="J18" s="209">
        <v>0</v>
      </c>
      <c r="K18" s="210">
        <v>0</v>
      </c>
      <c r="L18" s="209">
        <v>0</v>
      </c>
      <c r="M18" s="210">
        <v>6.8900000000000006</v>
      </c>
      <c r="N18" s="209">
        <v>133.01</v>
      </c>
      <c r="O18" s="210">
        <v>0.24</v>
      </c>
      <c r="P18" s="209">
        <v>4.6500000000000004</v>
      </c>
      <c r="Q18" s="210">
        <v>0</v>
      </c>
      <c r="R18" s="209">
        <v>0</v>
      </c>
      <c r="S18" s="210">
        <v>16.27</v>
      </c>
      <c r="T18" s="209">
        <v>314.2</v>
      </c>
      <c r="U18" s="210">
        <v>0.52</v>
      </c>
      <c r="V18" s="209">
        <v>9.98</v>
      </c>
      <c r="W18" s="210">
        <v>142.38</v>
      </c>
      <c r="X18" s="209">
        <v>2750.17</v>
      </c>
      <c r="Y18" s="211">
        <v>4681.6899999999996</v>
      </c>
    </row>
    <row r="19" spans="1:25" ht="28.35" customHeight="1">
      <c r="A19" s="206" t="s">
        <v>93</v>
      </c>
      <c r="B19" s="207" t="s">
        <v>166</v>
      </c>
      <c r="C19" s="208" t="s">
        <v>11</v>
      </c>
      <c r="D19" s="209">
        <v>1836.99</v>
      </c>
      <c r="E19" s="210">
        <v>80.41</v>
      </c>
      <c r="F19" s="209">
        <v>1477.12</v>
      </c>
      <c r="G19" s="210">
        <v>40.11</v>
      </c>
      <c r="H19" s="209">
        <v>736.74</v>
      </c>
      <c r="I19" s="210">
        <v>1.7999999999999998</v>
      </c>
      <c r="J19" s="209">
        <v>33.03</v>
      </c>
      <c r="K19" s="210">
        <v>0.19</v>
      </c>
      <c r="L19" s="209">
        <v>3.49</v>
      </c>
      <c r="M19" s="210">
        <v>7.55</v>
      </c>
      <c r="N19" s="209">
        <v>138.68</v>
      </c>
      <c r="O19" s="210">
        <v>0.21</v>
      </c>
      <c r="P19" s="209">
        <v>3.86</v>
      </c>
      <c r="Q19" s="210">
        <v>0</v>
      </c>
      <c r="R19" s="209">
        <v>0</v>
      </c>
      <c r="S19" s="210">
        <v>17.100000000000001</v>
      </c>
      <c r="T19" s="209">
        <v>314.2</v>
      </c>
      <c r="U19" s="210">
        <v>0.54</v>
      </c>
      <c r="V19" s="209">
        <v>9.98</v>
      </c>
      <c r="W19" s="210">
        <v>147.91</v>
      </c>
      <c r="X19" s="209">
        <v>2717.1</v>
      </c>
      <c r="Y19" s="211">
        <v>4554.09</v>
      </c>
    </row>
    <row r="20" spans="1:25" ht="28.35" customHeight="1">
      <c r="A20" s="206" t="s">
        <v>91</v>
      </c>
      <c r="B20" s="207" t="s">
        <v>167</v>
      </c>
      <c r="C20" s="208" t="s">
        <v>11</v>
      </c>
      <c r="D20" s="209">
        <v>1665.28</v>
      </c>
      <c r="E20" s="210">
        <v>80.600000000000009</v>
      </c>
      <c r="F20" s="209">
        <v>1342.21</v>
      </c>
      <c r="G20" s="210">
        <v>44.24</v>
      </c>
      <c r="H20" s="209">
        <v>736.74</v>
      </c>
      <c r="I20" s="210">
        <v>1.9800000000000002</v>
      </c>
      <c r="J20" s="209">
        <v>33.03</v>
      </c>
      <c r="K20" s="210">
        <v>0.09</v>
      </c>
      <c r="L20" s="209">
        <v>1.47</v>
      </c>
      <c r="M20" s="210">
        <v>8.9499999999999993</v>
      </c>
      <c r="N20" s="209">
        <v>148.97999999999999</v>
      </c>
      <c r="O20" s="210">
        <v>0.24</v>
      </c>
      <c r="P20" s="209">
        <v>4.0599999999999996</v>
      </c>
      <c r="Q20" s="210">
        <v>0</v>
      </c>
      <c r="R20" s="209">
        <v>0</v>
      </c>
      <c r="S20" s="210">
        <v>18.87</v>
      </c>
      <c r="T20" s="209">
        <v>314.2</v>
      </c>
      <c r="U20" s="210">
        <v>0.6</v>
      </c>
      <c r="V20" s="209">
        <v>9.98</v>
      </c>
      <c r="W20" s="210">
        <v>155.57000000000002</v>
      </c>
      <c r="X20" s="209">
        <v>2590.6799999999998</v>
      </c>
      <c r="Y20" s="211">
        <v>4255.96</v>
      </c>
    </row>
    <row r="21" spans="1:25" ht="28.35" customHeight="1">
      <c r="A21" s="206" t="s">
        <v>168</v>
      </c>
      <c r="B21" s="207" t="s">
        <v>169</v>
      </c>
      <c r="C21" s="208" t="s">
        <v>11</v>
      </c>
      <c r="D21" s="209">
        <v>3225.03</v>
      </c>
      <c r="E21" s="210">
        <v>79.75</v>
      </c>
      <c r="F21" s="209">
        <v>2571.96</v>
      </c>
      <c r="G21" s="210">
        <v>22.84</v>
      </c>
      <c r="H21" s="209">
        <v>736.74</v>
      </c>
      <c r="I21" s="210">
        <v>0.84</v>
      </c>
      <c r="J21" s="209">
        <v>27.13</v>
      </c>
      <c r="K21" s="210">
        <v>0</v>
      </c>
      <c r="L21" s="209">
        <v>0</v>
      </c>
      <c r="M21" s="210">
        <v>1.72</v>
      </c>
      <c r="N21" s="209">
        <v>55.4</v>
      </c>
      <c r="O21" s="210">
        <v>0.11</v>
      </c>
      <c r="P21" s="209">
        <v>3.47</v>
      </c>
      <c r="Q21" s="210">
        <v>0</v>
      </c>
      <c r="R21" s="209">
        <v>0</v>
      </c>
      <c r="S21" s="210">
        <v>9.74</v>
      </c>
      <c r="T21" s="209">
        <v>314.2</v>
      </c>
      <c r="U21" s="210">
        <v>0.31</v>
      </c>
      <c r="V21" s="209">
        <v>9.98</v>
      </c>
      <c r="W21" s="210">
        <v>115.31</v>
      </c>
      <c r="X21" s="209">
        <v>3718.88</v>
      </c>
      <c r="Y21" s="211">
        <v>6943.91</v>
      </c>
    </row>
    <row r="22" spans="1:25" ht="27" customHeight="1">
      <c r="A22" s="206" t="s">
        <v>117</v>
      </c>
      <c r="B22" s="207" t="s">
        <v>170</v>
      </c>
      <c r="C22" s="208" t="s">
        <v>11</v>
      </c>
      <c r="D22" s="209">
        <v>4300.04</v>
      </c>
      <c r="E22" s="210">
        <v>79.75</v>
      </c>
      <c r="F22" s="209">
        <v>3429.28</v>
      </c>
      <c r="G22" s="210">
        <v>17.130000000000003</v>
      </c>
      <c r="H22" s="209">
        <v>736.74</v>
      </c>
      <c r="I22" s="210">
        <v>0.63</v>
      </c>
      <c r="J22" s="209">
        <v>27.13</v>
      </c>
      <c r="K22" s="210">
        <v>0</v>
      </c>
      <c r="L22" s="209">
        <v>0</v>
      </c>
      <c r="M22" s="210">
        <v>0</v>
      </c>
      <c r="N22" s="209">
        <v>0</v>
      </c>
      <c r="O22" s="210">
        <v>0.08</v>
      </c>
      <c r="P22" s="209">
        <v>3.47</v>
      </c>
      <c r="Q22" s="210">
        <v>0</v>
      </c>
      <c r="R22" s="209">
        <v>0</v>
      </c>
      <c r="S22" s="210">
        <v>7.31</v>
      </c>
      <c r="T22" s="209">
        <v>314.2</v>
      </c>
      <c r="U22" s="210">
        <v>0.22999999999999998</v>
      </c>
      <c r="V22" s="209">
        <v>9.98</v>
      </c>
      <c r="W22" s="210">
        <v>105.13</v>
      </c>
      <c r="X22" s="209">
        <v>4520.8100000000004</v>
      </c>
      <c r="Y22" s="211">
        <v>8820.85</v>
      </c>
    </row>
    <row r="23" spans="1:25" ht="28.35" customHeight="1">
      <c r="A23" s="206" t="s">
        <v>171</v>
      </c>
      <c r="B23" s="207" t="s">
        <v>172</v>
      </c>
      <c r="C23" s="208" t="s">
        <v>11</v>
      </c>
      <c r="D23" s="209">
        <v>7780.45</v>
      </c>
      <c r="E23" s="210">
        <v>79.75</v>
      </c>
      <c r="F23" s="209">
        <v>6204.91</v>
      </c>
      <c r="G23" s="210">
        <v>9.4700000000000006</v>
      </c>
      <c r="H23" s="209">
        <v>736.74</v>
      </c>
      <c r="I23" s="210">
        <v>0.35000000000000003</v>
      </c>
      <c r="J23" s="209">
        <v>27.13</v>
      </c>
      <c r="K23" s="210">
        <v>0</v>
      </c>
      <c r="L23" s="209">
        <v>0</v>
      </c>
      <c r="M23" s="210">
        <v>0</v>
      </c>
      <c r="N23" s="209">
        <v>0</v>
      </c>
      <c r="O23" s="210">
        <v>0.04</v>
      </c>
      <c r="P23" s="209">
        <v>3.47</v>
      </c>
      <c r="Q23" s="210">
        <v>0</v>
      </c>
      <c r="R23" s="209">
        <v>0</v>
      </c>
      <c r="S23" s="210">
        <v>4.04</v>
      </c>
      <c r="T23" s="209">
        <v>314.2</v>
      </c>
      <c r="U23" s="210">
        <v>0.13</v>
      </c>
      <c r="V23" s="209">
        <v>9.98</v>
      </c>
      <c r="W23" s="210">
        <v>93.78</v>
      </c>
      <c r="X23" s="209">
        <v>7296.43</v>
      </c>
      <c r="Y23" s="211">
        <v>15076.89</v>
      </c>
    </row>
    <row r="24" spans="1:25" ht="28.35" customHeight="1">
      <c r="A24" s="206" t="s">
        <v>173</v>
      </c>
      <c r="B24" s="207" t="s">
        <v>174</v>
      </c>
      <c r="C24" s="208" t="s">
        <v>11</v>
      </c>
      <c r="D24" s="209">
        <v>3574.77</v>
      </c>
      <c r="E24" s="210">
        <v>79.5</v>
      </c>
      <c r="F24" s="209">
        <v>2841.94</v>
      </c>
      <c r="G24" s="210">
        <v>20.61</v>
      </c>
      <c r="H24" s="209">
        <v>736.74</v>
      </c>
      <c r="I24" s="210">
        <v>0</v>
      </c>
      <c r="J24" s="209">
        <v>0</v>
      </c>
      <c r="K24" s="210">
        <v>0</v>
      </c>
      <c r="L24" s="209">
        <v>0</v>
      </c>
      <c r="M24" s="210">
        <v>0.96</v>
      </c>
      <c r="N24" s="209">
        <v>34.409999999999997</v>
      </c>
      <c r="O24" s="210">
        <v>6.9999999999999993E-2</v>
      </c>
      <c r="P24" s="209">
        <v>2.5499999999999998</v>
      </c>
      <c r="Q24" s="210">
        <v>0</v>
      </c>
      <c r="R24" s="209">
        <v>0</v>
      </c>
      <c r="S24" s="210">
        <v>8.7900000000000009</v>
      </c>
      <c r="T24" s="209">
        <v>314.2</v>
      </c>
      <c r="U24" s="210">
        <v>0.27999999999999997</v>
      </c>
      <c r="V24" s="209">
        <v>9.98</v>
      </c>
      <c r="W24" s="210">
        <v>110.21000000000001</v>
      </c>
      <c r="X24" s="209">
        <v>3939.83</v>
      </c>
      <c r="Y24" s="211">
        <v>7514.6</v>
      </c>
    </row>
    <row r="25" spans="1:25" ht="28.35" customHeight="1">
      <c r="A25" s="206" t="s">
        <v>175</v>
      </c>
      <c r="B25" s="207" t="s">
        <v>176</v>
      </c>
      <c r="C25" s="208" t="s">
        <v>11</v>
      </c>
      <c r="D25" s="209">
        <v>4357.59</v>
      </c>
      <c r="E25" s="210">
        <v>79.5</v>
      </c>
      <c r="F25" s="209">
        <v>3464.28</v>
      </c>
      <c r="G25" s="210">
        <v>16.91</v>
      </c>
      <c r="H25" s="209">
        <v>736.74</v>
      </c>
      <c r="I25" s="210">
        <v>0</v>
      </c>
      <c r="J25" s="209">
        <v>0</v>
      </c>
      <c r="K25" s="210">
        <v>0</v>
      </c>
      <c r="L25" s="209">
        <v>0</v>
      </c>
      <c r="M25" s="210">
        <v>0</v>
      </c>
      <c r="N25" s="209">
        <v>0</v>
      </c>
      <c r="O25" s="210">
        <v>0.06</v>
      </c>
      <c r="P25" s="209">
        <v>2.6</v>
      </c>
      <c r="Q25" s="210">
        <v>0</v>
      </c>
      <c r="R25" s="209">
        <v>0</v>
      </c>
      <c r="S25" s="210">
        <v>7.21</v>
      </c>
      <c r="T25" s="209">
        <v>314.2</v>
      </c>
      <c r="U25" s="210">
        <v>0.22999999999999998</v>
      </c>
      <c r="V25" s="209">
        <v>9.98</v>
      </c>
      <c r="W25" s="210">
        <v>103.91</v>
      </c>
      <c r="X25" s="209">
        <v>4527.8</v>
      </c>
      <c r="Y25" s="211">
        <v>8885.39</v>
      </c>
    </row>
    <row r="26" spans="1:25" ht="28.35" customHeight="1">
      <c r="A26" s="206" t="s">
        <v>177</v>
      </c>
      <c r="B26" s="207" t="s">
        <v>178</v>
      </c>
      <c r="C26" s="208" t="s">
        <v>11</v>
      </c>
      <c r="D26" s="209">
        <v>5810.11</v>
      </c>
      <c r="E26" s="210">
        <v>79.5</v>
      </c>
      <c r="F26" s="209">
        <v>4619.04</v>
      </c>
      <c r="G26" s="210">
        <v>12.68</v>
      </c>
      <c r="H26" s="209">
        <v>736.74</v>
      </c>
      <c r="I26" s="210">
        <v>0</v>
      </c>
      <c r="J26" s="209">
        <v>0</v>
      </c>
      <c r="K26" s="210">
        <v>0</v>
      </c>
      <c r="L26" s="209">
        <v>0</v>
      </c>
      <c r="M26" s="210">
        <v>0</v>
      </c>
      <c r="N26" s="209">
        <v>0</v>
      </c>
      <c r="O26" s="210">
        <v>0.04</v>
      </c>
      <c r="P26" s="209">
        <v>2.6</v>
      </c>
      <c r="Q26" s="210">
        <v>0</v>
      </c>
      <c r="R26" s="209">
        <v>0</v>
      </c>
      <c r="S26" s="210">
        <v>5.41</v>
      </c>
      <c r="T26" s="209">
        <v>314.2</v>
      </c>
      <c r="U26" s="210">
        <v>0.16999999999999998</v>
      </c>
      <c r="V26" s="209">
        <v>9.98</v>
      </c>
      <c r="W26" s="210">
        <v>97.8</v>
      </c>
      <c r="X26" s="209">
        <v>5682.56</v>
      </c>
      <c r="Y26" s="211">
        <v>11492.68</v>
      </c>
    </row>
    <row r="27" spans="1:25" ht="28.35" customHeight="1">
      <c r="A27" s="206" t="s">
        <v>179</v>
      </c>
      <c r="B27" s="207" t="s">
        <v>180</v>
      </c>
      <c r="C27" s="208" t="s">
        <v>11</v>
      </c>
      <c r="D27" s="209">
        <v>11135.61</v>
      </c>
      <c r="E27" s="210">
        <v>79.5</v>
      </c>
      <c r="F27" s="209">
        <v>8852.81</v>
      </c>
      <c r="G27" s="210">
        <v>6.6199999999999992</v>
      </c>
      <c r="H27" s="209">
        <v>736.74</v>
      </c>
      <c r="I27" s="210">
        <v>0</v>
      </c>
      <c r="J27" s="209">
        <v>0</v>
      </c>
      <c r="K27" s="210">
        <v>0</v>
      </c>
      <c r="L27" s="209">
        <v>0</v>
      </c>
      <c r="M27" s="210">
        <v>0</v>
      </c>
      <c r="N27" s="209">
        <v>0</v>
      </c>
      <c r="O27" s="210">
        <v>0.02</v>
      </c>
      <c r="P27" s="209">
        <v>2.6</v>
      </c>
      <c r="Q27" s="210">
        <v>0</v>
      </c>
      <c r="R27" s="209">
        <v>0</v>
      </c>
      <c r="S27" s="210">
        <v>2.82</v>
      </c>
      <c r="T27" s="209">
        <v>314.2</v>
      </c>
      <c r="U27" s="210">
        <v>0.09</v>
      </c>
      <c r="V27" s="209">
        <v>9.98</v>
      </c>
      <c r="W27" s="210">
        <v>89.05</v>
      </c>
      <c r="X27" s="209">
        <v>9916.34</v>
      </c>
      <c r="Y27" s="211">
        <v>21051.95</v>
      </c>
    </row>
    <row r="28" spans="1:25" ht="28.35" customHeight="1">
      <c r="A28" s="206" t="s">
        <v>181</v>
      </c>
      <c r="B28" s="207" t="s">
        <v>353</v>
      </c>
      <c r="C28" s="208" t="s">
        <v>11</v>
      </c>
      <c r="D28" s="209">
        <v>18152.96</v>
      </c>
      <c r="E28" s="210">
        <v>79.92</v>
      </c>
      <c r="F28" s="209">
        <v>14507.85</v>
      </c>
      <c r="G28" s="210">
        <v>4.0599999999999996</v>
      </c>
      <c r="H28" s="209">
        <v>736.74</v>
      </c>
      <c r="I28" s="210">
        <v>0.13999999999999999</v>
      </c>
      <c r="J28" s="209">
        <v>24.78</v>
      </c>
      <c r="K28" s="210">
        <v>0</v>
      </c>
      <c r="L28" s="209">
        <v>0</v>
      </c>
      <c r="M28" s="210">
        <v>0</v>
      </c>
      <c r="N28" s="209">
        <v>0</v>
      </c>
      <c r="O28" s="210">
        <v>0.02</v>
      </c>
      <c r="P28" s="209">
        <v>4.08</v>
      </c>
      <c r="Q28" s="210">
        <v>0</v>
      </c>
      <c r="R28" s="209">
        <v>0</v>
      </c>
      <c r="S28" s="210">
        <v>1.73</v>
      </c>
      <c r="T28" s="209">
        <v>314.2</v>
      </c>
      <c r="U28" s="210">
        <v>0.05</v>
      </c>
      <c r="V28" s="209">
        <v>9.98</v>
      </c>
      <c r="W28" s="210">
        <v>85.92</v>
      </c>
      <c r="X28" s="209">
        <v>15597.62</v>
      </c>
      <c r="Y28" s="211">
        <v>33750.589999999997</v>
      </c>
    </row>
    <row r="29" spans="1:25" ht="28.35" customHeight="1">
      <c r="A29" s="206" t="s">
        <v>182</v>
      </c>
      <c r="B29" s="207" t="s">
        <v>183</v>
      </c>
      <c r="C29" s="208" t="s">
        <v>11</v>
      </c>
      <c r="D29" s="209">
        <v>4833.4799999999996</v>
      </c>
      <c r="E29" s="210">
        <v>78.7</v>
      </c>
      <c r="F29" s="209">
        <v>3803.95</v>
      </c>
      <c r="G29" s="210">
        <v>15.24</v>
      </c>
      <c r="H29" s="209">
        <v>736.74</v>
      </c>
      <c r="I29" s="210">
        <v>0</v>
      </c>
      <c r="J29" s="209">
        <v>0</v>
      </c>
      <c r="K29" s="210">
        <v>0</v>
      </c>
      <c r="L29" s="209">
        <v>0</v>
      </c>
      <c r="M29" s="210">
        <v>0</v>
      </c>
      <c r="N29" s="209">
        <v>0</v>
      </c>
      <c r="O29" s="210">
        <v>0.04</v>
      </c>
      <c r="P29" s="209">
        <v>1.84</v>
      </c>
      <c r="Q29" s="210">
        <v>0</v>
      </c>
      <c r="R29" s="209">
        <v>0</v>
      </c>
      <c r="S29" s="210">
        <v>6.5</v>
      </c>
      <c r="T29" s="209">
        <v>314.2</v>
      </c>
      <c r="U29" s="210">
        <v>0.21</v>
      </c>
      <c r="V29" s="209">
        <v>9.98</v>
      </c>
      <c r="W29" s="210">
        <v>100.69</v>
      </c>
      <c r="X29" s="209">
        <v>4866.71</v>
      </c>
      <c r="Y29" s="211">
        <v>9700.18</v>
      </c>
    </row>
    <row r="30" spans="1:25" ht="28.35" customHeight="1">
      <c r="A30" s="206" t="s">
        <v>184</v>
      </c>
      <c r="B30" s="207" t="s">
        <v>185</v>
      </c>
      <c r="C30" s="208" t="s">
        <v>11</v>
      </c>
      <c r="D30" s="209">
        <v>6444.64</v>
      </c>
      <c r="E30" s="210">
        <v>78.7</v>
      </c>
      <c r="F30" s="209">
        <v>5071.93</v>
      </c>
      <c r="G30" s="210">
        <v>11.43</v>
      </c>
      <c r="H30" s="209">
        <v>736.74</v>
      </c>
      <c r="I30" s="210">
        <v>0</v>
      </c>
      <c r="J30" s="209">
        <v>0</v>
      </c>
      <c r="K30" s="210">
        <v>0</v>
      </c>
      <c r="L30" s="209">
        <v>0</v>
      </c>
      <c r="M30" s="210">
        <v>0</v>
      </c>
      <c r="N30" s="209">
        <v>0</v>
      </c>
      <c r="O30" s="210">
        <v>0.03</v>
      </c>
      <c r="P30" s="209">
        <v>1.84</v>
      </c>
      <c r="Q30" s="210">
        <v>0</v>
      </c>
      <c r="R30" s="209">
        <v>0</v>
      </c>
      <c r="S30" s="210">
        <v>4.88</v>
      </c>
      <c r="T30" s="209">
        <v>314.2</v>
      </c>
      <c r="U30" s="210">
        <v>0.15</v>
      </c>
      <c r="V30" s="209">
        <v>9.98</v>
      </c>
      <c r="W30" s="210">
        <v>95.19</v>
      </c>
      <c r="X30" s="209">
        <v>6134.69</v>
      </c>
      <c r="Y30" s="211">
        <v>12579.32</v>
      </c>
    </row>
    <row r="31" spans="1:25" ht="28.35" customHeight="1">
      <c r="A31" s="206" t="s">
        <v>186</v>
      </c>
      <c r="B31" s="207" t="s">
        <v>187</v>
      </c>
      <c r="C31" s="208" t="s">
        <v>11</v>
      </c>
      <c r="D31" s="209">
        <v>9829.99</v>
      </c>
      <c r="E31" s="210">
        <v>78.7</v>
      </c>
      <c r="F31" s="209">
        <v>7736.2</v>
      </c>
      <c r="G31" s="210">
        <v>7.4899999999999993</v>
      </c>
      <c r="H31" s="209">
        <v>736.74</v>
      </c>
      <c r="I31" s="210">
        <v>0</v>
      </c>
      <c r="J31" s="209">
        <v>0</v>
      </c>
      <c r="K31" s="210">
        <v>0</v>
      </c>
      <c r="L31" s="209">
        <v>0</v>
      </c>
      <c r="M31" s="210">
        <v>0</v>
      </c>
      <c r="N31" s="209">
        <v>0</v>
      </c>
      <c r="O31" s="210">
        <v>0.02</v>
      </c>
      <c r="P31" s="209">
        <v>1.84</v>
      </c>
      <c r="Q31" s="210">
        <v>0</v>
      </c>
      <c r="R31" s="209">
        <v>0</v>
      </c>
      <c r="S31" s="210">
        <v>3.2</v>
      </c>
      <c r="T31" s="209">
        <v>314.2</v>
      </c>
      <c r="U31" s="210">
        <v>0.1</v>
      </c>
      <c r="V31" s="209">
        <v>9.98</v>
      </c>
      <c r="W31" s="210">
        <v>89.51</v>
      </c>
      <c r="X31" s="209">
        <v>8798.9599999999991</v>
      </c>
      <c r="Y31" s="211">
        <v>18628.95</v>
      </c>
    </row>
    <row r="32" spans="1:25" ht="28.35" customHeight="1">
      <c r="A32" s="206" t="s">
        <v>188</v>
      </c>
      <c r="B32" s="207" t="s">
        <v>189</v>
      </c>
      <c r="C32" s="208" t="s">
        <v>11</v>
      </c>
      <c r="D32" s="209">
        <v>12903</v>
      </c>
      <c r="E32" s="210">
        <v>79.36</v>
      </c>
      <c r="F32" s="209">
        <v>10239.82</v>
      </c>
      <c r="G32" s="210">
        <v>5.71</v>
      </c>
      <c r="H32" s="209">
        <v>736.74</v>
      </c>
      <c r="I32" s="210">
        <v>0.21</v>
      </c>
      <c r="J32" s="209">
        <v>27.13</v>
      </c>
      <c r="K32" s="210">
        <v>0</v>
      </c>
      <c r="L32" s="209">
        <v>0</v>
      </c>
      <c r="M32" s="210">
        <v>0</v>
      </c>
      <c r="N32" s="209">
        <v>0</v>
      </c>
      <c r="O32" s="210">
        <v>0.02</v>
      </c>
      <c r="P32" s="209">
        <v>3.02</v>
      </c>
      <c r="Q32" s="210">
        <v>0</v>
      </c>
      <c r="R32" s="209">
        <v>0</v>
      </c>
      <c r="S32" s="210">
        <v>2.44</v>
      </c>
      <c r="T32" s="209">
        <v>314.2</v>
      </c>
      <c r="U32" s="210">
        <v>0.08</v>
      </c>
      <c r="V32" s="209">
        <v>9.98</v>
      </c>
      <c r="W32" s="210">
        <v>87.82</v>
      </c>
      <c r="X32" s="209">
        <v>11330.9</v>
      </c>
      <c r="Y32" s="211">
        <v>24233.9</v>
      </c>
    </row>
    <row r="33" spans="1:25" ht="28.35" customHeight="1">
      <c r="A33" s="206" t="s">
        <v>190</v>
      </c>
      <c r="B33" s="207" t="s">
        <v>191</v>
      </c>
      <c r="C33" s="208" t="s">
        <v>11</v>
      </c>
      <c r="D33" s="209">
        <v>13740.95</v>
      </c>
      <c r="E33" s="210">
        <v>79.36</v>
      </c>
      <c r="F33" s="209">
        <v>10904.81</v>
      </c>
      <c r="G33" s="210">
        <v>5.36</v>
      </c>
      <c r="H33" s="209">
        <v>736.74</v>
      </c>
      <c r="I33" s="210">
        <v>0.2</v>
      </c>
      <c r="J33" s="209">
        <v>27.13</v>
      </c>
      <c r="K33" s="210">
        <v>0</v>
      </c>
      <c r="L33" s="209">
        <v>0</v>
      </c>
      <c r="M33" s="210">
        <v>0</v>
      </c>
      <c r="N33" s="209">
        <v>0</v>
      </c>
      <c r="O33" s="210">
        <v>0.02</v>
      </c>
      <c r="P33" s="209">
        <v>3.02</v>
      </c>
      <c r="Q33" s="210">
        <v>0</v>
      </c>
      <c r="R33" s="209">
        <v>0</v>
      </c>
      <c r="S33" s="210">
        <v>2.29</v>
      </c>
      <c r="T33" s="209">
        <v>314.2</v>
      </c>
      <c r="U33" s="210">
        <v>6.9999999999999993E-2</v>
      </c>
      <c r="V33" s="209">
        <v>9.98</v>
      </c>
      <c r="W33" s="210">
        <v>87.3</v>
      </c>
      <c r="X33" s="209">
        <v>11995.89</v>
      </c>
      <c r="Y33" s="211">
        <v>25736.84</v>
      </c>
    </row>
    <row r="34" spans="1:25" ht="28.35" customHeight="1">
      <c r="A34" s="206" t="s">
        <v>192</v>
      </c>
      <c r="B34" s="207" t="s">
        <v>193</v>
      </c>
      <c r="C34" s="208" t="s">
        <v>11</v>
      </c>
      <c r="D34" s="209">
        <v>14578.89</v>
      </c>
      <c r="E34" s="210">
        <v>79.36</v>
      </c>
      <c r="F34" s="209">
        <v>11569.81</v>
      </c>
      <c r="G34" s="210">
        <v>5.0500000000000007</v>
      </c>
      <c r="H34" s="209">
        <v>736.74</v>
      </c>
      <c r="I34" s="210">
        <v>0.19</v>
      </c>
      <c r="J34" s="209">
        <v>27.13</v>
      </c>
      <c r="K34" s="210">
        <v>0</v>
      </c>
      <c r="L34" s="209">
        <v>0</v>
      </c>
      <c r="M34" s="210">
        <v>0</v>
      </c>
      <c r="N34" s="209">
        <v>0</v>
      </c>
      <c r="O34" s="210">
        <v>0.02</v>
      </c>
      <c r="P34" s="209">
        <v>3.02</v>
      </c>
      <c r="Q34" s="210">
        <v>0</v>
      </c>
      <c r="R34" s="209">
        <v>0</v>
      </c>
      <c r="S34" s="210">
        <v>2.16</v>
      </c>
      <c r="T34" s="209">
        <v>314.2</v>
      </c>
      <c r="U34" s="210">
        <v>6.9999999999999993E-2</v>
      </c>
      <c r="V34" s="209">
        <v>9.98</v>
      </c>
      <c r="W34" s="210">
        <v>86.839999999999989</v>
      </c>
      <c r="X34" s="209">
        <v>12660.88</v>
      </c>
      <c r="Y34" s="211">
        <v>27239.78</v>
      </c>
    </row>
    <row r="35" spans="1:25" ht="28.35" customHeight="1">
      <c r="A35" s="206" t="s">
        <v>194</v>
      </c>
      <c r="B35" s="207" t="s">
        <v>195</v>
      </c>
      <c r="C35" s="208" t="s">
        <v>11</v>
      </c>
      <c r="D35" s="209">
        <v>12903</v>
      </c>
      <c r="E35" s="210">
        <v>80.28</v>
      </c>
      <c r="F35" s="209">
        <v>10358.530000000001</v>
      </c>
      <c r="G35" s="210">
        <v>5.71</v>
      </c>
      <c r="H35" s="209">
        <v>736.74</v>
      </c>
      <c r="I35" s="210">
        <v>0.21</v>
      </c>
      <c r="J35" s="209">
        <v>27.13</v>
      </c>
      <c r="K35" s="210">
        <v>0</v>
      </c>
      <c r="L35" s="209">
        <v>0</v>
      </c>
      <c r="M35" s="210">
        <v>0</v>
      </c>
      <c r="N35" s="209">
        <v>0</v>
      </c>
      <c r="O35" s="210">
        <v>0.04</v>
      </c>
      <c r="P35" s="209">
        <v>4.63</v>
      </c>
      <c r="Q35" s="210">
        <v>0</v>
      </c>
      <c r="R35" s="209">
        <v>0</v>
      </c>
      <c r="S35" s="210">
        <v>2.44</v>
      </c>
      <c r="T35" s="209">
        <v>314.2</v>
      </c>
      <c r="U35" s="210">
        <v>0.08</v>
      </c>
      <c r="V35" s="209">
        <v>9.98</v>
      </c>
      <c r="W35" s="210">
        <v>88.75</v>
      </c>
      <c r="X35" s="209">
        <v>11451.21</v>
      </c>
      <c r="Y35" s="211">
        <v>24354.21</v>
      </c>
    </row>
    <row r="36" spans="1:25" ht="28.35" customHeight="1">
      <c r="A36" s="206" t="s">
        <v>116</v>
      </c>
      <c r="B36" s="207" t="s">
        <v>196</v>
      </c>
      <c r="C36" s="208" t="s">
        <v>11</v>
      </c>
      <c r="D36" s="209">
        <v>14125.9</v>
      </c>
      <c r="E36" s="210">
        <v>80.28</v>
      </c>
      <c r="F36" s="209">
        <v>11340.28</v>
      </c>
      <c r="G36" s="210">
        <v>5.2200000000000006</v>
      </c>
      <c r="H36" s="209">
        <v>736.74</v>
      </c>
      <c r="I36" s="210">
        <v>0.19</v>
      </c>
      <c r="J36" s="209">
        <v>27.13</v>
      </c>
      <c r="K36" s="210">
        <v>0</v>
      </c>
      <c r="L36" s="209">
        <v>0</v>
      </c>
      <c r="M36" s="210">
        <v>0</v>
      </c>
      <c r="N36" s="209">
        <v>0</v>
      </c>
      <c r="O36" s="210">
        <v>0.03</v>
      </c>
      <c r="P36" s="209">
        <v>4.63</v>
      </c>
      <c r="Q36" s="210">
        <v>0</v>
      </c>
      <c r="R36" s="209">
        <v>0</v>
      </c>
      <c r="S36" s="210">
        <v>2.2200000000000002</v>
      </c>
      <c r="T36" s="209">
        <v>314.2</v>
      </c>
      <c r="U36" s="210">
        <v>6.9999999999999993E-2</v>
      </c>
      <c r="V36" s="209">
        <v>9.98</v>
      </c>
      <c r="W36" s="210">
        <v>88.02</v>
      </c>
      <c r="X36" s="209">
        <v>12432.96</v>
      </c>
      <c r="Y36" s="211">
        <v>26558.86</v>
      </c>
    </row>
    <row r="37" spans="1:25" ht="28.35" customHeight="1">
      <c r="A37" s="206" t="s">
        <v>197</v>
      </c>
      <c r="B37" s="207" t="s">
        <v>198</v>
      </c>
      <c r="C37" s="208" t="s">
        <v>11</v>
      </c>
      <c r="D37" s="209">
        <v>15348.81</v>
      </c>
      <c r="E37" s="210">
        <v>80.28</v>
      </c>
      <c r="F37" s="209">
        <v>12322.02</v>
      </c>
      <c r="G37" s="210">
        <v>4.8</v>
      </c>
      <c r="H37" s="209">
        <v>736.74</v>
      </c>
      <c r="I37" s="210">
        <v>0.18</v>
      </c>
      <c r="J37" s="209">
        <v>27.13</v>
      </c>
      <c r="K37" s="210">
        <v>0</v>
      </c>
      <c r="L37" s="209">
        <v>0</v>
      </c>
      <c r="M37" s="210">
        <v>0</v>
      </c>
      <c r="N37" s="209">
        <v>0</v>
      </c>
      <c r="O37" s="210">
        <v>0.03</v>
      </c>
      <c r="P37" s="209">
        <v>4.63</v>
      </c>
      <c r="Q37" s="210">
        <v>0</v>
      </c>
      <c r="R37" s="209">
        <v>0</v>
      </c>
      <c r="S37" s="210">
        <v>2.0500000000000003</v>
      </c>
      <c r="T37" s="209">
        <v>314.2</v>
      </c>
      <c r="U37" s="210">
        <v>6.9999999999999993E-2</v>
      </c>
      <c r="V37" s="209">
        <v>9.98</v>
      </c>
      <c r="W37" s="210">
        <v>87.4</v>
      </c>
      <c r="X37" s="209">
        <v>13414.7</v>
      </c>
      <c r="Y37" s="211">
        <v>28763.51</v>
      </c>
    </row>
    <row r="38" spans="1:25" ht="28.35" customHeight="1">
      <c r="A38" s="206" t="s">
        <v>114</v>
      </c>
      <c r="B38" s="207" t="s">
        <v>199</v>
      </c>
      <c r="C38" s="208" t="s">
        <v>11</v>
      </c>
      <c r="D38" s="209">
        <v>22750.26</v>
      </c>
      <c r="E38" s="210">
        <v>79.78</v>
      </c>
      <c r="F38" s="209">
        <v>18150.16</v>
      </c>
      <c r="G38" s="210">
        <v>3.2399999999999998</v>
      </c>
      <c r="H38" s="209">
        <v>736.74</v>
      </c>
      <c r="I38" s="210">
        <v>0.11</v>
      </c>
      <c r="J38" s="209">
        <v>24.78</v>
      </c>
      <c r="K38" s="210">
        <v>0</v>
      </c>
      <c r="L38" s="209">
        <v>0</v>
      </c>
      <c r="M38" s="210">
        <v>0</v>
      </c>
      <c r="N38" s="209">
        <v>0</v>
      </c>
      <c r="O38" s="210">
        <v>0.02</v>
      </c>
      <c r="P38" s="209">
        <v>3.75</v>
      </c>
      <c r="Q38" s="210">
        <v>0</v>
      </c>
      <c r="R38" s="209">
        <v>0</v>
      </c>
      <c r="S38" s="210">
        <v>1.38</v>
      </c>
      <c r="T38" s="209">
        <v>314.2</v>
      </c>
      <c r="U38" s="210">
        <v>0.04</v>
      </c>
      <c r="V38" s="209">
        <v>9.98</v>
      </c>
      <c r="W38" s="210">
        <v>84.570000000000007</v>
      </c>
      <c r="X38" s="209">
        <v>19239.61</v>
      </c>
      <c r="Y38" s="211">
        <v>41989.87</v>
      </c>
    </row>
    <row r="39" spans="1:25" ht="28.35" customHeight="1">
      <c r="A39" s="206" t="s">
        <v>90</v>
      </c>
      <c r="B39" s="207" t="s">
        <v>200</v>
      </c>
      <c r="C39" s="208" t="s">
        <v>11</v>
      </c>
      <c r="D39" s="209">
        <v>18958.55</v>
      </c>
      <c r="E39" s="210">
        <v>79.78</v>
      </c>
      <c r="F39" s="209">
        <v>15125.13</v>
      </c>
      <c r="G39" s="210">
        <v>3.8899999999999997</v>
      </c>
      <c r="H39" s="209">
        <v>736.74</v>
      </c>
      <c r="I39" s="210">
        <v>0.13</v>
      </c>
      <c r="J39" s="209">
        <v>24.78</v>
      </c>
      <c r="K39" s="210">
        <v>0</v>
      </c>
      <c r="L39" s="209">
        <v>0</v>
      </c>
      <c r="M39" s="210">
        <v>0</v>
      </c>
      <c r="N39" s="209">
        <v>0</v>
      </c>
      <c r="O39" s="210">
        <v>0.02</v>
      </c>
      <c r="P39" s="209">
        <v>3.75</v>
      </c>
      <c r="Q39" s="210">
        <v>0</v>
      </c>
      <c r="R39" s="209">
        <v>0</v>
      </c>
      <c r="S39" s="210">
        <v>1.66</v>
      </c>
      <c r="T39" s="209">
        <v>314.2</v>
      </c>
      <c r="U39" s="210">
        <v>0.05</v>
      </c>
      <c r="V39" s="209">
        <v>9.98</v>
      </c>
      <c r="W39" s="210">
        <v>85.53</v>
      </c>
      <c r="X39" s="209">
        <v>16214.58</v>
      </c>
      <c r="Y39" s="211">
        <v>35173.129999999997</v>
      </c>
    </row>
    <row r="40" spans="1:25" ht="28.35" customHeight="1">
      <c r="A40" s="206" t="s">
        <v>201</v>
      </c>
      <c r="B40" s="207" t="s">
        <v>202</v>
      </c>
      <c r="C40" s="208" t="s">
        <v>11</v>
      </c>
      <c r="D40" s="209">
        <v>12903</v>
      </c>
      <c r="E40" s="210">
        <v>80.150000000000006</v>
      </c>
      <c r="F40" s="209">
        <v>10341.75</v>
      </c>
      <c r="G40" s="210">
        <v>5.71</v>
      </c>
      <c r="H40" s="209">
        <v>736.74</v>
      </c>
      <c r="I40" s="210">
        <v>0.21</v>
      </c>
      <c r="J40" s="209">
        <v>27.13</v>
      </c>
      <c r="K40" s="210">
        <v>0</v>
      </c>
      <c r="L40" s="209">
        <v>0</v>
      </c>
      <c r="M40" s="210">
        <v>0</v>
      </c>
      <c r="N40" s="209">
        <v>0</v>
      </c>
      <c r="O40" s="210">
        <v>0.03</v>
      </c>
      <c r="P40" s="209">
        <v>3.5</v>
      </c>
      <c r="Q40" s="210">
        <v>0</v>
      </c>
      <c r="R40" s="209">
        <v>0</v>
      </c>
      <c r="S40" s="210">
        <v>2.44</v>
      </c>
      <c r="T40" s="209">
        <v>314.2</v>
      </c>
      <c r="U40" s="210">
        <v>0.08</v>
      </c>
      <c r="V40" s="209">
        <v>9.98</v>
      </c>
      <c r="W40" s="210">
        <v>88.61</v>
      </c>
      <c r="X40" s="209">
        <v>11433.3</v>
      </c>
      <c r="Y40" s="211">
        <v>24336.3</v>
      </c>
    </row>
    <row r="41" spans="1:25" ht="28.35" customHeight="1">
      <c r="A41" s="206" t="s">
        <v>203</v>
      </c>
      <c r="B41" s="207" t="s">
        <v>204</v>
      </c>
      <c r="C41" s="208" t="s">
        <v>11</v>
      </c>
      <c r="D41" s="209">
        <v>13978.87</v>
      </c>
      <c r="E41" s="210">
        <v>80.150000000000006</v>
      </c>
      <c r="F41" s="209">
        <v>11204.06</v>
      </c>
      <c r="G41" s="210">
        <v>5.27</v>
      </c>
      <c r="H41" s="209">
        <v>736.74</v>
      </c>
      <c r="I41" s="210">
        <v>0.19</v>
      </c>
      <c r="J41" s="209">
        <v>27.13</v>
      </c>
      <c r="K41" s="210">
        <v>0</v>
      </c>
      <c r="L41" s="209">
        <v>0</v>
      </c>
      <c r="M41" s="210">
        <v>0</v>
      </c>
      <c r="N41" s="209">
        <v>0</v>
      </c>
      <c r="O41" s="210">
        <v>0.03</v>
      </c>
      <c r="P41" s="209">
        <v>3.5</v>
      </c>
      <c r="Q41" s="210">
        <v>0</v>
      </c>
      <c r="R41" s="209">
        <v>0</v>
      </c>
      <c r="S41" s="210">
        <v>2.25</v>
      </c>
      <c r="T41" s="209">
        <v>314.2</v>
      </c>
      <c r="U41" s="210">
        <v>6.9999999999999993E-2</v>
      </c>
      <c r="V41" s="209">
        <v>9.98</v>
      </c>
      <c r="W41" s="210">
        <v>87.960000000000008</v>
      </c>
      <c r="X41" s="209">
        <v>12295.61</v>
      </c>
      <c r="Y41" s="211">
        <v>26274.48</v>
      </c>
    </row>
    <row r="42" spans="1:25" ht="28.35" customHeight="1">
      <c r="A42" s="206" t="s">
        <v>205</v>
      </c>
      <c r="B42" s="207" t="s">
        <v>206</v>
      </c>
      <c r="C42" s="208" t="s">
        <v>11</v>
      </c>
      <c r="D42" s="209">
        <v>15054.74</v>
      </c>
      <c r="E42" s="210">
        <v>80.150000000000006</v>
      </c>
      <c r="F42" s="209">
        <v>12066.37</v>
      </c>
      <c r="G42" s="210">
        <v>4.8899999999999997</v>
      </c>
      <c r="H42" s="209">
        <v>736.74</v>
      </c>
      <c r="I42" s="210">
        <v>0.18</v>
      </c>
      <c r="J42" s="209">
        <v>27.13</v>
      </c>
      <c r="K42" s="210">
        <v>0</v>
      </c>
      <c r="L42" s="209">
        <v>0</v>
      </c>
      <c r="M42" s="210">
        <v>0</v>
      </c>
      <c r="N42" s="209">
        <v>0</v>
      </c>
      <c r="O42" s="210">
        <v>0.02</v>
      </c>
      <c r="P42" s="209">
        <v>3.5</v>
      </c>
      <c r="Q42" s="210">
        <v>0</v>
      </c>
      <c r="R42" s="209">
        <v>0</v>
      </c>
      <c r="S42" s="210">
        <v>2.09</v>
      </c>
      <c r="T42" s="209">
        <v>314.2</v>
      </c>
      <c r="U42" s="210">
        <v>6.9999999999999993E-2</v>
      </c>
      <c r="V42" s="209">
        <v>9.98</v>
      </c>
      <c r="W42" s="210">
        <v>87.4</v>
      </c>
      <c r="X42" s="209">
        <v>13157.92</v>
      </c>
      <c r="Y42" s="211">
        <v>28212.66</v>
      </c>
    </row>
    <row r="43" spans="1:25" ht="28.35" customHeight="1">
      <c r="A43" s="206" t="s">
        <v>207</v>
      </c>
      <c r="B43" s="207" t="s">
        <v>208</v>
      </c>
      <c r="C43" s="208" t="s">
        <v>11</v>
      </c>
      <c r="D43" s="209">
        <v>12903</v>
      </c>
      <c r="E43" s="210">
        <v>79.78</v>
      </c>
      <c r="F43" s="209">
        <v>10294.01</v>
      </c>
      <c r="G43" s="210">
        <v>5.71</v>
      </c>
      <c r="H43" s="209">
        <v>736.74</v>
      </c>
      <c r="I43" s="210">
        <v>0.21</v>
      </c>
      <c r="J43" s="209">
        <v>27.13</v>
      </c>
      <c r="K43" s="210">
        <v>0</v>
      </c>
      <c r="L43" s="209">
        <v>0</v>
      </c>
      <c r="M43" s="210">
        <v>0</v>
      </c>
      <c r="N43" s="209">
        <v>0</v>
      </c>
      <c r="O43" s="210">
        <v>0.03</v>
      </c>
      <c r="P43" s="209">
        <v>3.75</v>
      </c>
      <c r="Q43" s="210">
        <v>0</v>
      </c>
      <c r="R43" s="209">
        <v>0</v>
      </c>
      <c r="S43" s="210">
        <v>2.44</v>
      </c>
      <c r="T43" s="209">
        <v>314.2</v>
      </c>
      <c r="U43" s="210">
        <v>0.08</v>
      </c>
      <c r="V43" s="209">
        <v>9.98</v>
      </c>
      <c r="W43" s="210">
        <v>88.24</v>
      </c>
      <c r="X43" s="209">
        <v>11385.81</v>
      </c>
      <c r="Y43" s="211">
        <v>24288.81</v>
      </c>
    </row>
    <row r="44" spans="1:25" ht="28.35" customHeight="1">
      <c r="A44" s="206" t="s">
        <v>209</v>
      </c>
      <c r="B44" s="207" t="s">
        <v>210</v>
      </c>
      <c r="C44" s="208" t="s">
        <v>11</v>
      </c>
      <c r="D44" s="209">
        <v>14740.22</v>
      </c>
      <c r="E44" s="210">
        <v>79.78</v>
      </c>
      <c r="F44" s="209">
        <v>11759.75</v>
      </c>
      <c r="G44" s="210">
        <v>5</v>
      </c>
      <c r="H44" s="209">
        <v>736.74</v>
      </c>
      <c r="I44" s="210">
        <v>0.18</v>
      </c>
      <c r="J44" s="209">
        <v>27.13</v>
      </c>
      <c r="K44" s="210">
        <v>0</v>
      </c>
      <c r="L44" s="209">
        <v>0</v>
      </c>
      <c r="M44" s="210">
        <v>0</v>
      </c>
      <c r="N44" s="209">
        <v>0</v>
      </c>
      <c r="O44" s="210">
        <v>0.03</v>
      </c>
      <c r="P44" s="209">
        <v>3.75</v>
      </c>
      <c r="Q44" s="210">
        <v>0</v>
      </c>
      <c r="R44" s="209">
        <v>0</v>
      </c>
      <c r="S44" s="210">
        <v>2.13</v>
      </c>
      <c r="T44" s="209">
        <v>314.2</v>
      </c>
      <c r="U44" s="210">
        <v>6.9999999999999993E-2</v>
      </c>
      <c r="V44" s="209">
        <v>9.98</v>
      </c>
      <c r="W44" s="210">
        <v>87.19</v>
      </c>
      <c r="X44" s="209">
        <v>12851.55</v>
      </c>
      <c r="Y44" s="211">
        <v>27591.759999999998</v>
      </c>
    </row>
    <row r="45" spans="1:25" ht="28.35" customHeight="1">
      <c r="A45" s="206" t="s">
        <v>211</v>
      </c>
      <c r="B45" s="207" t="s">
        <v>212</v>
      </c>
      <c r="C45" s="208" t="s">
        <v>11</v>
      </c>
      <c r="D45" s="209">
        <v>16577.43</v>
      </c>
      <c r="E45" s="210">
        <v>79.78</v>
      </c>
      <c r="F45" s="209">
        <v>13225.48</v>
      </c>
      <c r="G45" s="210">
        <v>4.4400000000000004</v>
      </c>
      <c r="H45" s="209">
        <v>736.74</v>
      </c>
      <c r="I45" s="210">
        <v>0.16</v>
      </c>
      <c r="J45" s="209">
        <v>27.13</v>
      </c>
      <c r="K45" s="210">
        <v>0</v>
      </c>
      <c r="L45" s="209">
        <v>0</v>
      </c>
      <c r="M45" s="210">
        <v>0</v>
      </c>
      <c r="N45" s="209">
        <v>0</v>
      </c>
      <c r="O45" s="210">
        <v>0.02</v>
      </c>
      <c r="P45" s="209">
        <v>3.75</v>
      </c>
      <c r="Q45" s="210">
        <v>0</v>
      </c>
      <c r="R45" s="209">
        <v>0</v>
      </c>
      <c r="S45" s="210">
        <v>1.9</v>
      </c>
      <c r="T45" s="209">
        <v>314.2</v>
      </c>
      <c r="U45" s="210">
        <v>0.06</v>
      </c>
      <c r="V45" s="209">
        <v>9.98</v>
      </c>
      <c r="W45" s="210">
        <v>86.37</v>
      </c>
      <c r="X45" s="209">
        <v>14317.28</v>
      </c>
      <c r="Y45" s="211">
        <v>30894.71</v>
      </c>
    </row>
    <row r="46" spans="1:25" ht="28.35" customHeight="1">
      <c r="A46" s="206" t="s">
        <v>213</v>
      </c>
      <c r="B46" s="207" t="s">
        <v>214</v>
      </c>
      <c r="C46" s="208" t="s">
        <v>11</v>
      </c>
      <c r="D46" s="209">
        <v>12903</v>
      </c>
      <c r="E46" s="210">
        <v>80.150000000000006</v>
      </c>
      <c r="F46" s="209">
        <v>10341.75</v>
      </c>
      <c r="G46" s="210">
        <v>5.71</v>
      </c>
      <c r="H46" s="209">
        <v>736.74</v>
      </c>
      <c r="I46" s="210">
        <v>0.21</v>
      </c>
      <c r="J46" s="209">
        <v>27.13</v>
      </c>
      <c r="K46" s="210">
        <v>0</v>
      </c>
      <c r="L46" s="209">
        <v>0</v>
      </c>
      <c r="M46" s="210">
        <v>0</v>
      </c>
      <c r="N46" s="209">
        <v>0</v>
      </c>
      <c r="O46" s="210">
        <v>0.03</v>
      </c>
      <c r="P46" s="209">
        <v>3.5</v>
      </c>
      <c r="Q46" s="210">
        <v>0</v>
      </c>
      <c r="R46" s="209">
        <v>0</v>
      </c>
      <c r="S46" s="210">
        <v>2.44</v>
      </c>
      <c r="T46" s="209">
        <v>314.2</v>
      </c>
      <c r="U46" s="210">
        <v>0.08</v>
      </c>
      <c r="V46" s="209">
        <v>9.98</v>
      </c>
      <c r="W46" s="210">
        <v>88.61</v>
      </c>
      <c r="X46" s="209">
        <v>11433.3</v>
      </c>
      <c r="Y46" s="211">
        <v>24336.3</v>
      </c>
    </row>
    <row r="47" spans="1:25" ht="28.35" customHeight="1">
      <c r="A47" s="206" t="s">
        <v>115</v>
      </c>
      <c r="B47" s="207" t="s">
        <v>215</v>
      </c>
      <c r="C47" s="208" t="s">
        <v>11</v>
      </c>
      <c r="D47" s="209">
        <v>13978.87</v>
      </c>
      <c r="E47" s="210">
        <v>80.150000000000006</v>
      </c>
      <c r="F47" s="209">
        <v>11204.06</v>
      </c>
      <c r="G47" s="210">
        <v>5.27</v>
      </c>
      <c r="H47" s="209">
        <v>736.74</v>
      </c>
      <c r="I47" s="210">
        <v>0.19</v>
      </c>
      <c r="J47" s="209">
        <v>27.13</v>
      </c>
      <c r="K47" s="210">
        <v>0</v>
      </c>
      <c r="L47" s="209">
        <v>0</v>
      </c>
      <c r="M47" s="210">
        <v>0</v>
      </c>
      <c r="N47" s="209">
        <v>0</v>
      </c>
      <c r="O47" s="210">
        <v>0.03</v>
      </c>
      <c r="P47" s="209">
        <v>3.5</v>
      </c>
      <c r="Q47" s="210">
        <v>0</v>
      </c>
      <c r="R47" s="209">
        <v>0</v>
      </c>
      <c r="S47" s="210">
        <v>2.25</v>
      </c>
      <c r="T47" s="209">
        <v>314.2</v>
      </c>
      <c r="U47" s="210">
        <v>6.9999999999999993E-2</v>
      </c>
      <c r="V47" s="209">
        <v>9.98</v>
      </c>
      <c r="W47" s="210">
        <v>87.960000000000008</v>
      </c>
      <c r="X47" s="209">
        <v>12295.61</v>
      </c>
      <c r="Y47" s="211">
        <v>26274.48</v>
      </c>
    </row>
    <row r="48" spans="1:25" ht="28.35" customHeight="1">
      <c r="A48" s="206" t="s">
        <v>216</v>
      </c>
      <c r="B48" s="207" t="s">
        <v>217</v>
      </c>
      <c r="C48" s="208" t="s">
        <v>11</v>
      </c>
      <c r="D48" s="209">
        <v>15054.74</v>
      </c>
      <c r="E48" s="210">
        <v>80.150000000000006</v>
      </c>
      <c r="F48" s="209">
        <v>12066.37</v>
      </c>
      <c r="G48" s="210">
        <v>4.8899999999999997</v>
      </c>
      <c r="H48" s="209">
        <v>736.74</v>
      </c>
      <c r="I48" s="210">
        <v>0.18</v>
      </c>
      <c r="J48" s="209">
        <v>27.13</v>
      </c>
      <c r="K48" s="210">
        <v>0</v>
      </c>
      <c r="L48" s="209">
        <v>0</v>
      </c>
      <c r="M48" s="210">
        <v>0</v>
      </c>
      <c r="N48" s="209">
        <v>0</v>
      </c>
      <c r="O48" s="210">
        <v>0.02</v>
      </c>
      <c r="P48" s="209">
        <v>3.5</v>
      </c>
      <c r="Q48" s="210">
        <v>0</v>
      </c>
      <c r="R48" s="209">
        <v>0</v>
      </c>
      <c r="S48" s="210">
        <v>2.09</v>
      </c>
      <c r="T48" s="209">
        <v>314.2</v>
      </c>
      <c r="U48" s="210">
        <v>6.9999999999999993E-2</v>
      </c>
      <c r="V48" s="209">
        <v>9.98</v>
      </c>
      <c r="W48" s="210">
        <v>87.4</v>
      </c>
      <c r="X48" s="209">
        <v>13157.92</v>
      </c>
      <c r="Y48" s="211">
        <v>28212.66</v>
      </c>
    </row>
    <row r="49" spans="1:25" ht="28.35" customHeight="1">
      <c r="A49" s="206" t="s">
        <v>218</v>
      </c>
      <c r="B49" s="207" t="s">
        <v>219</v>
      </c>
      <c r="C49" s="208" t="s">
        <v>11</v>
      </c>
      <c r="D49" s="209">
        <v>12903</v>
      </c>
      <c r="E49" s="210">
        <v>80.239999999999995</v>
      </c>
      <c r="F49" s="209">
        <v>10353.370000000001</v>
      </c>
      <c r="G49" s="210">
        <v>5.5</v>
      </c>
      <c r="H49" s="209">
        <v>709.66</v>
      </c>
      <c r="I49" s="210">
        <v>0.21</v>
      </c>
      <c r="J49" s="209">
        <v>27.13</v>
      </c>
      <c r="K49" s="210">
        <v>0</v>
      </c>
      <c r="L49" s="209">
        <v>0</v>
      </c>
      <c r="M49" s="210">
        <v>0</v>
      </c>
      <c r="N49" s="209">
        <v>0</v>
      </c>
      <c r="O49" s="210">
        <v>0.03</v>
      </c>
      <c r="P49" s="209">
        <v>3.76</v>
      </c>
      <c r="Q49" s="210">
        <v>0</v>
      </c>
      <c r="R49" s="209">
        <v>0</v>
      </c>
      <c r="S49" s="210">
        <v>2.44</v>
      </c>
      <c r="T49" s="209">
        <v>314.2</v>
      </c>
      <c r="U49" s="210">
        <v>0.08</v>
      </c>
      <c r="V49" s="209">
        <v>9.98</v>
      </c>
      <c r="W49" s="210">
        <v>88.490000000000009</v>
      </c>
      <c r="X49" s="209">
        <v>11418.09</v>
      </c>
      <c r="Y49" s="211">
        <v>24321.09</v>
      </c>
    </row>
    <row r="50" spans="1:25" ht="28.35" customHeight="1">
      <c r="A50" s="206" t="s">
        <v>220</v>
      </c>
      <c r="B50" s="207" t="s">
        <v>221</v>
      </c>
      <c r="C50" s="208" t="s">
        <v>11</v>
      </c>
      <c r="D50" s="209">
        <v>13712.52</v>
      </c>
      <c r="E50" s="210">
        <v>80.239999999999995</v>
      </c>
      <c r="F50" s="209">
        <v>11002.93</v>
      </c>
      <c r="G50" s="210">
        <v>5.18</v>
      </c>
      <c r="H50" s="209">
        <v>709.66</v>
      </c>
      <c r="I50" s="210">
        <v>0.2</v>
      </c>
      <c r="J50" s="209">
        <v>27.13</v>
      </c>
      <c r="K50" s="210">
        <v>0</v>
      </c>
      <c r="L50" s="209">
        <v>0</v>
      </c>
      <c r="M50" s="210">
        <v>0</v>
      </c>
      <c r="N50" s="209">
        <v>0</v>
      </c>
      <c r="O50" s="210">
        <v>0.03</v>
      </c>
      <c r="P50" s="209">
        <v>3.76</v>
      </c>
      <c r="Q50" s="210">
        <v>0</v>
      </c>
      <c r="R50" s="209">
        <v>0</v>
      </c>
      <c r="S50" s="210">
        <v>2.29</v>
      </c>
      <c r="T50" s="209">
        <v>314.2</v>
      </c>
      <c r="U50" s="210">
        <v>6.9999999999999993E-2</v>
      </c>
      <c r="V50" s="209">
        <v>9.98</v>
      </c>
      <c r="W50" s="210">
        <v>88</v>
      </c>
      <c r="X50" s="209">
        <v>12067.66</v>
      </c>
      <c r="Y50" s="211">
        <v>25780.18</v>
      </c>
    </row>
    <row r="51" spans="1:25" ht="28.35" customHeight="1">
      <c r="A51" s="206" t="s">
        <v>222</v>
      </c>
      <c r="B51" s="207" t="s">
        <v>223</v>
      </c>
      <c r="C51" s="208" t="s">
        <v>11</v>
      </c>
      <c r="D51" s="209">
        <v>14522.05</v>
      </c>
      <c r="E51" s="210">
        <v>80.239999999999995</v>
      </c>
      <c r="F51" s="209">
        <v>11652.49</v>
      </c>
      <c r="G51" s="210">
        <v>4.8899999999999997</v>
      </c>
      <c r="H51" s="209">
        <v>709.66</v>
      </c>
      <c r="I51" s="210">
        <v>0.19</v>
      </c>
      <c r="J51" s="209">
        <v>27.13</v>
      </c>
      <c r="K51" s="210">
        <v>0</v>
      </c>
      <c r="L51" s="209">
        <v>0</v>
      </c>
      <c r="M51" s="210">
        <v>0</v>
      </c>
      <c r="N51" s="209">
        <v>0</v>
      </c>
      <c r="O51" s="210">
        <v>0.03</v>
      </c>
      <c r="P51" s="209">
        <v>3.76</v>
      </c>
      <c r="Q51" s="210">
        <v>0</v>
      </c>
      <c r="R51" s="209">
        <v>0</v>
      </c>
      <c r="S51" s="210">
        <v>2.16</v>
      </c>
      <c r="T51" s="209">
        <v>314.2</v>
      </c>
      <c r="U51" s="210">
        <v>6.9999999999999993E-2</v>
      </c>
      <c r="V51" s="209">
        <v>9.98</v>
      </c>
      <c r="W51" s="210">
        <v>87.570000000000007</v>
      </c>
      <c r="X51" s="209">
        <v>12717.22</v>
      </c>
      <c r="Y51" s="211">
        <v>27239.27</v>
      </c>
    </row>
    <row r="52" spans="1:25" ht="28.35" customHeight="1">
      <c r="A52" s="206" t="s">
        <v>224</v>
      </c>
      <c r="B52" s="207" t="s">
        <v>225</v>
      </c>
      <c r="C52" s="208" t="s">
        <v>11</v>
      </c>
      <c r="D52" s="209">
        <v>3280.26</v>
      </c>
      <c r="E52" s="210">
        <v>79.600000000000009</v>
      </c>
      <c r="F52" s="209">
        <v>2611.09</v>
      </c>
      <c r="G52" s="210">
        <v>22.46</v>
      </c>
      <c r="H52" s="209">
        <v>736.74</v>
      </c>
      <c r="I52" s="210">
        <v>0.83</v>
      </c>
      <c r="J52" s="209">
        <v>27.13</v>
      </c>
      <c r="K52" s="210">
        <v>0</v>
      </c>
      <c r="L52" s="209">
        <v>0</v>
      </c>
      <c r="M52" s="210">
        <v>1.59</v>
      </c>
      <c r="N52" s="209">
        <v>52.08</v>
      </c>
      <c r="O52" s="210">
        <v>0.08</v>
      </c>
      <c r="P52" s="209">
        <v>2.4900000000000002</v>
      </c>
      <c r="Q52" s="210">
        <v>0</v>
      </c>
      <c r="R52" s="209">
        <v>0</v>
      </c>
      <c r="S52" s="210">
        <v>9.58</v>
      </c>
      <c r="T52" s="209">
        <v>314.2</v>
      </c>
      <c r="U52" s="210">
        <v>0.3</v>
      </c>
      <c r="V52" s="209">
        <v>9.98</v>
      </c>
      <c r="W52" s="210">
        <v>114.43</v>
      </c>
      <c r="X52" s="209">
        <v>3753.72</v>
      </c>
      <c r="Y52" s="211">
        <v>7033.98</v>
      </c>
    </row>
    <row r="53" spans="1:25" ht="28.35" customHeight="1">
      <c r="A53" s="206" t="s">
        <v>226</v>
      </c>
      <c r="B53" s="207" t="s">
        <v>227</v>
      </c>
      <c r="C53" s="208" t="s">
        <v>11</v>
      </c>
      <c r="D53" s="209">
        <v>4373.6899999999996</v>
      </c>
      <c r="E53" s="210">
        <v>79.600000000000009</v>
      </c>
      <c r="F53" s="209">
        <v>3481.45</v>
      </c>
      <c r="G53" s="210">
        <v>16.84</v>
      </c>
      <c r="H53" s="209">
        <v>736.74</v>
      </c>
      <c r="I53" s="210">
        <v>0.62</v>
      </c>
      <c r="J53" s="209">
        <v>27.13</v>
      </c>
      <c r="K53" s="210">
        <v>0</v>
      </c>
      <c r="L53" s="209">
        <v>0</v>
      </c>
      <c r="M53" s="210">
        <v>0</v>
      </c>
      <c r="N53" s="209">
        <v>0</v>
      </c>
      <c r="O53" s="210">
        <v>0.06</v>
      </c>
      <c r="P53" s="209">
        <v>2.4900000000000002</v>
      </c>
      <c r="Q53" s="210">
        <v>0</v>
      </c>
      <c r="R53" s="209">
        <v>0</v>
      </c>
      <c r="S53" s="210">
        <v>7.1800000000000006</v>
      </c>
      <c r="T53" s="209">
        <v>314.2</v>
      </c>
      <c r="U53" s="210">
        <v>0.22999999999999998</v>
      </c>
      <c r="V53" s="209">
        <v>9.98</v>
      </c>
      <c r="W53" s="210">
        <v>104.52999999999999</v>
      </c>
      <c r="X53" s="209">
        <v>4572</v>
      </c>
      <c r="Y53" s="211">
        <v>8945.68</v>
      </c>
    </row>
    <row r="54" spans="1:25" ht="28.35" customHeight="1">
      <c r="A54" s="206" t="s">
        <v>228</v>
      </c>
      <c r="B54" s="207" t="s">
        <v>229</v>
      </c>
      <c r="C54" s="208" t="s">
        <v>11</v>
      </c>
      <c r="D54" s="209">
        <v>8312.6200000000008</v>
      </c>
      <c r="E54" s="210">
        <v>79.600000000000009</v>
      </c>
      <c r="F54" s="209">
        <v>6616.84</v>
      </c>
      <c r="G54" s="210">
        <v>8.86</v>
      </c>
      <c r="H54" s="209">
        <v>736.74</v>
      </c>
      <c r="I54" s="210">
        <v>0.33</v>
      </c>
      <c r="J54" s="209">
        <v>27.13</v>
      </c>
      <c r="K54" s="210">
        <v>0</v>
      </c>
      <c r="L54" s="209">
        <v>0</v>
      </c>
      <c r="M54" s="210">
        <v>0</v>
      </c>
      <c r="N54" s="209">
        <v>0</v>
      </c>
      <c r="O54" s="210">
        <v>0.03</v>
      </c>
      <c r="P54" s="209">
        <v>2.4900000000000002</v>
      </c>
      <c r="Q54" s="210">
        <v>0</v>
      </c>
      <c r="R54" s="209">
        <v>0</v>
      </c>
      <c r="S54" s="210">
        <v>3.7800000000000002</v>
      </c>
      <c r="T54" s="209">
        <v>314.2</v>
      </c>
      <c r="U54" s="210">
        <v>0.12</v>
      </c>
      <c r="V54" s="209">
        <v>9.98</v>
      </c>
      <c r="W54" s="210">
        <v>92.72</v>
      </c>
      <c r="X54" s="209">
        <v>7707.39</v>
      </c>
      <c r="Y54" s="211">
        <v>16020</v>
      </c>
    </row>
    <row r="55" spans="1:25" ht="28.35" customHeight="1">
      <c r="A55" s="206" t="s">
        <v>94</v>
      </c>
      <c r="B55" s="207" t="s">
        <v>87</v>
      </c>
      <c r="C55" s="208" t="s">
        <v>11</v>
      </c>
      <c r="D55" s="209">
        <v>2449.31</v>
      </c>
      <c r="E55" s="210">
        <v>80.41</v>
      </c>
      <c r="F55" s="209">
        <v>1969.49</v>
      </c>
      <c r="G55" s="210">
        <v>30.080000000000002</v>
      </c>
      <c r="H55" s="209">
        <v>736.74</v>
      </c>
      <c r="I55" s="210">
        <v>1.24</v>
      </c>
      <c r="J55" s="209">
        <v>30.41</v>
      </c>
      <c r="K55" s="210">
        <v>0</v>
      </c>
      <c r="L55" s="209">
        <v>0</v>
      </c>
      <c r="M55" s="210">
        <v>4.16</v>
      </c>
      <c r="N55" s="209">
        <v>101.94</v>
      </c>
      <c r="O55" s="210">
        <v>0.16</v>
      </c>
      <c r="P55" s="209">
        <v>3.86</v>
      </c>
      <c r="Q55" s="210">
        <v>0</v>
      </c>
      <c r="R55" s="209">
        <v>0</v>
      </c>
      <c r="S55" s="210">
        <v>12.83</v>
      </c>
      <c r="T55" s="209">
        <v>314.2</v>
      </c>
      <c r="U55" s="210">
        <v>0.41000000000000003</v>
      </c>
      <c r="V55" s="209">
        <v>9.98</v>
      </c>
      <c r="W55" s="210">
        <v>129.29</v>
      </c>
      <c r="X55" s="209">
        <v>3166.63</v>
      </c>
      <c r="Y55" s="211">
        <v>5615.95</v>
      </c>
    </row>
    <row r="56" spans="1:25" ht="28.35" customHeight="1">
      <c r="A56" s="206" t="s">
        <v>230</v>
      </c>
      <c r="B56" s="207" t="s">
        <v>231</v>
      </c>
      <c r="C56" s="208" t="s">
        <v>11</v>
      </c>
      <c r="D56" s="209">
        <v>12903</v>
      </c>
      <c r="E56" s="210">
        <v>79.12</v>
      </c>
      <c r="F56" s="209">
        <v>10208.85</v>
      </c>
      <c r="G56" s="210">
        <v>5.71</v>
      </c>
      <c r="H56" s="209">
        <v>736.74</v>
      </c>
      <c r="I56" s="210">
        <v>0.21</v>
      </c>
      <c r="J56" s="209">
        <v>27.13</v>
      </c>
      <c r="K56" s="210">
        <v>0</v>
      </c>
      <c r="L56" s="209">
        <v>0</v>
      </c>
      <c r="M56" s="210">
        <v>0</v>
      </c>
      <c r="N56" s="209">
        <v>0</v>
      </c>
      <c r="O56" s="210">
        <v>0.02</v>
      </c>
      <c r="P56" s="209">
        <v>2.68</v>
      </c>
      <c r="Q56" s="210">
        <v>0</v>
      </c>
      <c r="R56" s="209">
        <v>0</v>
      </c>
      <c r="S56" s="210">
        <v>2.44</v>
      </c>
      <c r="T56" s="209">
        <v>314.2</v>
      </c>
      <c r="U56" s="210">
        <v>0.08</v>
      </c>
      <c r="V56" s="209">
        <v>9.98</v>
      </c>
      <c r="W56" s="210">
        <v>87.570000000000007</v>
      </c>
      <c r="X56" s="209">
        <v>11299.58</v>
      </c>
      <c r="Y56" s="211">
        <v>24202.58</v>
      </c>
    </row>
    <row r="57" spans="1:25" ht="28.35" customHeight="1">
      <c r="A57" s="206" t="s">
        <v>232</v>
      </c>
      <c r="B57" s="207" t="s">
        <v>233</v>
      </c>
      <c r="C57" s="208" t="s">
        <v>11</v>
      </c>
      <c r="D57" s="209">
        <v>5337.05</v>
      </c>
      <c r="E57" s="210">
        <v>79.75</v>
      </c>
      <c r="F57" s="209">
        <v>4256.3</v>
      </c>
      <c r="G57" s="210">
        <v>13.8</v>
      </c>
      <c r="H57" s="209">
        <v>736.74</v>
      </c>
      <c r="I57" s="210">
        <v>0.51</v>
      </c>
      <c r="J57" s="209">
        <v>27.13</v>
      </c>
      <c r="K57" s="210">
        <v>0</v>
      </c>
      <c r="L57" s="209">
        <v>0</v>
      </c>
      <c r="M57" s="210">
        <v>0</v>
      </c>
      <c r="N57" s="209">
        <v>0</v>
      </c>
      <c r="O57" s="210">
        <v>0.05</v>
      </c>
      <c r="P57" s="209">
        <v>2.68</v>
      </c>
      <c r="Q57" s="210">
        <v>0</v>
      </c>
      <c r="R57" s="209">
        <v>0</v>
      </c>
      <c r="S57" s="210">
        <v>5.89</v>
      </c>
      <c r="T57" s="209">
        <v>314.2</v>
      </c>
      <c r="U57" s="210">
        <v>0.19</v>
      </c>
      <c r="V57" s="209">
        <v>9.98</v>
      </c>
      <c r="W57" s="210">
        <v>100.19</v>
      </c>
      <c r="X57" s="209">
        <v>5347.03</v>
      </c>
      <c r="Y57" s="211">
        <v>10684.08</v>
      </c>
    </row>
    <row r="58" spans="1:25" ht="28.35" customHeight="1">
      <c r="A58" s="206" t="s">
        <v>234</v>
      </c>
      <c r="B58" s="207" t="s">
        <v>235</v>
      </c>
      <c r="C58" s="208" t="s">
        <v>11</v>
      </c>
      <c r="D58" s="209">
        <v>7116.07</v>
      </c>
      <c r="E58" s="210">
        <v>79.75</v>
      </c>
      <c r="F58" s="209">
        <v>5675.07</v>
      </c>
      <c r="G58" s="210">
        <v>10.35</v>
      </c>
      <c r="H58" s="209">
        <v>736.74</v>
      </c>
      <c r="I58" s="210">
        <v>0.38</v>
      </c>
      <c r="J58" s="209">
        <v>27.13</v>
      </c>
      <c r="K58" s="210">
        <v>0</v>
      </c>
      <c r="L58" s="209">
        <v>0</v>
      </c>
      <c r="M58" s="210">
        <v>0</v>
      </c>
      <c r="N58" s="209">
        <v>0</v>
      </c>
      <c r="O58" s="210">
        <v>0.04</v>
      </c>
      <c r="P58" s="209">
        <v>2.68</v>
      </c>
      <c r="Q58" s="210">
        <v>0</v>
      </c>
      <c r="R58" s="209">
        <v>0</v>
      </c>
      <c r="S58" s="210">
        <v>4.42</v>
      </c>
      <c r="T58" s="209">
        <v>314.2</v>
      </c>
      <c r="U58" s="210">
        <v>0.13999999999999999</v>
      </c>
      <c r="V58" s="209">
        <v>9.98</v>
      </c>
      <c r="W58" s="210">
        <v>95.08</v>
      </c>
      <c r="X58" s="209">
        <v>6765.8</v>
      </c>
      <c r="Y58" s="211">
        <v>13881.87</v>
      </c>
    </row>
    <row r="59" spans="1:25" ht="27.95" customHeight="1">
      <c r="A59" s="206" t="s">
        <v>236</v>
      </c>
      <c r="B59" s="207" t="s">
        <v>237</v>
      </c>
      <c r="C59" s="208" t="s">
        <v>11</v>
      </c>
      <c r="D59" s="209">
        <v>11704.98</v>
      </c>
      <c r="E59" s="210">
        <v>79.75</v>
      </c>
      <c r="F59" s="209">
        <v>9334.7199999999993</v>
      </c>
      <c r="G59" s="210">
        <v>6.29</v>
      </c>
      <c r="H59" s="209">
        <v>736.74</v>
      </c>
      <c r="I59" s="210">
        <v>0.22999999999999998</v>
      </c>
      <c r="J59" s="209">
        <v>27.13</v>
      </c>
      <c r="K59" s="210">
        <v>0</v>
      </c>
      <c r="L59" s="209">
        <v>0</v>
      </c>
      <c r="M59" s="210">
        <v>0</v>
      </c>
      <c r="N59" s="209">
        <v>0</v>
      </c>
      <c r="O59" s="210">
        <v>0.02</v>
      </c>
      <c r="P59" s="209">
        <v>2.68</v>
      </c>
      <c r="Q59" s="210">
        <v>0</v>
      </c>
      <c r="R59" s="209">
        <v>0</v>
      </c>
      <c r="S59" s="210">
        <v>2.68</v>
      </c>
      <c r="T59" s="209">
        <v>314.2</v>
      </c>
      <c r="U59" s="210">
        <v>0.09</v>
      </c>
      <c r="V59" s="209">
        <v>9.98</v>
      </c>
      <c r="W59" s="210">
        <v>89.070000000000007</v>
      </c>
      <c r="X59" s="209">
        <v>10425.450000000001</v>
      </c>
      <c r="Y59" s="211">
        <v>22130.43</v>
      </c>
    </row>
    <row r="60" spans="1:25" ht="28.35" customHeight="1">
      <c r="A60" s="206" t="s">
        <v>238</v>
      </c>
      <c r="B60" s="207" t="s">
        <v>239</v>
      </c>
      <c r="C60" s="208" t="s">
        <v>11</v>
      </c>
      <c r="D60" s="209">
        <v>2472.4699999999998</v>
      </c>
      <c r="E60" s="210">
        <v>80.569999999999993</v>
      </c>
      <c r="F60" s="209">
        <v>1992.07</v>
      </c>
      <c r="G60" s="210">
        <v>29.799999999999997</v>
      </c>
      <c r="H60" s="209">
        <v>736.74</v>
      </c>
      <c r="I60" s="210">
        <v>1.34</v>
      </c>
      <c r="J60" s="209">
        <v>33.03</v>
      </c>
      <c r="K60" s="210">
        <v>0</v>
      </c>
      <c r="L60" s="209">
        <v>0</v>
      </c>
      <c r="M60" s="210">
        <v>4.07</v>
      </c>
      <c r="N60" s="209">
        <v>100.55</v>
      </c>
      <c r="O60" s="210">
        <v>0.16</v>
      </c>
      <c r="P60" s="209">
        <v>3.97</v>
      </c>
      <c r="Q60" s="210">
        <v>0</v>
      </c>
      <c r="R60" s="209">
        <v>0</v>
      </c>
      <c r="S60" s="210">
        <v>12.709999999999999</v>
      </c>
      <c r="T60" s="209">
        <v>314.2</v>
      </c>
      <c r="U60" s="210">
        <v>0.4</v>
      </c>
      <c r="V60" s="209">
        <v>9.98</v>
      </c>
      <c r="W60" s="210">
        <v>129.04</v>
      </c>
      <c r="X60" s="209">
        <v>3190.54</v>
      </c>
      <c r="Y60" s="211">
        <v>5663</v>
      </c>
    </row>
    <row r="61" spans="1:25" ht="28.35" customHeight="1">
      <c r="A61" s="206" t="s">
        <v>240</v>
      </c>
      <c r="B61" s="207" t="s">
        <v>241</v>
      </c>
      <c r="C61" s="208" t="s">
        <v>11</v>
      </c>
      <c r="D61" s="209">
        <v>2160.31</v>
      </c>
      <c r="E61" s="210">
        <v>80.11</v>
      </c>
      <c r="F61" s="209">
        <v>1730.63</v>
      </c>
      <c r="G61" s="210">
        <v>34.1</v>
      </c>
      <c r="H61" s="209">
        <v>736.74</v>
      </c>
      <c r="I61" s="210">
        <v>1.53</v>
      </c>
      <c r="J61" s="209">
        <v>33.03</v>
      </c>
      <c r="K61" s="210">
        <v>0</v>
      </c>
      <c r="L61" s="209">
        <v>0</v>
      </c>
      <c r="M61" s="210">
        <v>5.52</v>
      </c>
      <c r="N61" s="209">
        <v>119.28</v>
      </c>
      <c r="O61" s="210">
        <v>0.16</v>
      </c>
      <c r="P61" s="209">
        <v>3.48</v>
      </c>
      <c r="Q61" s="210">
        <v>0</v>
      </c>
      <c r="R61" s="209">
        <v>0</v>
      </c>
      <c r="S61" s="210">
        <v>14.540000000000001</v>
      </c>
      <c r="T61" s="209">
        <v>314.2</v>
      </c>
      <c r="U61" s="210">
        <v>0.45999999999999996</v>
      </c>
      <c r="V61" s="209">
        <v>9.98</v>
      </c>
      <c r="W61" s="210">
        <v>136.43</v>
      </c>
      <c r="X61" s="209">
        <v>2947.34</v>
      </c>
      <c r="Y61" s="211">
        <v>5107.6499999999996</v>
      </c>
    </row>
    <row r="62" spans="1:25" ht="28.35" customHeight="1">
      <c r="A62" s="206" t="s">
        <v>242</v>
      </c>
      <c r="B62" s="207" t="s">
        <v>243</v>
      </c>
      <c r="C62" s="208" t="s">
        <v>11</v>
      </c>
      <c r="D62" s="209">
        <v>4764.92</v>
      </c>
      <c r="E62" s="210">
        <v>82.55</v>
      </c>
      <c r="F62" s="209">
        <v>3933.44</v>
      </c>
      <c r="G62" s="210">
        <v>15.459999999999999</v>
      </c>
      <c r="H62" s="209">
        <v>736.74</v>
      </c>
      <c r="I62" s="210">
        <v>0.57000000000000006</v>
      </c>
      <c r="J62" s="209">
        <v>27.13</v>
      </c>
      <c r="K62" s="210">
        <v>0</v>
      </c>
      <c r="L62" s="209">
        <v>0</v>
      </c>
      <c r="M62" s="210">
        <v>0</v>
      </c>
      <c r="N62" s="209">
        <v>0</v>
      </c>
      <c r="O62" s="210">
        <v>0.12</v>
      </c>
      <c r="P62" s="209">
        <v>5.7</v>
      </c>
      <c r="Q62" s="210">
        <v>0</v>
      </c>
      <c r="R62" s="209">
        <v>0</v>
      </c>
      <c r="S62" s="210">
        <v>6.59</v>
      </c>
      <c r="T62" s="209">
        <v>314.2</v>
      </c>
      <c r="U62" s="210">
        <v>0.21</v>
      </c>
      <c r="V62" s="209">
        <v>9.98</v>
      </c>
      <c r="W62" s="210">
        <v>105.5</v>
      </c>
      <c r="X62" s="209">
        <v>5027.1899999999996</v>
      </c>
      <c r="Y62" s="211">
        <v>9792.1200000000008</v>
      </c>
    </row>
    <row r="63" spans="1:25" ht="28.35" customHeight="1">
      <c r="A63" s="206" t="s">
        <v>244</v>
      </c>
      <c r="B63" s="207" t="s">
        <v>245</v>
      </c>
      <c r="C63" s="208" t="s">
        <v>11</v>
      </c>
      <c r="D63" s="209">
        <v>6353.23</v>
      </c>
      <c r="E63" s="210">
        <v>82.55</v>
      </c>
      <c r="F63" s="209">
        <v>5244.59</v>
      </c>
      <c r="G63" s="210">
        <v>11.600000000000001</v>
      </c>
      <c r="H63" s="209">
        <v>736.74</v>
      </c>
      <c r="I63" s="210">
        <v>0.43</v>
      </c>
      <c r="J63" s="209">
        <v>27.13</v>
      </c>
      <c r="K63" s="210">
        <v>0</v>
      </c>
      <c r="L63" s="209">
        <v>0</v>
      </c>
      <c r="M63" s="210">
        <v>0</v>
      </c>
      <c r="N63" s="209">
        <v>0</v>
      </c>
      <c r="O63" s="210">
        <v>0.09</v>
      </c>
      <c r="P63" s="209">
        <v>5.7</v>
      </c>
      <c r="Q63" s="210">
        <v>0</v>
      </c>
      <c r="R63" s="209">
        <v>0</v>
      </c>
      <c r="S63" s="210">
        <v>4.95</v>
      </c>
      <c r="T63" s="209">
        <v>314.2</v>
      </c>
      <c r="U63" s="210">
        <v>0.16</v>
      </c>
      <c r="V63" s="209">
        <v>9.98</v>
      </c>
      <c r="W63" s="210">
        <v>99.77000000000001</v>
      </c>
      <c r="X63" s="209">
        <v>6338.34</v>
      </c>
      <c r="Y63" s="211">
        <v>12691.57</v>
      </c>
    </row>
    <row r="64" spans="1:25" ht="28.35" customHeight="1">
      <c r="A64" s="206" t="s">
        <v>246</v>
      </c>
      <c r="B64" s="207" t="s">
        <v>247</v>
      </c>
      <c r="C64" s="208" t="s">
        <v>11</v>
      </c>
      <c r="D64" s="209">
        <v>11634.21</v>
      </c>
      <c r="E64" s="210">
        <v>82.55</v>
      </c>
      <c r="F64" s="209">
        <v>9604.0400000000009</v>
      </c>
      <c r="G64" s="210">
        <v>6.3299999999999992</v>
      </c>
      <c r="H64" s="209">
        <v>736.74</v>
      </c>
      <c r="I64" s="210">
        <v>0.22999999999999998</v>
      </c>
      <c r="J64" s="209">
        <v>27.13</v>
      </c>
      <c r="K64" s="210">
        <v>0</v>
      </c>
      <c r="L64" s="209">
        <v>0</v>
      </c>
      <c r="M64" s="210">
        <v>0</v>
      </c>
      <c r="N64" s="209">
        <v>0</v>
      </c>
      <c r="O64" s="210">
        <v>0.05</v>
      </c>
      <c r="P64" s="209">
        <v>5.7</v>
      </c>
      <c r="Q64" s="210">
        <v>0</v>
      </c>
      <c r="R64" s="209">
        <v>0</v>
      </c>
      <c r="S64" s="210">
        <v>2.7</v>
      </c>
      <c r="T64" s="209">
        <v>314.2</v>
      </c>
      <c r="U64" s="210">
        <v>0.09</v>
      </c>
      <c r="V64" s="209">
        <v>9.98</v>
      </c>
      <c r="W64" s="210">
        <v>91.95</v>
      </c>
      <c r="X64" s="209">
        <v>10697.79</v>
      </c>
      <c r="Y64" s="211">
        <v>22332</v>
      </c>
    </row>
    <row r="65" spans="1:25" ht="28.35" customHeight="1">
      <c r="A65" s="206" t="s">
        <v>248</v>
      </c>
      <c r="B65" s="207" t="s">
        <v>249</v>
      </c>
      <c r="C65" s="208" t="s">
        <v>11</v>
      </c>
      <c r="D65" s="209">
        <v>2518.27</v>
      </c>
      <c r="E65" s="210">
        <v>97.740000000000009</v>
      </c>
      <c r="F65" s="209">
        <v>2461.35</v>
      </c>
      <c r="G65" s="210">
        <v>29.26</v>
      </c>
      <c r="H65" s="209">
        <v>736.74</v>
      </c>
      <c r="I65" s="210">
        <v>1.08</v>
      </c>
      <c r="J65" s="209">
        <v>27.13</v>
      </c>
      <c r="K65" s="210">
        <v>0</v>
      </c>
      <c r="L65" s="209">
        <v>0</v>
      </c>
      <c r="M65" s="210">
        <v>3.88</v>
      </c>
      <c r="N65" s="209">
        <v>97.8</v>
      </c>
      <c r="O65" s="210">
        <v>0.16</v>
      </c>
      <c r="P65" s="209">
        <v>4.1399999999999997</v>
      </c>
      <c r="Q65" s="210">
        <v>0</v>
      </c>
      <c r="R65" s="209">
        <v>0</v>
      </c>
      <c r="S65" s="210">
        <v>12.479999999999999</v>
      </c>
      <c r="T65" s="209">
        <v>314.2</v>
      </c>
      <c r="U65" s="210">
        <v>0.4</v>
      </c>
      <c r="V65" s="209">
        <v>9.98</v>
      </c>
      <c r="W65" s="210">
        <v>144.99</v>
      </c>
      <c r="X65" s="209">
        <v>3651.35</v>
      </c>
      <c r="Y65" s="211">
        <v>6169.62</v>
      </c>
    </row>
    <row r="66" spans="1:25" ht="28.35" customHeight="1">
      <c r="A66" s="206" t="s">
        <v>250</v>
      </c>
      <c r="B66" s="207" t="s">
        <v>251</v>
      </c>
      <c r="C66" s="208" t="s">
        <v>11</v>
      </c>
      <c r="D66" s="209">
        <v>3357.69</v>
      </c>
      <c r="E66" s="210">
        <v>97.740000000000009</v>
      </c>
      <c r="F66" s="209">
        <v>3281.81</v>
      </c>
      <c r="G66" s="210">
        <v>21.94</v>
      </c>
      <c r="H66" s="209">
        <v>736.74</v>
      </c>
      <c r="I66" s="210">
        <v>0.80999999999999994</v>
      </c>
      <c r="J66" s="209">
        <v>27.13</v>
      </c>
      <c r="K66" s="210">
        <v>0</v>
      </c>
      <c r="L66" s="209">
        <v>0</v>
      </c>
      <c r="M66" s="210">
        <v>1.41</v>
      </c>
      <c r="N66" s="209">
        <v>47.44</v>
      </c>
      <c r="O66" s="210">
        <v>0.12</v>
      </c>
      <c r="P66" s="209">
        <v>4.1399999999999997</v>
      </c>
      <c r="Q66" s="210">
        <v>0</v>
      </c>
      <c r="R66" s="209">
        <v>0</v>
      </c>
      <c r="S66" s="210">
        <v>9.36</v>
      </c>
      <c r="T66" s="209">
        <v>314.2</v>
      </c>
      <c r="U66" s="210">
        <v>0.3</v>
      </c>
      <c r="V66" s="209">
        <v>9.98</v>
      </c>
      <c r="W66" s="210">
        <v>131.68</v>
      </c>
      <c r="X66" s="209">
        <v>4421.4399999999996</v>
      </c>
      <c r="Y66" s="211">
        <v>7779.13</v>
      </c>
    </row>
    <row r="67" spans="1:25" ht="28.35" customHeight="1">
      <c r="A67" s="206" t="s">
        <v>252</v>
      </c>
      <c r="B67" s="207" t="s">
        <v>253</v>
      </c>
      <c r="C67" s="208" t="s">
        <v>11</v>
      </c>
      <c r="D67" s="209">
        <v>4447.62</v>
      </c>
      <c r="E67" s="210">
        <v>97.740000000000009</v>
      </c>
      <c r="F67" s="209">
        <v>4347.1099999999997</v>
      </c>
      <c r="G67" s="210">
        <v>16.559999999999999</v>
      </c>
      <c r="H67" s="209">
        <v>736.74</v>
      </c>
      <c r="I67" s="210">
        <v>0.61</v>
      </c>
      <c r="J67" s="209">
        <v>27.13</v>
      </c>
      <c r="K67" s="210">
        <v>0</v>
      </c>
      <c r="L67" s="209">
        <v>0</v>
      </c>
      <c r="M67" s="210">
        <v>0</v>
      </c>
      <c r="N67" s="209">
        <v>0</v>
      </c>
      <c r="O67" s="210">
        <v>0.09</v>
      </c>
      <c r="P67" s="209">
        <v>4.1399999999999997</v>
      </c>
      <c r="Q67" s="210">
        <v>0</v>
      </c>
      <c r="R67" s="209">
        <v>0</v>
      </c>
      <c r="S67" s="210">
        <v>7.06</v>
      </c>
      <c r="T67" s="209">
        <v>314.2</v>
      </c>
      <c r="U67" s="210">
        <v>0.22</v>
      </c>
      <c r="V67" s="209">
        <v>9.98</v>
      </c>
      <c r="W67" s="210">
        <v>122.30000000000001</v>
      </c>
      <c r="X67" s="209">
        <v>5439.3</v>
      </c>
      <c r="Y67" s="211">
        <v>9886.92</v>
      </c>
    </row>
    <row r="68" spans="1:25" ht="28.35" customHeight="1">
      <c r="A68" s="206" t="s">
        <v>254</v>
      </c>
      <c r="B68" s="207" t="s">
        <v>255</v>
      </c>
      <c r="C68" s="208" t="s">
        <v>11</v>
      </c>
      <c r="D68" s="209">
        <v>2841.65</v>
      </c>
      <c r="E68" s="210">
        <v>80.430000000000007</v>
      </c>
      <c r="F68" s="209">
        <v>2285.54</v>
      </c>
      <c r="G68" s="210">
        <v>25.929999999999996</v>
      </c>
      <c r="H68" s="209">
        <v>736.74</v>
      </c>
      <c r="I68" s="210">
        <v>0</v>
      </c>
      <c r="J68" s="209">
        <v>0</v>
      </c>
      <c r="K68" s="210">
        <v>0</v>
      </c>
      <c r="L68" s="209">
        <v>0</v>
      </c>
      <c r="M68" s="210">
        <v>2.76</v>
      </c>
      <c r="N68" s="209">
        <v>78.400000000000006</v>
      </c>
      <c r="O68" s="210">
        <v>0.16</v>
      </c>
      <c r="P68" s="209">
        <v>4.47</v>
      </c>
      <c r="Q68" s="210">
        <v>0</v>
      </c>
      <c r="R68" s="209">
        <v>0</v>
      </c>
      <c r="S68" s="210">
        <v>11.06</v>
      </c>
      <c r="T68" s="209">
        <v>314.2</v>
      </c>
      <c r="U68" s="210">
        <v>0.35000000000000003</v>
      </c>
      <c r="V68" s="209">
        <v>9.98</v>
      </c>
      <c r="W68" s="210">
        <v>120.68</v>
      </c>
      <c r="X68" s="209">
        <v>3429.33</v>
      </c>
      <c r="Y68" s="211">
        <v>6270.98</v>
      </c>
    </row>
    <row r="69" spans="1:25" ht="28.35" customHeight="1">
      <c r="A69" s="206" t="s">
        <v>256</v>
      </c>
      <c r="B69" s="207" t="s">
        <v>257</v>
      </c>
      <c r="C69" s="208" t="s">
        <v>11</v>
      </c>
      <c r="D69" s="209">
        <v>2149.64</v>
      </c>
      <c r="E69" s="210">
        <v>80.12</v>
      </c>
      <c r="F69" s="209">
        <v>1722.29</v>
      </c>
      <c r="G69" s="210">
        <v>34.270000000000003</v>
      </c>
      <c r="H69" s="209">
        <v>736.74</v>
      </c>
      <c r="I69" s="210">
        <v>1.41</v>
      </c>
      <c r="J69" s="209">
        <v>30.41</v>
      </c>
      <c r="K69" s="210">
        <v>0</v>
      </c>
      <c r="L69" s="209">
        <v>0</v>
      </c>
      <c r="M69" s="210">
        <v>5.58</v>
      </c>
      <c r="N69" s="209">
        <v>119.92</v>
      </c>
      <c r="O69" s="210">
        <v>0.21</v>
      </c>
      <c r="P69" s="209">
        <v>4.58</v>
      </c>
      <c r="Q69" s="210">
        <v>0</v>
      </c>
      <c r="R69" s="209">
        <v>0</v>
      </c>
      <c r="S69" s="210">
        <v>14.62</v>
      </c>
      <c r="T69" s="209">
        <v>314.2</v>
      </c>
      <c r="U69" s="210">
        <v>0.45999999999999996</v>
      </c>
      <c r="V69" s="209">
        <v>9.98</v>
      </c>
      <c r="W69" s="210">
        <v>136.68</v>
      </c>
      <c r="X69" s="209">
        <v>2938.13</v>
      </c>
      <c r="Y69" s="211">
        <v>5087.7700000000004</v>
      </c>
    </row>
    <row r="70" spans="1:25" ht="28.35" customHeight="1">
      <c r="A70" s="206" t="s">
        <v>118</v>
      </c>
      <c r="B70" s="207" t="s">
        <v>258</v>
      </c>
      <c r="C70" s="208" t="s">
        <v>11</v>
      </c>
      <c r="D70" s="209">
        <v>2987.19</v>
      </c>
      <c r="E70" s="210">
        <v>80.75</v>
      </c>
      <c r="F70" s="209">
        <v>2412.15</v>
      </c>
      <c r="G70" s="210">
        <v>24.66</v>
      </c>
      <c r="H70" s="209">
        <v>736.74</v>
      </c>
      <c r="I70" s="210">
        <v>1.02</v>
      </c>
      <c r="J70" s="209">
        <v>30.41</v>
      </c>
      <c r="K70" s="210">
        <v>0</v>
      </c>
      <c r="L70" s="209">
        <v>0</v>
      </c>
      <c r="M70" s="210">
        <v>2.33</v>
      </c>
      <c r="N70" s="209">
        <v>69.67</v>
      </c>
      <c r="O70" s="210">
        <v>0.16</v>
      </c>
      <c r="P70" s="209">
        <v>4.7</v>
      </c>
      <c r="Q70" s="210">
        <v>0</v>
      </c>
      <c r="R70" s="209">
        <v>0</v>
      </c>
      <c r="S70" s="210">
        <v>10.52</v>
      </c>
      <c r="T70" s="209">
        <v>314.2</v>
      </c>
      <c r="U70" s="210">
        <v>0.33</v>
      </c>
      <c r="V70" s="209">
        <v>9.98</v>
      </c>
      <c r="W70" s="210">
        <v>119.77</v>
      </c>
      <c r="X70" s="209">
        <v>3577.85</v>
      </c>
      <c r="Y70" s="211">
        <v>6565.04</v>
      </c>
    </row>
    <row r="71" spans="1:25" ht="28.35" customHeight="1">
      <c r="A71" s="206" t="s">
        <v>259</v>
      </c>
      <c r="B71" s="207" t="s">
        <v>96</v>
      </c>
      <c r="C71" s="208" t="s">
        <v>11</v>
      </c>
      <c r="D71" s="209">
        <v>3268.63</v>
      </c>
      <c r="E71" s="210">
        <v>80.27</v>
      </c>
      <c r="F71" s="209">
        <v>2623.73</v>
      </c>
      <c r="G71" s="210">
        <v>22.54</v>
      </c>
      <c r="H71" s="209">
        <v>736.74</v>
      </c>
      <c r="I71" s="210">
        <v>0.92999999999999994</v>
      </c>
      <c r="J71" s="209">
        <v>30.41</v>
      </c>
      <c r="K71" s="210">
        <v>0</v>
      </c>
      <c r="L71" s="209">
        <v>0</v>
      </c>
      <c r="M71" s="210">
        <v>1.6099999999999999</v>
      </c>
      <c r="N71" s="209">
        <v>52.78</v>
      </c>
      <c r="O71" s="210">
        <v>0.11</v>
      </c>
      <c r="P71" s="209">
        <v>3.67</v>
      </c>
      <c r="Q71" s="210">
        <v>0</v>
      </c>
      <c r="R71" s="209">
        <v>0</v>
      </c>
      <c r="S71" s="210">
        <v>9.6100000000000012</v>
      </c>
      <c r="T71" s="209">
        <v>314.2</v>
      </c>
      <c r="U71" s="210">
        <v>0.31</v>
      </c>
      <c r="V71" s="209">
        <v>9.98</v>
      </c>
      <c r="W71" s="210">
        <v>115.38999999999999</v>
      </c>
      <c r="X71" s="209">
        <v>3771.51</v>
      </c>
      <c r="Y71" s="211">
        <v>7040.14</v>
      </c>
    </row>
    <row r="72" spans="1:25" ht="28.35" customHeight="1">
      <c r="A72" s="206" t="s">
        <v>260</v>
      </c>
      <c r="B72" s="207" t="s">
        <v>261</v>
      </c>
      <c r="C72" s="208" t="s">
        <v>11</v>
      </c>
      <c r="D72" s="209">
        <v>4601.83</v>
      </c>
      <c r="E72" s="210">
        <v>80.95</v>
      </c>
      <c r="F72" s="209">
        <v>3725.18</v>
      </c>
      <c r="G72" s="210">
        <v>16.009999999999998</v>
      </c>
      <c r="H72" s="209">
        <v>736.74</v>
      </c>
      <c r="I72" s="210">
        <v>0.66</v>
      </c>
      <c r="J72" s="209">
        <v>30.41</v>
      </c>
      <c r="K72" s="210">
        <v>0</v>
      </c>
      <c r="L72" s="209">
        <v>0</v>
      </c>
      <c r="M72" s="210">
        <v>0</v>
      </c>
      <c r="N72" s="209">
        <v>0</v>
      </c>
      <c r="O72" s="210">
        <v>0.1</v>
      </c>
      <c r="P72" s="209">
        <v>4.4000000000000004</v>
      </c>
      <c r="Q72" s="210">
        <v>0</v>
      </c>
      <c r="R72" s="209">
        <v>0</v>
      </c>
      <c r="S72" s="210">
        <v>6.83</v>
      </c>
      <c r="T72" s="209">
        <v>314.2</v>
      </c>
      <c r="U72" s="210">
        <v>0.22</v>
      </c>
      <c r="V72" s="209">
        <v>9.98</v>
      </c>
      <c r="W72" s="210">
        <v>104.76</v>
      </c>
      <c r="X72" s="209">
        <v>4820.92</v>
      </c>
      <c r="Y72" s="211">
        <v>9422.75</v>
      </c>
    </row>
    <row r="73" spans="1:25" ht="28.35" customHeight="1">
      <c r="A73" s="206" t="s">
        <v>262</v>
      </c>
      <c r="B73" s="207" t="s">
        <v>263</v>
      </c>
      <c r="C73" s="208" t="s">
        <v>11</v>
      </c>
      <c r="D73" s="209">
        <v>2908.72</v>
      </c>
      <c r="E73" s="210">
        <v>79.52</v>
      </c>
      <c r="F73" s="209">
        <v>2313.0100000000002</v>
      </c>
      <c r="G73" s="210">
        <v>25.330000000000002</v>
      </c>
      <c r="H73" s="209">
        <v>736.74</v>
      </c>
      <c r="I73" s="210">
        <v>1.05</v>
      </c>
      <c r="J73" s="209">
        <v>30.41</v>
      </c>
      <c r="K73" s="210">
        <v>0</v>
      </c>
      <c r="L73" s="209">
        <v>0</v>
      </c>
      <c r="M73" s="210">
        <v>2.56</v>
      </c>
      <c r="N73" s="209">
        <v>74.38</v>
      </c>
      <c r="O73" s="210">
        <v>0.11</v>
      </c>
      <c r="P73" s="209">
        <v>3.2</v>
      </c>
      <c r="Q73" s="210">
        <v>0</v>
      </c>
      <c r="R73" s="209">
        <v>0</v>
      </c>
      <c r="S73" s="210">
        <v>10.8</v>
      </c>
      <c r="T73" s="209">
        <v>314.2</v>
      </c>
      <c r="U73" s="210">
        <v>0.33999999999999997</v>
      </c>
      <c r="V73" s="209">
        <v>9.98</v>
      </c>
      <c r="W73" s="210">
        <v>119.71000000000001</v>
      </c>
      <c r="X73" s="209">
        <v>3481.93</v>
      </c>
      <c r="Y73" s="211">
        <v>6390.65</v>
      </c>
    </row>
    <row r="74" spans="1:25" ht="28.35" customHeight="1">
      <c r="A74" s="206" t="s">
        <v>92</v>
      </c>
      <c r="B74" s="207" t="s">
        <v>88</v>
      </c>
      <c r="C74" s="208" t="s">
        <v>11</v>
      </c>
      <c r="D74" s="209">
        <v>2558.11</v>
      </c>
      <c r="E74" s="210">
        <v>80.600000000000009</v>
      </c>
      <c r="F74" s="209">
        <v>2061.84</v>
      </c>
      <c r="G74" s="210">
        <v>28.799999999999997</v>
      </c>
      <c r="H74" s="209">
        <v>736.74</v>
      </c>
      <c r="I74" s="210">
        <v>1.1900000000000002</v>
      </c>
      <c r="J74" s="209">
        <v>30.41</v>
      </c>
      <c r="K74" s="210">
        <v>0</v>
      </c>
      <c r="L74" s="209">
        <v>0</v>
      </c>
      <c r="M74" s="210">
        <v>3.73</v>
      </c>
      <c r="N74" s="209">
        <v>95.41</v>
      </c>
      <c r="O74" s="210">
        <v>0.16</v>
      </c>
      <c r="P74" s="209">
        <v>4.0599999999999996</v>
      </c>
      <c r="Q74" s="210">
        <v>0</v>
      </c>
      <c r="R74" s="209">
        <v>0</v>
      </c>
      <c r="S74" s="210">
        <v>12.280000000000001</v>
      </c>
      <c r="T74" s="209">
        <v>314.2</v>
      </c>
      <c r="U74" s="210">
        <v>0.38999999999999996</v>
      </c>
      <c r="V74" s="209">
        <v>9.98</v>
      </c>
      <c r="W74" s="210">
        <v>127.15</v>
      </c>
      <c r="X74" s="209">
        <v>3252.65</v>
      </c>
      <c r="Y74" s="211">
        <v>5810.76</v>
      </c>
    </row>
    <row r="75" spans="1:25" ht="28.35" customHeight="1">
      <c r="A75" s="206" t="s">
        <v>97</v>
      </c>
      <c r="B75" s="207" t="s">
        <v>98</v>
      </c>
      <c r="C75" s="208" t="s">
        <v>11</v>
      </c>
      <c r="D75" s="209">
        <v>2646.43</v>
      </c>
      <c r="E75" s="210">
        <v>80.13</v>
      </c>
      <c r="F75" s="209">
        <v>2120.58</v>
      </c>
      <c r="G75" s="210">
        <v>27.839999999999996</v>
      </c>
      <c r="H75" s="209">
        <v>736.74</v>
      </c>
      <c r="I75" s="210">
        <v>0</v>
      </c>
      <c r="J75" s="209">
        <v>0</v>
      </c>
      <c r="K75" s="210">
        <v>0</v>
      </c>
      <c r="L75" s="209">
        <v>0</v>
      </c>
      <c r="M75" s="210">
        <v>3.4099999999999997</v>
      </c>
      <c r="N75" s="209">
        <v>90.11</v>
      </c>
      <c r="O75" s="210">
        <v>0.15</v>
      </c>
      <c r="P75" s="209">
        <v>4.01</v>
      </c>
      <c r="Q75" s="210">
        <v>0</v>
      </c>
      <c r="R75" s="209">
        <v>0</v>
      </c>
      <c r="S75" s="210">
        <v>11.87</v>
      </c>
      <c r="T75" s="209">
        <v>314.2</v>
      </c>
      <c r="U75" s="210">
        <v>0.38</v>
      </c>
      <c r="V75" s="209">
        <v>9.98</v>
      </c>
      <c r="W75" s="210">
        <v>123.78</v>
      </c>
      <c r="X75" s="209">
        <v>3275.63</v>
      </c>
      <c r="Y75" s="211">
        <v>5922.06</v>
      </c>
    </row>
    <row r="76" spans="1:25" ht="28.35" customHeight="1">
      <c r="A76" s="206" t="s">
        <v>99</v>
      </c>
      <c r="B76" s="207" t="s">
        <v>100</v>
      </c>
      <c r="C76" s="208" t="s">
        <v>11</v>
      </c>
      <c r="D76" s="209">
        <v>3528.57</v>
      </c>
      <c r="E76" s="210">
        <v>80.13</v>
      </c>
      <c r="F76" s="209">
        <v>2827.44</v>
      </c>
      <c r="G76" s="210">
        <v>20.880000000000003</v>
      </c>
      <c r="H76" s="209">
        <v>736.74</v>
      </c>
      <c r="I76" s="210">
        <v>0</v>
      </c>
      <c r="J76" s="209">
        <v>0</v>
      </c>
      <c r="K76" s="210">
        <v>0</v>
      </c>
      <c r="L76" s="209">
        <v>0</v>
      </c>
      <c r="M76" s="210">
        <v>1.05</v>
      </c>
      <c r="N76" s="209">
        <v>37.19</v>
      </c>
      <c r="O76" s="210">
        <v>0.11</v>
      </c>
      <c r="P76" s="209">
        <v>4.01</v>
      </c>
      <c r="Q76" s="210">
        <v>0</v>
      </c>
      <c r="R76" s="209">
        <v>0</v>
      </c>
      <c r="S76" s="210">
        <v>8.9</v>
      </c>
      <c r="T76" s="209">
        <v>314.2</v>
      </c>
      <c r="U76" s="210">
        <v>0.27999999999999997</v>
      </c>
      <c r="V76" s="209">
        <v>9.98</v>
      </c>
      <c r="W76" s="210">
        <v>111.35999999999999</v>
      </c>
      <c r="X76" s="209">
        <v>3929.57</v>
      </c>
      <c r="Y76" s="211">
        <v>7458.14</v>
      </c>
    </row>
    <row r="77" spans="1:25" ht="28.35" customHeight="1">
      <c r="A77" s="206" t="s">
        <v>101</v>
      </c>
      <c r="B77" s="207" t="s">
        <v>102</v>
      </c>
      <c r="C77" s="208" t="s">
        <v>11</v>
      </c>
      <c r="D77" s="209">
        <v>5691.23</v>
      </c>
      <c r="E77" s="210">
        <v>80.13</v>
      </c>
      <c r="F77" s="209">
        <v>4560.3900000000003</v>
      </c>
      <c r="G77" s="210">
        <v>12.950000000000001</v>
      </c>
      <c r="H77" s="209">
        <v>736.74</v>
      </c>
      <c r="I77" s="210">
        <v>0</v>
      </c>
      <c r="J77" s="209">
        <v>0</v>
      </c>
      <c r="K77" s="210">
        <v>0</v>
      </c>
      <c r="L77" s="209">
        <v>0</v>
      </c>
      <c r="M77" s="210">
        <v>0</v>
      </c>
      <c r="N77" s="209">
        <v>0</v>
      </c>
      <c r="O77" s="210">
        <v>6.9999999999999993E-2</v>
      </c>
      <c r="P77" s="209">
        <v>4.01</v>
      </c>
      <c r="Q77" s="210">
        <v>0</v>
      </c>
      <c r="R77" s="209">
        <v>0</v>
      </c>
      <c r="S77" s="210">
        <v>5.52</v>
      </c>
      <c r="T77" s="209">
        <v>314.2</v>
      </c>
      <c r="U77" s="210">
        <v>0.18</v>
      </c>
      <c r="V77" s="209">
        <v>9.98</v>
      </c>
      <c r="W77" s="210">
        <v>98.839999999999989</v>
      </c>
      <c r="X77" s="209">
        <v>5625.33</v>
      </c>
      <c r="Y77" s="211">
        <v>11316.56</v>
      </c>
    </row>
    <row r="78" spans="1:25" ht="28.35" customHeight="1">
      <c r="A78" s="206" t="s">
        <v>103</v>
      </c>
      <c r="B78" s="207" t="s">
        <v>104</v>
      </c>
      <c r="C78" s="208" t="s">
        <v>11</v>
      </c>
      <c r="D78" s="209">
        <v>3537.16</v>
      </c>
      <c r="E78" s="210">
        <v>79.7</v>
      </c>
      <c r="F78" s="209">
        <v>2819.12</v>
      </c>
      <c r="G78" s="210">
        <v>20.830000000000002</v>
      </c>
      <c r="H78" s="209">
        <v>736.74</v>
      </c>
      <c r="I78" s="210">
        <v>0</v>
      </c>
      <c r="J78" s="209">
        <v>0</v>
      </c>
      <c r="K78" s="210">
        <v>0</v>
      </c>
      <c r="L78" s="209">
        <v>0</v>
      </c>
      <c r="M78" s="210">
        <v>1.04</v>
      </c>
      <c r="N78" s="209">
        <v>36.67</v>
      </c>
      <c r="O78" s="210">
        <v>0.1</v>
      </c>
      <c r="P78" s="209">
        <v>3.42</v>
      </c>
      <c r="Q78" s="210">
        <v>0</v>
      </c>
      <c r="R78" s="209">
        <v>0</v>
      </c>
      <c r="S78" s="210">
        <v>8.8800000000000008</v>
      </c>
      <c r="T78" s="209">
        <v>314.2</v>
      </c>
      <c r="U78" s="210">
        <v>0.27999999999999997</v>
      </c>
      <c r="V78" s="209">
        <v>9.98</v>
      </c>
      <c r="W78" s="210">
        <v>110.83000000000001</v>
      </c>
      <c r="X78" s="209">
        <v>3920.13</v>
      </c>
      <c r="Y78" s="211">
        <v>7457.29</v>
      </c>
    </row>
    <row r="79" spans="1:25" ht="28.35" customHeight="1">
      <c r="A79" s="206" t="s">
        <v>105</v>
      </c>
      <c r="B79" s="207" t="s">
        <v>106</v>
      </c>
      <c r="C79" s="208" t="s">
        <v>11</v>
      </c>
      <c r="D79" s="209">
        <v>4716.22</v>
      </c>
      <c r="E79" s="210">
        <v>79.7</v>
      </c>
      <c r="F79" s="209">
        <v>3758.82</v>
      </c>
      <c r="G79" s="210">
        <v>15.620000000000001</v>
      </c>
      <c r="H79" s="209">
        <v>736.74</v>
      </c>
      <c r="I79" s="210">
        <v>0</v>
      </c>
      <c r="J79" s="209">
        <v>0</v>
      </c>
      <c r="K79" s="210">
        <v>0</v>
      </c>
      <c r="L79" s="209">
        <v>0</v>
      </c>
      <c r="M79" s="210">
        <v>0</v>
      </c>
      <c r="N79" s="209">
        <v>0</v>
      </c>
      <c r="O79" s="210">
        <v>6.9999999999999993E-2</v>
      </c>
      <c r="P79" s="209">
        <v>3.42</v>
      </c>
      <c r="Q79" s="210">
        <v>0</v>
      </c>
      <c r="R79" s="209">
        <v>0</v>
      </c>
      <c r="S79" s="210">
        <v>6.660000000000001</v>
      </c>
      <c r="T79" s="209">
        <v>314.2</v>
      </c>
      <c r="U79" s="210">
        <v>0.21</v>
      </c>
      <c r="V79" s="209">
        <v>9.98</v>
      </c>
      <c r="W79" s="210">
        <v>102.27</v>
      </c>
      <c r="X79" s="209">
        <v>4823.17</v>
      </c>
      <c r="Y79" s="211">
        <v>9539.3799999999992</v>
      </c>
    </row>
    <row r="80" spans="1:25" ht="28.35" customHeight="1">
      <c r="A80" s="206" t="s">
        <v>107</v>
      </c>
      <c r="B80" s="207" t="s">
        <v>108</v>
      </c>
      <c r="C80" s="208" t="s">
        <v>11</v>
      </c>
      <c r="D80" s="209">
        <v>8501.66</v>
      </c>
      <c r="E80" s="210">
        <v>79.7</v>
      </c>
      <c r="F80" s="209">
        <v>6775.82</v>
      </c>
      <c r="G80" s="210">
        <v>8.67</v>
      </c>
      <c r="H80" s="209">
        <v>736.74</v>
      </c>
      <c r="I80" s="210">
        <v>0</v>
      </c>
      <c r="J80" s="209">
        <v>0</v>
      </c>
      <c r="K80" s="210">
        <v>0</v>
      </c>
      <c r="L80" s="209">
        <v>0</v>
      </c>
      <c r="M80" s="210">
        <v>0</v>
      </c>
      <c r="N80" s="209">
        <v>0</v>
      </c>
      <c r="O80" s="210">
        <v>0.04</v>
      </c>
      <c r="P80" s="209">
        <v>3.42</v>
      </c>
      <c r="Q80" s="210">
        <v>0</v>
      </c>
      <c r="R80" s="209">
        <v>0</v>
      </c>
      <c r="S80" s="210">
        <v>3.6999999999999997</v>
      </c>
      <c r="T80" s="209">
        <v>314.2</v>
      </c>
      <c r="U80" s="210">
        <v>0.12</v>
      </c>
      <c r="V80" s="209">
        <v>9.98</v>
      </c>
      <c r="W80" s="210">
        <v>92.22</v>
      </c>
      <c r="X80" s="209">
        <v>7840.17</v>
      </c>
      <c r="Y80" s="211">
        <v>16341.82</v>
      </c>
    </row>
    <row r="81" spans="1:25" ht="28.35" customHeight="1">
      <c r="A81" s="206" t="s">
        <v>264</v>
      </c>
      <c r="B81" s="207" t="s">
        <v>265</v>
      </c>
      <c r="C81" s="208" t="s">
        <v>11</v>
      </c>
      <c r="D81" s="209">
        <v>12903</v>
      </c>
      <c r="E81" s="210">
        <v>80.06</v>
      </c>
      <c r="F81" s="209">
        <v>10330.14</v>
      </c>
      <c r="G81" s="210">
        <v>5.71</v>
      </c>
      <c r="H81" s="209">
        <v>736.74</v>
      </c>
      <c r="I81" s="210">
        <v>0.21</v>
      </c>
      <c r="J81" s="209">
        <v>27.13</v>
      </c>
      <c r="K81" s="210">
        <v>0</v>
      </c>
      <c r="L81" s="209">
        <v>0</v>
      </c>
      <c r="M81" s="210">
        <v>0</v>
      </c>
      <c r="N81" s="209">
        <v>0</v>
      </c>
      <c r="O81" s="210">
        <v>0.04</v>
      </c>
      <c r="P81" s="209">
        <v>4.83</v>
      </c>
      <c r="Q81" s="210">
        <v>0</v>
      </c>
      <c r="R81" s="209">
        <v>0</v>
      </c>
      <c r="S81" s="210">
        <v>2.44</v>
      </c>
      <c r="T81" s="209">
        <v>314.2</v>
      </c>
      <c r="U81" s="210">
        <v>0.08</v>
      </c>
      <c r="V81" s="209">
        <v>9.98</v>
      </c>
      <c r="W81" s="210">
        <v>88.53</v>
      </c>
      <c r="X81" s="209">
        <v>11423.03</v>
      </c>
      <c r="Y81" s="211">
        <v>24326.03</v>
      </c>
    </row>
    <row r="82" spans="1:25" ht="28.35" customHeight="1">
      <c r="A82" s="206" t="s">
        <v>266</v>
      </c>
      <c r="B82" s="207" t="s">
        <v>267</v>
      </c>
      <c r="C82" s="208" t="s">
        <v>11</v>
      </c>
      <c r="D82" s="209">
        <v>13824.31</v>
      </c>
      <c r="E82" s="210">
        <v>80.06</v>
      </c>
      <c r="F82" s="209">
        <v>11067.74</v>
      </c>
      <c r="G82" s="210">
        <v>5.33</v>
      </c>
      <c r="H82" s="209">
        <v>736.74</v>
      </c>
      <c r="I82" s="210">
        <v>0.2</v>
      </c>
      <c r="J82" s="209">
        <v>27.13</v>
      </c>
      <c r="K82" s="210">
        <v>0</v>
      </c>
      <c r="L82" s="209">
        <v>0</v>
      </c>
      <c r="M82" s="210">
        <v>0</v>
      </c>
      <c r="N82" s="209">
        <v>0</v>
      </c>
      <c r="O82" s="210">
        <v>0.03</v>
      </c>
      <c r="P82" s="209">
        <v>4.83</v>
      </c>
      <c r="Q82" s="210">
        <v>0</v>
      </c>
      <c r="R82" s="209">
        <v>0</v>
      </c>
      <c r="S82" s="210">
        <v>2.27</v>
      </c>
      <c r="T82" s="209">
        <v>314.2</v>
      </c>
      <c r="U82" s="210">
        <v>6.9999999999999993E-2</v>
      </c>
      <c r="V82" s="209">
        <v>9.98</v>
      </c>
      <c r="W82" s="210">
        <v>87.97</v>
      </c>
      <c r="X82" s="209">
        <v>12160.63</v>
      </c>
      <c r="Y82" s="211">
        <v>25984.93</v>
      </c>
    </row>
    <row r="83" spans="1:25" ht="28.35" customHeight="1">
      <c r="A83" s="206" t="s">
        <v>268</v>
      </c>
      <c r="B83" s="207" t="s">
        <v>269</v>
      </c>
      <c r="C83" s="208" t="s">
        <v>11</v>
      </c>
      <c r="D83" s="209">
        <v>14745.61</v>
      </c>
      <c r="E83" s="210">
        <v>80.06</v>
      </c>
      <c r="F83" s="209">
        <v>11805.34</v>
      </c>
      <c r="G83" s="210">
        <v>5</v>
      </c>
      <c r="H83" s="209">
        <v>736.74</v>
      </c>
      <c r="I83" s="210">
        <v>0.18</v>
      </c>
      <c r="J83" s="209">
        <v>27.13</v>
      </c>
      <c r="K83" s="210">
        <v>0</v>
      </c>
      <c r="L83" s="209">
        <v>0</v>
      </c>
      <c r="M83" s="210">
        <v>0</v>
      </c>
      <c r="N83" s="209">
        <v>0</v>
      </c>
      <c r="O83" s="210">
        <v>0.03</v>
      </c>
      <c r="P83" s="209">
        <v>4.83</v>
      </c>
      <c r="Q83" s="210">
        <v>0</v>
      </c>
      <c r="R83" s="209">
        <v>0</v>
      </c>
      <c r="S83" s="210">
        <v>2.13</v>
      </c>
      <c r="T83" s="209">
        <v>314.2</v>
      </c>
      <c r="U83" s="210">
        <v>6.9999999999999993E-2</v>
      </c>
      <c r="V83" s="209">
        <v>9.98</v>
      </c>
      <c r="W83" s="210">
        <v>87.47</v>
      </c>
      <c r="X83" s="209">
        <v>12898.22</v>
      </c>
      <c r="Y83" s="211">
        <v>27643.84</v>
      </c>
    </row>
    <row r="84" spans="1:25" ht="28.35" customHeight="1">
      <c r="A84" s="206" t="s">
        <v>270</v>
      </c>
      <c r="B84" s="207" t="s">
        <v>271</v>
      </c>
      <c r="C84" s="208" t="s">
        <v>11</v>
      </c>
      <c r="D84" s="209">
        <v>4048.9</v>
      </c>
      <c r="E84" s="210">
        <v>79.759999999999991</v>
      </c>
      <c r="F84" s="209">
        <v>3229.4</v>
      </c>
      <c r="G84" s="210">
        <v>18.2</v>
      </c>
      <c r="H84" s="209">
        <v>736.74</v>
      </c>
      <c r="I84" s="210">
        <v>0.67</v>
      </c>
      <c r="J84" s="209">
        <v>27.13</v>
      </c>
      <c r="K84" s="210">
        <v>0</v>
      </c>
      <c r="L84" s="209">
        <v>0</v>
      </c>
      <c r="M84" s="210">
        <v>0.15</v>
      </c>
      <c r="N84" s="209">
        <v>5.97</v>
      </c>
      <c r="O84" s="210">
        <v>0.09</v>
      </c>
      <c r="P84" s="209">
        <v>3.52</v>
      </c>
      <c r="Q84" s="210">
        <v>0</v>
      </c>
      <c r="R84" s="209">
        <v>0</v>
      </c>
      <c r="S84" s="210">
        <v>7.76</v>
      </c>
      <c r="T84" s="209">
        <v>314.2</v>
      </c>
      <c r="U84" s="210">
        <v>0.25</v>
      </c>
      <c r="V84" s="209">
        <v>9.98</v>
      </c>
      <c r="W84" s="210">
        <v>106.87</v>
      </c>
      <c r="X84" s="209">
        <v>4326.9399999999996</v>
      </c>
      <c r="Y84" s="211">
        <v>8375.83</v>
      </c>
    </row>
    <row r="85" spans="1:25" ht="28.35" customHeight="1">
      <c r="A85" s="206" t="s">
        <v>272</v>
      </c>
      <c r="B85" s="207" t="s">
        <v>273</v>
      </c>
      <c r="C85" s="208" t="s">
        <v>11</v>
      </c>
      <c r="D85" s="209">
        <v>5398.53</v>
      </c>
      <c r="E85" s="210">
        <v>79.759999999999991</v>
      </c>
      <c r="F85" s="209">
        <v>4305.87</v>
      </c>
      <c r="G85" s="210">
        <v>13.65</v>
      </c>
      <c r="H85" s="209">
        <v>736.74</v>
      </c>
      <c r="I85" s="210">
        <v>0.5</v>
      </c>
      <c r="J85" s="209">
        <v>27.13</v>
      </c>
      <c r="K85" s="210">
        <v>0</v>
      </c>
      <c r="L85" s="209">
        <v>0</v>
      </c>
      <c r="M85" s="210">
        <v>0</v>
      </c>
      <c r="N85" s="209">
        <v>0</v>
      </c>
      <c r="O85" s="210">
        <v>6.9999999999999993E-2</v>
      </c>
      <c r="P85" s="209">
        <v>3.52</v>
      </c>
      <c r="Q85" s="210">
        <v>0</v>
      </c>
      <c r="R85" s="209">
        <v>0</v>
      </c>
      <c r="S85" s="210">
        <v>5.82</v>
      </c>
      <c r="T85" s="209">
        <v>314.2</v>
      </c>
      <c r="U85" s="210">
        <v>0.18</v>
      </c>
      <c r="V85" s="209">
        <v>9.98</v>
      </c>
      <c r="W85" s="210">
        <v>99.98</v>
      </c>
      <c r="X85" s="209">
        <v>5397.44</v>
      </c>
      <c r="Y85" s="211">
        <v>10795.97</v>
      </c>
    </row>
    <row r="86" spans="1:25" ht="28.35" customHeight="1">
      <c r="A86" s="206" t="s">
        <v>274</v>
      </c>
      <c r="B86" s="207" t="s">
        <v>275</v>
      </c>
      <c r="C86" s="208" t="s">
        <v>11</v>
      </c>
      <c r="D86" s="209">
        <v>10648.45</v>
      </c>
      <c r="E86" s="210">
        <v>79.759999999999991</v>
      </c>
      <c r="F86" s="209">
        <v>8493.2099999999991</v>
      </c>
      <c r="G86" s="210">
        <v>6.92</v>
      </c>
      <c r="H86" s="209">
        <v>736.74</v>
      </c>
      <c r="I86" s="210">
        <v>0.25</v>
      </c>
      <c r="J86" s="209">
        <v>27.13</v>
      </c>
      <c r="K86" s="210">
        <v>0</v>
      </c>
      <c r="L86" s="209">
        <v>0</v>
      </c>
      <c r="M86" s="210">
        <v>0</v>
      </c>
      <c r="N86" s="209">
        <v>0</v>
      </c>
      <c r="O86" s="210">
        <v>0.03</v>
      </c>
      <c r="P86" s="209">
        <v>3.52</v>
      </c>
      <c r="Q86" s="210">
        <v>0</v>
      </c>
      <c r="R86" s="209">
        <v>0</v>
      </c>
      <c r="S86" s="210">
        <v>2.9499999999999997</v>
      </c>
      <c r="T86" s="209">
        <v>314.2</v>
      </c>
      <c r="U86" s="210">
        <v>0.09</v>
      </c>
      <c r="V86" s="209">
        <v>9.98</v>
      </c>
      <c r="W86" s="210">
        <v>90.01</v>
      </c>
      <c r="X86" s="209">
        <v>9584.7800000000007</v>
      </c>
      <c r="Y86" s="211">
        <v>20233.23</v>
      </c>
    </row>
    <row r="87" spans="1:25" ht="28.35" customHeight="1">
      <c r="A87" s="206" t="s">
        <v>276</v>
      </c>
      <c r="B87" s="207" t="s">
        <v>277</v>
      </c>
      <c r="C87" s="208" t="s">
        <v>11</v>
      </c>
      <c r="D87" s="209">
        <v>3475.42</v>
      </c>
      <c r="E87" s="210">
        <v>86.22999999999999</v>
      </c>
      <c r="F87" s="209">
        <v>2996.85</v>
      </c>
      <c r="G87" s="210">
        <v>21.2</v>
      </c>
      <c r="H87" s="209">
        <v>736.74</v>
      </c>
      <c r="I87" s="210">
        <v>0.77999999999999992</v>
      </c>
      <c r="J87" s="209">
        <v>27.13</v>
      </c>
      <c r="K87" s="210">
        <v>0</v>
      </c>
      <c r="L87" s="209">
        <v>0</v>
      </c>
      <c r="M87" s="210">
        <v>1.1599999999999999</v>
      </c>
      <c r="N87" s="209">
        <v>40.369999999999997</v>
      </c>
      <c r="O87" s="210">
        <v>0.27</v>
      </c>
      <c r="P87" s="209">
        <v>9.4</v>
      </c>
      <c r="Q87" s="210">
        <v>0</v>
      </c>
      <c r="R87" s="209">
        <v>0</v>
      </c>
      <c r="S87" s="210">
        <v>9.0399999999999991</v>
      </c>
      <c r="T87" s="209">
        <v>314.2</v>
      </c>
      <c r="U87" s="210">
        <v>0.28999999999999998</v>
      </c>
      <c r="V87" s="209">
        <v>9.98</v>
      </c>
      <c r="W87" s="210">
        <v>118.97</v>
      </c>
      <c r="X87" s="209">
        <v>4134.68</v>
      </c>
      <c r="Y87" s="211">
        <v>7610.1</v>
      </c>
    </row>
    <row r="88" spans="1:25" ht="28.35" customHeight="1">
      <c r="A88" s="206" t="s">
        <v>278</v>
      </c>
      <c r="B88" s="207" t="s">
        <v>279</v>
      </c>
      <c r="C88" s="208" t="s">
        <v>11</v>
      </c>
      <c r="D88" s="209">
        <v>4633.8900000000003</v>
      </c>
      <c r="E88" s="210">
        <v>86.22999999999999</v>
      </c>
      <c r="F88" s="209">
        <v>3995.8</v>
      </c>
      <c r="G88" s="210">
        <v>15.9</v>
      </c>
      <c r="H88" s="209">
        <v>736.74</v>
      </c>
      <c r="I88" s="210">
        <v>0.59</v>
      </c>
      <c r="J88" s="209">
        <v>27.13</v>
      </c>
      <c r="K88" s="210">
        <v>0</v>
      </c>
      <c r="L88" s="209">
        <v>0</v>
      </c>
      <c r="M88" s="210">
        <v>0</v>
      </c>
      <c r="N88" s="209">
        <v>0</v>
      </c>
      <c r="O88" s="210">
        <v>0.2</v>
      </c>
      <c r="P88" s="209">
        <v>9.4</v>
      </c>
      <c r="Q88" s="210">
        <v>0</v>
      </c>
      <c r="R88" s="209">
        <v>0</v>
      </c>
      <c r="S88" s="210">
        <v>6.78</v>
      </c>
      <c r="T88" s="209">
        <v>314.2</v>
      </c>
      <c r="U88" s="210">
        <v>0.22</v>
      </c>
      <c r="V88" s="209">
        <v>9.98</v>
      </c>
      <c r="W88" s="210">
        <v>109.91</v>
      </c>
      <c r="X88" s="209">
        <v>5093.26</v>
      </c>
      <c r="Y88" s="211">
        <v>9727.15</v>
      </c>
    </row>
    <row r="89" spans="1:25" ht="28.35" customHeight="1">
      <c r="A89" s="206" t="s">
        <v>280</v>
      </c>
      <c r="B89" s="207" t="s">
        <v>281</v>
      </c>
      <c r="C89" s="208" t="s">
        <v>11</v>
      </c>
      <c r="D89" s="209">
        <v>7387.64</v>
      </c>
      <c r="E89" s="210">
        <v>86.22999999999999</v>
      </c>
      <c r="F89" s="209">
        <v>6370.36</v>
      </c>
      <c r="G89" s="210">
        <v>9.9699999999999989</v>
      </c>
      <c r="H89" s="209">
        <v>736.74</v>
      </c>
      <c r="I89" s="210">
        <v>0.37</v>
      </c>
      <c r="J89" s="209">
        <v>27.13</v>
      </c>
      <c r="K89" s="210">
        <v>0</v>
      </c>
      <c r="L89" s="209">
        <v>0</v>
      </c>
      <c r="M89" s="210">
        <v>0</v>
      </c>
      <c r="N89" s="209">
        <v>0</v>
      </c>
      <c r="O89" s="210">
        <v>0.13</v>
      </c>
      <c r="P89" s="209">
        <v>9.4</v>
      </c>
      <c r="Q89" s="210">
        <v>0</v>
      </c>
      <c r="R89" s="209">
        <v>0</v>
      </c>
      <c r="S89" s="210">
        <v>4.25</v>
      </c>
      <c r="T89" s="209">
        <v>314.2</v>
      </c>
      <c r="U89" s="210">
        <v>0.13999999999999999</v>
      </c>
      <c r="V89" s="209">
        <v>9.98</v>
      </c>
      <c r="W89" s="210">
        <v>101.08999999999999</v>
      </c>
      <c r="X89" s="209">
        <v>7467.81</v>
      </c>
      <c r="Y89" s="211">
        <v>14855.45</v>
      </c>
    </row>
    <row r="90" spans="1:25" ht="28.35" customHeight="1">
      <c r="A90" s="206" t="s">
        <v>282</v>
      </c>
      <c r="B90" s="207" t="s">
        <v>283</v>
      </c>
      <c r="C90" s="208" t="s">
        <v>11</v>
      </c>
      <c r="D90" s="209">
        <v>2929.4</v>
      </c>
      <c r="E90" s="210">
        <v>84.6</v>
      </c>
      <c r="F90" s="209">
        <v>2478.27</v>
      </c>
      <c r="G90" s="210">
        <v>25.15</v>
      </c>
      <c r="H90" s="209">
        <v>736.74</v>
      </c>
      <c r="I90" s="210">
        <v>0.92999999999999994</v>
      </c>
      <c r="J90" s="209">
        <v>27.13</v>
      </c>
      <c r="K90" s="210">
        <v>0</v>
      </c>
      <c r="L90" s="209">
        <v>0</v>
      </c>
      <c r="M90" s="210">
        <v>2.5</v>
      </c>
      <c r="N90" s="209">
        <v>73.14</v>
      </c>
      <c r="O90" s="210">
        <v>0.27999999999999997</v>
      </c>
      <c r="P90" s="209">
        <v>8.16</v>
      </c>
      <c r="Q90" s="210">
        <v>0</v>
      </c>
      <c r="R90" s="209">
        <v>0</v>
      </c>
      <c r="S90" s="210">
        <v>10.73</v>
      </c>
      <c r="T90" s="209">
        <v>314.2</v>
      </c>
      <c r="U90" s="210">
        <v>0.33999999999999997</v>
      </c>
      <c r="V90" s="209">
        <v>9.98</v>
      </c>
      <c r="W90" s="210">
        <v>124.52000000000001</v>
      </c>
      <c r="X90" s="209">
        <v>3647.61</v>
      </c>
      <c r="Y90" s="211">
        <v>6577.01</v>
      </c>
    </row>
    <row r="91" spans="1:25" ht="28.35" customHeight="1">
      <c r="A91" s="206" t="s">
        <v>284</v>
      </c>
      <c r="B91" s="207" t="s">
        <v>285</v>
      </c>
      <c r="C91" s="208" t="s">
        <v>11</v>
      </c>
      <c r="D91" s="209">
        <v>3905.86</v>
      </c>
      <c r="E91" s="210">
        <v>84.6</v>
      </c>
      <c r="F91" s="209">
        <v>3304.36</v>
      </c>
      <c r="G91" s="210">
        <v>18.86</v>
      </c>
      <c r="H91" s="209">
        <v>736.74</v>
      </c>
      <c r="I91" s="210">
        <v>0.69</v>
      </c>
      <c r="J91" s="209">
        <v>27.13</v>
      </c>
      <c r="K91" s="210">
        <v>0</v>
      </c>
      <c r="L91" s="209">
        <v>0</v>
      </c>
      <c r="M91" s="210">
        <v>0.37</v>
      </c>
      <c r="N91" s="209">
        <v>14.55</v>
      </c>
      <c r="O91" s="210">
        <v>0.21</v>
      </c>
      <c r="P91" s="209">
        <v>8.16</v>
      </c>
      <c r="Q91" s="210">
        <v>0</v>
      </c>
      <c r="R91" s="209">
        <v>0</v>
      </c>
      <c r="S91" s="210">
        <v>8.0399999999999991</v>
      </c>
      <c r="T91" s="209">
        <v>314.2</v>
      </c>
      <c r="U91" s="210">
        <v>0.26</v>
      </c>
      <c r="V91" s="209">
        <v>9.98</v>
      </c>
      <c r="W91" s="210">
        <v>113.04</v>
      </c>
      <c r="X91" s="209">
        <v>4415.12</v>
      </c>
      <c r="Y91" s="211">
        <v>8320.98</v>
      </c>
    </row>
    <row r="92" spans="1:25" ht="28.35" customHeight="1">
      <c r="A92" s="206" t="s">
        <v>286</v>
      </c>
      <c r="B92" s="207" t="s">
        <v>287</v>
      </c>
      <c r="C92" s="208" t="s">
        <v>11</v>
      </c>
      <c r="D92" s="209">
        <v>5849.34</v>
      </c>
      <c r="E92" s="210">
        <v>84.6</v>
      </c>
      <c r="F92" s="209">
        <v>4948.54</v>
      </c>
      <c r="G92" s="210">
        <v>12.6</v>
      </c>
      <c r="H92" s="209">
        <v>736.74</v>
      </c>
      <c r="I92" s="210">
        <v>0.45999999999999996</v>
      </c>
      <c r="J92" s="209">
        <v>27.13</v>
      </c>
      <c r="K92" s="210">
        <v>0</v>
      </c>
      <c r="L92" s="209">
        <v>0</v>
      </c>
      <c r="M92" s="210">
        <v>0</v>
      </c>
      <c r="N92" s="209">
        <v>0</v>
      </c>
      <c r="O92" s="210">
        <v>0.13999999999999999</v>
      </c>
      <c r="P92" s="209">
        <v>8.16</v>
      </c>
      <c r="Q92" s="210">
        <v>0</v>
      </c>
      <c r="R92" s="209">
        <v>0</v>
      </c>
      <c r="S92" s="210">
        <v>5.37</v>
      </c>
      <c r="T92" s="209">
        <v>314.2</v>
      </c>
      <c r="U92" s="210">
        <v>0.16999999999999998</v>
      </c>
      <c r="V92" s="209">
        <v>9.98</v>
      </c>
      <c r="W92" s="210">
        <v>103.34</v>
      </c>
      <c r="X92" s="209">
        <v>6044.75</v>
      </c>
      <c r="Y92" s="211">
        <v>11894.09</v>
      </c>
    </row>
    <row r="93" spans="1:25" ht="28.35" customHeight="1">
      <c r="A93" s="206" t="s">
        <v>288</v>
      </c>
      <c r="B93" s="207" t="s">
        <v>289</v>
      </c>
      <c r="C93" s="208" t="s">
        <v>11</v>
      </c>
      <c r="D93" s="209">
        <v>4159.21</v>
      </c>
      <c r="E93" s="210">
        <v>81.910000000000011</v>
      </c>
      <c r="F93" s="209">
        <v>3406.81</v>
      </c>
      <c r="G93" s="210">
        <v>17.71</v>
      </c>
      <c r="H93" s="209">
        <v>736.74</v>
      </c>
      <c r="I93" s="210">
        <v>0.65</v>
      </c>
      <c r="J93" s="209">
        <v>27.13</v>
      </c>
      <c r="K93" s="210">
        <v>0</v>
      </c>
      <c r="L93" s="209">
        <v>0</v>
      </c>
      <c r="M93" s="210">
        <v>0</v>
      </c>
      <c r="N93" s="209">
        <v>0</v>
      </c>
      <c r="O93" s="210">
        <v>0.16999999999999998</v>
      </c>
      <c r="P93" s="209">
        <v>7.01</v>
      </c>
      <c r="Q93" s="210">
        <v>0</v>
      </c>
      <c r="R93" s="209">
        <v>0</v>
      </c>
      <c r="S93" s="210">
        <v>7.55</v>
      </c>
      <c r="T93" s="209">
        <v>314.2</v>
      </c>
      <c r="U93" s="210">
        <v>0.24</v>
      </c>
      <c r="V93" s="209">
        <v>9.98</v>
      </c>
      <c r="W93" s="210">
        <v>108.24000000000001</v>
      </c>
      <c r="X93" s="209">
        <v>4501.87</v>
      </c>
      <c r="Y93" s="211">
        <v>8661.08</v>
      </c>
    </row>
    <row r="94" spans="1:25" ht="28.35" customHeight="1">
      <c r="A94" s="206" t="s">
        <v>290</v>
      </c>
      <c r="B94" s="207" t="s">
        <v>291</v>
      </c>
      <c r="C94" s="208" t="s">
        <v>11</v>
      </c>
      <c r="D94" s="209">
        <v>5545.62</v>
      </c>
      <c r="E94" s="210">
        <v>81.910000000000011</v>
      </c>
      <c r="F94" s="209">
        <v>4542.41</v>
      </c>
      <c r="G94" s="210">
        <v>13.29</v>
      </c>
      <c r="H94" s="209">
        <v>736.74</v>
      </c>
      <c r="I94" s="210">
        <v>0.49</v>
      </c>
      <c r="J94" s="209">
        <v>27.13</v>
      </c>
      <c r="K94" s="210">
        <v>0</v>
      </c>
      <c r="L94" s="209">
        <v>0</v>
      </c>
      <c r="M94" s="210">
        <v>0</v>
      </c>
      <c r="N94" s="209">
        <v>0</v>
      </c>
      <c r="O94" s="210">
        <v>0.13</v>
      </c>
      <c r="P94" s="209">
        <v>7.01</v>
      </c>
      <c r="Q94" s="210">
        <v>0</v>
      </c>
      <c r="R94" s="209">
        <v>0</v>
      </c>
      <c r="S94" s="210">
        <v>5.67</v>
      </c>
      <c r="T94" s="209">
        <v>314.2</v>
      </c>
      <c r="U94" s="210">
        <v>0.18</v>
      </c>
      <c r="V94" s="209">
        <v>9.98</v>
      </c>
      <c r="W94" s="210">
        <v>101.66</v>
      </c>
      <c r="X94" s="209">
        <v>5637.47</v>
      </c>
      <c r="Y94" s="211">
        <v>11183.09</v>
      </c>
    </row>
    <row r="95" spans="1:25" ht="28.35" customHeight="1">
      <c r="A95" s="206" t="s">
        <v>292</v>
      </c>
      <c r="B95" s="207" t="s">
        <v>293</v>
      </c>
      <c r="C95" s="208" t="s">
        <v>11</v>
      </c>
      <c r="D95" s="209">
        <v>8859.16</v>
      </c>
      <c r="E95" s="210">
        <v>81.910000000000011</v>
      </c>
      <c r="F95" s="209">
        <v>7256.54</v>
      </c>
      <c r="G95" s="210">
        <v>8.32</v>
      </c>
      <c r="H95" s="209">
        <v>736.74</v>
      </c>
      <c r="I95" s="210">
        <v>0.31</v>
      </c>
      <c r="J95" s="209">
        <v>27.13</v>
      </c>
      <c r="K95" s="210">
        <v>0</v>
      </c>
      <c r="L95" s="209">
        <v>0</v>
      </c>
      <c r="M95" s="210">
        <v>0</v>
      </c>
      <c r="N95" s="209">
        <v>0</v>
      </c>
      <c r="O95" s="210">
        <v>0.08</v>
      </c>
      <c r="P95" s="209">
        <v>7.01</v>
      </c>
      <c r="Q95" s="210">
        <v>0</v>
      </c>
      <c r="R95" s="209">
        <v>0</v>
      </c>
      <c r="S95" s="210">
        <v>3.55</v>
      </c>
      <c r="T95" s="209">
        <v>314.2</v>
      </c>
      <c r="U95" s="210">
        <v>0.11</v>
      </c>
      <c r="V95" s="209">
        <v>9.98</v>
      </c>
      <c r="W95" s="210">
        <v>94.27</v>
      </c>
      <c r="X95" s="209">
        <v>8351.59</v>
      </c>
      <c r="Y95" s="211">
        <v>17210.75</v>
      </c>
    </row>
    <row r="96" spans="1:25" ht="28.35" customHeight="1">
      <c r="A96" s="206" t="s">
        <v>294</v>
      </c>
      <c r="B96" s="207" t="s">
        <v>295</v>
      </c>
      <c r="C96" s="208" t="s">
        <v>11</v>
      </c>
      <c r="D96" s="209">
        <v>3475.42</v>
      </c>
      <c r="E96" s="210">
        <v>86.22999999999999</v>
      </c>
      <c r="F96" s="209">
        <v>2996.85</v>
      </c>
      <c r="G96" s="210">
        <v>21.2</v>
      </c>
      <c r="H96" s="209">
        <v>736.74</v>
      </c>
      <c r="I96" s="210">
        <v>0.77999999999999992</v>
      </c>
      <c r="J96" s="209">
        <v>27.13</v>
      </c>
      <c r="K96" s="210">
        <v>0</v>
      </c>
      <c r="L96" s="209">
        <v>0</v>
      </c>
      <c r="M96" s="210">
        <v>1.1599999999999999</v>
      </c>
      <c r="N96" s="209">
        <v>40.369999999999997</v>
      </c>
      <c r="O96" s="210">
        <v>0.27</v>
      </c>
      <c r="P96" s="209">
        <v>9.4</v>
      </c>
      <c r="Q96" s="210">
        <v>0</v>
      </c>
      <c r="R96" s="209">
        <v>0</v>
      </c>
      <c r="S96" s="210">
        <v>9.0399999999999991</v>
      </c>
      <c r="T96" s="209">
        <v>314.2</v>
      </c>
      <c r="U96" s="210">
        <v>0.28999999999999998</v>
      </c>
      <c r="V96" s="209">
        <v>9.98</v>
      </c>
      <c r="W96" s="210">
        <v>118.97</v>
      </c>
      <c r="X96" s="209">
        <v>4134.68</v>
      </c>
      <c r="Y96" s="211">
        <v>7610.1</v>
      </c>
    </row>
    <row r="97" spans="1:25" ht="28.35" customHeight="1">
      <c r="A97" s="206" t="s">
        <v>296</v>
      </c>
      <c r="B97" s="207" t="s">
        <v>297</v>
      </c>
      <c r="C97" s="208" t="s">
        <v>11</v>
      </c>
      <c r="D97" s="209">
        <v>4633.8900000000003</v>
      </c>
      <c r="E97" s="210">
        <v>86.22999999999999</v>
      </c>
      <c r="F97" s="209">
        <v>3995.8</v>
      </c>
      <c r="G97" s="210">
        <v>15.9</v>
      </c>
      <c r="H97" s="209">
        <v>736.74</v>
      </c>
      <c r="I97" s="210">
        <v>0.59</v>
      </c>
      <c r="J97" s="209">
        <v>27.13</v>
      </c>
      <c r="K97" s="210">
        <v>0</v>
      </c>
      <c r="L97" s="209">
        <v>0</v>
      </c>
      <c r="M97" s="210">
        <v>0</v>
      </c>
      <c r="N97" s="209">
        <v>0</v>
      </c>
      <c r="O97" s="210">
        <v>0.2</v>
      </c>
      <c r="P97" s="209">
        <v>9.4</v>
      </c>
      <c r="Q97" s="210">
        <v>0</v>
      </c>
      <c r="R97" s="209">
        <v>0</v>
      </c>
      <c r="S97" s="210">
        <v>6.78</v>
      </c>
      <c r="T97" s="209">
        <v>314.2</v>
      </c>
      <c r="U97" s="210">
        <v>0.22</v>
      </c>
      <c r="V97" s="209">
        <v>9.98</v>
      </c>
      <c r="W97" s="210">
        <v>109.91</v>
      </c>
      <c r="X97" s="209">
        <v>5093.26</v>
      </c>
      <c r="Y97" s="211">
        <v>9727.15</v>
      </c>
    </row>
    <row r="98" spans="1:25" ht="28.35" customHeight="1">
      <c r="A98" s="206" t="s">
        <v>298</v>
      </c>
      <c r="B98" s="207" t="s">
        <v>299</v>
      </c>
      <c r="C98" s="208" t="s">
        <v>11</v>
      </c>
      <c r="D98" s="209">
        <v>7387.64</v>
      </c>
      <c r="E98" s="210">
        <v>86.22999999999999</v>
      </c>
      <c r="F98" s="209">
        <v>6370.36</v>
      </c>
      <c r="G98" s="210">
        <v>9.9699999999999989</v>
      </c>
      <c r="H98" s="209">
        <v>736.74</v>
      </c>
      <c r="I98" s="210">
        <v>0.37</v>
      </c>
      <c r="J98" s="209">
        <v>27.13</v>
      </c>
      <c r="K98" s="210">
        <v>0</v>
      </c>
      <c r="L98" s="209">
        <v>0</v>
      </c>
      <c r="M98" s="210">
        <v>0</v>
      </c>
      <c r="N98" s="209">
        <v>0</v>
      </c>
      <c r="O98" s="210">
        <v>0.13</v>
      </c>
      <c r="P98" s="209">
        <v>9.4</v>
      </c>
      <c r="Q98" s="210">
        <v>0</v>
      </c>
      <c r="R98" s="209">
        <v>0</v>
      </c>
      <c r="S98" s="210">
        <v>4.25</v>
      </c>
      <c r="T98" s="209">
        <v>314.2</v>
      </c>
      <c r="U98" s="210">
        <v>0.13999999999999999</v>
      </c>
      <c r="V98" s="209">
        <v>9.98</v>
      </c>
      <c r="W98" s="210">
        <v>101.08999999999999</v>
      </c>
      <c r="X98" s="209">
        <v>7467.81</v>
      </c>
      <c r="Y98" s="211">
        <v>14855.45</v>
      </c>
    </row>
    <row r="99" spans="1:25" ht="28.35" customHeight="1">
      <c r="A99" s="206" t="s">
        <v>300</v>
      </c>
      <c r="B99" s="207" t="s">
        <v>301</v>
      </c>
      <c r="C99" s="208" t="s">
        <v>11</v>
      </c>
      <c r="D99" s="209">
        <v>4336.84</v>
      </c>
      <c r="E99" s="210">
        <v>81.89</v>
      </c>
      <c r="F99" s="209">
        <v>3551.44</v>
      </c>
      <c r="G99" s="210">
        <v>16.989999999999998</v>
      </c>
      <c r="H99" s="209">
        <v>736.74</v>
      </c>
      <c r="I99" s="210">
        <v>0.63</v>
      </c>
      <c r="J99" s="209">
        <v>27.13</v>
      </c>
      <c r="K99" s="210">
        <v>0</v>
      </c>
      <c r="L99" s="209">
        <v>0</v>
      </c>
      <c r="M99" s="210">
        <v>0</v>
      </c>
      <c r="N99" s="209">
        <v>0</v>
      </c>
      <c r="O99" s="210">
        <v>0.16</v>
      </c>
      <c r="P99" s="209">
        <v>7.01</v>
      </c>
      <c r="Q99" s="210">
        <v>0</v>
      </c>
      <c r="R99" s="209">
        <v>0</v>
      </c>
      <c r="S99" s="210">
        <v>7.24</v>
      </c>
      <c r="T99" s="209">
        <v>314.2</v>
      </c>
      <c r="U99" s="210">
        <v>0.22999999999999998</v>
      </c>
      <c r="V99" s="209">
        <v>9.98</v>
      </c>
      <c r="W99" s="210">
        <v>107.13999999999999</v>
      </c>
      <c r="X99" s="209">
        <v>4646.49</v>
      </c>
      <c r="Y99" s="211">
        <v>8983.33</v>
      </c>
    </row>
    <row r="100" spans="1:25" ht="28.35" customHeight="1">
      <c r="A100" s="206" t="s">
        <v>302</v>
      </c>
      <c r="B100" s="207" t="s">
        <v>303</v>
      </c>
      <c r="C100" s="208" t="s">
        <v>11</v>
      </c>
      <c r="D100" s="209">
        <v>5782.45</v>
      </c>
      <c r="E100" s="210">
        <v>81.89</v>
      </c>
      <c r="F100" s="209">
        <v>4735.25</v>
      </c>
      <c r="G100" s="210">
        <v>12.740000000000002</v>
      </c>
      <c r="H100" s="209">
        <v>736.74</v>
      </c>
      <c r="I100" s="210">
        <v>0.47000000000000003</v>
      </c>
      <c r="J100" s="209">
        <v>27.13</v>
      </c>
      <c r="K100" s="210">
        <v>0</v>
      </c>
      <c r="L100" s="209">
        <v>0</v>
      </c>
      <c r="M100" s="210">
        <v>0</v>
      </c>
      <c r="N100" s="209">
        <v>0</v>
      </c>
      <c r="O100" s="210">
        <v>0.12</v>
      </c>
      <c r="P100" s="209">
        <v>7.01</v>
      </c>
      <c r="Q100" s="210">
        <v>0</v>
      </c>
      <c r="R100" s="209">
        <v>0</v>
      </c>
      <c r="S100" s="210">
        <v>5.43</v>
      </c>
      <c r="T100" s="209">
        <v>314.2</v>
      </c>
      <c r="U100" s="210">
        <v>0.16999999999999998</v>
      </c>
      <c r="V100" s="209">
        <v>9.98</v>
      </c>
      <c r="W100" s="210">
        <v>100.83</v>
      </c>
      <c r="X100" s="209">
        <v>5830.31</v>
      </c>
      <c r="Y100" s="211">
        <v>11612.76</v>
      </c>
    </row>
    <row r="101" spans="1:25" ht="28.35" customHeight="1">
      <c r="A101" s="206" t="s">
        <v>304</v>
      </c>
      <c r="B101" s="207" t="s">
        <v>305</v>
      </c>
      <c r="C101" s="208" t="s">
        <v>11</v>
      </c>
      <c r="D101" s="209">
        <v>8917.4699999999993</v>
      </c>
      <c r="E101" s="210">
        <v>81.89</v>
      </c>
      <c r="F101" s="209">
        <v>7302.52</v>
      </c>
      <c r="G101" s="210">
        <v>8.2600000000000016</v>
      </c>
      <c r="H101" s="209">
        <v>736.74</v>
      </c>
      <c r="I101" s="210">
        <v>0.3</v>
      </c>
      <c r="J101" s="209">
        <v>27.13</v>
      </c>
      <c r="K101" s="210">
        <v>0</v>
      </c>
      <c r="L101" s="209">
        <v>0</v>
      </c>
      <c r="M101" s="210">
        <v>0</v>
      </c>
      <c r="N101" s="209">
        <v>0</v>
      </c>
      <c r="O101" s="210">
        <v>0.08</v>
      </c>
      <c r="P101" s="209">
        <v>7.01</v>
      </c>
      <c r="Q101" s="210">
        <v>0</v>
      </c>
      <c r="R101" s="209">
        <v>0</v>
      </c>
      <c r="S101" s="210">
        <v>3.52</v>
      </c>
      <c r="T101" s="209">
        <v>314.2</v>
      </c>
      <c r="U101" s="210">
        <v>0.11</v>
      </c>
      <c r="V101" s="209">
        <v>9.98</v>
      </c>
      <c r="W101" s="210">
        <v>94.17</v>
      </c>
      <c r="X101" s="209">
        <v>8397.57</v>
      </c>
      <c r="Y101" s="211">
        <v>17315.04</v>
      </c>
    </row>
    <row r="102" spans="1:25" ht="25.5" customHeight="1">
      <c r="A102" s="95" t="s">
        <v>338</v>
      </c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  <c r="Y102" s="94"/>
    </row>
    <row r="103" spans="1:25" ht="28.35" customHeight="1">
      <c r="A103" s="206" t="s">
        <v>329</v>
      </c>
      <c r="B103" s="207" t="s">
        <v>330</v>
      </c>
      <c r="C103" s="208" t="s">
        <v>331</v>
      </c>
      <c r="D103" s="209">
        <v>9.82</v>
      </c>
      <c r="E103" s="210">
        <v>113.26</v>
      </c>
      <c r="F103" s="209">
        <v>11.12</v>
      </c>
      <c r="G103" s="210">
        <v>41.11</v>
      </c>
      <c r="H103" s="209">
        <v>4.04</v>
      </c>
      <c r="I103" s="210">
        <v>1.8399999999999999</v>
      </c>
      <c r="J103" s="209">
        <v>0.18</v>
      </c>
      <c r="K103" s="210">
        <v>0</v>
      </c>
      <c r="L103" s="209">
        <v>0</v>
      </c>
      <c r="M103" s="210">
        <v>6.660000000000001</v>
      </c>
      <c r="N103" s="209">
        <v>0.65</v>
      </c>
      <c r="O103" s="210">
        <v>0.19</v>
      </c>
      <c r="P103" s="209">
        <v>0.02</v>
      </c>
      <c r="Q103" s="210">
        <v>0</v>
      </c>
      <c r="R103" s="209">
        <v>0</v>
      </c>
      <c r="S103" s="210">
        <v>17.53</v>
      </c>
      <c r="T103" s="209">
        <v>1.72</v>
      </c>
      <c r="U103" s="210">
        <v>0.55999999999999994</v>
      </c>
      <c r="V103" s="209">
        <v>0.05</v>
      </c>
      <c r="W103" s="210">
        <v>181.16</v>
      </c>
      <c r="X103" s="209">
        <v>17.79</v>
      </c>
      <c r="Y103" s="211">
        <v>27.61</v>
      </c>
    </row>
    <row r="104" spans="1:25" ht="12.75" customHeight="1">
      <c r="A104" s="93" t="s">
        <v>306</v>
      </c>
    </row>
  </sheetData>
  <mergeCells count="17">
    <mergeCell ref="A1:A3"/>
    <mergeCell ref="B1:B3"/>
    <mergeCell ref="C1:C3"/>
    <mergeCell ref="O2:P2"/>
    <mergeCell ref="Q2:R2"/>
    <mergeCell ref="G1:P1"/>
    <mergeCell ref="Q1:V1"/>
    <mergeCell ref="G2:H2"/>
    <mergeCell ref="I2:J2"/>
    <mergeCell ref="K2:L2"/>
    <mergeCell ref="Y1:Y2"/>
    <mergeCell ref="E1:F2"/>
    <mergeCell ref="D1:D2"/>
    <mergeCell ref="S2:T2"/>
    <mergeCell ref="U2:V2"/>
    <mergeCell ref="W1:X2"/>
    <mergeCell ref="M2:N2"/>
  </mergeCells>
  <printOptions horizontalCentered="1"/>
  <pageMargins left="0.19685039370078741" right="0.19685039370078741" top="1.2535714285714286" bottom="0.56999999999999995" header="0.2" footer="7.0000000000000007E-2"/>
  <pageSetup paperSize="9" scale="54" fitToHeight="0" orientation="landscape" horizontalDpi="4000" verticalDpi="4000" r:id="rId1"/>
  <headerFooter>
    <oddHeader>&amp;C&amp;"Arial,Negrito"&amp;8&amp;G
&amp;21TABELA DE PREÇOS DE CONSULTORIA
Relatório de Consolidação de Custos de Mão de Obra - mês de referência: janeiro de 2025</oddHeader>
    <oddFooter>&amp;C&amp;"Arial,Negrito"&amp;14
&amp;P&amp;11
&amp;G</oddFooter>
    <firstHeader>&amp;C&amp;"Arial,Negrito"&amp;G
&amp;16
&amp;22TABELA DE PREÇOS DE CONSULTORIA&amp;11
&amp;22Relatório de Consolidação de Custos de Mão de Obra - mês de referência: outubro de 2023</firstHeader>
    <firstFooter>&amp;C
&amp;14
&amp;"Arial,Negrito"&amp;P&amp;"Arial,Normal"&amp;11
&amp;G</firstFooter>
  </headerFooter>
  <rowBreaks count="3" manualBreakCount="3">
    <brk id="31" max="24" man="1"/>
    <brk id="59" max="24" man="1"/>
    <brk id="84" max="24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4"/>
  <dimension ref="B1:O61"/>
  <sheetViews>
    <sheetView showGridLines="0" view="pageBreakPreview" topLeftCell="A31" zoomScale="70" zoomScaleNormal="80" zoomScaleSheetLayoutView="70" workbookViewId="0">
      <selection activeCell="M47" sqref="M47"/>
    </sheetView>
  </sheetViews>
  <sheetFormatPr defaultColWidth="9.140625" defaultRowHeight="15"/>
  <cols>
    <col min="1" max="1" width="9.140625" style="1"/>
    <col min="2" max="2" width="26.85546875" style="1" customWidth="1"/>
    <col min="3" max="3" width="45.140625" style="1" bestFit="1" customWidth="1"/>
    <col min="4" max="4" width="16.7109375" style="1" bestFit="1" customWidth="1"/>
    <col min="5" max="5" width="20.7109375" style="1" bestFit="1" customWidth="1"/>
    <col min="6" max="6" width="17.140625" style="1" bestFit="1" customWidth="1"/>
    <col min="7" max="7" width="14.7109375" style="1" customWidth="1"/>
    <col min="8" max="8" width="22.42578125" style="1" customWidth="1"/>
    <col min="9" max="9" width="9.140625" style="1" customWidth="1"/>
    <col min="10" max="10" width="20.28515625" style="1" bestFit="1" customWidth="1"/>
    <col min="11" max="16384" width="9.140625" style="1"/>
  </cols>
  <sheetData>
    <row r="1" spans="2:13"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2:13" ht="15.75" thickBo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3" ht="23.25" thickBot="1">
      <c r="B3" s="18" t="s">
        <v>56</v>
      </c>
      <c r="C3" s="19"/>
      <c r="D3" s="19"/>
      <c r="E3" s="19"/>
      <c r="F3" s="19"/>
      <c r="G3" s="19"/>
      <c r="H3" s="19"/>
      <c r="I3" s="19"/>
      <c r="J3" s="20" t="s">
        <v>55</v>
      </c>
      <c r="K3" s="12"/>
      <c r="L3" s="12"/>
      <c r="M3" s="12"/>
    </row>
    <row r="4" spans="2:13" ht="18">
      <c r="B4" s="21" t="s">
        <v>54</v>
      </c>
      <c r="C4" s="21"/>
      <c r="D4" s="21"/>
      <c r="E4" s="24" t="s">
        <v>53</v>
      </c>
      <c r="F4" s="22"/>
      <c r="G4" s="22" t="s">
        <v>52</v>
      </c>
      <c r="H4" s="22">
        <v>0</v>
      </c>
      <c r="I4" s="23"/>
      <c r="J4" s="21"/>
      <c r="K4" s="12"/>
      <c r="L4" s="12"/>
      <c r="M4" s="12"/>
    </row>
    <row r="5" spans="2:13" ht="15.75">
      <c r="B5" s="22" t="s">
        <v>51</v>
      </c>
      <c r="C5" s="22"/>
      <c r="D5" s="22"/>
      <c r="E5" s="80">
        <v>45566</v>
      </c>
      <c r="F5" s="22"/>
      <c r="G5" s="22"/>
      <c r="H5" s="24" t="s">
        <v>50</v>
      </c>
      <c r="I5" s="25"/>
      <c r="J5" s="26" t="s">
        <v>11</v>
      </c>
      <c r="K5" s="12"/>
      <c r="L5" s="12"/>
      <c r="M5" s="12"/>
    </row>
    <row r="6" spans="2:13" ht="16.5" thickBot="1">
      <c r="B6" s="27" t="s">
        <v>111</v>
      </c>
      <c r="C6" s="256" t="s">
        <v>49</v>
      </c>
      <c r="D6" s="256"/>
      <c r="E6" s="256"/>
      <c r="F6" s="256"/>
      <c r="G6" s="256"/>
      <c r="H6" s="256"/>
      <c r="I6" s="257" t="s">
        <v>48</v>
      </c>
      <c r="J6" s="258"/>
      <c r="K6" s="12"/>
      <c r="L6" s="12"/>
      <c r="M6" s="12"/>
    </row>
    <row r="7" spans="2:13" ht="15.75" thickBot="1">
      <c r="B7" s="259" t="s">
        <v>47</v>
      </c>
      <c r="C7" s="259"/>
      <c r="D7" s="261" t="s">
        <v>20</v>
      </c>
      <c r="E7" s="263" t="s">
        <v>46</v>
      </c>
      <c r="F7" s="263"/>
      <c r="G7" s="263" t="s">
        <v>37</v>
      </c>
      <c r="H7" s="263"/>
      <c r="I7" s="28"/>
      <c r="J7" s="28" t="s">
        <v>45</v>
      </c>
      <c r="K7" s="12"/>
      <c r="L7" s="12"/>
      <c r="M7" s="12"/>
    </row>
    <row r="8" spans="2:13" ht="15.75" thickBot="1">
      <c r="B8" s="260"/>
      <c r="C8" s="260"/>
      <c r="D8" s="262"/>
      <c r="E8" s="29" t="s">
        <v>44</v>
      </c>
      <c r="F8" s="29" t="s">
        <v>43</v>
      </c>
      <c r="G8" s="29" t="s">
        <v>42</v>
      </c>
      <c r="H8" s="29" t="s">
        <v>41</v>
      </c>
      <c r="I8" s="29"/>
      <c r="J8" s="29" t="s">
        <v>40</v>
      </c>
      <c r="K8" s="12"/>
      <c r="L8" s="12"/>
      <c r="M8" s="12"/>
    </row>
    <row r="9" spans="2:13">
      <c r="B9" s="30" t="s">
        <v>80</v>
      </c>
      <c r="C9" s="30" t="s">
        <v>81</v>
      </c>
      <c r="D9" s="31">
        <v>1</v>
      </c>
      <c r="E9" s="32">
        <v>66</v>
      </c>
      <c r="F9" s="32">
        <v>116.49</v>
      </c>
      <c r="G9" s="33">
        <f>Tab_custos_eq_mob!F6</f>
        <v>36.69</v>
      </c>
      <c r="H9" s="64">
        <f>Tab_custos_eq_mob!G6</f>
        <v>6.57</v>
      </c>
      <c r="I9" s="34"/>
      <c r="J9" s="33">
        <f>E9*G9+F9*H9</f>
        <v>3186.8793000000001</v>
      </c>
      <c r="K9" s="12"/>
      <c r="L9" s="12"/>
      <c r="M9" s="12"/>
    </row>
    <row r="10" spans="2:13" ht="15.75" thickBot="1">
      <c r="B10" s="35"/>
      <c r="C10" s="35"/>
      <c r="D10" s="35"/>
      <c r="E10" s="35"/>
      <c r="F10" s="35"/>
      <c r="G10" s="35"/>
      <c r="H10" s="36" t="s">
        <v>39</v>
      </c>
      <c r="I10" s="37"/>
      <c r="J10" s="38">
        <f>SUM(J9:J9)</f>
        <v>3186.8793000000001</v>
      </c>
      <c r="K10" s="12"/>
      <c r="L10" s="12"/>
      <c r="M10" s="12"/>
    </row>
    <row r="11" spans="2:13" ht="15.75" thickBot="1">
      <c r="B11" s="39" t="s">
        <v>38</v>
      </c>
      <c r="C11" s="39"/>
      <c r="D11" s="40" t="s">
        <v>20</v>
      </c>
      <c r="E11" s="40" t="s">
        <v>19</v>
      </c>
      <c r="F11" s="263" t="s">
        <v>37</v>
      </c>
      <c r="G11" s="265"/>
      <c r="H11" s="264" t="s">
        <v>36</v>
      </c>
      <c r="I11" s="264"/>
      <c r="J11" s="264"/>
      <c r="K11" s="12"/>
      <c r="L11" s="12"/>
      <c r="M11" s="12"/>
    </row>
    <row r="12" spans="2:13">
      <c r="B12" s="41"/>
      <c r="C12" s="30"/>
      <c r="D12" s="31"/>
      <c r="E12" s="41"/>
      <c r="F12" s="32"/>
      <c r="G12" s="34"/>
      <c r="H12" s="34"/>
      <c r="I12" s="34"/>
      <c r="J12" s="33"/>
      <c r="K12" s="12"/>
      <c r="L12" s="12"/>
      <c r="M12" s="12"/>
    </row>
    <row r="13" spans="2:13">
      <c r="B13" s="42"/>
      <c r="C13" s="42"/>
      <c r="D13" s="266" t="s">
        <v>35</v>
      </c>
      <c r="E13" s="267"/>
      <c r="F13" s="267"/>
      <c r="G13" s="267"/>
      <c r="H13" s="267"/>
      <c r="I13" s="268">
        <f>J12</f>
        <v>0</v>
      </c>
      <c r="J13" s="267"/>
      <c r="K13" s="11"/>
      <c r="L13" s="11"/>
      <c r="M13" s="11"/>
    </row>
    <row r="14" spans="2:13" ht="15.75" thickBot="1">
      <c r="B14" s="35"/>
      <c r="C14" s="35"/>
      <c r="D14" s="269" t="s">
        <v>34</v>
      </c>
      <c r="E14" s="270"/>
      <c r="F14" s="270"/>
      <c r="G14" s="270"/>
      <c r="H14" s="270"/>
      <c r="I14" s="37"/>
      <c r="J14" s="38">
        <f>I13+J10</f>
        <v>3186.8793000000001</v>
      </c>
      <c r="K14" s="11"/>
      <c r="L14" s="11"/>
      <c r="M14" s="11"/>
    </row>
    <row r="15" spans="2:13">
      <c r="B15" s="42"/>
      <c r="C15" s="42"/>
      <c r="D15" s="271" t="s">
        <v>33</v>
      </c>
      <c r="E15" s="272"/>
      <c r="F15" s="272"/>
      <c r="G15" s="272"/>
      <c r="H15" s="272"/>
      <c r="I15" s="43"/>
      <c r="J15" s="44"/>
      <c r="K15" s="11"/>
      <c r="L15" s="11"/>
      <c r="M15" s="11"/>
    </row>
    <row r="16" spans="2:13">
      <c r="B16" s="42"/>
      <c r="C16" s="42"/>
      <c r="D16" s="43"/>
      <c r="E16" s="43"/>
      <c r="F16" s="43"/>
      <c r="G16" s="43"/>
      <c r="H16" s="45" t="s">
        <v>32</v>
      </c>
      <c r="I16" s="43"/>
      <c r="J16" s="44"/>
      <c r="K16" s="11"/>
      <c r="L16" s="11"/>
      <c r="M16" s="11"/>
    </row>
    <row r="17" spans="2:15" ht="15.75" thickBot="1">
      <c r="B17" s="35"/>
      <c r="C17" s="35"/>
      <c r="D17" s="37"/>
      <c r="E17" s="37"/>
      <c r="F17" s="37"/>
      <c r="G17" s="37"/>
      <c r="H17" s="36" t="s">
        <v>31</v>
      </c>
      <c r="I17" s="37"/>
      <c r="J17" s="37"/>
      <c r="K17" s="11"/>
      <c r="L17" s="11"/>
      <c r="M17" s="11"/>
    </row>
    <row r="18" spans="2:15" ht="15.75" thickBot="1">
      <c r="B18" s="39" t="s">
        <v>30</v>
      </c>
      <c r="C18" s="39"/>
      <c r="D18" s="40" t="s">
        <v>20</v>
      </c>
      <c r="E18" s="40" t="s">
        <v>19</v>
      </c>
      <c r="F18" s="264" t="s">
        <v>29</v>
      </c>
      <c r="G18" s="264"/>
      <c r="H18" s="264" t="s">
        <v>17</v>
      </c>
      <c r="I18" s="264"/>
      <c r="J18" s="264"/>
      <c r="K18" s="11"/>
      <c r="L18" s="11"/>
      <c r="M18" s="11"/>
    </row>
    <row r="19" spans="2:15" ht="15.75" thickBot="1">
      <c r="B19" s="46"/>
      <c r="C19" s="46"/>
      <c r="D19" s="264" t="s">
        <v>28</v>
      </c>
      <c r="E19" s="273"/>
      <c r="F19" s="273"/>
      <c r="G19" s="273"/>
      <c r="H19" s="273"/>
      <c r="I19" s="46"/>
      <c r="J19" s="46"/>
      <c r="K19" s="11"/>
      <c r="L19" s="11"/>
      <c r="M19" s="11"/>
    </row>
    <row r="20" spans="2:15" ht="15.75" thickBot="1">
      <c r="B20" s="39" t="s">
        <v>27</v>
      </c>
      <c r="C20" s="39"/>
      <c r="D20" s="40" t="s">
        <v>20</v>
      </c>
      <c r="E20" s="40" t="s">
        <v>19</v>
      </c>
      <c r="F20" s="264" t="s">
        <v>17</v>
      </c>
      <c r="G20" s="264"/>
      <c r="H20" s="264" t="s">
        <v>17</v>
      </c>
      <c r="I20" s="264"/>
      <c r="J20" s="264"/>
      <c r="K20" s="11"/>
      <c r="L20" s="11"/>
      <c r="M20" s="11"/>
    </row>
    <row r="21" spans="2:15">
      <c r="B21" s="41"/>
      <c r="C21" s="30"/>
      <c r="D21" s="47"/>
      <c r="E21" s="41"/>
      <c r="F21" s="41"/>
      <c r="G21" s="33"/>
      <c r="H21" s="34"/>
      <c r="I21" s="34"/>
      <c r="J21" s="48"/>
      <c r="K21" s="11"/>
      <c r="L21" s="11"/>
      <c r="M21" s="11"/>
    </row>
    <row r="22" spans="2:15" ht="15.75" thickBot="1">
      <c r="B22" s="35"/>
      <c r="C22" s="35"/>
      <c r="D22" s="269" t="s">
        <v>26</v>
      </c>
      <c r="E22" s="270"/>
      <c r="F22" s="270"/>
      <c r="G22" s="270"/>
      <c r="H22" s="270"/>
      <c r="I22" s="37"/>
      <c r="J22" s="38"/>
      <c r="K22" s="11"/>
      <c r="L22" s="11"/>
      <c r="M22" s="11"/>
    </row>
    <row r="23" spans="2:15" ht="15.75" thickBot="1">
      <c r="B23" s="39"/>
      <c r="C23" s="39"/>
      <c r="D23" s="49"/>
      <c r="E23" s="49"/>
      <c r="F23" s="49"/>
      <c r="G23" s="49"/>
      <c r="H23" s="49" t="s">
        <v>25</v>
      </c>
      <c r="I23" s="49"/>
      <c r="J23" s="50">
        <f>J22+J15+J16</f>
        <v>0</v>
      </c>
      <c r="K23" s="11"/>
      <c r="L23" s="11"/>
      <c r="M23" s="11"/>
    </row>
    <row r="24" spans="2:15" ht="15.75" thickBot="1">
      <c r="B24" s="39" t="s">
        <v>24</v>
      </c>
      <c r="C24" s="39"/>
      <c r="D24" s="40" t="s">
        <v>23</v>
      </c>
      <c r="E24" s="40" t="s">
        <v>20</v>
      </c>
      <c r="F24" s="40" t="s">
        <v>19</v>
      </c>
      <c r="G24" s="264" t="s">
        <v>17</v>
      </c>
      <c r="H24" s="264"/>
      <c r="I24" s="264" t="s">
        <v>17</v>
      </c>
      <c r="J24" s="264"/>
      <c r="K24" s="12"/>
      <c r="L24" s="12"/>
      <c r="M24" s="12"/>
    </row>
    <row r="25" spans="2:15">
      <c r="B25" s="41"/>
      <c r="C25" s="30"/>
      <c r="D25" s="41"/>
      <c r="E25" s="47"/>
      <c r="F25" s="41"/>
      <c r="G25" s="41"/>
      <c r="H25" s="33"/>
      <c r="I25" s="51"/>
      <c r="J25" s="33"/>
      <c r="K25" s="12"/>
      <c r="L25" s="12"/>
      <c r="M25" s="12"/>
    </row>
    <row r="26" spans="2:15" ht="15.75" thickBot="1">
      <c r="B26" s="52"/>
      <c r="C26" s="52"/>
      <c r="D26" s="269" t="s">
        <v>22</v>
      </c>
      <c r="E26" s="269"/>
      <c r="F26" s="269"/>
      <c r="G26" s="269"/>
      <c r="H26" s="269"/>
      <c r="I26" s="36"/>
      <c r="J26" s="53"/>
      <c r="K26" s="12"/>
      <c r="L26" s="12"/>
      <c r="M26" s="12"/>
    </row>
    <row r="27" spans="2:15" ht="15.75" thickBot="1">
      <c r="B27" s="259" t="s">
        <v>21</v>
      </c>
      <c r="C27" s="259"/>
      <c r="D27" s="261" t="s">
        <v>20</v>
      </c>
      <c r="E27" s="261" t="s">
        <v>19</v>
      </c>
      <c r="F27" s="274" t="s">
        <v>18</v>
      </c>
      <c r="G27" s="274"/>
      <c r="H27" s="274"/>
      <c r="I27" s="54"/>
      <c r="J27" s="261" t="s">
        <v>17</v>
      </c>
      <c r="K27" s="11"/>
      <c r="L27" s="11"/>
      <c r="M27" s="11"/>
    </row>
    <row r="28" spans="2:15" ht="15.75" thickBot="1">
      <c r="B28" s="260"/>
      <c r="C28" s="260"/>
      <c r="D28" s="262"/>
      <c r="E28" s="262"/>
      <c r="F28" s="55" t="s">
        <v>16</v>
      </c>
      <c r="G28" s="55" t="s">
        <v>15</v>
      </c>
      <c r="H28" s="55" t="s">
        <v>14</v>
      </c>
      <c r="I28" s="55"/>
      <c r="J28" s="262"/>
      <c r="K28" s="11"/>
      <c r="L28" s="11"/>
      <c r="M28" s="11"/>
    </row>
    <row r="29" spans="2:15">
      <c r="B29" s="56"/>
      <c r="C29" s="57"/>
      <c r="D29" s="58"/>
      <c r="E29" s="56"/>
      <c r="F29" s="56"/>
      <c r="G29" s="56"/>
      <c r="H29" s="56"/>
      <c r="I29" s="56"/>
      <c r="J29" s="56"/>
      <c r="K29" s="11"/>
      <c r="L29" s="11"/>
      <c r="M29" s="11"/>
      <c r="N29" s="63"/>
      <c r="O29" s="63"/>
    </row>
    <row r="30" spans="2:15">
      <c r="B30" s="59"/>
      <c r="C30" s="59"/>
      <c r="D30" s="266" t="s">
        <v>13</v>
      </c>
      <c r="E30" s="266"/>
      <c r="F30" s="266"/>
      <c r="G30" s="266"/>
      <c r="H30" s="266"/>
      <c r="I30" s="60"/>
      <c r="J30" s="60" t="s">
        <v>1</v>
      </c>
      <c r="K30" s="11"/>
      <c r="L30" s="11"/>
      <c r="M30" s="11"/>
      <c r="N30" s="63"/>
      <c r="O30" s="63"/>
    </row>
    <row r="31" spans="2:15" ht="15.75" thickBot="1">
      <c r="B31" s="61"/>
      <c r="C31" s="61"/>
      <c r="D31" s="36"/>
      <c r="E31" s="36"/>
      <c r="F31" s="269" t="s">
        <v>12</v>
      </c>
      <c r="G31" s="269"/>
      <c r="H31" s="269"/>
      <c r="I31" s="61"/>
      <c r="J31" s="62">
        <f>TRUNC(J10,2)</f>
        <v>3186.87</v>
      </c>
      <c r="K31" s="11"/>
      <c r="L31" s="11"/>
      <c r="M31" s="11"/>
    </row>
    <row r="32" spans="2:15" ht="39" customHeight="1">
      <c r="B32" s="12"/>
      <c r="C32" s="12"/>
      <c r="D32" s="12"/>
      <c r="E32" s="12"/>
      <c r="F32" s="12"/>
      <c r="G32" s="12"/>
      <c r="H32" s="12"/>
      <c r="I32" s="12"/>
      <c r="J32" s="13"/>
      <c r="K32" s="13"/>
      <c r="L32" s="12"/>
      <c r="M32" s="12"/>
    </row>
    <row r="33" spans="2:10" ht="18">
      <c r="B33" s="21" t="s">
        <v>54</v>
      </c>
      <c r="C33" s="21"/>
      <c r="D33" s="21"/>
      <c r="E33" s="24" t="s">
        <v>53</v>
      </c>
      <c r="F33" s="22"/>
      <c r="G33" s="22" t="s">
        <v>52</v>
      </c>
      <c r="H33" s="22">
        <v>0</v>
      </c>
      <c r="I33" s="23"/>
      <c r="J33" s="21"/>
    </row>
    <row r="34" spans="2:10" ht="15.75">
      <c r="B34" s="22" t="s">
        <v>51</v>
      </c>
      <c r="C34" s="22"/>
      <c r="D34" s="22"/>
      <c r="E34" s="80">
        <v>45748</v>
      </c>
      <c r="F34" s="22"/>
      <c r="G34" s="22"/>
      <c r="H34" s="24" t="s">
        <v>50</v>
      </c>
      <c r="I34" s="25"/>
      <c r="J34" s="26" t="s">
        <v>11</v>
      </c>
    </row>
    <row r="35" spans="2:10" ht="16.5" thickBot="1">
      <c r="B35" s="27" t="s">
        <v>112</v>
      </c>
      <c r="C35" s="256" t="s">
        <v>49</v>
      </c>
      <c r="D35" s="256"/>
      <c r="E35" s="256"/>
      <c r="F35" s="256"/>
      <c r="G35" s="256"/>
      <c r="H35" s="256"/>
      <c r="I35" s="257" t="s">
        <v>48</v>
      </c>
      <c r="J35" s="258"/>
    </row>
    <row r="36" spans="2:10" ht="15.75" thickBot="1">
      <c r="B36" s="259" t="s">
        <v>47</v>
      </c>
      <c r="C36" s="259"/>
      <c r="D36" s="261" t="s">
        <v>20</v>
      </c>
      <c r="E36" s="263" t="s">
        <v>46</v>
      </c>
      <c r="F36" s="263"/>
      <c r="G36" s="263" t="s">
        <v>37</v>
      </c>
      <c r="H36" s="263"/>
      <c r="I36" s="28"/>
      <c r="J36" s="28" t="s">
        <v>45</v>
      </c>
    </row>
    <row r="37" spans="2:10" ht="15.75" thickBot="1">
      <c r="B37" s="260"/>
      <c r="C37" s="260"/>
      <c r="D37" s="262"/>
      <c r="E37" s="29" t="s">
        <v>44</v>
      </c>
      <c r="F37" s="29" t="s">
        <v>43</v>
      </c>
      <c r="G37" s="29" t="s">
        <v>42</v>
      </c>
      <c r="H37" s="29" t="s">
        <v>41</v>
      </c>
      <c r="I37" s="29"/>
      <c r="J37" s="29" t="s">
        <v>40</v>
      </c>
    </row>
    <row r="38" spans="2:10">
      <c r="B38" s="30" t="s">
        <v>80</v>
      </c>
      <c r="C38" s="30" t="s">
        <v>81</v>
      </c>
      <c r="D38" s="31">
        <v>1</v>
      </c>
      <c r="E38" s="32">
        <v>44</v>
      </c>
      <c r="F38" s="32">
        <v>138.49</v>
      </c>
      <c r="G38" s="33">
        <v>36.69</v>
      </c>
      <c r="H38" s="64">
        <v>6.57</v>
      </c>
      <c r="I38" s="34"/>
      <c r="J38" s="33">
        <f>E38*G38+F38*H38</f>
        <v>2524.2393000000002</v>
      </c>
    </row>
    <row r="39" spans="2:10" ht="15.75" thickBot="1">
      <c r="B39" s="35"/>
      <c r="C39" s="35"/>
      <c r="D39" s="35"/>
      <c r="E39" s="35"/>
      <c r="F39" s="35"/>
      <c r="G39" s="35"/>
      <c r="H39" s="83" t="s">
        <v>39</v>
      </c>
      <c r="I39" s="84"/>
      <c r="J39" s="38">
        <f>SUM(J38:J38)</f>
        <v>2524.2393000000002</v>
      </c>
    </row>
    <row r="40" spans="2:10" ht="15.75" thickBot="1">
      <c r="B40" s="89" t="s">
        <v>38</v>
      </c>
      <c r="C40" s="89"/>
      <c r="D40" s="88" t="s">
        <v>20</v>
      </c>
      <c r="E40" s="88" t="s">
        <v>19</v>
      </c>
      <c r="F40" s="263" t="s">
        <v>37</v>
      </c>
      <c r="G40" s="265"/>
      <c r="H40" s="264" t="s">
        <v>36</v>
      </c>
      <c r="I40" s="264"/>
      <c r="J40" s="264"/>
    </row>
    <row r="41" spans="2:10">
      <c r="B41" s="41"/>
      <c r="C41" s="30"/>
      <c r="D41" s="31"/>
      <c r="E41" s="41"/>
      <c r="F41" s="32"/>
      <c r="G41" s="34"/>
      <c r="H41" s="34"/>
      <c r="I41" s="34"/>
      <c r="J41" s="33"/>
    </row>
    <row r="42" spans="2:10">
      <c r="B42" s="42"/>
      <c r="C42" s="42"/>
      <c r="D42" s="266" t="s">
        <v>35</v>
      </c>
      <c r="E42" s="267"/>
      <c r="F42" s="267"/>
      <c r="G42" s="267"/>
      <c r="H42" s="267"/>
      <c r="I42" s="268">
        <f>J41</f>
        <v>0</v>
      </c>
      <c r="J42" s="267"/>
    </row>
    <row r="43" spans="2:10" ht="15.75" thickBot="1">
      <c r="B43" s="35"/>
      <c r="C43" s="35"/>
      <c r="D43" s="269" t="s">
        <v>34</v>
      </c>
      <c r="E43" s="270"/>
      <c r="F43" s="270"/>
      <c r="G43" s="270"/>
      <c r="H43" s="270"/>
      <c r="I43" s="84"/>
      <c r="J43" s="38">
        <f>I42+J39</f>
        <v>2524.2393000000002</v>
      </c>
    </row>
    <row r="44" spans="2:10">
      <c r="B44" s="42"/>
      <c r="C44" s="42"/>
      <c r="D44" s="271" t="s">
        <v>33</v>
      </c>
      <c r="E44" s="272"/>
      <c r="F44" s="272"/>
      <c r="G44" s="272"/>
      <c r="H44" s="272"/>
      <c r="I44" s="90"/>
      <c r="J44" s="91"/>
    </row>
    <row r="45" spans="2:10">
      <c r="B45" s="42"/>
      <c r="C45" s="42"/>
      <c r="D45" s="90"/>
      <c r="E45" s="90"/>
      <c r="F45" s="90"/>
      <c r="G45" s="90"/>
      <c r="H45" s="86" t="s">
        <v>32</v>
      </c>
      <c r="I45" s="90"/>
      <c r="J45" s="91"/>
    </row>
    <row r="46" spans="2:10" ht="15.75" thickBot="1">
      <c r="B46" s="35"/>
      <c r="C46" s="35"/>
      <c r="D46" s="84"/>
      <c r="E46" s="84"/>
      <c r="F46" s="84"/>
      <c r="G46" s="84"/>
      <c r="H46" s="83" t="s">
        <v>31</v>
      </c>
      <c r="I46" s="84"/>
      <c r="J46" s="84"/>
    </row>
    <row r="47" spans="2:10" ht="15.75" thickBot="1">
      <c r="B47" s="89" t="s">
        <v>30</v>
      </c>
      <c r="C47" s="89"/>
      <c r="D47" s="88" t="s">
        <v>20</v>
      </c>
      <c r="E47" s="88" t="s">
        <v>19</v>
      </c>
      <c r="F47" s="264" t="s">
        <v>29</v>
      </c>
      <c r="G47" s="264"/>
      <c r="H47" s="264" t="s">
        <v>17</v>
      </c>
      <c r="I47" s="264"/>
      <c r="J47" s="264"/>
    </row>
    <row r="48" spans="2:10" ht="15.75" thickBot="1">
      <c r="B48" s="46"/>
      <c r="C48" s="46"/>
      <c r="D48" s="264" t="s">
        <v>28</v>
      </c>
      <c r="E48" s="273"/>
      <c r="F48" s="273"/>
      <c r="G48" s="273"/>
      <c r="H48" s="273"/>
      <c r="I48" s="46"/>
      <c r="J48" s="46"/>
    </row>
    <row r="49" spans="2:10" ht="15.75" thickBot="1">
      <c r="B49" s="89" t="s">
        <v>27</v>
      </c>
      <c r="C49" s="89"/>
      <c r="D49" s="88" t="s">
        <v>20</v>
      </c>
      <c r="E49" s="88" t="s">
        <v>19</v>
      </c>
      <c r="F49" s="264" t="s">
        <v>17</v>
      </c>
      <c r="G49" s="264"/>
      <c r="H49" s="264" t="s">
        <v>17</v>
      </c>
      <c r="I49" s="264"/>
      <c r="J49" s="264"/>
    </row>
    <row r="50" spans="2:10">
      <c r="B50" s="41"/>
      <c r="C50" s="30"/>
      <c r="D50" s="47"/>
      <c r="E50" s="41"/>
      <c r="F50" s="41"/>
      <c r="G50" s="33"/>
      <c r="H50" s="34"/>
      <c r="I50" s="34"/>
      <c r="J50" s="48"/>
    </row>
    <row r="51" spans="2:10" ht="15.75" thickBot="1">
      <c r="B51" s="35"/>
      <c r="C51" s="35"/>
      <c r="D51" s="269" t="s">
        <v>26</v>
      </c>
      <c r="E51" s="270"/>
      <c r="F51" s="270"/>
      <c r="G51" s="270"/>
      <c r="H51" s="270"/>
      <c r="I51" s="84"/>
      <c r="J51" s="38"/>
    </row>
    <row r="52" spans="2:10" ht="15.75" thickBot="1">
      <c r="B52" s="89"/>
      <c r="C52" s="89"/>
      <c r="D52" s="87"/>
      <c r="E52" s="87"/>
      <c r="F52" s="87"/>
      <c r="G52" s="87"/>
      <c r="H52" s="87" t="s">
        <v>25</v>
      </c>
      <c r="I52" s="87"/>
      <c r="J52" s="50">
        <f>J51+J44+J45</f>
        <v>0</v>
      </c>
    </row>
    <row r="53" spans="2:10" ht="15.75" thickBot="1">
      <c r="B53" s="89" t="s">
        <v>24</v>
      </c>
      <c r="C53" s="89"/>
      <c r="D53" s="88" t="s">
        <v>23</v>
      </c>
      <c r="E53" s="88" t="s">
        <v>20</v>
      </c>
      <c r="F53" s="88" t="s">
        <v>19</v>
      </c>
      <c r="G53" s="264" t="s">
        <v>17</v>
      </c>
      <c r="H53" s="264"/>
      <c r="I53" s="264" t="s">
        <v>17</v>
      </c>
      <c r="J53" s="264"/>
    </row>
    <row r="54" spans="2:10">
      <c r="B54" s="41"/>
      <c r="C54" s="30"/>
      <c r="D54" s="41"/>
      <c r="E54" s="47"/>
      <c r="F54" s="41"/>
      <c r="G54" s="41"/>
      <c r="H54" s="33"/>
      <c r="I54" s="51"/>
      <c r="J54" s="33"/>
    </row>
    <row r="55" spans="2:10" ht="15.75" thickBot="1">
      <c r="B55" s="52"/>
      <c r="C55" s="52"/>
      <c r="D55" s="269" t="s">
        <v>22</v>
      </c>
      <c r="E55" s="269"/>
      <c r="F55" s="269"/>
      <c r="G55" s="269"/>
      <c r="H55" s="269"/>
      <c r="I55" s="83"/>
      <c r="J55" s="53"/>
    </row>
    <row r="56" spans="2:10" ht="15.75" thickBot="1">
      <c r="B56" s="259" t="s">
        <v>21</v>
      </c>
      <c r="C56" s="259"/>
      <c r="D56" s="261" t="s">
        <v>20</v>
      </c>
      <c r="E56" s="261" t="s">
        <v>19</v>
      </c>
      <c r="F56" s="274" t="s">
        <v>18</v>
      </c>
      <c r="G56" s="274"/>
      <c r="H56" s="274"/>
      <c r="I56" s="54"/>
      <c r="J56" s="261" t="s">
        <v>17</v>
      </c>
    </row>
    <row r="57" spans="2:10" ht="15.75" thickBot="1">
      <c r="B57" s="260"/>
      <c r="C57" s="260"/>
      <c r="D57" s="262"/>
      <c r="E57" s="262"/>
      <c r="F57" s="85" t="s">
        <v>16</v>
      </c>
      <c r="G57" s="85" t="s">
        <v>15</v>
      </c>
      <c r="H57" s="85" t="s">
        <v>14</v>
      </c>
      <c r="I57" s="85"/>
      <c r="J57" s="262"/>
    </row>
    <row r="58" spans="2:10">
      <c r="B58" s="56"/>
      <c r="C58" s="57"/>
      <c r="D58" s="58"/>
      <c r="E58" s="56"/>
      <c r="F58" s="56"/>
      <c r="G58" s="56"/>
      <c r="H58" s="56"/>
      <c r="I58" s="56"/>
      <c r="J58" s="56"/>
    </row>
    <row r="59" spans="2:10">
      <c r="B59" s="59"/>
      <c r="C59" s="59"/>
      <c r="D59" s="266" t="s">
        <v>13</v>
      </c>
      <c r="E59" s="266"/>
      <c r="F59" s="266"/>
      <c r="G59" s="266"/>
      <c r="H59" s="266"/>
      <c r="I59" s="60"/>
      <c r="J59" s="60" t="s">
        <v>1</v>
      </c>
    </row>
    <row r="60" spans="2:10" ht="15.75" thickBot="1">
      <c r="B60" s="61"/>
      <c r="C60" s="61"/>
      <c r="D60" s="83"/>
      <c r="E60" s="83"/>
      <c r="F60" s="269" t="s">
        <v>12</v>
      </c>
      <c r="G60" s="269"/>
      <c r="H60" s="269"/>
      <c r="I60" s="61"/>
      <c r="J60" s="62">
        <f>TRUNC(J39,2)</f>
        <v>2524.23</v>
      </c>
    </row>
    <row r="61" spans="2:10">
      <c r="B61" s="12"/>
      <c r="C61" s="12"/>
      <c r="D61" s="12"/>
      <c r="E61" s="12"/>
      <c r="F61" s="12"/>
      <c r="G61" s="12"/>
      <c r="H61" s="12"/>
      <c r="I61" s="12"/>
      <c r="J61" s="13"/>
    </row>
  </sheetData>
  <mergeCells count="56">
    <mergeCell ref="D59:H59"/>
    <mergeCell ref="F60:H60"/>
    <mergeCell ref="D51:H51"/>
    <mergeCell ref="G53:H53"/>
    <mergeCell ref="I53:J53"/>
    <mergeCell ref="D55:H55"/>
    <mergeCell ref="B56:C57"/>
    <mergeCell ref="D56:D57"/>
    <mergeCell ref="E56:E57"/>
    <mergeCell ref="F56:H56"/>
    <mergeCell ref="J56:J57"/>
    <mergeCell ref="D44:H44"/>
    <mergeCell ref="F47:G47"/>
    <mergeCell ref="H47:J47"/>
    <mergeCell ref="D48:H48"/>
    <mergeCell ref="F49:G49"/>
    <mergeCell ref="H49:J49"/>
    <mergeCell ref="F40:G40"/>
    <mergeCell ref="H40:J40"/>
    <mergeCell ref="D42:H42"/>
    <mergeCell ref="I42:J42"/>
    <mergeCell ref="D43:H43"/>
    <mergeCell ref="C35:H35"/>
    <mergeCell ref="I35:J35"/>
    <mergeCell ref="B36:C37"/>
    <mergeCell ref="D36:D37"/>
    <mergeCell ref="E36:F36"/>
    <mergeCell ref="G36:H36"/>
    <mergeCell ref="D22:H22"/>
    <mergeCell ref="B27:C28"/>
    <mergeCell ref="D27:D28"/>
    <mergeCell ref="E27:E28"/>
    <mergeCell ref="F27:H27"/>
    <mergeCell ref="J27:J28"/>
    <mergeCell ref="D30:H30"/>
    <mergeCell ref="F31:H31"/>
    <mergeCell ref="G24:H24"/>
    <mergeCell ref="I24:J24"/>
    <mergeCell ref="D26:H26"/>
    <mergeCell ref="H20:J20"/>
    <mergeCell ref="F11:G11"/>
    <mergeCell ref="H11:J11"/>
    <mergeCell ref="D13:H13"/>
    <mergeCell ref="I13:J13"/>
    <mergeCell ref="D14:H14"/>
    <mergeCell ref="D15:H15"/>
    <mergeCell ref="F18:G18"/>
    <mergeCell ref="H18:J18"/>
    <mergeCell ref="D19:H19"/>
    <mergeCell ref="F20:G20"/>
    <mergeCell ref="C6:H6"/>
    <mergeCell ref="I6:J6"/>
    <mergeCell ref="B7:C8"/>
    <mergeCell ref="D7:D8"/>
    <mergeCell ref="E7:F7"/>
    <mergeCell ref="G7:H7"/>
  </mergeCells>
  <printOptions horizontalCentered="1"/>
  <pageMargins left="0.31496062992125984" right="0.31496062992125984" top="0.39370078740157483" bottom="0.78740157480314965" header="0.51181102362204722" footer="0.31496062992125984"/>
  <pageSetup paperSize="9" scale="65" fitToHeight="0" orientation="landscape" r:id="rId1"/>
  <headerFooter alignWithMargins="0"/>
  <rowBreaks count="1" manualBreakCount="1">
    <brk id="31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Plan5">
    <tabColor rgb="FFFFC000"/>
  </sheetPr>
  <dimension ref="B1:H27"/>
  <sheetViews>
    <sheetView showGridLines="0" topLeftCell="A7" zoomScale="90" zoomScaleNormal="90" zoomScaleSheetLayoutView="100" workbookViewId="0">
      <selection activeCell="K13" sqref="K13"/>
    </sheetView>
  </sheetViews>
  <sheetFormatPr defaultColWidth="3.85546875" defaultRowHeight="15"/>
  <cols>
    <col min="1" max="1" width="6.85546875" style="65" customWidth="1"/>
    <col min="2" max="2" width="16.85546875" style="65" customWidth="1"/>
    <col min="3" max="3" width="13.5703125" style="65" customWidth="1"/>
    <col min="4" max="4" width="57.42578125" style="65" customWidth="1"/>
    <col min="5" max="5" width="13.28515625" style="65" customWidth="1"/>
    <col min="6" max="7" width="20" style="65" customWidth="1"/>
    <col min="8" max="8" width="6.85546875" style="65" customWidth="1"/>
    <col min="9" max="10" width="3.85546875" style="65"/>
    <col min="11" max="12" width="16.42578125" style="65" bestFit="1" customWidth="1"/>
    <col min="13" max="16384" width="3.85546875" style="65"/>
  </cols>
  <sheetData>
    <row r="1" spans="2:8" ht="17.25" customHeight="1">
      <c r="B1" s="66">
        <v>45748</v>
      </c>
    </row>
    <row r="2" spans="2:8" s="67" customFormat="1" ht="24" customHeight="1">
      <c r="B2" s="68" t="s">
        <v>307</v>
      </c>
      <c r="C2" s="69"/>
      <c r="D2" s="70"/>
      <c r="E2" s="69"/>
      <c r="F2" s="69"/>
      <c r="G2" s="69"/>
    </row>
    <row r="3" spans="2:8" s="67" customFormat="1" ht="18.75" customHeight="1">
      <c r="B3" s="71" t="str">
        <f>"Tabela de Preços de Consultoria - mês de referência: "&amp;TEXT(B1,"MMMM")&amp;" de "&amp;TEXT(B1,"AAAA")</f>
        <v>Tabela de Preços de Consultoria - mês de referência: abril de 2025</v>
      </c>
      <c r="C3" s="72"/>
      <c r="D3" s="72"/>
      <c r="E3" s="72"/>
      <c r="F3" s="72"/>
      <c r="G3" s="72"/>
    </row>
    <row r="4" spans="2:8" ht="15" customHeight="1">
      <c r="B4" s="283" t="s">
        <v>308</v>
      </c>
      <c r="C4" s="281" t="s">
        <v>23</v>
      </c>
      <c r="D4" s="281" t="s">
        <v>309</v>
      </c>
      <c r="E4" s="281" t="s">
        <v>19</v>
      </c>
      <c r="F4" s="281" t="s">
        <v>310</v>
      </c>
      <c r="G4" s="282"/>
      <c r="H4" s="73" t="s">
        <v>59</v>
      </c>
    </row>
    <row r="5" spans="2:8" ht="21" customHeight="1">
      <c r="B5" s="283"/>
      <c r="C5" s="281"/>
      <c r="D5" s="281"/>
      <c r="E5" s="281"/>
      <c r="F5" s="101" t="s">
        <v>42</v>
      </c>
      <c r="G5" s="102" t="s">
        <v>41</v>
      </c>
    </row>
    <row r="6" spans="2:8" ht="33.75" customHeight="1">
      <c r="B6" s="277" t="s">
        <v>311</v>
      </c>
      <c r="C6" s="79" t="s">
        <v>80</v>
      </c>
      <c r="D6" s="74" t="s">
        <v>312</v>
      </c>
      <c r="E6" s="79" t="s">
        <v>313</v>
      </c>
      <c r="F6" s="398">
        <v>36.69</v>
      </c>
      <c r="G6" s="397">
        <v>6.57</v>
      </c>
    </row>
    <row r="7" spans="2:8" ht="34.5" customHeight="1">
      <c r="B7" s="277"/>
      <c r="C7" s="79" t="s">
        <v>339</v>
      </c>
      <c r="D7" s="74" t="s">
        <v>340</v>
      </c>
      <c r="E7" s="79" t="s">
        <v>313</v>
      </c>
      <c r="F7" s="216">
        <v>64.3</v>
      </c>
      <c r="G7" s="217">
        <v>34.18</v>
      </c>
    </row>
    <row r="8" spans="2:8" ht="33" customHeight="1">
      <c r="B8" s="277"/>
      <c r="C8" s="79" t="s">
        <v>314</v>
      </c>
      <c r="D8" s="74" t="s">
        <v>332</v>
      </c>
      <c r="E8" s="79" t="s">
        <v>313</v>
      </c>
      <c r="F8" s="216">
        <v>79.599999999999994</v>
      </c>
      <c r="G8" s="217">
        <v>22.89</v>
      </c>
    </row>
    <row r="9" spans="2:8" ht="27.75" customHeight="1">
      <c r="B9" s="277"/>
      <c r="C9" s="79" t="s">
        <v>341</v>
      </c>
      <c r="D9" s="74" t="s">
        <v>342</v>
      </c>
      <c r="E9" s="79" t="s">
        <v>313</v>
      </c>
      <c r="F9" s="216">
        <v>56.35</v>
      </c>
      <c r="G9" s="217">
        <v>17.21</v>
      </c>
    </row>
    <row r="10" spans="2:8" ht="30">
      <c r="B10" s="277"/>
      <c r="C10" s="79" t="s">
        <v>315</v>
      </c>
      <c r="D10" s="74" t="s">
        <v>333</v>
      </c>
      <c r="E10" s="79" t="s">
        <v>313</v>
      </c>
      <c r="F10" s="216">
        <v>83.96</v>
      </c>
      <c r="G10" s="217">
        <v>44.82</v>
      </c>
    </row>
    <row r="11" spans="2:8">
      <c r="B11" s="75" t="s">
        <v>306</v>
      </c>
      <c r="C11" s="76"/>
      <c r="D11" s="77"/>
      <c r="E11" s="76"/>
      <c r="F11" s="78"/>
      <c r="G11" s="78"/>
    </row>
    <row r="13" spans="2:8" s="67" customFormat="1" ht="18">
      <c r="B13" s="68" t="s">
        <v>316</v>
      </c>
      <c r="C13" s="69"/>
      <c r="D13" s="70"/>
      <c r="E13" s="69"/>
      <c r="F13" s="69"/>
      <c r="G13" s="69"/>
    </row>
    <row r="14" spans="2:8" s="67" customFormat="1" ht="21.75" customHeight="1">
      <c r="B14" s="71" t="str">
        <f>"Tabela de Preços de Consultoria - mês de referência: "&amp;TEXT(B1,"MMMM")&amp;" de "&amp;TEXT(B1,"AAAA")</f>
        <v>Tabela de Preços de Consultoria - mês de referência: abril de 2025</v>
      </c>
      <c r="C14" s="72"/>
      <c r="D14" s="72"/>
      <c r="E14" s="72"/>
      <c r="F14" s="72"/>
      <c r="G14" s="72"/>
    </row>
    <row r="15" spans="2:8" ht="32.25" customHeight="1">
      <c r="B15" s="103" t="s">
        <v>308</v>
      </c>
      <c r="C15" s="101" t="s">
        <v>23</v>
      </c>
      <c r="D15" s="281" t="s">
        <v>309</v>
      </c>
      <c r="E15" s="281"/>
      <c r="F15" s="101" t="s">
        <v>19</v>
      </c>
      <c r="G15" s="102" t="s">
        <v>317</v>
      </c>
    </row>
    <row r="16" spans="2:8" ht="21.75" customHeight="1">
      <c r="B16" s="277" t="s">
        <v>318</v>
      </c>
      <c r="C16" s="79" t="s">
        <v>319</v>
      </c>
      <c r="D16" s="275" t="s">
        <v>343</v>
      </c>
      <c r="E16" s="276"/>
      <c r="F16" s="79" t="s">
        <v>109</v>
      </c>
      <c r="G16" s="217">
        <v>49.4</v>
      </c>
    </row>
    <row r="17" spans="2:7" ht="21.75" customHeight="1">
      <c r="B17" s="277"/>
      <c r="C17" s="79" t="s">
        <v>320</v>
      </c>
      <c r="D17" s="275" t="s">
        <v>344</v>
      </c>
      <c r="E17" s="276"/>
      <c r="F17" s="79" t="s">
        <v>109</v>
      </c>
      <c r="G17" s="217">
        <v>47.46</v>
      </c>
    </row>
    <row r="18" spans="2:7" ht="21.75" customHeight="1">
      <c r="B18" s="277" t="s">
        <v>321</v>
      </c>
      <c r="C18" s="79" t="s">
        <v>322</v>
      </c>
      <c r="D18" s="275" t="s">
        <v>60</v>
      </c>
      <c r="E18" s="276"/>
      <c r="F18" s="79" t="s">
        <v>323</v>
      </c>
      <c r="G18" s="397">
        <v>467.45</v>
      </c>
    </row>
    <row r="19" spans="2:7" ht="21.75" customHeight="1">
      <c r="B19" s="277"/>
      <c r="C19" s="79" t="s">
        <v>324</v>
      </c>
      <c r="D19" s="275" t="s">
        <v>325</v>
      </c>
      <c r="E19" s="276"/>
      <c r="F19" s="79" t="s">
        <v>323</v>
      </c>
      <c r="G19" s="217">
        <v>42.11</v>
      </c>
    </row>
    <row r="20" spans="2:7" ht="21.75" customHeight="1">
      <c r="B20" s="278" t="s">
        <v>326</v>
      </c>
      <c r="C20" s="79" t="s">
        <v>83</v>
      </c>
      <c r="D20" s="275" t="s">
        <v>82</v>
      </c>
      <c r="E20" s="276"/>
      <c r="F20" s="79" t="s">
        <v>11</v>
      </c>
      <c r="G20" s="217">
        <v>5952.38</v>
      </c>
    </row>
    <row r="21" spans="2:7" ht="21.75" customHeight="1">
      <c r="B21" s="279"/>
      <c r="C21" s="79" t="s">
        <v>120</v>
      </c>
      <c r="D21" s="275" t="s">
        <v>119</v>
      </c>
      <c r="E21" s="276"/>
      <c r="F21" s="79" t="s">
        <v>11</v>
      </c>
      <c r="G21" s="217">
        <v>4642.5600000000004</v>
      </c>
    </row>
    <row r="22" spans="2:7" ht="21.75" customHeight="1">
      <c r="B22" s="279"/>
      <c r="C22" s="79" t="s">
        <v>85</v>
      </c>
      <c r="D22" s="275" t="s">
        <v>84</v>
      </c>
      <c r="E22" s="276"/>
      <c r="F22" s="79" t="s">
        <v>11</v>
      </c>
      <c r="G22" s="217">
        <v>3520.5</v>
      </c>
    </row>
    <row r="23" spans="2:7" ht="21.75" customHeight="1">
      <c r="B23" s="279"/>
      <c r="C23" s="79" t="s">
        <v>62</v>
      </c>
      <c r="D23" s="275" t="s">
        <v>64</v>
      </c>
      <c r="E23" s="276"/>
      <c r="F23" s="79" t="s">
        <v>11</v>
      </c>
      <c r="G23" s="217">
        <v>5150.2700000000004</v>
      </c>
    </row>
    <row r="24" spans="2:7">
      <c r="B24" s="280"/>
      <c r="C24" s="79" t="s">
        <v>345</v>
      </c>
      <c r="D24" s="99" t="s">
        <v>346</v>
      </c>
      <c r="E24" s="100"/>
      <c r="F24" s="79" t="s">
        <v>11</v>
      </c>
      <c r="G24" s="217">
        <v>866.31</v>
      </c>
    </row>
    <row r="25" spans="2:7" ht="15" customHeight="1">
      <c r="B25" s="277" t="s">
        <v>71</v>
      </c>
      <c r="C25" s="79" t="s">
        <v>327</v>
      </c>
      <c r="D25" s="275" t="s">
        <v>60</v>
      </c>
      <c r="E25" s="276"/>
      <c r="F25" s="79" t="s">
        <v>323</v>
      </c>
      <c r="G25" s="217">
        <v>137.55000000000001</v>
      </c>
    </row>
    <row r="26" spans="2:7">
      <c r="B26" s="277"/>
      <c r="C26" s="79" t="s">
        <v>328</v>
      </c>
      <c r="D26" s="275" t="s">
        <v>325</v>
      </c>
      <c r="E26" s="276"/>
      <c r="F26" s="79" t="s">
        <v>323</v>
      </c>
      <c r="G26" s="217">
        <v>204.08</v>
      </c>
    </row>
    <row r="27" spans="2:7">
      <c r="B27" s="75" t="s">
        <v>306</v>
      </c>
    </row>
  </sheetData>
  <mergeCells count="21">
    <mergeCell ref="B25:B26"/>
    <mergeCell ref="D25:E25"/>
    <mergeCell ref="D26:E26"/>
    <mergeCell ref="F4:G4"/>
    <mergeCell ref="D15:E15"/>
    <mergeCell ref="B4:B5"/>
    <mergeCell ref="C4:C5"/>
    <mergeCell ref="D4:D5"/>
    <mergeCell ref="E4:E5"/>
    <mergeCell ref="B6:B10"/>
    <mergeCell ref="D22:E22"/>
    <mergeCell ref="D23:E23"/>
    <mergeCell ref="D16:E16"/>
    <mergeCell ref="D17:E17"/>
    <mergeCell ref="D18:E18"/>
    <mergeCell ref="D19:E19"/>
    <mergeCell ref="D20:E20"/>
    <mergeCell ref="D21:E21"/>
    <mergeCell ref="B16:B17"/>
    <mergeCell ref="B18:B19"/>
    <mergeCell ref="B20:B24"/>
  </mergeCells>
  <printOptions horizontalCentered="1"/>
  <pageMargins left="0.31496062992125984" right="0.31496062992125984" top="0.39370078740157483" bottom="0.78740157480314965" header="0.51181102362204722" footer="0.31496062992125984"/>
  <pageSetup paperSize="9" scale="6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Plan6">
    <tabColor rgb="FF92D050"/>
  </sheetPr>
  <dimension ref="A1:K44"/>
  <sheetViews>
    <sheetView showGridLines="0" view="pageBreakPreview" zoomScaleNormal="100" zoomScaleSheetLayoutView="100" workbookViewId="0">
      <selection activeCell="I9" sqref="I9"/>
    </sheetView>
  </sheetViews>
  <sheetFormatPr defaultColWidth="0" defaultRowHeight="15" zeroHeight="1"/>
  <cols>
    <col min="1" max="1" width="5.7109375" style="1" customWidth="1"/>
    <col min="2" max="2" width="12.28515625" style="1" customWidth="1"/>
    <col min="3" max="3" width="14.5703125" style="1" customWidth="1"/>
    <col min="4" max="8" width="9.140625" style="1" customWidth="1"/>
    <col min="9" max="9" width="5.5703125" style="1" customWidth="1"/>
    <col min="10" max="11" width="9.140625" style="1" customWidth="1"/>
    <col min="12" max="16384" width="9.140625" style="1" hidden="1"/>
  </cols>
  <sheetData>
    <row r="1" spans="2:8"/>
    <row r="2" spans="2:8">
      <c r="B2" s="4" t="s">
        <v>70</v>
      </c>
      <c r="C2" s="3"/>
      <c r="D2" s="3"/>
      <c r="E2" s="3"/>
      <c r="F2" s="3"/>
      <c r="G2" s="3"/>
      <c r="H2" s="3"/>
    </row>
    <row r="3" spans="2:8"/>
    <row r="4" spans="2:8"/>
    <row r="5" spans="2:8"/>
    <row r="6" spans="2:8"/>
    <row r="7" spans="2:8"/>
    <row r="8" spans="2:8"/>
    <row r="9" spans="2:8"/>
    <row r="10" spans="2:8"/>
    <row r="11" spans="2:8"/>
    <row r="12" spans="2:8" ht="15.75">
      <c r="B12" s="5" t="s">
        <v>69</v>
      </c>
      <c r="C12" s="7">
        <f>TRUNC(C13*C14,2)</f>
        <v>3739.6</v>
      </c>
    </row>
    <row r="13" spans="2:8">
      <c r="B13" s="2" t="s">
        <v>68</v>
      </c>
      <c r="C13" s="15">
        <f>H13</f>
        <v>467.45</v>
      </c>
      <c r="E13" s="284" t="str">
        <f>Tab_custos_eq_mob!C18</f>
        <v>B8953</v>
      </c>
      <c r="F13" s="284"/>
      <c r="G13" s="81" t="s">
        <v>334</v>
      </c>
      <c r="H13" s="82">
        <f>Tab_custos_eq_mob!G18</f>
        <v>467.45</v>
      </c>
    </row>
    <row r="14" spans="2:8">
      <c r="B14" s="2" t="s">
        <v>14</v>
      </c>
      <c r="C14" s="6">
        <v>8</v>
      </c>
    </row>
    <row r="15" spans="2:8" ht="28.5" customHeight="1">
      <c r="B15" s="285"/>
      <c r="C15" s="285"/>
      <c r="D15" s="285"/>
      <c r="E15" s="285"/>
      <c r="F15" s="285"/>
      <c r="G15" s="285"/>
      <c r="H15" s="285"/>
    </row>
    <row r="16" spans="2:8">
      <c r="B16" s="4" t="s">
        <v>67</v>
      </c>
      <c r="C16" s="3"/>
      <c r="D16" s="3"/>
      <c r="E16" s="3"/>
      <c r="F16" s="3"/>
      <c r="G16" s="3"/>
      <c r="H16" s="3"/>
    </row>
    <row r="17" spans="2:8"/>
    <row r="18" spans="2:8"/>
    <row r="19" spans="2:8"/>
    <row r="20" spans="2:8"/>
    <row r="21" spans="2:8"/>
    <row r="22" spans="2:8"/>
    <row r="23" spans="2:8"/>
    <row r="24" spans="2:8"/>
    <row r="25" spans="2:8" ht="15.75">
      <c r="B25" s="5" t="s">
        <v>66</v>
      </c>
      <c r="C25" s="7"/>
    </row>
    <row r="26" spans="2:8">
      <c r="B26" s="2" t="s">
        <v>65</v>
      </c>
      <c r="C26" s="6">
        <f>H26</f>
        <v>42.11</v>
      </c>
      <c r="E26" s="284" t="str">
        <f>Tab_custos_eq_mob!C19</f>
        <v>B8954</v>
      </c>
      <c r="F26" s="284"/>
      <c r="G26" s="81" t="s">
        <v>334</v>
      </c>
      <c r="H26" s="82">
        <f>Tab_custos_eq_mob!G19</f>
        <v>42.11</v>
      </c>
    </row>
    <row r="27" spans="2:8">
      <c r="B27" s="2" t="s">
        <v>14</v>
      </c>
      <c r="C27" s="6"/>
    </row>
    <row r="28" spans="2:8"/>
    <row r="29" spans="2:8"/>
    <row r="30" spans="2:8"/>
    <row r="31" spans="2:8"/>
    <row r="32" spans="2:8"/>
    <row r="33"/>
    <row r="34"/>
    <row r="35"/>
    <row r="36"/>
    <row r="37"/>
    <row r="38"/>
    <row r="39"/>
    <row r="40"/>
    <row r="41"/>
    <row r="42"/>
    <row r="43"/>
    <row r="44"/>
  </sheetData>
  <mergeCells count="3">
    <mergeCell ref="E13:F13"/>
    <mergeCell ref="E26:F26"/>
    <mergeCell ref="B15:H15"/>
  </mergeCells>
  <printOptions horizontalCentered="1"/>
  <pageMargins left="0.31496062992125984" right="0.31496062992125984" top="0.39370078740157483" bottom="0.78740157480314965" header="0.51181102362204722" footer="0.31496062992125984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EE4B48-948A-4AE7-97D5-C01853FB80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Crono</vt:lpstr>
      <vt:lpstr>Orç_analítico</vt:lpstr>
      <vt:lpstr>Rel. de M.O ABR-25.</vt:lpstr>
      <vt:lpstr>CPUs</vt:lpstr>
      <vt:lpstr>Tab_custos_eq_mob</vt:lpstr>
      <vt:lpstr>Calc_Mobiliário</vt:lpstr>
      <vt:lpstr>Calc_Mobiliário!Area_de_impressao</vt:lpstr>
      <vt:lpstr>CPUs!Area_de_impressao</vt:lpstr>
      <vt:lpstr>Orç_analítico!Area_de_impressao</vt:lpstr>
      <vt:lpstr>'Rel. de M.O ABR-25.'!Area_de_impressao</vt:lpstr>
      <vt:lpstr>'Rel. de M.O ABR-25.'!Titulos_de_impressao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silva</dc:creator>
  <cp:lastModifiedBy>carlos eduardo silva</cp:lastModifiedBy>
  <cp:lastPrinted>2025-09-18T19:11:59Z</cp:lastPrinted>
  <dcterms:created xsi:type="dcterms:W3CDTF">2015-06-05T18:17:20Z</dcterms:created>
  <dcterms:modified xsi:type="dcterms:W3CDTF">2025-09-18T20:17:51Z</dcterms:modified>
</cp:coreProperties>
</file>