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IE-GABA-DIAF-GELIC\Licitacoes\COLIC 2 - PROCEDIMENTOS\Editais\2025\Concorrência Eletrônica\CE-0211-2025 - Execução PCI Sede SIE\Anexo IV\"/>
    </mc:Choice>
  </mc:AlternateContent>
  <xr:revisionPtr revIDLastSave="0" documentId="13_ncr:1_{26531CAD-FFEF-4897-9A71-A822C7982D80}" xr6:coauthVersionLast="36" xr6:coauthVersionMax="36" xr10:uidLastSave="{00000000-0000-0000-0000-000000000000}"/>
  <bookViews>
    <workbookView xWindow="0" yWindow="0" windowWidth="21600" windowHeight="9525" xr2:uid="{00000000-000D-0000-FFFF-FFFF00000000}"/>
  </bookViews>
  <sheets>
    <sheet name="Proposta" sheetId="1" r:id="rId1"/>
    <sheet name="Referencial" sheetId="2" r:id="rId2"/>
  </sheets>
  <definedNames>
    <definedName name="_xlnm._FilterDatabase" localSheetId="0" hidden="1">Proposta!$A$18:$Q$21</definedName>
    <definedName name="_xlnm._FilterDatabase" localSheetId="1" hidden="1">Referencial!$A$18:$Q$21</definedName>
  </definedNames>
  <calcPr calcId="191029"/>
</workbook>
</file>

<file path=xl/calcChain.xml><?xml version="1.0" encoding="utf-8"?>
<calcChain xmlns="http://schemas.openxmlformats.org/spreadsheetml/2006/main">
  <c r="K21" i="2" l="1"/>
  <c r="J21" i="2"/>
  <c r="H21" i="2"/>
  <c r="K20" i="2"/>
  <c r="J20" i="2"/>
  <c r="H20" i="2"/>
  <c r="K21" i="1"/>
  <c r="J21" i="1"/>
  <c r="M21" i="1" s="1"/>
  <c r="H21" i="1"/>
  <c r="K20" i="1"/>
  <c r="J20" i="1"/>
  <c r="N20" i="1" s="1"/>
  <c r="H20" i="1"/>
  <c r="N21" i="1" l="1"/>
  <c r="L21" i="1"/>
  <c r="O21" i="1" s="1"/>
  <c r="L20" i="2"/>
  <c r="O20" i="2" s="1"/>
  <c r="L20" i="1"/>
  <c r="O20" i="1" s="1"/>
  <c r="M20" i="1"/>
  <c r="L21" i="2"/>
  <c r="O21" i="2" s="1"/>
  <c r="M21" i="2" s="1"/>
  <c r="P20" i="1" l="1"/>
  <c r="Q20" i="1"/>
  <c r="O22" i="1"/>
  <c r="O22" i="2"/>
  <c r="P20" i="2"/>
  <c r="N20" i="2"/>
  <c r="P21" i="2"/>
  <c r="N21" i="2"/>
  <c r="Q21" i="1"/>
  <c r="P21" i="1"/>
  <c r="M20" i="2"/>
  <c r="A25" i="2" l="1"/>
  <c r="O23" i="2"/>
  <c r="O23" i="1"/>
  <c r="A25" i="1"/>
  <c r="I10" i="1" l="1"/>
  <c r="H10" i="1"/>
  <c r="I10" i="2"/>
  <c r="H1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000-00000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0" authorId="0" shapeId="0" xr:uid="{00000000-0006-0000-0000-00000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1" authorId="0" shapeId="0" xr:uid="{00000000-0006-0000-0000-000003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100-00000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0" authorId="0" shapeId="0" xr:uid="{00000000-0006-0000-0100-00000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1" authorId="0" shapeId="0" xr:uid="{00000000-0006-0000-0100-000003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</commentList>
</comments>
</file>

<file path=xl/sharedStrings.xml><?xml version="1.0" encoding="utf-8"?>
<sst xmlns="http://schemas.openxmlformats.org/spreadsheetml/2006/main" count="108" uniqueCount="45">
  <si>
    <t xml:space="preserve">      </t>
  </si>
  <si>
    <t xml:space="preserve">      ESTADO DE SANTA CATARINA</t>
  </si>
  <si>
    <t xml:space="preserve">      PROPOSTA DAS LICITANTES</t>
  </si>
  <si>
    <t>201 - Serviços Técnicos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</si>
  <si>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</si>
  <si>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</si>
  <si>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</si>
  <si>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</si>
  <si>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</si>
  <si>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</si>
  <si>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</si>
  <si>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</si>
  <si>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</si>
  <si>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</si>
  <si>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</si>
  <si>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</si>
  <si>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</si>
  <si>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</si>
  <si>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</si>
  <si>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</si>
  <si>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</si>
  <si>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Serviços Técnicos</t>
  </si>
  <si>
    <t>Tabela Referencial de Preço SINAPI 2025 JUNHO Onerada</t>
  </si>
  <si>
    <t>CPU138978</t>
  </si>
  <si>
    <t>PROJETO DE PREVENÇÃO E COMBATE A INCÊNDIO E PÂNICO</t>
  </si>
  <si>
    <t>M2</t>
  </si>
  <si>
    <t/>
  </si>
  <si>
    <t>CPU138981</t>
  </si>
  <si>
    <t>ORÇAMENTOS E ESPECIFICAÇÕES</t>
  </si>
  <si>
    <t xml:space="preserve">Total do Grupo: </t>
  </si>
  <si>
    <t xml:space="preserve">Total da Proposta: </t>
  </si>
  <si>
    <t>Sistema Integrado de Controle de Obras Públicas</t>
  </si>
  <si>
    <t>Emitido em: 20/10/2025</t>
  </si>
  <si>
    <t>Obra:</t>
  </si>
  <si>
    <t>Elaboração do Projeto de Prevenção e Combate à Incêndio e Pânico do Edifício das Diretorias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</si>
  <si>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</si>
  <si>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</si>
  <si>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</si>
  <si>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</si>
  <si>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</si>
  <si>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</si>
  <si>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</si>
  <si>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</si>
  <si>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</si>
  <si>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245 - Tabela Referencial de Preço SINAPI 2025 JUNHO Onerada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</si>
</sst>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165" fontId="1" fillId="0" borderId="1" xfId="0" applyNumberFormat="1" applyFont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0" fontId="3" fillId="3" borderId="1" xfId="0" applyFont="1" applyFill="1" applyBorder="1" applyAlignment="1">
      <alignment horizontal="center"/>
    </xf>
    <xf numFmtId="10" fontId="0" fillId="4" borderId="2" xfId="0" applyNumberFormat="1" applyFill="1" applyBorder="1" applyAlignment="1">
      <alignment horizontal="center" vertical="center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0" fontId="1" fillId="4" borderId="2" xfId="0" applyFont="1" applyFill="1" applyBorder="1" applyAlignment="1">
      <alignment horizontal="left"/>
    </xf>
    <xf numFmtId="0" fontId="1" fillId="4" borderId="2" xfId="0" applyFont="1" applyFill="1" applyBorder="1" applyAlignment="1" applyProtection="1">
      <alignment horizontal="left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400000</xdr:colOff>
      <xdr:row>26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400000</xdr:colOff>
      <xdr:row>26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8"/>
  <sheetViews>
    <sheetView tabSelected="1" topLeftCell="C1" workbookViewId="0">
      <selection activeCell="G21" sqref="G21"/>
    </sheetView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7" width="24.42578125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33</v>
      </c>
      <c r="B6" s="17" t="s">
        <v>34</v>
      </c>
      <c r="C6" s="17"/>
      <c r="D6" s="17"/>
      <c r="H6" s="9" t="s">
        <v>41</v>
      </c>
    </row>
    <row r="7" spans="1:9">
      <c r="A7" s="10" t="s">
        <v>35</v>
      </c>
      <c r="B7" s="6"/>
    </row>
    <row r="8" spans="1:9">
      <c r="A8" s="10" t="s">
        <v>36</v>
      </c>
      <c r="B8" s="6"/>
    </row>
    <row r="9" spans="1:9">
      <c r="A9" s="10" t="s">
        <v>37</v>
      </c>
      <c r="B9" s="6"/>
      <c r="H9" s="12" t="s">
        <v>42</v>
      </c>
      <c r="I9" s="12" t="s">
        <v>43</v>
      </c>
    </row>
    <row r="10" spans="1:9">
      <c r="A10" s="10" t="s">
        <v>38</v>
      </c>
      <c r="B10" s="13" t="s">
        <v>26</v>
      </c>
      <c r="D10" s="10" t="s">
        <v>39</v>
      </c>
      <c r="E10" s="13" t="s">
        <v>26</v>
      </c>
      <c r="H10" s="13" t="e">
        <f>SUM(M:M)/O23</f>
        <v>#VALUE!</v>
      </c>
      <c r="I10" s="13" t="e">
        <f>SUM(N:N)/O23</f>
        <v>#VALUE!</v>
      </c>
    </row>
    <row r="11" spans="1:9">
      <c r="A11" s="10" t="s">
        <v>39</v>
      </c>
      <c r="B11" s="13">
        <v>0.23530000000000001</v>
      </c>
      <c r="D11" s="10" t="s">
        <v>40</v>
      </c>
      <c r="E11" s="13" t="s">
        <v>26</v>
      </c>
    </row>
    <row r="13" spans="1:9" ht="24.95" customHeight="1">
      <c r="A13" s="10" t="s">
        <v>4</v>
      </c>
      <c r="B13" s="18" t="s">
        <v>44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" t="s">
        <v>9</v>
      </c>
      <c r="G18" s="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/>
      <c r="B19" s="3"/>
      <c r="C19" s="3" t="s">
        <v>21</v>
      </c>
      <c r="D19" s="3"/>
      <c r="E19" s="3">
        <v>0</v>
      </c>
      <c r="F19" s="1"/>
      <c r="G19" s="1"/>
      <c r="H19" s="3"/>
      <c r="I19" s="5"/>
      <c r="J19" s="3"/>
      <c r="K19" s="3"/>
      <c r="L19" s="3"/>
      <c r="M19" s="3"/>
      <c r="N19" s="3"/>
      <c r="O19" s="3"/>
      <c r="P19" s="3"/>
      <c r="Q19" s="2"/>
    </row>
    <row r="20" spans="1:17" ht="24.95" customHeight="1">
      <c r="A20" s="3" t="s">
        <v>22</v>
      </c>
      <c r="B20" s="3" t="s">
        <v>23</v>
      </c>
      <c r="C20" s="3" t="s">
        <v>24</v>
      </c>
      <c r="D20" s="3" t="s">
        <v>25</v>
      </c>
      <c r="E20" s="3">
        <v>8983.15</v>
      </c>
      <c r="F20" s="1" t="s">
        <v>26</v>
      </c>
      <c r="G20" s="1" t="s">
        <v>26</v>
      </c>
      <c r="H20" s="2" t="e">
        <f>F20+G20</f>
        <v>#VALUE!</v>
      </c>
      <c r="I20" s="5">
        <v>23.53</v>
      </c>
      <c r="J20" s="2" t="e">
        <f>F20+(I20/100*F20)</f>
        <v>#VALUE!</v>
      </c>
      <c r="K20" s="2" t="e">
        <f>G20+(I20/100*G20)</f>
        <v>#VALUE!</v>
      </c>
      <c r="L20" s="2" t="e">
        <f>TRUNC(J20+K20,2)</f>
        <v>#VALUE!</v>
      </c>
      <c r="M20" s="2" t="e">
        <f>TRUNC(IF((J20+K20), (J20/(J20+K20)*O20), 0), 2)</f>
        <v>#VALUE!</v>
      </c>
      <c r="N20" s="2" t="e">
        <f>TRUNC(IF((J20+K20), (K20/(J20+K20)*O20), 0), 2)</f>
        <v>#VALUE!</v>
      </c>
      <c r="O20" s="2" t="e">
        <f>TRUNC(L20*E20,2)</f>
        <v>#VALUE!</v>
      </c>
      <c r="P20" s="3" t="e">
        <f>IF(O20&lt;=(Referencial!O20*1.05),"PREÇO VÁLIDO","PREÇO INVÁLIDO")</f>
        <v>#VALUE!</v>
      </c>
      <c r="Q20" s="2" t="e">
        <f>(O20/Referencial!O20)-1</f>
        <v>#VALUE!</v>
      </c>
    </row>
    <row r="21" spans="1:17" ht="24.95" customHeight="1">
      <c r="A21" s="3" t="s">
        <v>22</v>
      </c>
      <c r="B21" s="3" t="s">
        <v>27</v>
      </c>
      <c r="C21" s="3" t="s">
        <v>28</v>
      </c>
      <c r="D21" s="3" t="s">
        <v>25</v>
      </c>
      <c r="E21" s="3">
        <v>8983.15</v>
      </c>
      <c r="F21" s="1" t="s">
        <v>26</v>
      </c>
      <c r="G21" s="1" t="s">
        <v>26</v>
      </c>
      <c r="H21" s="2" t="e">
        <f>F21+G21</f>
        <v>#VALUE!</v>
      </c>
      <c r="I21" s="5">
        <v>23.53</v>
      </c>
      <c r="J21" s="2" t="e">
        <f>F21+(I21/100*F21)</f>
        <v>#VALUE!</v>
      </c>
      <c r="K21" s="2" t="e">
        <f>G21+(I21/100*G21)</f>
        <v>#VALUE!</v>
      </c>
      <c r="L21" s="2" t="e">
        <f>TRUNC(J21+K21,2)</f>
        <v>#VALUE!</v>
      </c>
      <c r="M21" s="2" t="e">
        <f>TRUNC(IF((J21+K21), (J21/(J21+K21)*O21), 0), 2)</f>
        <v>#VALUE!</v>
      </c>
      <c r="N21" s="2" t="e">
        <f>TRUNC(IF((J21+K21), (K21/(J21+K21)*O21), 0), 2)</f>
        <v>#VALUE!</v>
      </c>
      <c r="O21" s="2" t="e">
        <f>TRUNC(L21*E21,2)</f>
        <v>#VALUE!</v>
      </c>
      <c r="P21" s="3" t="e">
        <f>IF(O21&lt;=(Referencial!O21*1.05),"PREÇO VÁLIDO","PREÇO INVÁLIDO")</f>
        <v>#VALUE!</v>
      </c>
      <c r="Q21" s="2" t="e">
        <f>(O21/Referencial!O21)-1</f>
        <v>#VALUE!</v>
      </c>
    </row>
    <row r="22" spans="1:17">
      <c r="N22" s="7" t="s">
        <v>29</v>
      </c>
      <c r="O22" s="8" t="e">
        <f>TRUNC(SUM(O17:O21), 2)</f>
        <v>#VALUE!</v>
      </c>
    </row>
    <row r="23" spans="1:17">
      <c r="N23" s="7" t="s">
        <v>30</v>
      </c>
      <c r="O23" s="8" t="e">
        <f>TRUNC(SUM(O22), 2)</f>
        <v>#VALUE!</v>
      </c>
    </row>
    <row r="25" spans="1:17">
      <c r="A25" t="e">
        <f>CONCATENATE("Importa o presente valor total proposto em: ", TEXT(SUM(O22), "R$ #.###,#0"))</f>
        <v>#VALUE!</v>
      </c>
    </row>
    <row r="27" spans="1:17">
      <c r="B27" s="9" t="s">
        <v>31</v>
      </c>
    </row>
    <row r="28" spans="1:17">
      <c r="B28" s="9" t="s">
        <v>32</v>
      </c>
    </row>
  </sheetData>
  <sheetProtection password="E889" sheet="1" objects="1" scenarios="1" selectLockedCells="1"/>
  <autoFilter ref="A18:Q21" xr:uid="{00000000-0009-0000-0000-000000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8"/>
  <sheetViews>
    <sheetView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6" width="24.42578125" customWidth="1"/>
    <col min="17" max="17" width="24.42578125" hidden="1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33</v>
      </c>
      <c r="B6" s="17" t="s">
        <v>34</v>
      </c>
      <c r="C6" s="17"/>
      <c r="D6" s="17"/>
      <c r="H6" s="9" t="s">
        <v>41</v>
      </c>
    </row>
    <row r="7" spans="1:9">
      <c r="A7" s="10" t="s">
        <v>35</v>
      </c>
      <c r="B7" s="6"/>
    </row>
    <row r="8" spans="1:9">
      <c r="A8" s="10" t="s">
        <v>36</v>
      </c>
      <c r="B8" s="6"/>
    </row>
    <row r="9" spans="1:9">
      <c r="A9" s="10" t="s">
        <v>37</v>
      </c>
      <c r="B9" s="6"/>
      <c r="H9" s="12" t="s">
        <v>42</v>
      </c>
      <c r="I9" s="12" t="s">
        <v>43</v>
      </c>
    </row>
    <row r="10" spans="1:9">
      <c r="A10" s="10" t="s">
        <v>38</v>
      </c>
      <c r="B10" s="13" t="s">
        <v>26</v>
      </c>
      <c r="D10" s="10" t="s">
        <v>39</v>
      </c>
      <c r="E10" s="13" t="s">
        <v>26</v>
      </c>
      <c r="H10" s="13">
        <f>SUM(M:M)/O23</f>
        <v>0</v>
      </c>
      <c r="I10" s="13">
        <f>SUM(N:N)/O23</f>
        <v>1</v>
      </c>
    </row>
    <row r="11" spans="1:9">
      <c r="A11" s="10" t="s">
        <v>39</v>
      </c>
      <c r="B11" s="13">
        <v>0.23530000000000001</v>
      </c>
      <c r="D11" s="10" t="s">
        <v>40</v>
      </c>
      <c r="E11" s="13" t="s">
        <v>26</v>
      </c>
    </row>
    <row r="13" spans="1:9" ht="24.95" customHeight="1">
      <c r="A13" s="10" t="s">
        <v>4</v>
      </c>
      <c r="B13" s="18" t="s">
        <v>44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/>
      <c r="B19" s="3"/>
      <c r="C19" s="3" t="s">
        <v>21</v>
      </c>
      <c r="D19" s="3"/>
      <c r="E19" s="3">
        <v>0</v>
      </c>
      <c r="F19" s="2"/>
      <c r="G19" s="2"/>
      <c r="H19" s="3"/>
      <c r="I19" s="4"/>
      <c r="J19" s="3"/>
      <c r="K19" s="3"/>
      <c r="L19" s="3"/>
      <c r="M19" s="3"/>
      <c r="N19" s="3"/>
      <c r="O19" s="3"/>
      <c r="P19" s="3"/>
    </row>
    <row r="20" spans="1:17" ht="24.95" customHeight="1">
      <c r="A20" s="3" t="s">
        <v>22</v>
      </c>
      <c r="B20" s="3" t="s">
        <v>23</v>
      </c>
      <c r="C20" s="3" t="s">
        <v>24</v>
      </c>
      <c r="D20" s="3" t="s">
        <v>25</v>
      </c>
      <c r="E20" s="3">
        <v>8983.15</v>
      </c>
      <c r="F20" s="2">
        <v>0</v>
      </c>
      <c r="G20" s="2">
        <v>5.52</v>
      </c>
      <c r="H20" s="2">
        <f>F20+G20</f>
        <v>5.52</v>
      </c>
      <c r="I20" s="4">
        <v>23.53</v>
      </c>
      <c r="J20" s="2">
        <f>F20+(I20/100*F20)</f>
        <v>0</v>
      </c>
      <c r="K20" s="2">
        <f>G20+(I20/100*G20)</f>
        <v>6.8188559999999994</v>
      </c>
      <c r="L20" s="2">
        <f>TRUNC(J20+K20,2)</f>
        <v>6.81</v>
      </c>
      <c r="M20" s="2">
        <f>TRUNC(IF((J20+K20), (J20/(J20+K20)*O20), 0), 2)</f>
        <v>0</v>
      </c>
      <c r="N20" s="2">
        <f>TRUNC(IF((J20+K20), (K20/(J20+K20)*O20), 0), 2)</f>
        <v>61175.25</v>
      </c>
      <c r="O20" s="2">
        <f>TRUNC(L20*E20,2)</f>
        <v>61175.25</v>
      </c>
      <c r="P20" s="3" t="str">
        <f>IF(O20&lt;=(Referencial!O20*1.05),"PREÇO VÁLIDO","PREÇO INVÁLIDO")</f>
        <v>PREÇO VÁLIDO</v>
      </c>
    </row>
    <row r="21" spans="1:17" ht="24.95" customHeight="1">
      <c r="A21" s="3" t="s">
        <v>22</v>
      </c>
      <c r="B21" s="3" t="s">
        <v>27</v>
      </c>
      <c r="C21" s="3" t="s">
        <v>28</v>
      </c>
      <c r="D21" s="3" t="s">
        <v>25</v>
      </c>
      <c r="E21" s="3">
        <v>8983.15</v>
      </c>
      <c r="F21" s="2">
        <v>0</v>
      </c>
      <c r="G21" s="2">
        <v>0.35</v>
      </c>
      <c r="H21" s="2">
        <f>F21+G21</f>
        <v>0.35</v>
      </c>
      <c r="I21" s="4">
        <v>23.53</v>
      </c>
      <c r="J21" s="2">
        <f>F21+(I21/100*F21)</f>
        <v>0</v>
      </c>
      <c r="K21" s="2">
        <f>G21+(I21/100*G21)</f>
        <v>0.43235499999999999</v>
      </c>
      <c r="L21" s="2">
        <f>TRUNC(J21+K21,2)</f>
        <v>0.43</v>
      </c>
      <c r="M21" s="2">
        <f>TRUNC(IF((J21+K21), (J21/(J21+K21)*O21), 0), 2)</f>
        <v>0</v>
      </c>
      <c r="N21" s="2">
        <f>TRUNC(IF((J21+K21), (K21/(J21+K21)*O21), 0), 2)</f>
        <v>3862.75</v>
      </c>
      <c r="O21" s="2">
        <f>TRUNC(L21*E21,2)</f>
        <v>3862.75</v>
      </c>
      <c r="P21" s="3" t="str">
        <f>IF(O21&lt;=(Referencial!O21*1.05),"PREÇO VÁLIDO","PREÇO INVÁLIDO")</f>
        <v>PREÇO VÁLIDO</v>
      </c>
    </row>
    <row r="22" spans="1:17">
      <c r="N22" s="7" t="s">
        <v>29</v>
      </c>
      <c r="O22" s="8">
        <f>TRUNC(SUM(O17:O21), 2)</f>
        <v>65038</v>
      </c>
    </row>
    <row r="23" spans="1:17">
      <c r="N23" s="7" t="s">
        <v>30</v>
      </c>
      <c r="O23" s="8">
        <f>TRUNC(SUM(O22), 2)</f>
        <v>65038</v>
      </c>
    </row>
    <row r="25" spans="1:17">
      <c r="A25" t="str">
        <f>CONCATENATE("Importa o presente valor total proposto em: ", TEXT(SUM(O22), "R$ #.###,#0"))</f>
        <v>Importa o presente valor total proposto em: R$ 65.038,0</v>
      </c>
    </row>
    <row r="27" spans="1:17">
      <c r="B27" s="9" t="s">
        <v>31</v>
      </c>
    </row>
    <row r="28" spans="1:17">
      <c r="B28" s="9" t="s">
        <v>32</v>
      </c>
    </row>
  </sheetData>
  <sheetProtection password="E889" sheet="1" objects="1" scenarios="1" selectLockedCells="1"/>
  <autoFilter ref="A18:Q21" xr:uid="{00000000-0009-0000-0000-000001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Proposta</vt:lpstr>
      <vt:lpstr>Referencial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Jober Luiz Gonçalves Resenes</cp:lastModifiedBy>
  <dcterms:created xsi:type="dcterms:W3CDTF">2025-10-20T16:48:23Z</dcterms:created>
  <dcterms:modified xsi:type="dcterms:W3CDTF">2025-10-20T16:48:47Z</dcterms:modified>
</cp:coreProperties>
</file>