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PS\GEPSA - Projetos\1 - Processos\Hospital Santa Teresa\SES 67441_2024\p licitar\seg licitação\"/>
    </mc:Choice>
  </mc:AlternateContent>
  <xr:revisionPtr revIDLastSave="0" documentId="8_{E3FCFD75-A1F5-42BE-BEE7-ECD2C4622604}" xr6:coauthVersionLast="36" xr6:coauthVersionMax="36" xr10:uidLastSave="{00000000-0000-0000-0000-000000000000}"/>
  <bookViews>
    <workbookView xWindow="0" yWindow="0" windowWidth="24000" windowHeight="9405" xr2:uid="{00000000-000D-0000-FFFF-FFFF00000000}"/>
  </bookViews>
  <sheets>
    <sheet name="Proposta" sheetId="1" r:id="rId1"/>
  </sheets>
  <definedNames>
    <definedName name="_xlnm._FilterDatabase" localSheetId="0" hidden="1">Proposta!$A$18:$P$22</definedName>
  </definedNames>
  <calcPr calcId="191029"/>
</workbook>
</file>

<file path=xl/calcChain.xml><?xml version="1.0" encoding="utf-8"?>
<calcChain xmlns="http://schemas.openxmlformats.org/spreadsheetml/2006/main">
  <c r="K22" i="1" l="1"/>
  <c r="J22" i="1"/>
  <c r="N22" i="1" s="1"/>
  <c r="H22" i="1"/>
  <c r="K21" i="1"/>
  <c r="J21" i="1"/>
  <c r="H21" i="1"/>
  <c r="K20" i="1"/>
  <c r="J20" i="1"/>
  <c r="N20" i="1" s="1"/>
  <c r="H20" i="1"/>
  <c r="N21" i="1" l="1"/>
  <c r="L22" i="1"/>
  <c r="O22" i="1" s="1"/>
  <c r="M22" i="1"/>
  <c r="L20" i="1"/>
  <c r="O20" i="1" s="1"/>
  <c r="M20" i="1"/>
  <c r="L21" i="1"/>
  <c r="O21" i="1" s="1"/>
  <c r="M21" i="1"/>
  <c r="P21" i="1" l="1"/>
  <c r="P20" i="1"/>
  <c r="O23" i="1"/>
  <c r="P22" i="1"/>
  <c r="A26" i="1" l="1"/>
  <c r="O24" i="1"/>
  <c r="I10" i="1" l="1"/>
  <c r="H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R$ 1,67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Material: R$ 2824,31
Equipamento: R$ 0,00
Incidencia: R$ 0,00
Subserviço: R$ 0,00
</t>
        </r>
      </text>
    </comment>
    <comment ref="F22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Material: R$ 7025,91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<sst xmlns="http://schemas.openxmlformats.org/spreadsheetml/2006/main" count="61" uniqueCount="47">
  <si>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</si>
  <si>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</si>
  <si>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</si>
  <si>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</si>
  <si>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</si>
  <si>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</si>
  <si>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</si>
  <si>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</si>
  <si>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</si>
  <si>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</si>
  <si>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</si>
  <si>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</si>
  <si>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</si>
  <si>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</si>
  <si>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</si>
  <si>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</si>
  <si>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</si>
  <si>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</si>
  <si>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</si>
  <si>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Proposta x Referência</t>
  </si>
  <si>
    <t>Serviços Técnicos</t>
  </si>
  <si>
    <t>Tabela Referencial de Preço SINAPI 2025 JUNHO Onerada</t>
  </si>
  <si>
    <t>CPU138585</t>
  </si>
  <si>
    <t>PROJETO EXECUTIVO DE INSTALACAO DE ESGOTO SANITARIO E AGUAS PLUVIAIS PARA HABITACAO/LOTEAMENTO ACIMA DE 36.000M2,INCLUSI VE PROJETO BASICO,APRESENTADO NOS PADROES DA CONTRATANTE,INC LUSIVE AS LEGALIZACOES PERTINENTES 9% - DESPESAS ADMINISTRATIVAS E DE MATERIAIS - EMOP 01.050.0097-0</t>
  </si>
  <si>
    <t>M2</t>
  </si>
  <si>
    <t/>
  </si>
  <si>
    <t>CPU138424</t>
  </si>
  <si>
    <t>Obtenção da LAP junto ao órgão responsável - valor de acordo com o Decreto Nº 421, de 22 de dezembro de 2023</t>
  </si>
  <si>
    <t>UN</t>
  </si>
  <si>
    <t>CPU138425</t>
  </si>
  <si>
    <t>Obtenção da LAI junto ao órgão responsável - valor de acordo com o Decreto Nº 421, de 22 de dezembro de 2023</t>
  </si>
  <si>
    <t xml:space="preserve">Total do Grupo: </t>
  </si>
  <si>
    <t xml:space="preserve">Total da Proposta: </t>
  </si>
  <si>
    <t>Sistema Integrado de Controle de Obras Públicas</t>
  </si>
  <si>
    <t>Emitido em: 03/11/2025</t>
  </si>
  <si>
    <t>Obra:</t>
  </si>
  <si>
    <t>Contratação de Projetos Executivos para Rede e Tratamento de Esgoto e Rede de Drenagem Superficial do Hospital Santa Teresa - HST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</si>
  <si>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</si>
  <si>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</si>
  <si>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</si>
  <si>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</si>
  <si>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</si>
  <si>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</si>
  <si>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</si>
  <si>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</si>
  <si>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</si>
  <si>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245 - Tabela Referencial de Preço SINAPI 2025 JUNHO Onerada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</si>
</sst>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0" fillId="0" borderId="0" xfId="0" applyProtection="1">
      <protection locked="0"/>
    </xf>
    <xf numFmtId="0" fontId="1" fillId="4" borderId="2" xfId="0" applyFont="1" applyFill="1" applyBorder="1" applyAlignment="1" applyProtection="1">
      <alignment horizontal="left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wrapText="1"/>
      <protection locked="0"/>
    </xf>
    <xf numFmtId="164" fontId="1" fillId="2" borderId="1" xfId="0" applyNumberFormat="1" applyFont="1" applyFill="1" applyBorder="1" applyAlignment="1" applyProtection="1">
      <alignment horizontal="right"/>
      <protection locked="0"/>
    </xf>
    <xf numFmtId="0" fontId="0" fillId="4" borderId="2" xfId="0" applyFill="1" applyBorder="1" applyAlignment="1" applyProtection="1">
      <alignment horizontal="left"/>
      <protection locked="0"/>
    </xf>
    <xf numFmtId="164" fontId="0" fillId="4" borderId="2" xfId="0" applyNumberFormat="1" applyFill="1" applyBorder="1" applyAlignment="1" applyProtection="1">
      <alignment horizontal="left"/>
      <protection locked="0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400000</xdr:colOff>
      <xdr:row>27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9"/>
  <sheetViews>
    <sheetView tabSelected="1" workbookViewId="0">
      <selection activeCell="A17" activeCellId="2" sqref="J17:XFD1048576 H17:H1048576 A17:E1048576"/>
    </sheetView>
  </sheetViews>
  <sheetFormatPr defaultRowHeight="15"/>
  <cols>
    <col min="1" max="1" width="31.140625" style="8" customWidth="1"/>
    <col min="2" max="2" width="13.42578125" style="8" customWidth="1"/>
    <col min="3" max="3" width="55.7109375" style="8" customWidth="1"/>
    <col min="4" max="5" width="13.42578125" style="8" customWidth="1"/>
    <col min="6" max="7" width="24.42578125" style="8" customWidth="1"/>
    <col min="8" max="9" width="29" style="8" customWidth="1"/>
    <col min="10" max="16" width="24.42578125" style="8" customWidth="1"/>
    <col min="17" max="16384" width="9.140625" style="8"/>
  </cols>
  <sheetData>
    <row r="1" spans="1:9">
      <c r="B1" s="9" t="s">
        <v>0</v>
      </c>
      <c r="C1" s="10"/>
      <c r="D1" s="10"/>
      <c r="E1" s="10"/>
      <c r="F1" s="10"/>
    </row>
    <row r="2" spans="1:9">
      <c r="B2" s="9" t="s">
        <v>1</v>
      </c>
      <c r="C2" s="10"/>
      <c r="D2" s="10"/>
      <c r="E2" s="10"/>
      <c r="F2" s="10"/>
    </row>
    <row r="3" spans="1:9">
      <c r="B3" s="9" t="s">
        <v>0</v>
      </c>
      <c r="C3" s="10"/>
      <c r="D3" s="10"/>
      <c r="E3" s="10"/>
      <c r="F3" s="10"/>
    </row>
    <row r="4" spans="1:9" ht="18">
      <c r="A4" s="6" t="s">
        <v>2</v>
      </c>
      <c r="B4" s="10"/>
      <c r="C4" s="10"/>
      <c r="D4" s="10"/>
      <c r="E4" s="10"/>
      <c r="F4" s="10"/>
      <c r="G4" s="10"/>
    </row>
    <row r="6" spans="1:9">
      <c r="A6" s="4" t="s">
        <v>35</v>
      </c>
      <c r="B6" s="11" t="s">
        <v>36</v>
      </c>
      <c r="C6" s="11"/>
      <c r="D6" s="11"/>
      <c r="H6" s="4" t="s">
        <v>43</v>
      </c>
    </row>
    <row r="7" spans="1:9">
      <c r="A7" s="4" t="s">
        <v>37</v>
      </c>
      <c r="B7" s="3"/>
      <c r="G7" s="17"/>
    </row>
    <row r="8" spans="1:9">
      <c r="A8" s="4" t="s">
        <v>38</v>
      </c>
      <c r="B8" s="3"/>
    </row>
    <row r="9" spans="1:9">
      <c r="A9" s="4" t="s">
        <v>39</v>
      </c>
      <c r="B9" s="3"/>
      <c r="H9" s="5" t="s">
        <v>44</v>
      </c>
      <c r="I9" s="5" t="s">
        <v>45</v>
      </c>
    </row>
    <row r="10" spans="1:9">
      <c r="A10" s="4" t="s">
        <v>40</v>
      </c>
      <c r="B10" s="5" t="s">
        <v>25</v>
      </c>
      <c r="D10" s="4" t="s">
        <v>41</v>
      </c>
      <c r="E10" s="5" t="s">
        <v>25</v>
      </c>
      <c r="H10" s="5" t="e">
        <f>SUM(M:M)/O24</f>
        <v>#VALUE!</v>
      </c>
      <c r="I10" s="5" t="e">
        <f>SUM(N:N)/O24</f>
        <v>#VALUE!</v>
      </c>
    </row>
    <row r="11" spans="1:9">
      <c r="A11" s="4" t="s">
        <v>41</v>
      </c>
      <c r="B11" s="5">
        <v>0.15710000000000002</v>
      </c>
      <c r="D11" s="4" t="s">
        <v>42</v>
      </c>
      <c r="E11" s="5" t="s">
        <v>25</v>
      </c>
    </row>
    <row r="13" spans="1:9" ht="24.95" customHeight="1">
      <c r="A13" s="4" t="s">
        <v>4</v>
      </c>
      <c r="B13" s="7" t="s">
        <v>46</v>
      </c>
      <c r="C13" s="10"/>
    </row>
    <row r="17" spans="1:16">
      <c r="A17" s="4" t="s">
        <v>3</v>
      </c>
    </row>
    <row r="18" spans="1:16">
      <c r="A18" s="12" t="s">
        <v>4</v>
      </c>
      <c r="B18" s="12" t="s">
        <v>5</v>
      </c>
      <c r="C18" s="12" t="s">
        <v>6</v>
      </c>
      <c r="D18" s="12" t="s">
        <v>7</v>
      </c>
      <c r="E18" s="12" t="s">
        <v>8</v>
      </c>
      <c r="F18" s="1" t="s">
        <v>9</v>
      </c>
      <c r="G18" s="1" t="s">
        <v>10</v>
      </c>
      <c r="H18" s="12" t="s">
        <v>12</v>
      </c>
      <c r="I18" s="12" t="s">
        <v>13</v>
      </c>
      <c r="J18" s="12" t="s">
        <v>14</v>
      </c>
      <c r="K18" s="12" t="s">
        <v>15</v>
      </c>
      <c r="L18" s="12" t="s">
        <v>11</v>
      </c>
      <c r="M18" s="12" t="s">
        <v>16</v>
      </c>
      <c r="N18" s="12" t="s">
        <v>17</v>
      </c>
      <c r="O18" s="12" t="s">
        <v>18</v>
      </c>
      <c r="P18" s="12" t="s">
        <v>19</v>
      </c>
    </row>
    <row r="19" spans="1:16" ht="24.95" customHeight="1">
      <c r="A19" s="13"/>
      <c r="B19" s="13"/>
      <c r="C19" s="13" t="s">
        <v>20</v>
      </c>
      <c r="D19" s="13"/>
      <c r="E19" s="13"/>
      <c r="F19" s="1"/>
      <c r="G19" s="1"/>
      <c r="H19" s="13"/>
      <c r="I19" s="2"/>
      <c r="J19" s="13"/>
      <c r="K19" s="13"/>
      <c r="L19" s="13"/>
      <c r="M19" s="13"/>
      <c r="N19" s="13"/>
      <c r="O19" s="13"/>
      <c r="P19" s="14"/>
    </row>
    <row r="20" spans="1:16" ht="24.95" customHeight="1">
      <c r="A20" s="13" t="s">
        <v>21</v>
      </c>
      <c r="B20" s="13" t="s">
        <v>22</v>
      </c>
      <c r="C20" s="13" t="s">
        <v>23</v>
      </c>
      <c r="D20" s="13" t="s">
        <v>24</v>
      </c>
      <c r="E20" s="13">
        <v>118950.54</v>
      </c>
      <c r="F20" s="1" t="s">
        <v>25</v>
      </c>
      <c r="G20" s="1" t="s">
        <v>25</v>
      </c>
      <c r="H20" s="14" t="e">
        <f>F20+G20</f>
        <v>#VALUE!</v>
      </c>
      <c r="I20" s="2">
        <v>15.71</v>
      </c>
      <c r="J20" s="14" t="e">
        <f>F20+(I20/100*F20)</f>
        <v>#VALUE!</v>
      </c>
      <c r="K20" s="14" t="e">
        <f>G20+(I20/100*G20)</f>
        <v>#VALUE!</v>
      </c>
      <c r="L20" s="14" t="e">
        <f>TRUNC(J20+K20,2)</f>
        <v>#VALUE!</v>
      </c>
      <c r="M20" s="14" t="e">
        <f>TRUNC(IF((J20+K20), (J20/(J20+K20)*O20), 0), 2)</f>
        <v>#VALUE!</v>
      </c>
      <c r="N20" s="14" t="e">
        <f>TRUNC(IF((J20+K20), (K20/(J20+K20)*O20), 0), 2)</f>
        <v>#VALUE!</v>
      </c>
      <c r="O20" s="14" t="e">
        <f>TRUNC(L20*E20,2)</f>
        <v>#VALUE!</v>
      </c>
      <c r="P20" s="14" t="e">
        <f>(O20/#REF!)-1</f>
        <v>#VALUE!</v>
      </c>
    </row>
    <row r="21" spans="1:16" ht="24.95" customHeight="1">
      <c r="A21" s="13" t="s">
        <v>21</v>
      </c>
      <c r="B21" s="13" t="s">
        <v>26</v>
      </c>
      <c r="C21" s="13" t="s">
        <v>27</v>
      </c>
      <c r="D21" s="13" t="s">
        <v>28</v>
      </c>
      <c r="E21" s="13">
        <v>1</v>
      </c>
      <c r="F21" s="1" t="s">
        <v>25</v>
      </c>
      <c r="G21" s="1" t="s">
        <v>25</v>
      </c>
      <c r="H21" s="14" t="e">
        <f>F21+G21</f>
        <v>#VALUE!</v>
      </c>
      <c r="I21" s="2">
        <v>15.71</v>
      </c>
      <c r="J21" s="14" t="e">
        <f>F21+(I21/100*F21)</f>
        <v>#VALUE!</v>
      </c>
      <c r="K21" s="14" t="e">
        <f>G21+(I21/100*G21)</f>
        <v>#VALUE!</v>
      </c>
      <c r="L21" s="14" t="e">
        <f>TRUNC(J21+K21,2)</f>
        <v>#VALUE!</v>
      </c>
      <c r="M21" s="14" t="e">
        <f>TRUNC(IF((J21+K21), (J21/(J21+K21)*O21), 0), 2)</f>
        <v>#VALUE!</v>
      </c>
      <c r="N21" s="14" t="e">
        <f>TRUNC(IF((J21+K21), (K21/(J21+K21)*O21), 0), 2)</f>
        <v>#VALUE!</v>
      </c>
      <c r="O21" s="14" t="e">
        <f>TRUNC(L21*E21,2)</f>
        <v>#VALUE!</v>
      </c>
      <c r="P21" s="14" t="e">
        <f>(O21/#REF!)-1</f>
        <v>#VALUE!</v>
      </c>
    </row>
    <row r="22" spans="1:16" ht="24.95" customHeight="1">
      <c r="A22" s="13" t="s">
        <v>21</v>
      </c>
      <c r="B22" s="13" t="s">
        <v>29</v>
      </c>
      <c r="C22" s="13" t="s">
        <v>30</v>
      </c>
      <c r="D22" s="13" t="s">
        <v>28</v>
      </c>
      <c r="E22" s="13">
        <v>1</v>
      </c>
      <c r="F22" s="1" t="s">
        <v>25</v>
      </c>
      <c r="G22" s="1" t="s">
        <v>25</v>
      </c>
      <c r="H22" s="14" t="e">
        <f>F22+G22</f>
        <v>#VALUE!</v>
      </c>
      <c r="I22" s="2">
        <v>15.71</v>
      </c>
      <c r="J22" s="14" t="e">
        <f>F22+(I22/100*F22)</f>
        <v>#VALUE!</v>
      </c>
      <c r="K22" s="14" t="e">
        <f>G22+(I22/100*G22)</f>
        <v>#VALUE!</v>
      </c>
      <c r="L22" s="14" t="e">
        <f>TRUNC(J22+K22,2)</f>
        <v>#VALUE!</v>
      </c>
      <c r="M22" s="14" t="e">
        <f>TRUNC(IF((J22+K22), (J22/(J22+K22)*O22), 0), 2)</f>
        <v>#VALUE!</v>
      </c>
      <c r="N22" s="14" t="e">
        <f>TRUNC(IF((J22+K22), (K22/(J22+K22)*O22), 0), 2)</f>
        <v>#VALUE!</v>
      </c>
      <c r="O22" s="14" t="e">
        <f>TRUNC(L22*E22,2)</f>
        <v>#VALUE!</v>
      </c>
      <c r="P22" s="14" t="e">
        <f>(O22/#REF!)-1</f>
        <v>#VALUE!</v>
      </c>
    </row>
    <row r="23" spans="1:16">
      <c r="N23" s="15" t="s">
        <v>31</v>
      </c>
      <c r="O23" s="16" t="e">
        <f>TRUNC(SUM(O17:O22), 2)</f>
        <v>#VALUE!</v>
      </c>
    </row>
    <row r="24" spans="1:16">
      <c r="N24" s="15" t="s">
        <v>32</v>
      </c>
      <c r="O24" s="16" t="e">
        <f>TRUNC(SUM(O23), 2)</f>
        <v>#VALUE!</v>
      </c>
    </row>
    <row r="26" spans="1:16">
      <c r="A26" s="8" t="e">
        <f>CONCATENATE("Importa o presente valor total proposto em: ", TEXT(SUM(O23), "R$ #.###,#0"))</f>
        <v>#VALUE!</v>
      </c>
    </row>
    <row r="28" spans="1:16">
      <c r="B28" s="4" t="s">
        <v>33</v>
      </c>
    </row>
    <row r="29" spans="1:16">
      <c r="B29" s="4" t="s">
        <v>34</v>
      </c>
    </row>
  </sheetData>
  <sheetProtection algorithmName="SHA-512" hashValue="ZXMOO+TMxF2ml2tqEBwhdK89dtKdjzWVd+axW1K3ENWwkeiwOO8kzBvOzmlc6H3kVXjhJYIdHA1NjxBLFm8imA==" saltValue="fSLXXWFD5JyoS3YuQLFsaQ==" spinCount="100000" sheet="1" objects="1" scenarios="1" selectLockedCells="1"/>
  <autoFilter ref="A18:P22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 r:id="rId1"/>
  <headerFooter>
    <oddFooter>&amp;Lteste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Raquel Pedroso Pires</cp:lastModifiedBy>
  <dcterms:created xsi:type="dcterms:W3CDTF">2025-11-03T15:29:15Z</dcterms:created>
  <dcterms:modified xsi:type="dcterms:W3CDTF">2025-11-03T15:50:10Z</dcterms:modified>
</cp:coreProperties>
</file>