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X:\SIE-GABA-DIAF-GELIC\Licitacoes\COLIC 2 - PROCEDIMENTOS\Editais\2025\Concorrência Eletrônica\CE-0062-2025 - Construção de muro e troca de cerca - SPAF\Anexo IV\"/>
    </mc:Choice>
  </mc:AlternateContent>
  <xr:revisionPtr revIDLastSave="0" documentId="13_ncr:1_{D690D803-1CDF-466F-828C-F4C5C336B72D}" xr6:coauthVersionLast="36" xr6:coauthVersionMax="36" xr10:uidLastSave="{00000000-0000-0000-0000-000000000000}"/>
  <bookViews>
    <workbookView xWindow="0" yWindow="0" windowWidth="24000" windowHeight="8925" xr2:uid="{00000000-000D-0000-FFFF-FFFF00000000}"/>
  </bookViews>
  <sheets>
    <sheet name="Proposta" sheetId="1" r:id="rId1"/>
    <sheet name="Referencial" sheetId="2" r:id="rId2"/>
    <sheet name="Relatório" sheetId="3" r:id="rId3"/>
  </sheets>
  <calcPr calcId="191029"/>
</workbook>
</file>

<file path=xl/calcChain.xml><?xml version="1.0" encoding="utf-8"?>
<calcChain xmlns="http://schemas.openxmlformats.org/spreadsheetml/2006/main">
  <c r="O95" i="1" l="1"/>
  <c r="O94" i="1"/>
  <c r="O88" i="1"/>
  <c r="O81" i="1"/>
  <c r="O40" i="1"/>
  <c r="O30" i="1"/>
  <c r="H93" i="1"/>
  <c r="H87" i="1"/>
  <c r="H68" i="1"/>
  <c r="H69" i="1"/>
  <c r="H70" i="1"/>
  <c r="H71" i="1"/>
  <c r="H72" i="1"/>
  <c r="H73" i="1"/>
  <c r="H74" i="1"/>
  <c r="H75" i="1"/>
  <c r="H76" i="1"/>
  <c r="H77" i="1"/>
  <c r="H78" i="1"/>
  <c r="H79" i="1"/>
  <c r="H80" i="1"/>
  <c r="H67" i="1"/>
  <c r="H47" i="1"/>
  <c r="H48" i="1"/>
  <c r="H49" i="1"/>
  <c r="H50" i="1"/>
  <c r="H51" i="1"/>
  <c r="H52" i="1"/>
  <c r="H53" i="1"/>
  <c r="H54" i="1"/>
  <c r="H55" i="1"/>
  <c r="H56" i="1"/>
  <c r="H57" i="1"/>
  <c r="H58" i="1"/>
  <c r="H59" i="1"/>
  <c r="H60" i="1"/>
  <c r="H61" i="1"/>
  <c r="H62" i="1"/>
  <c r="H63" i="1"/>
  <c r="H64" i="1"/>
  <c r="H65" i="1"/>
  <c r="H46" i="1"/>
  <c r="H36" i="1"/>
  <c r="H37" i="1"/>
  <c r="H38" i="1"/>
  <c r="H39" i="1"/>
  <c r="H35" i="1"/>
  <c r="H21" i="1"/>
  <c r="H22" i="1"/>
  <c r="H23" i="1"/>
  <c r="H25" i="1"/>
  <c r="H26" i="1"/>
  <c r="H27" i="1"/>
  <c r="H29" i="1"/>
  <c r="H20" i="1"/>
  <c r="H68" i="2"/>
  <c r="H69" i="2"/>
  <c r="H70" i="2"/>
  <c r="H71" i="2"/>
  <c r="H72" i="2"/>
  <c r="H73" i="2"/>
  <c r="H74" i="2"/>
  <c r="H75" i="2"/>
  <c r="H76" i="2"/>
  <c r="H77" i="2"/>
  <c r="H78" i="2"/>
  <c r="H79" i="2"/>
  <c r="H80" i="2"/>
  <c r="H47" i="2"/>
  <c r="H48" i="2"/>
  <c r="H49" i="2"/>
  <c r="H50" i="2"/>
  <c r="H51" i="2"/>
  <c r="H52" i="2"/>
  <c r="H53" i="2"/>
  <c r="H54" i="2"/>
  <c r="H55" i="2"/>
  <c r="H56" i="2"/>
  <c r="H57" i="2"/>
  <c r="H58" i="2"/>
  <c r="H59" i="2"/>
  <c r="H60" i="2"/>
  <c r="H61" i="2"/>
  <c r="H62" i="2"/>
  <c r="H63" i="2"/>
  <c r="H64" i="2"/>
  <c r="H65" i="2"/>
  <c r="H67" i="2"/>
  <c r="H46" i="2"/>
  <c r="K93" i="3"/>
  <c r="J93" i="3"/>
  <c r="K87" i="3"/>
  <c r="J87" i="3"/>
  <c r="K80" i="3"/>
  <c r="J80" i="3"/>
  <c r="K79" i="3"/>
  <c r="J79" i="3"/>
  <c r="K78" i="3"/>
  <c r="J78" i="3"/>
  <c r="L78" i="3" s="1"/>
  <c r="O78" i="3" s="1"/>
  <c r="K77" i="3"/>
  <c r="J77" i="3"/>
  <c r="K76" i="3"/>
  <c r="J76" i="3"/>
  <c r="L76" i="3" s="1"/>
  <c r="O76" i="3" s="1"/>
  <c r="K75" i="3"/>
  <c r="J75" i="3"/>
  <c r="K74" i="3"/>
  <c r="J74" i="3"/>
  <c r="L74" i="3" s="1"/>
  <c r="O74" i="3" s="1"/>
  <c r="Q74" i="1" s="1"/>
  <c r="K73" i="3"/>
  <c r="J73" i="3"/>
  <c r="K72" i="3"/>
  <c r="J72" i="3"/>
  <c r="K71" i="3"/>
  <c r="J71" i="3"/>
  <c r="L71" i="3" s="1"/>
  <c r="O71" i="3" s="1"/>
  <c r="K70" i="3"/>
  <c r="L70" i="3" s="1"/>
  <c r="O70" i="3" s="1"/>
  <c r="N70" i="3" s="1"/>
  <c r="J70" i="3"/>
  <c r="K69" i="3"/>
  <c r="J69" i="3"/>
  <c r="K68" i="3"/>
  <c r="J68" i="3"/>
  <c r="K67" i="3"/>
  <c r="J67" i="3"/>
  <c r="K65" i="3"/>
  <c r="J65" i="3"/>
  <c r="K64" i="3"/>
  <c r="J64" i="3"/>
  <c r="K63" i="3"/>
  <c r="J63" i="3"/>
  <c r="L63" i="3" s="1"/>
  <c r="O63" i="3" s="1"/>
  <c r="K62" i="3"/>
  <c r="J62" i="3"/>
  <c r="K61" i="3"/>
  <c r="J61" i="3"/>
  <c r="K60" i="3"/>
  <c r="J60" i="3"/>
  <c r="K59" i="3"/>
  <c r="J59" i="3"/>
  <c r="K58" i="3"/>
  <c r="J58" i="3"/>
  <c r="K57" i="3"/>
  <c r="J57" i="3"/>
  <c r="K56" i="3"/>
  <c r="J56" i="3"/>
  <c r="K55" i="3"/>
  <c r="J55" i="3"/>
  <c r="K54" i="3"/>
  <c r="J54" i="3"/>
  <c r="K53" i="3"/>
  <c r="J53" i="3"/>
  <c r="K52" i="3"/>
  <c r="J52" i="3"/>
  <c r="K51" i="3"/>
  <c r="J51" i="3"/>
  <c r="K50" i="3"/>
  <c r="J50" i="3"/>
  <c r="K49" i="3"/>
  <c r="J49" i="3"/>
  <c r="K48" i="3"/>
  <c r="J48" i="3"/>
  <c r="K47" i="3"/>
  <c r="J47" i="3"/>
  <c r="K46" i="3"/>
  <c r="J46" i="3"/>
  <c r="K39" i="3"/>
  <c r="J39" i="3"/>
  <c r="K38" i="3"/>
  <c r="J38" i="3"/>
  <c r="K37" i="3"/>
  <c r="J37" i="3"/>
  <c r="K36" i="3"/>
  <c r="J36" i="3"/>
  <c r="K35" i="3"/>
  <c r="J35" i="3"/>
  <c r="K29" i="3"/>
  <c r="J29" i="3"/>
  <c r="L29" i="3" s="1"/>
  <c r="O29" i="3" s="1"/>
  <c r="Q29" i="1" s="1"/>
  <c r="K27" i="3"/>
  <c r="J27" i="3"/>
  <c r="K26" i="3"/>
  <c r="J26" i="3"/>
  <c r="K25" i="3"/>
  <c r="J25" i="3"/>
  <c r="L25" i="3" s="1"/>
  <c r="O25" i="3" s="1"/>
  <c r="K23" i="3"/>
  <c r="J23" i="3"/>
  <c r="L23" i="3" s="1"/>
  <c r="O23" i="3" s="1"/>
  <c r="K22" i="3"/>
  <c r="J22" i="3"/>
  <c r="K21" i="3"/>
  <c r="L21" i="3" s="1"/>
  <c r="O21" i="3" s="1"/>
  <c r="J21" i="3"/>
  <c r="K20" i="3"/>
  <c r="J20" i="3"/>
  <c r="K93" i="2"/>
  <c r="J93" i="2"/>
  <c r="P92" i="2"/>
  <c r="O87" i="2"/>
  <c r="O88" i="2" s="1"/>
  <c r="N87" i="2"/>
  <c r="M87" i="2"/>
  <c r="L87" i="2"/>
  <c r="K87" i="2"/>
  <c r="J87" i="2"/>
  <c r="P86" i="2"/>
  <c r="P85" i="2"/>
  <c r="K80" i="2"/>
  <c r="J80" i="2"/>
  <c r="K79" i="2"/>
  <c r="J79" i="2"/>
  <c r="K78" i="2"/>
  <c r="J78" i="2"/>
  <c r="L77" i="2"/>
  <c r="O77" i="2" s="1"/>
  <c r="K77" i="2"/>
  <c r="J77" i="2"/>
  <c r="K76" i="2"/>
  <c r="J76" i="2"/>
  <c r="K75" i="2"/>
  <c r="J75" i="2"/>
  <c r="L75" i="2" s="1"/>
  <c r="O75" i="2" s="1"/>
  <c r="K74" i="2"/>
  <c r="J74" i="2"/>
  <c r="L74" i="2" s="1"/>
  <c r="O74" i="2" s="1"/>
  <c r="O73" i="2"/>
  <c r="N73" i="2"/>
  <c r="M73" i="2"/>
  <c r="L73" i="2"/>
  <c r="K73" i="2"/>
  <c r="J73" i="2"/>
  <c r="K72" i="2"/>
  <c r="J72" i="2"/>
  <c r="L72" i="2" s="1"/>
  <c r="O72" i="2" s="1"/>
  <c r="K71" i="2"/>
  <c r="J71" i="2"/>
  <c r="L71" i="2" s="1"/>
  <c r="O71" i="2" s="1"/>
  <c r="K70" i="2"/>
  <c r="J70" i="2"/>
  <c r="K69" i="2"/>
  <c r="J69" i="2"/>
  <c r="K68" i="2"/>
  <c r="J68" i="2"/>
  <c r="K67" i="2"/>
  <c r="J67" i="2"/>
  <c r="L67" i="2" s="1"/>
  <c r="O67" i="2" s="1"/>
  <c r="P66" i="2"/>
  <c r="K65" i="2"/>
  <c r="J65" i="2"/>
  <c r="K64" i="2"/>
  <c r="J64" i="2"/>
  <c r="L64" i="2" s="1"/>
  <c r="O64" i="2" s="1"/>
  <c r="K63" i="2"/>
  <c r="J63" i="2"/>
  <c r="K62" i="2"/>
  <c r="J62" i="2"/>
  <c r="L62" i="2" s="1"/>
  <c r="O62" i="2" s="1"/>
  <c r="K61" i="2"/>
  <c r="J61" i="2"/>
  <c r="K60" i="2"/>
  <c r="J60" i="2"/>
  <c r="K59" i="2"/>
  <c r="J59" i="2"/>
  <c r="K58" i="2"/>
  <c r="J58" i="2"/>
  <c r="L58" i="2" s="1"/>
  <c r="O58" i="2" s="1"/>
  <c r="K57" i="2"/>
  <c r="J57" i="2"/>
  <c r="K56" i="2"/>
  <c r="J56" i="2"/>
  <c r="K55" i="2"/>
  <c r="J55" i="2"/>
  <c r="L55" i="2" s="1"/>
  <c r="O55" i="2" s="1"/>
  <c r="K54" i="2"/>
  <c r="J54" i="2"/>
  <c r="K53" i="2"/>
  <c r="J53" i="2"/>
  <c r="L52" i="2"/>
  <c r="O52" i="2" s="1"/>
  <c r="K52" i="2"/>
  <c r="J52" i="2"/>
  <c r="K51" i="2"/>
  <c r="J51" i="2"/>
  <c r="K50" i="2"/>
  <c r="J50" i="2"/>
  <c r="K49" i="2"/>
  <c r="J49" i="2"/>
  <c r="L49" i="2" s="1"/>
  <c r="O49" i="2" s="1"/>
  <c r="K48" i="2"/>
  <c r="J48" i="2"/>
  <c r="K47" i="2"/>
  <c r="J47" i="2"/>
  <c r="K46" i="2"/>
  <c r="J46" i="2"/>
  <c r="P45" i="2"/>
  <c r="P44" i="2"/>
  <c r="K39" i="2"/>
  <c r="J39" i="2"/>
  <c r="K38" i="2"/>
  <c r="J38" i="2"/>
  <c r="K37" i="2"/>
  <c r="J37" i="2"/>
  <c r="K36" i="2"/>
  <c r="J36" i="2"/>
  <c r="L35" i="2"/>
  <c r="O35" i="2" s="1"/>
  <c r="K35" i="2"/>
  <c r="J35" i="2"/>
  <c r="P34" i="2"/>
  <c r="K29" i="2"/>
  <c r="J29" i="2"/>
  <c r="P28" i="2"/>
  <c r="K27" i="2"/>
  <c r="J27" i="2"/>
  <c r="L27" i="2" s="1"/>
  <c r="O27" i="2" s="1"/>
  <c r="K26" i="2"/>
  <c r="J26" i="2"/>
  <c r="K25" i="2"/>
  <c r="J25" i="2"/>
  <c r="P24" i="2"/>
  <c r="K23" i="2"/>
  <c r="J23" i="2"/>
  <c r="K22" i="2"/>
  <c r="J22" i="2"/>
  <c r="K21" i="2"/>
  <c r="J21" i="2"/>
  <c r="L20" i="2"/>
  <c r="O20" i="2" s="1"/>
  <c r="K20" i="2"/>
  <c r="J20" i="2"/>
  <c r="P19" i="2"/>
  <c r="K93" i="1"/>
  <c r="J93" i="1"/>
  <c r="M93" i="1" s="1"/>
  <c r="Q92" i="1"/>
  <c r="P92" i="1"/>
  <c r="K87" i="1"/>
  <c r="J87" i="1"/>
  <c r="N87" i="1" s="1"/>
  <c r="Q86" i="1"/>
  <c r="P86" i="1"/>
  <c r="Q85" i="1"/>
  <c r="P85" i="1"/>
  <c r="K80" i="1"/>
  <c r="J80" i="1"/>
  <c r="N80" i="1" s="1"/>
  <c r="K79" i="1"/>
  <c r="J79" i="1"/>
  <c r="N79" i="1" s="1"/>
  <c r="K78" i="1"/>
  <c r="J78" i="1"/>
  <c r="N78" i="1" s="1"/>
  <c r="N77" i="1"/>
  <c r="K77" i="1"/>
  <c r="J77" i="1"/>
  <c r="M77" i="1" s="1"/>
  <c r="K76" i="1"/>
  <c r="J76" i="1"/>
  <c r="N76" i="1" s="1"/>
  <c r="K75" i="1"/>
  <c r="J75" i="1"/>
  <c r="N75" i="1" s="1"/>
  <c r="K74" i="1"/>
  <c r="J74" i="1"/>
  <c r="L74" i="1" s="1"/>
  <c r="O74" i="1" s="1"/>
  <c r="K73" i="1"/>
  <c r="J73" i="1"/>
  <c r="M73" i="1" s="1"/>
  <c r="N72" i="1"/>
  <c r="K72" i="1"/>
  <c r="J72" i="1"/>
  <c r="M72" i="1" s="1"/>
  <c r="K71" i="1"/>
  <c r="M71" i="1" s="1"/>
  <c r="J71" i="1"/>
  <c r="K70" i="1"/>
  <c r="N70" i="1" s="1"/>
  <c r="J70" i="1"/>
  <c r="L70" i="1" s="1"/>
  <c r="O70" i="1" s="1"/>
  <c r="K69" i="1"/>
  <c r="J69" i="1"/>
  <c r="L69" i="1" s="1"/>
  <c r="O69" i="1" s="1"/>
  <c r="K68" i="1"/>
  <c r="J68" i="1"/>
  <c r="N68" i="1" s="1"/>
  <c r="N67" i="1"/>
  <c r="K67" i="1"/>
  <c r="J67" i="1"/>
  <c r="M67" i="1" s="1"/>
  <c r="Q66" i="1"/>
  <c r="P66" i="1"/>
  <c r="K65" i="1"/>
  <c r="J65" i="1"/>
  <c r="L65" i="1" s="1"/>
  <c r="O65" i="1" s="1"/>
  <c r="O64" i="1"/>
  <c r="N64" i="1"/>
  <c r="M64" i="1"/>
  <c r="L64" i="1"/>
  <c r="K64" i="1"/>
  <c r="J64" i="1"/>
  <c r="K63" i="1"/>
  <c r="J63" i="1"/>
  <c r="K62" i="1"/>
  <c r="J62" i="1"/>
  <c r="M62" i="1" s="1"/>
  <c r="K61" i="1"/>
  <c r="J61" i="1"/>
  <c r="N61" i="1" s="1"/>
  <c r="K60" i="1"/>
  <c r="J60" i="1"/>
  <c r="M60" i="1" s="1"/>
  <c r="N59" i="1"/>
  <c r="M59" i="1"/>
  <c r="L59" i="1"/>
  <c r="O59" i="1" s="1"/>
  <c r="K59" i="1"/>
  <c r="J59" i="1"/>
  <c r="K58" i="1"/>
  <c r="J58" i="1"/>
  <c r="K57" i="1"/>
  <c r="J57" i="1"/>
  <c r="N57" i="1" s="1"/>
  <c r="K56" i="1"/>
  <c r="J56" i="1"/>
  <c r="N56" i="1" s="1"/>
  <c r="K55" i="1"/>
  <c r="N55" i="1" s="1"/>
  <c r="J55" i="1"/>
  <c r="L55" i="1" s="1"/>
  <c r="O55" i="1" s="1"/>
  <c r="N54" i="1"/>
  <c r="M54" i="1"/>
  <c r="L54" i="1"/>
  <c r="O54" i="1" s="1"/>
  <c r="K54" i="1"/>
  <c r="J54" i="1"/>
  <c r="K53" i="1"/>
  <c r="J53" i="1"/>
  <c r="O52" i="1"/>
  <c r="N52" i="1"/>
  <c r="L52" i="1"/>
  <c r="K52" i="1"/>
  <c r="J52" i="1"/>
  <c r="M52" i="1" s="1"/>
  <c r="K51" i="1"/>
  <c r="J51" i="1"/>
  <c r="M51" i="1" s="1"/>
  <c r="K50" i="1"/>
  <c r="J50" i="1"/>
  <c r="O49" i="1"/>
  <c r="N49" i="1"/>
  <c r="M49" i="1"/>
  <c r="L49" i="1"/>
  <c r="K49" i="1"/>
  <c r="J49" i="1"/>
  <c r="K48" i="1"/>
  <c r="J48" i="1"/>
  <c r="K47" i="1"/>
  <c r="J47" i="1"/>
  <c r="N47" i="1" s="1"/>
  <c r="K46" i="1"/>
  <c r="J46" i="1"/>
  <c r="M46" i="1" s="1"/>
  <c r="Q45" i="1"/>
  <c r="P45" i="1"/>
  <c r="Q44" i="1"/>
  <c r="P44" i="1"/>
  <c r="K39" i="1"/>
  <c r="J39" i="1"/>
  <c r="L39" i="1" s="1"/>
  <c r="O39" i="1" s="1"/>
  <c r="K38" i="1"/>
  <c r="J38" i="1"/>
  <c r="N38" i="1" s="1"/>
  <c r="O37" i="1"/>
  <c r="N37" i="1"/>
  <c r="M37" i="1"/>
  <c r="L37" i="1"/>
  <c r="K37" i="1"/>
  <c r="J37" i="1"/>
  <c r="O36" i="1"/>
  <c r="N36" i="1"/>
  <c r="M36" i="1"/>
  <c r="K36" i="1"/>
  <c r="J36" i="1"/>
  <c r="L36" i="1" s="1"/>
  <c r="K35" i="1"/>
  <c r="J35" i="1"/>
  <c r="L35" i="1" s="1"/>
  <c r="O35" i="1" s="1"/>
  <c r="Q34" i="1"/>
  <c r="P34" i="1"/>
  <c r="N29" i="1"/>
  <c r="M29" i="1"/>
  <c r="L29" i="1"/>
  <c r="O29" i="1" s="1"/>
  <c r="K29" i="1"/>
  <c r="J29" i="1"/>
  <c r="Q28" i="1"/>
  <c r="P28" i="1"/>
  <c r="K27" i="1"/>
  <c r="M27" i="1" s="1"/>
  <c r="J27" i="1"/>
  <c r="K26" i="1"/>
  <c r="J26" i="1"/>
  <c r="K25" i="1"/>
  <c r="J25" i="1"/>
  <c r="N25" i="1" s="1"/>
  <c r="Q24" i="1"/>
  <c r="P24" i="1"/>
  <c r="K23" i="1"/>
  <c r="N23" i="1" s="1"/>
  <c r="J23" i="1"/>
  <c r="L23" i="1" s="1"/>
  <c r="O23" i="1" s="1"/>
  <c r="K22" i="1"/>
  <c r="J22" i="1"/>
  <c r="N22" i="1" s="1"/>
  <c r="K21" i="1"/>
  <c r="M21" i="1" s="1"/>
  <c r="J21" i="1"/>
  <c r="O20" i="1"/>
  <c r="N20" i="1"/>
  <c r="M20" i="1"/>
  <c r="L20" i="1"/>
  <c r="K20" i="1"/>
  <c r="J20" i="1"/>
  <c r="Q19" i="1"/>
  <c r="P19" i="1"/>
  <c r="L38" i="3" l="1"/>
  <c r="O38" i="3" s="1"/>
  <c r="M38" i="3" s="1"/>
  <c r="L53" i="3"/>
  <c r="O53" i="3" s="1"/>
  <c r="N53" i="3" s="1"/>
  <c r="N38" i="3"/>
  <c r="L49" i="3"/>
  <c r="O49" i="3" s="1"/>
  <c r="P49" i="1" s="1"/>
  <c r="L59" i="3"/>
  <c r="O59" i="3" s="1"/>
  <c r="P23" i="1"/>
  <c r="P71" i="2"/>
  <c r="L80" i="3"/>
  <c r="O80" i="3" s="1"/>
  <c r="N80" i="3" s="1"/>
  <c r="M74" i="3"/>
  <c r="P74" i="2"/>
  <c r="L68" i="3"/>
  <c r="O68" i="3" s="1"/>
  <c r="N68" i="3" s="1"/>
  <c r="L70" i="2"/>
  <c r="O70" i="2" s="1"/>
  <c r="P70" i="2" s="1"/>
  <c r="L23" i="2"/>
  <c r="O23" i="2" s="1"/>
  <c r="M23" i="2" s="1"/>
  <c r="P23" i="2"/>
  <c r="N23" i="2"/>
  <c r="L22" i="2"/>
  <c r="O22" i="2" s="1"/>
  <c r="N64" i="2"/>
  <c r="M64" i="2"/>
  <c r="M78" i="3"/>
  <c r="N78" i="3"/>
  <c r="N20" i="2"/>
  <c r="M20" i="2"/>
  <c r="N35" i="2"/>
  <c r="M35" i="2"/>
  <c r="M52" i="2"/>
  <c r="N52" i="2"/>
  <c r="M61" i="2"/>
  <c r="Q49" i="1"/>
  <c r="N49" i="3"/>
  <c r="M49" i="3"/>
  <c r="N21" i="3"/>
  <c r="P29" i="1"/>
  <c r="Q63" i="1"/>
  <c r="M63" i="3"/>
  <c r="N63" i="3"/>
  <c r="L21" i="1"/>
  <c r="O21" i="1" s="1"/>
  <c r="P21" i="1" s="1"/>
  <c r="L71" i="1"/>
  <c r="O71" i="1" s="1"/>
  <c r="P71" i="1" s="1"/>
  <c r="N25" i="2"/>
  <c r="L61" i="2"/>
  <c r="O61" i="2" s="1"/>
  <c r="L75" i="3"/>
  <c r="O75" i="3" s="1"/>
  <c r="Q75" i="1" s="1"/>
  <c r="L25" i="2"/>
  <c r="O25" i="2" s="1"/>
  <c r="P25" i="2" s="1"/>
  <c r="N55" i="2"/>
  <c r="M55" i="2"/>
  <c r="P39" i="1"/>
  <c r="L60" i="1"/>
  <c r="O60" i="1" s="1"/>
  <c r="M53" i="3"/>
  <c r="N26" i="2"/>
  <c r="N60" i="1"/>
  <c r="N70" i="2"/>
  <c r="M47" i="3"/>
  <c r="P35" i="1"/>
  <c r="M29" i="3"/>
  <c r="L75" i="1"/>
  <c r="O75" i="1" s="1"/>
  <c r="L79" i="2"/>
  <c r="O79" i="2" s="1"/>
  <c r="M57" i="1"/>
  <c r="M68" i="1"/>
  <c r="M75" i="1"/>
  <c r="L65" i="2"/>
  <c r="O65" i="2" s="1"/>
  <c r="N64" i="3"/>
  <c r="M64" i="3"/>
  <c r="M78" i="1"/>
  <c r="P55" i="2"/>
  <c r="P77" i="2"/>
  <c r="L54" i="3"/>
  <c r="O54" i="3" s="1"/>
  <c r="Q54" i="1" s="1"/>
  <c r="M21" i="3"/>
  <c r="N22" i="3"/>
  <c r="L50" i="3"/>
  <c r="O50" i="3" s="1"/>
  <c r="M50" i="3" s="1"/>
  <c r="L64" i="3"/>
  <c r="O64" i="3" s="1"/>
  <c r="Q64" i="1" s="1"/>
  <c r="N69" i="2"/>
  <c r="P49" i="2"/>
  <c r="N49" i="2"/>
  <c r="M49" i="2"/>
  <c r="N69" i="3"/>
  <c r="M70" i="2"/>
  <c r="M50" i="1"/>
  <c r="N50" i="1"/>
  <c r="L50" i="1"/>
  <c r="O50" i="1" s="1"/>
  <c r="P50" i="1" s="1"/>
  <c r="L56" i="2"/>
  <c r="O56" i="2" s="1"/>
  <c r="M56" i="2" s="1"/>
  <c r="M70" i="3"/>
  <c r="N29" i="3"/>
  <c r="L39" i="2"/>
  <c r="O39" i="2" s="1"/>
  <c r="P39" i="2" s="1"/>
  <c r="M39" i="2"/>
  <c r="L21" i="2"/>
  <c r="O21" i="2" s="1"/>
  <c r="P21" i="2" s="1"/>
  <c r="P70" i="1"/>
  <c r="M67" i="2"/>
  <c r="N67" i="2"/>
  <c r="L78" i="1"/>
  <c r="O78" i="1" s="1"/>
  <c r="P78" i="1" s="1"/>
  <c r="Q23" i="1"/>
  <c r="M77" i="2"/>
  <c r="L26" i="1"/>
  <c r="O26" i="1" s="1"/>
  <c r="M26" i="1"/>
  <c r="N26" i="1"/>
  <c r="M53" i="1"/>
  <c r="N53" i="1"/>
  <c r="L53" i="1"/>
  <c r="O53" i="1" s="1"/>
  <c r="P53" i="1" s="1"/>
  <c r="N23" i="3"/>
  <c r="M23" i="3"/>
  <c r="M68" i="3"/>
  <c r="M25" i="2"/>
  <c r="L57" i="1"/>
  <c r="O57" i="1" s="1"/>
  <c r="Q70" i="1"/>
  <c r="M68" i="2"/>
  <c r="M74" i="2"/>
  <c r="N74" i="2"/>
  <c r="L48" i="2"/>
  <c r="O48" i="2" s="1"/>
  <c r="P48" i="2" s="1"/>
  <c r="L68" i="1"/>
  <c r="O68" i="1" s="1"/>
  <c r="N21" i="1"/>
  <c r="P64" i="1"/>
  <c r="N71" i="1"/>
  <c r="N68" i="2"/>
  <c r="N67" i="3"/>
  <c r="N74" i="3"/>
  <c r="L46" i="3"/>
  <c r="O46" i="3" s="1"/>
  <c r="M46" i="3" s="1"/>
  <c r="L35" i="3"/>
  <c r="O35" i="3" s="1"/>
  <c r="N35" i="3" s="1"/>
  <c r="N46" i="3"/>
  <c r="M47" i="1"/>
  <c r="L36" i="2"/>
  <c r="O36" i="2" s="1"/>
  <c r="P36" i="2" s="1"/>
  <c r="M53" i="2"/>
  <c r="L51" i="3"/>
  <c r="O51" i="3" s="1"/>
  <c r="N51" i="3" s="1"/>
  <c r="L67" i="3"/>
  <c r="O67" i="3" s="1"/>
  <c r="P67" i="2" s="1"/>
  <c r="M27" i="2"/>
  <c r="M58" i="2"/>
  <c r="M71" i="2"/>
  <c r="L20" i="3"/>
  <c r="O20" i="3" s="1"/>
  <c r="P20" i="2" s="1"/>
  <c r="M25" i="3"/>
  <c r="L61" i="3"/>
  <c r="O61" i="3" s="1"/>
  <c r="Q61" i="1" s="1"/>
  <c r="M67" i="3"/>
  <c r="N71" i="3"/>
  <c r="N27" i="1"/>
  <c r="M39" i="1"/>
  <c r="L62" i="1"/>
  <c r="O62" i="1" s="1"/>
  <c r="N65" i="1"/>
  <c r="L73" i="1"/>
  <c r="O73" i="1" s="1"/>
  <c r="M80" i="1"/>
  <c r="N93" i="1"/>
  <c r="N27" i="2"/>
  <c r="L50" i="2"/>
  <c r="O50" i="2" s="1"/>
  <c r="P50" i="2" s="1"/>
  <c r="N58" i="2"/>
  <c r="N71" i="2"/>
  <c r="L76" i="2"/>
  <c r="O76" i="2" s="1"/>
  <c r="P76" i="2" s="1"/>
  <c r="N25" i="3"/>
  <c r="L47" i="3"/>
  <c r="O47" i="3" s="1"/>
  <c r="L77" i="3"/>
  <c r="O77" i="3" s="1"/>
  <c r="L87" i="3"/>
  <c r="O87" i="3" s="1"/>
  <c r="N87" i="3" s="1"/>
  <c r="L56" i="3"/>
  <c r="O56" i="3" s="1"/>
  <c r="Q56" i="1" s="1"/>
  <c r="M35" i="1"/>
  <c r="N35" i="1"/>
  <c r="N58" i="1"/>
  <c r="M58" i="1"/>
  <c r="L58" i="1"/>
  <c r="O58" i="1" s="1"/>
  <c r="M46" i="2"/>
  <c r="M71" i="3"/>
  <c r="M76" i="1"/>
  <c r="N39" i="1"/>
  <c r="L80" i="2"/>
  <c r="O80" i="2" s="1"/>
  <c r="L37" i="3"/>
  <c r="O37" i="3" s="1"/>
  <c r="Q37" i="1" s="1"/>
  <c r="L72" i="3"/>
  <c r="O72" i="3" s="1"/>
  <c r="L27" i="1"/>
  <c r="O27" i="1" s="1"/>
  <c r="N48" i="1"/>
  <c r="M48" i="1"/>
  <c r="L48" i="1"/>
  <c r="O48" i="1" s="1"/>
  <c r="P48" i="1" s="1"/>
  <c r="N62" i="1"/>
  <c r="N73" i="1"/>
  <c r="L68" i="2"/>
  <c r="O68" i="2" s="1"/>
  <c r="L26" i="3"/>
  <c r="O26" i="3" s="1"/>
  <c r="M26" i="3" s="1"/>
  <c r="L57" i="3"/>
  <c r="O57" i="3" s="1"/>
  <c r="Q57" i="1" s="1"/>
  <c r="M65" i="1"/>
  <c r="L80" i="1"/>
  <c r="O80" i="1" s="1"/>
  <c r="P80" i="1" s="1"/>
  <c r="M37" i="2"/>
  <c r="M23" i="1"/>
  <c r="M55" i="1"/>
  <c r="M70" i="1"/>
  <c r="N59" i="2"/>
  <c r="L60" i="3"/>
  <c r="O60" i="3" s="1"/>
  <c r="Q60" i="1" s="1"/>
  <c r="L53" i="2"/>
  <c r="O53" i="2" s="1"/>
  <c r="P53" i="2" s="1"/>
  <c r="M62" i="2"/>
  <c r="N62" i="2"/>
  <c r="L38" i="2"/>
  <c r="O38" i="2" s="1"/>
  <c r="M38" i="2" s="1"/>
  <c r="L47" i="2"/>
  <c r="O47" i="2" s="1"/>
  <c r="M47" i="2" s="1"/>
  <c r="L59" i="2"/>
  <c r="O59" i="2" s="1"/>
  <c r="P59" i="2" s="1"/>
  <c r="N77" i="2"/>
  <c r="N93" i="3"/>
  <c r="L93" i="2"/>
  <c r="O93" i="2" s="1"/>
  <c r="L47" i="1"/>
  <c r="O47" i="1" s="1"/>
  <c r="P47" i="1" s="1"/>
  <c r="L76" i="1"/>
  <c r="O76" i="1" s="1"/>
  <c r="P76" i="1" s="1"/>
  <c r="L93" i="1"/>
  <c r="O93" i="1" s="1"/>
  <c r="N63" i="1"/>
  <c r="M63" i="1"/>
  <c r="L63" i="1"/>
  <c r="O63" i="1" s="1"/>
  <c r="P63" i="1" s="1"/>
  <c r="P74" i="1"/>
  <c r="L29" i="2"/>
  <c r="O29" i="2" s="1"/>
  <c r="P29" i="2" s="1"/>
  <c r="L93" i="3"/>
  <c r="O93" i="3" s="1"/>
  <c r="L69" i="3"/>
  <c r="O69" i="3" s="1"/>
  <c r="Q69" i="1" s="1"/>
  <c r="L79" i="1"/>
  <c r="O79" i="1" s="1"/>
  <c r="M69" i="3"/>
  <c r="M93" i="3"/>
  <c r="M25" i="1"/>
  <c r="L38" i="1"/>
  <c r="O38" i="1" s="1"/>
  <c r="P38" i="1" s="1"/>
  <c r="M79" i="1"/>
  <c r="M72" i="2"/>
  <c r="M38" i="1"/>
  <c r="L46" i="1"/>
  <c r="O46" i="1" s="1"/>
  <c r="L51" i="1"/>
  <c r="O51" i="1" s="1"/>
  <c r="P51" i="1" s="1"/>
  <c r="L56" i="1"/>
  <c r="O56" i="1" s="1"/>
  <c r="L61" i="1"/>
  <c r="O61" i="1" s="1"/>
  <c r="N69" i="1"/>
  <c r="N74" i="1"/>
  <c r="M87" i="1"/>
  <c r="N22" i="2"/>
  <c r="L26" i="2"/>
  <c r="O26" i="2" s="1"/>
  <c r="N37" i="2"/>
  <c r="L60" i="2"/>
  <c r="O60" i="2" s="1"/>
  <c r="N72" i="2"/>
  <c r="M75" i="2"/>
  <c r="L78" i="2"/>
  <c r="O78" i="2" s="1"/>
  <c r="P78" i="2" s="1"/>
  <c r="L36" i="3"/>
  <c r="O36" i="3" s="1"/>
  <c r="Q36" i="1" s="1"/>
  <c r="N39" i="3"/>
  <c r="M55" i="3"/>
  <c r="M65" i="3"/>
  <c r="M76" i="3"/>
  <c r="L51" i="2"/>
  <c r="O51" i="2" s="1"/>
  <c r="P51" i="2" s="1"/>
  <c r="L69" i="2"/>
  <c r="O69" i="2" s="1"/>
  <c r="L22" i="3"/>
  <c r="O22" i="3" s="1"/>
  <c r="M22" i="3" s="1"/>
  <c r="L79" i="3"/>
  <c r="O79" i="3" s="1"/>
  <c r="N79" i="3" s="1"/>
  <c r="L37" i="2"/>
  <c r="O37" i="2" s="1"/>
  <c r="L54" i="2"/>
  <c r="O54" i="2" s="1"/>
  <c r="P54" i="2" s="1"/>
  <c r="M69" i="2"/>
  <c r="L39" i="3"/>
  <c r="O39" i="3" s="1"/>
  <c r="Q39" i="1" s="1"/>
  <c r="M69" i="1"/>
  <c r="M74" i="1"/>
  <c r="L87" i="1"/>
  <c r="O87" i="1" s="1"/>
  <c r="M22" i="2"/>
  <c r="L57" i="2"/>
  <c r="O57" i="2" s="1"/>
  <c r="L55" i="3"/>
  <c r="O55" i="3" s="1"/>
  <c r="Q55" i="1" s="1"/>
  <c r="N58" i="3"/>
  <c r="L65" i="3"/>
  <c r="O65" i="3" s="1"/>
  <c r="Q65" i="1" s="1"/>
  <c r="M56" i="1"/>
  <c r="M26" i="2"/>
  <c r="M60" i="2"/>
  <c r="L63" i="2"/>
  <c r="O63" i="2" s="1"/>
  <c r="P63" i="2" s="1"/>
  <c r="N75" i="2"/>
  <c r="L27" i="3"/>
  <c r="O27" i="3" s="1"/>
  <c r="P27" i="2" s="1"/>
  <c r="L52" i="3"/>
  <c r="O52" i="3" s="1"/>
  <c r="Q52" i="1" s="1"/>
  <c r="L62" i="3"/>
  <c r="O62" i="3" s="1"/>
  <c r="N62" i="3" s="1"/>
  <c r="L73" i="3"/>
  <c r="O73" i="3" s="1"/>
  <c r="M73" i="3" s="1"/>
  <c r="N76" i="3"/>
  <c r="L48" i="3"/>
  <c r="O48" i="3" s="1"/>
  <c r="L58" i="3"/>
  <c r="O58" i="3" s="1"/>
  <c r="Q58" i="1" s="1"/>
  <c r="L25" i="1"/>
  <c r="O25" i="1" s="1"/>
  <c r="P25" i="1" s="1"/>
  <c r="M48" i="3"/>
  <c r="L22" i="1"/>
  <c r="O22" i="1" s="1"/>
  <c r="M22" i="1"/>
  <c r="M61" i="1"/>
  <c r="N46" i="1"/>
  <c r="N51" i="1"/>
  <c r="L67" i="1"/>
  <c r="O67" i="1" s="1"/>
  <c r="P67" i="1" s="1"/>
  <c r="L72" i="1"/>
  <c r="O72" i="1" s="1"/>
  <c r="P72" i="1" s="1"/>
  <c r="L77" i="1"/>
  <c r="O77" i="1" s="1"/>
  <c r="L46" i="2"/>
  <c r="O46" i="2" s="1"/>
  <c r="P62" i="1" l="1"/>
  <c r="N26" i="3"/>
  <c r="P62" i="2"/>
  <c r="P87" i="2"/>
  <c r="N73" i="3"/>
  <c r="M80" i="3"/>
  <c r="N20" i="3"/>
  <c r="P54" i="1"/>
  <c r="N52" i="3"/>
  <c r="P52" i="1"/>
  <c r="M57" i="3"/>
  <c r="P26" i="1"/>
  <c r="P57" i="2"/>
  <c r="P27" i="1"/>
  <c r="M54" i="3"/>
  <c r="M59" i="3"/>
  <c r="Q59" i="1"/>
  <c r="P22" i="1"/>
  <c r="P22" i="2"/>
  <c r="P61" i="2"/>
  <c r="P26" i="2"/>
  <c r="M51" i="3"/>
  <c r="N55" i="3"/>
  <c r="N54" i="3"/>
  <c r="P52" i="2"/>
  <c r="M20" i="3"/>
  <c r="P79" i="1"/>
  <c r="P79" i="2"/>
  <c r="P80" i="2"/>
  <c r="M79" i="3"/>
  <c r="N36" i="3"/>
  <c r="M62" i="3"/>
  <c r="M27" i="3"/>
  <c r="P68" i="2"/>
  <c r="P68" i="1"/>
  <c r="N27" i="3"/>
  <c r="P59" i="1"/>
  <c r="N59" i="3"/>
  <c r="N54" i="2"/>
  <c r="N75" i="3"/>
  <c r="N51" i="2"/>
  <c r="M87" i="3"/>
  <c r="Q72" i="1"/>
  <c r="M61" i="3"/>
  <c r="P55" i="1"/>
  <c r="M48" i="2"/>
  <c r="P65" i="1"/>
  <c r="P87" i="1"/>
  <c r="N65" i="3"/>
  <c r="N39" i="2"/>
  <c r="N80" i="2"/>
  <c r="Q53" i="1"/>
  <c r="O94" i="3"/>
  <c r="Q93" i="1"/>
  <c r="M37" i="3"/>
  <c r="M50" i="2"/>
  <c r="M80" i="2"/>
  <c r="N57" i="2"/>
  <c r="P56" i="2"/>
  <c r="Q50" i="1"/>
  <c r="O30" i="2"/>
  <c r="Q73" i="1"/>
  <c r="P73" i="2"/>
  <c r="M58" i="3"/>
  <c r="Q26" i="1"/>
  <c r="M54" i="2"/>
  <c r="N50" i="3"/>
  <c r="P60" i="1"/>
  <c r="N56" i="2"/>
  <c r="A97" i="1"/>
  <c r="P46" i="1"/>
  <c r="O81" i="3"/>
  <c r="Q46" i="1"/>
  <c r="O30" i="3"/>
  <c r="Q20" i="1"/>
  <c r="P20" i="1"/>
  <c r="Q48" i="1"/>
  <c r="Q38" i="1"/>
  <c r="M76" i="2"/>
  <c r="O88" i="3"/>
  <c r="Q87" i="1"/>
  <c r="Q77" i="1"/>
  <c r="M77" i="3"/>
  <c r="M60" i="3"/>
  <c r="Q47" i="1"/>
  <c r="O40" i="3"/>
  <c r="Q35" i="1"/>
  <c r="P35" i="2"/>
  <c r="M51" i="2"/>
  <c r="P75" i="2"/>
  <c r="P60" i="2"/>
  <c r="M57" i="2"/>
  <c r="N37" i="3"/>
  <c r="N56" i="3"/>
  <c r="M59" i="2"/>
  <c r="M79" i="2"/>
  <c r="Q21" i="1"/>
  <c r="Q78" i="1"/>
  <c r="N60" i="3"/>
  <c r="P65" i="2"/>
  <c r="N65" i="2"/>
  <c r="M35" i="3"/>
  <c r="N77" i="3"/>
  <c r="P37" i="1"/>
  <c r="M52" i="3"/>
  <c r="N57" i="3"/>
  <c r="M36" i="3"/>
  <c r="N79" i="2"/>
  <c r="N21" i="2"/>
  <c r="O94" i="2"/>
  <c r="P93" i="2"/>
  <c r="N61" i="3"/>
  <c r="N78" i="2"/>
  <c r="M72" i="3"/>
  <c r="M65" i="2"/>
  <c r="N47" i="2"/>
  <c r="P47" i="2"/>
  <c r="P36" i="1"/>
  <c r="P73" i="1"/>
  <c r="P64" i="2"/>
  <c r="Q76" i="1"/>
  <c r="M75" i="3"/>
  <c r="M21" i="2"/>
  <c r="N93" i="2"/>
  <c r="N72" i="3"/>
  <c r="O40" i="2"/>
  <c r="N48" i="2"/>
  <c r="Q80" i="1"/>
  <c r="N38" i="2"/>
  <c r="P38" i="2"/>
  <c r="N47" i="3"/>
  <c r="N63" i="2"/>
  <c r="M93" i="2"/>
  <c r="Q62" i="1"/>
  <c r="N48" i="3"/>
  <c r="N36" i="2"/>
  <c r="P37" i="2"/>
  <c r="M29" i="2"/>
  <c r="N76" i="2"/>
  <c r="Q25" i="1"/>
  <c r="M63" i="2"/>
  <c r="Q27" i="1"/>
  <c r="Q79" i="1"/>
  <c r="N29" i="2"/>
  <c r="P72" i="2"/>
  <c r="P58" i="1"/>
  <c r="P57" i="1"/>
  <c r="N60" i="2"/>
  <c r="O81" i="2"/>
  <c r="P46" i="2"/>
  <c r="N46" i="2"/>
  <c r="M78" i="2"/>
  <c r="Q22" i="1"/>
  <c r="P61" i="1"/>
  <c r="P69" i="1"/>
  <c r="Q67" i="1"/>
  <c r="N61" i="2"/>
  <c r="N53" i="2"/>
  <c r="Q71" i="1"/>
  <c r="P58" i="2"/>
  <c r="P77" i="1"/>
  <c r="P69" i="2"/>
  <c r="P56" i="1"/>
  <c r="P93" i="1"/>
  <c r="M56" i="3"/>
  <c r="Q51" i="1"/>
  <c r="M36" i="2"/>
  <c r="Q68" i="1"/>
  <c r="N50" i="2"/>
  <c r="P75" i="1"/>
  <c r="M39" i="3"/>
  <c r="A97" i="3" l="1"/>
  <c r="O95" i="3"/>
  <c r="O95" i="2"/>
  <c r="A97" i="2"/>
  <c r="I10" i="1" l="1"/>
  <c r="H10" i="1"/>
  <c r="I10" i="2"/>
  <c r="H10" i="2"/>
  <c r="I10" i="3"/>
  <c r="H10" i="3"/>
</calcChain>
</file>

<file path=xl/sharedStrings.xml><?xml version="1.0" encoding="utf-8"?>
<sst xmlns="http://schemas.openxmlformats.org/spreadsheetml/2006/main" count="1049" uniqueCount="143">
  <si>
    <t xml:space="preserve">      </t>
  </si>
  <si>
    <t xml:space="preserve">      ESTADO DE SANTA CATARINA</t>
  </si>
  <si>
    <t xml:space="preserve">      PROPOSTA DAS LICITANTES</t>
  </si>
  <si>
    <t>9051 - Serviços Iniciais</t>
  </si>
  <si>
    <t>Tabela de Origem</t>
  </si>
  <si>
    <t>Cód Auxiliar</t>
  </si>
  <si>
    <t>Descrição do Serviço</t>
  </si>
  <si>
    <t>Unid.</t>
  </si>
  <si>
    <t>Quantidade</t>
  </si>
  <si>
    <t>Custo Unit. Material (R$)</t>
  </si>
  <si>
    <t>Custo Unit. MO (R$)</t>
  </si>
  <si>
    <t>Preço Unit. (R$)</t>
  </si>
  <si>
    <t>Custo Unit. (R$)</t>
  </si>
  <si>
    <t>BDI (%)</t>
  </si>
  <si>
    <t>Preço Unit Material (R$)</t>
  </si>
  <si>
    <t>Preço Unit MO (R$)</t>
  </si>
  <si>
    <t>Preço MATERIAL (R$)</t>
  </si>
  <si>
    <t>Preço MO (R$)</t>
  </si>
  <si>
    <t>Preço Total (R$)</t>
  </si>
  <si>
    <t>Verificação $+5%</t>
  </si>
  <si>
    <t>Proposta x Referência</t>
  </si>
  <si>
    <t>Tabela Referencial de Preço SINAPI 2024 SETEMBRO Onerada</t>
  </si>
  <si>
    <t>Serviços Iniciais</t>
  </si>
  <si>
    <t/>
  </si>
  <si>
    <t>103689</t>
  </si>
  <si>
    <t>FORNECIMENTO E INSTALAÇÃO DE PLACA DE OBRA COM CHAPA GALVANIZADA E ESTRUTURA DE MADEIRA. AF_03/2022_PS</t>
  </si>
  <si>
    <t>M2</t>
  </si>
  <si>
    <t>CPU118602</t>
  </si>
  <si>
    <t>Remoção de fio arame farpado</t>
  </si>
  <si>
    <t>M</t>
  </si>
  <si>
    <t>1600966</t>
  </si>
  <si>
    <t>Remoção de cerca com mourões de concreto</t>
  </si>
  <si>
    <t>98525</t>
  </si>
  <si>
    <t>LIMPEZA MECANIZADA DE CAMADA VEGETAL, VEGETAÇÃO E PEQUENAS ÁRVORES (DIÂMETRO DE TRONCO MENOR QUE 0,20 M), COM TRATOR DE ESTEIRAS. AF_03/2024</t>
  </si>
  <si>
    <t>ADMINISTRAÇÃO LOCAL</t>
  </si>
  <si>
    <t>90777</t>
  </si>
  <si>
    <t>ENGENHEIRO CIVIL DE OBRA JUNIOR COM ENCARGOS COMPLEMENTARES</t>
  </si>
  <si>
    <t>H</t>
  </si>
  <si>
    <t>100309</t>
  </si>
  <si>
    <t>TÉCNICO EM SEGURANÇA DO TRABALHO COM ENCARGOS COMPLEMENTARES</t>
  </si>
  <si>
    <t>90776</t>
  </si>
  <si>
    <t>ENCARREGADO GERAL COM ENCARGOS COMPLEMENTARES</t>
  </si>
  <si>
    <t>MOBILIZAÇÃO E DESMOBILIZAÇÃO</t>
  </si>
  <si>
    <t>5736</t>
  </si>
  <si>
    <t>RETROESCAVADEIRA SOBRE RODAS COM CARREGADEIRA, TRAÇÃO 4X4, POTÊNCIA LÍQ. 72 HP, CAÇAMBA CARREG. CAP. MÍN. 0,79 M3, CAÇAMBA RETRO CAP. 0,18 M3, PESO OPERACIONAL MÍN. 7.140 KG, PROFUNDIDADE ESCAVAÇÃO MÁX. 4,50 M - MATERIAIS NA OPERAÇÃO. AF_06/2014</t>
  </si>
  <si>
    <t xml:space="preserve">Total do Grupo: </t>
  </si>
  <si>
    <t>9062 - Barraco Da Obra</t>
  </si>
  <si>
    <t>Barraco Da Obra</t>
  </si>
  <si>
    <t>CPU118624</t>
  </si>
  <si>
    <t>Escritório container 2,30 x 6,00 m - locação</t>
  </si>
  <si>
    <t>MES</t>
  </si>
  <si>
    <t>CPU118603</t>
  </si>
  <si>
    <t>Placa de sinalização em chapa de aço num 16 com pintura refletiva (somente veíuculos autorizados) - Dimenões 130X80cm</t>
  </si>
  <si>
    <t>UN</t>
  </si>
  <si>
    <t>CPU118604</t>
  </si>
  <si>
    <t xml:space="preserve">Placa de sinalização em chapa de aço num 16 com pintura refletiva (proibido acesso não autorizado) - Dimenões 130X80cm </t>
  </si>
  <si>
    <t>CPU118605</t>
  </si>
  <si>
    <t>Vigia diurno com encargos complementares</t>
  </si>
  <si>
    <t>CPU118606</t>
  </si>
  <si>
    <t>Vigia noturno com encargos complementare</t>
  </si>
  <si>
    <t>9999 - Construções Em Alvenaria E Concreto Armado</t>
  </si>
  <si>
    <t>Construções Em Alvenaria E Concreto Armado</t>
  </si>
  <si>
    <t>MURO DE ALVENARIA PARA CERCAMENTO</t>
  </si>
  <si>
    <t>96523</t>
  </si>
  <si>
    <t>ESCAVAÇÃO MANUAL PARA BLOCO DE COROAMENTO OU SAPATA (INCLUINDO ESCAVAÇÃO PARA COLOCAÇÃO DE FÔRMAS). AF_01/2024</t>
  </si>
  <si>
    <t>M3</t>
  </si>
  <si>
    <t>93382</t>
  </si>
  <si>
    <t>REATERRO MANUAL DE VALAS, COM COMPACTADOR DE SOLOS DE PERCUSSÃO. AF_08/2023</t>
  </si>
  <si>
    <t>100896</t>
  </si>
  <si>
    <t>ESTACA ESCAVADA MECANICAMENTE, SEM FLUIDO ESTABILIZANTE, COM 25CM DE DIÂMETRO, CONCRETO LANÇADO POR CAMINHÃO BETONEIRA (EXCLUSIVE MOBILIZAÇÃO E DESMOBILIZAÇÃO). AF_01/2020_PA</t>
  </si>
  <si>
    <t>CPU118607</t>
  </si>
  <si>
    <t xml:space="preserve">Treliça para armação das estacas </t>
  </si>
  <si>
    <t>96616</t>
  </si>
  <si>
    <t>LASTRO DE CONCRETO MAGRO, APLICADO EM BLOCOS DE COROAMENTO OU SAPATAS. AF_01/2024</t>
  </si>
  <si>
    <t>104917</t>
  </si>
  <si>
    <t>ARMAÇÃO DE SAPATA ISOLADA, VIGA BALDRAME E SAPATA CORRIDA UTILIZANDO AÇO CA-50 DE 6,3 MM - MONTAGEM. AF_01/2024</t>
  </si>
  <si>
    <t>KG</t>
  </si>
  <si>
    <t>104919</t>
  </si>
  <si>
    <t>ARMAÇÃO DE SAPATA ISOLADA, VIGA BALDRAME E SAPATA CORRIDA UTILIZANDO AÇO CA-50 DE 10 MM - MONTAGEM. AF_01/2024</t>
  </si>
  <si>
    <t>104916</t>
  </si>
  <si>
    <t>ARMAÇÃO DE SAPATA ISOLADA, VIGA BALDRAME E SAPATA CORRIDA UTILIZANDO AÇO CA-60 DE 5 MM - MONTAGEM. AF_01/2024</t>
  </si>
  <si>
    <t>96536</t>
  </si>
  <si>
    <t>FABRICAÇÃO, MONTAGEM E DESMONTAGEM DE FÔRMA PARA VIGA BALDRAME, EM MADEIRA SERRADA, E=25 MM, 4 UTILIZAÇÕES. AF_01/2024</t>
  </si>
  <si>
    <t>96558</t>
  </si>
  <si>
    <t>CONCRETAGEM DE SAPATA, FCK 30 MPA, COM USO DE BOMBA - LANÇAMENTO, ADENSAMENTO E ACABAMENTO. AF_01/2024</t>
  </si>
  <si>
    <t>96557</t>
  </si>
  <si>
    <t>CONCRETAGEM DE BLOCO DE COROAMENTO OU VIGA BALDRAME, FCK 30 MPA, COM USO DE BOMBA - LANÇAMENTO, ADENSAMENTO E ACABAMENTO. AF_01/2024</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</si>
  <si>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</si>
  <si>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</si>
  <si>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</si>
  <si>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</si>
  <si>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92759</t>
  </si>
  <si>
    <t>ARMAÇÃO DE PILAR OU VIGA DE ESTRUTURA CONVENCIONAL DE CONCRETO ARMADO UTILIZANDO AÇO CA-60 DE 5,0 MM - MONTAGEM. AF_06/2022</t>
  </si>
  <si>
    <t>92413</t>
  </si>
  <si>
    <t>MONTAGEM E DESMONTAGEM DE FÔRMA DE PILARES RETANGULARES E ESTRUTURAS SIMILARES, PÉ-DIREITO SIMPLES, EM MADEIRA SERRADA, 4 UTILIZAÇÕES. AF_09/2020</t>
  </si>
  <si>
    <t>103672</t>
  </si>
  <si>
    <t>CONCRETAGEM DE PILARES, FCK = 25 MPA, COM USO DE BOMBA - LANÇAMENTO, ADENSAMENTO E ACABAMENTO. AF_02/2022_PS</t>
  </si>
  <si>
    <t>103674</t>
  </si>
  <si>
    <t>CONCRETAGEM DE VIGAS E LAJES, FCK=25 MPA, PARA LAJES PREMOLDADAS COM USO DE BOMBA - LANÇAMENTO, ADENSAMENTO E ACABAMENTO. AF_02/2022_PS</t>
  </si>
  <si>
    <t>103324</t>
  </si>
  <si>
    <t>ALVENARIA DE VEDAÇÃO DE BLOCOS CERÂMICOS FURADOS NA VERTICAL DE 14X19X39 CM (ESPESSURA 14 CM) E ARGAMASSA DE ASSENTAMENTO COM PREPARO EM BETONEIRA. AF_12/2021</t>
  </si>
  <si>
    <t>87894</t>
  </si>
  <si>
    <t>CHAPISCO APLICADO EM ALVENARIA (SEM PRESENÇA DE VÃOS) E ESTRUTURAS DE CONCRETO DE FACHADA, COM COLHER DE PEDREIRO.  ARGAMASSA TRAÇO 1:3 COM PREPARO EM BETONEIRA 400L. AF_10/2022</t>
  </si>
  <si>
    <t>CERCAMENTO COM BALDRAMES TELA E CONCERTINA</t>
  </si>
  <si>
    <t>96522</t>
  </si>
  <si>
    <t>ESCAVAÇÃO MANUAL PARA BLOCO DE COROAMENTO OU SAPATA (SEM ESCAVAÇÃO PARA COLOCAÇÃO DE FÔRMAS). AF_01/2024</t>
  </si>
  <si>
    <t>96543</t>
  </si>
  <si>
    <t>ARMAÇÃO DE BLOCO UTILIZANDO AÇO CA-60 DE 5 MM - MONTAGEM. AF_01/2024</t>
  </si>
  <si>
    <t>CPU118626</t>
  </si>
  <si>
    <t>Mourão de concreto curvo, *10 x 10* cm, h= *2,60* m + curva de 0,40 m</t>
  </si>
  <si>
    <t>105127</t>
  </si>
  <si>
    <t>INSTALAÇÃO DE CONCERTINA DUPLA CLIPADA, ESPIRAL DE 300 MM. AF_03/2024</t>
  </si>
  <si>
    <t>CPU118608</t>
  </si>
  <si>
    <t xml:space="preserve">Tela de arame galvanizada quadrangular / losangular, fio 2,77 mm (12 BWG), malha 8 x 8 cm, h = 2 m </t>
  </si>
  <si>
    <t>CPU118612</t>
  </si>
  <si>
    <t>Arame galvanizado 12 BWG, d = 2,76 mm (0,048 kg/m</t>
  </si>
  <si>
    <t>CPU118609</t>
  </si>
  <si>
    <t>Esticador de arame liso catraca</t>
  </si>
  <si>
    <t>CPU118613</t>
  </si>
  <si>
    <t>Arame galvanizado 16 BWG, D = 1,65mm (0,0166 kg/m), para amarrar</t>
  </si>
  <si>
    <t>9071 - Serviço Sem Registro</t>
  </si>
  <si>
    <t>Serviço Sem Registro</t>
  </si>
  <si>
    <t>PORTÕES</t>
  </si>
  <si>
    <t>100745</t>
  </si>
  <si>
    <t>PINTURA COM TINTA ALQUÍDICA DE ACABAMENTO (ESMALTE SINTÉTICO BRILHANTE) PULVERIZADA SOBRE SUPERFÍCIES METÁLICAS (EXCETO PERFIL) EXECUTADO EM OBRA  (POR DEMÃO). AF_01/2020_PE</t>
  </si>
  <si>
    <t>9060 - Complementação Da Obra</t>
  </si>
  <si>
    <t>Complementação Da Obra</t>
  </si>
  <si>
    <t>CPU118614</t>
  </si>
  <si>
    <t xml:space="preserve">Fornecimento de projetos e detalhamentos finais da obra (AS BUILT), inpresso, assinado e encadernado. </t>
  </si>
  <si>
    <t xml:space="preserve">Total da Proposta: </t>
  </si>
  <si>
    <t>Sistema Integrado de Controle de Obras Públicas</t>
  </si>
  <si>
    <t>Emitido em: 22/04/2025</t>
  </si>
  <si>
    <t xml:space="preserve">Obra: </t>
  </si>
  <si>
    <t>CONTRATAÇÃO DE EMPRESA ESPECIALIZADA PARA EXECUÇÃO DAS OBRAS DE REFORMA, CONSTRUÇÃO DE MURO DE ALVENARIA E TROCA DA CERCA DO AEROPORTO MUNICIPAL DE CURITIBANOS-SC</t>
  </si>
  <si>
    <t>Edital:</t>
  </si>
  <si>
    <t>Razão Social:</t>
  </si>
  <si>
    <t>CNPJ:</t>
  </si>
  <si>
    <t>BDI Administração Local (%):</t>
  </si>
  <si>
    <t>BDI Diferenciado Referencial (%) :</t>
  </si>
  <si>
    <t>BDI Diferenciado Referencial – Serviços Especializados (%) :</t>
  </si>
  <si>
    <t>Data: ___ / ___ / ____</t>
  </si>
  <si>
    <t>Porcentagem de materiais (%)</t>
  </si>
  <si>
    <t>Porcentagem de mão de obra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</si>
</sst>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R\$\ #,##0.00"/>
    <numFmt numFmtId="165" formatCode="0.00&quot;%&quot;"/>
  </numFmts>
  <fonts count="5">
    <font>
      <sz val="11"/>
      <color indexed="8"/>
      <name val="Calibri"/>
      <family val="2"/>
      <scheme val="minor"/>
    </font>
    <font>
      <sz val="8"/>
      <name val="Helvetica"/>
    </font>
    <font>
      <sz val="8"/>
      <name val="Helvetica"/>
    </font>
    <font>
      <b/>
      <sz val="8"/>
      <name val="Helvetica-Bold"/>
    </font>
    <font>
      <sz val="14"/>
      <name val="Helvetica-Bold"/>
    </font>
  </fonts>
  <fills count="5">
    <fill>
      <patternFill patternType="none"/>
    </fill>
    <fill>
      <patternFill patternType="gray125"/>
    </fill>
    <fill>
      <patternFill patternType="none">
        <fgColor indexed="22"/>
      </patternFill>
    </fill>
    <fill>
      <patternFill patternType="solid">
        <fgColor indexed="22"/>
      </patternFill>
    </fill>
    <fill>
      <patternFill patternType="solid">
        <fgColor indexed="43"/>
      </patternFill>
    </fill>
  </fills>
  <borders count="3">
    <border>
      <left/>
      <right/>
      <top/>
      <bottom/>
      <diagonal/>
    </border>
    <border>
      <left style="thin">
        <color auto="1"/>
      </left>
      <right style="thin">
        <color auto="1"/>
      </right>
      <top style="thin">
        <color auto="1"/>
      </top>
      <bottom style="thin">
        <color auto="1"/>
      </bottom>
      <diagonal/>
    </border>
    <border>
      <left style="dashed">
        <color auto="1"/>
      </left>
      <right style="dashed">
        <color auto="1"/>
      </right>
      <top style="dashed">
        <color auto="1"/>
      </top>
      <bottom style="dashed">
        <color auto="1"/>
      </bottom>
      <diagonal/>
    </border>
  </borders>
  <cellStyleXfs count="1">
    <xf numFmtId="0" fontId="0" fillId="0" borderId="0"/>
  </cellStyleXfs>
  <cellXfs count="16">
    <xf numFmtId="0" fontId="0" fillId="0" borderId="0" xfId="0"/>
    <xf numFmtId="164" fontId="1" fillId="3" borderId="1" xfId="0" applyNumberFormat="1" applyFont="1" applyFill="1" applyBorder="1" applyAlignment="1" applyProtection="1">
      <alignment horizontal="right"/>
      <protection locked="0"/>
    </xf>
    <xf numFmtId="164" fontId="1" fillId="2" borderId="1" xfId="0" applyNumberFormat="1" applyFont="1" applyFill="1" applyBorder="1" applyAlignment="1">
      <alignment horizontal="right"/>
    </xf>
    <xf numFmtId="0" fontId="1" fillId="0" borderId="1" xfId="0" applyFont="1" applyBorder="1" applyAlignment="1">
      <alignment wrapText="1"/>
    </xf>
    <xf numFmtId="165" fontId="1" fillId="0" borderId="1" xfId="0" applyNumberFormat="1" applyFont="1" applyBorder="1" applyAlignment="1">
      <alignment wrapText="1"/>
    </xf>
    <xf numFmtId="0" fontId="1" fillId="4" borderId="2" xfId="0" applyFont="1" applyFill="1" applyBorder="1" applyAlignment="1" applyProtection="1">
      <alignment horizontal="left"/>
      <protection locked="0"/>
    </xf>
    <xf numFmtId="10" fontId="0" fillId="4" borderId="2" xfId="0" applyNumberFormat="1" applyFill="1" applyBorder="1" applyAlignment="1" applyProtection="1">
      <alignment horizontal="center" vertical="center"/>
      <protection locked="0"/>
    </xf>
    <xf numFmtId="0" fontId="0" fillId="4" borderId="2" xfId="0" applyFill="1" applyBorder="1" applyAlignment="1">
      <alignment horizontal="left"/>
    </xf>
    <xf numFmtId="164" fontId="0" fillId="4" borderId="2" xfId="0" applyNumberFormat="1" applyFill="1" applyBorder="1" applyAlignment="1">
      <alignment horizontal="left"/>
    </xf>
    <xf numFmtId="0" fontId="3" fillId="0" borderId="0" xfId="0" applyFont="1" applyProtection="1">
      <protection locked="0"/>
    </xf>
    <xf numFmtId="0" fontId="3" fillId="0" borderId="0" xfId="0" applyFont="1"/>
    <xf numFmtId="0" fontId="3" fillId="3" borderId="1" xfId="0" applyFont="1" applyFill="1" applyBorder="1" applyAlignment="1">
      <alignment horizontal="center"/>
    </xf>
    <xf numFmtId="0" fontId="2" fillId="0" borderId="0" xfId="0" applyFont="1" applyAlignment="1">
      <alignment horizontal="left" wrapText="1"/>
    </xf>
    <xf numFmtId="0" fontId="0" fillId="0" borderId="0" xfId="0"/>
    <xf numFmtId="0" fontId="4" fillId="0" borderId="0" xfId="0" applyFont="1" applyAlignment="1" applyProtection="1">
      <alignment horizontal="center"/>
      <protection locked="0"/>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358139</xdr:colOff>
      <xdr:row>1</xdr:row>
      <xdr:rowOff>175260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58140" cy="365760"/>
        </a:xfrm>
        <a:prstGeom prst="rect">
          <a:avLst/>
        </a:prstGeom>
      </xdr:spPr>
    </xdr:pic>
    <xdr:clientData/>
  </xdr:twoCellAnchor>
  <xdr:twoCellAnchor>
    <xdr:from>
      <xdr:col>0</xdr:col>
      <xdr:colOff>0</xdr:colOff>
      <xdr:row>98</xdr:row>
      <xdr:rowOff>0</xdr:rowOff>
    </xdr:from>
    <xdr:to>
      <xdr:col>1</xdr:col>
      <xdr:colOff>0</xdr:colOff>
      <xdr:row>99</xdr:row>
      <xdr:rowOff>0</xdr:rowOff>
    </xdr:to>
    <xdr:pic>
      <xdr:nvPicPr>
        <xdr:cNvPr id="3" name="Picture 1" descr="Picture">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358139</xdr:colOff>
      <xdr:row>1</xdr:row>
      <xdr:rowOff>175260</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358140" cy="365760"/>
        </a:xfrm>
        <a:prstGeom prst="rect">
          <a:avLst/>
        </a:prstGeom>
      </xdr:spPr>
    </xdr:pic>
    <xdr:clientData/>
  </xdr:twoCellAnchor>
  <xdr:twoCellAnchor>
    <xdr:from>
      <xdr:col>0</xdr:col>
      <xdr:colOff>0</xdr:colOff>
      <xdr:row>98</xdr:row>
      <xdr:rowOff>0</xdr:rowOff>
    </xdr:from>
    <xdr:to>
      <xdr:col>1</xdr:col>
      <xdr:colOff>0</xdr:colOff>
      <xdr:row>99</xdr:row>
      <xdr:rowOff>0</xdr:rowOff>
    </xdr:to>
    <xdr:pic>
      <xdr:nvPicPr>
        <xdr:cNvPr id="3" name="Picture 1" descr="Picture">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358139</xdr:colOff>
      <xdr:row>1</xdr:row>
      <xdr:rowOff>175260</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358140" cy="365760"/>
        </a:xfrm>
        <a:prstGeom prst="rect">
          <a:avLst/>
        </a:prstGeom>
      </xdr:spPr>
    </xdr:pic>
    <xdr:clientData/>
  </xdr:twoCellAnchor>
  <xdr:twoCellAnchor>
    <xdr:from>
      <xdr:col>0</xdr:col>
      <xdr:colOff>0</xdr:colOff>
      <xdr:row>98</xdr:row>
      <xdr:rowOff>0</xdr:rowOff>
    </xdr:from>
    <xdr:to>
      <xdr:col>1</xdr:col>
      <xdr:colOff>0</xdr:colOff>
      <xdr:row>99</xdr:row>
      <xdr:rowOff>0</xdr:rowOff>
    </xdr:to>
    <xdr:pic>
      <xdr:nvPicPr>
        <xdr:cNvPr id="3" name="Picture 1" descr="Picture">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0"/>
  <sheetViews>
    <sheetView tabSelected="1" zoomScale="70" zoomScaleNormal="70" workbookViewId="0">
      <selection activeCell="O96" sqref="O96"/>
    </sheetView>
  </sheetViews>
  <sheetFormatPr defaultRowHeight="15"/>
  <cols>
    <col min="1" max="1" width="31.140625" customWidth="1"/>
    <col min="2" max="2" width="13.42578125" customWidth="1"/>
    <col min="3" max="3" width="55.7109375" customWidth="1"/>
    <col min="4" max="5" width="13.42578125" customWidth="1"/>
    <col min="6" max="7" width="24.42578125" customWidth="1"/>
    <col min="8" max="9" width="29" customWidth="1"/>
    <col min="10" max="17" width="24.42578125" customWidth="1"/>
  </cols>
  <sheetData>
    <row r="1" spans="1:9">
      <c r="B1" s="12" t="s">
        <v>0</v>
      </c>
      <c r="C1" s="13"/>
      <c r="D1" s="13"/>
      <c r="E1" s="13"/>
      <c r="F1" s="13"/>
    </row>
    <row r="2" spans="1:9">
      <c r="B2" s="12" t="s">
        <v>1</v>
      </c>
      <c r="C2" s="13"/>
      <c r="D2" s="13"/>
      <c r="E2" s="13"/>
      <c r="F2" s="13"/>
    </row>
    <row r="3" spans="1:9">
      <c r="B3" s="12" t="s">
        <v>0</v>
      </c>
      <c r="C3" s="13"/>
      <c r="D3" s="13"/>
      <c r="E3" s="13"/>
      <c r="F3" s="13"/>
    </row>
    <row r="4" spans="1:9" ht="18">
      <c r="A4" s="14" t="s">
        <v>2</v>
      </c>
      <c r="B4" s="13"/>
      <c r="C4" s="13"/>
      <c r="D4" s="13"/>
      <c r="E4" s="13"/>
      <c r="F4" s="13"/>
      <c r="G4" s="13"/>
    </row>
    <row r="6" spans="1:9">
      <c r="A6" s="15" t="s">
        <v>132</v>
      </c>
      <c r="B6" s="7" t="s">
        <v>133</v>
      </c>
      <c r="H6" s="10" t="s">
        <v>140</v>
      </c>
    </row>
    <row r="7" spans="1:9">
      <c r="A7" s="15" t="s">
        <v>134</v>
      </c>
      <c r="B7" s="5"/>
    </row>
    <row r="8" spans="1:9">
      <c r="A8" s="15" t="s">
        <v>135</v>
      </c>
      <c r="B8" s="5"/>
    </row>
    <row r="9" spans="1:9">
      <c r="A9" s="15" t="s">
        <v>136</v>
      </c>
      <c r="B9" s="5"/>
      <c r="H9" s="6" t="s">
        <v>141</v>
      </c>
      <c r="I9" s="6" t="s">
        <v>142</v>
      </c>
    </row>
    <row r="10" spans="1:9">
      <c r="A10" s="10" t="s">
        <v>137</v>
      </c>
      <c r="B10" s="6">
        <v>0</v>
      </c>
      <c r="D10" s="10" t="s">
        <v>138</v>
      </c>
      <c r="E10" s="6">
        <v>0</v>
      </c>
      <c r="H10" s="6" t="e">
        <f>SUM(M:M)/O95</f>
        <v>#DIV/0!</v>
      </c>
      <c r="I10" s="6" t="e">
        <f>SUM(N:N)/O95</f>
        <v>#DIV/0!</v>
      </c>
    </row>
    <row r="11" spans="1:9">
      <c r="A11" s="10" t="s">
        <v>138</v>
      </c>
      <c r="B11" s="6">
        <v>0</v>
      </c>
      <c r="D11" s="10" t="s">
        <v>139</v>
      </c>
      <c r="E11" s="6">
        <v>0</v>
      </c>
    </row>
    <row r="17" spans="1:17">
      <c r="A17" s="9" t="s">
        <v>3</v>
      </c>
    </row>
    <row r="18" spans="1:17">
      <c r="A18" s="11" t="s">
        <v>4</v>
      </c>
      <c r="B18" s="11" t="s">
        <v>5</v>
      </c>
      <c r="C18" s="11" t="s">
        <v>6</v>
      </c>
      <c r="D18" s="11" t="s">
        <v>7</v>
      </c>
      <c r="E18" s="11" t="s">
        <v>8</v>
      </c>
      <c r="F18" s="11" t="s">
        <v>9</v>
      </c>
      <c r="G18" s="11" t="s">
        <v>10</v>
      </c>
      <c r="H18" s="11" t="s">
        <v>12</v>
      </c>
      <c r="I18" s="11" t="s">
        <v>13</v>
      </c>
      <c r="J18" s="11" t="s">
        <v>14</v>
      </c>
      <c r="K18" s="11" t="s">
        <v>15</v>
      </c>
      <c r="L18" s="11" t="s">
        <v>11</v>
      </c>
      <c r="M18" s="11" t="s">
        <v>16</v>
      </c>
      <c r="N18" s="11" t="s">
        <v>17</v>
      </c>
      <c r="O18" s="11" t="s">
        <v>18</v>
      </c>
      <c r="P18" s="11" t="s">
        <v>19</v>
      </c>
      <c r="Q18" s="11" t="s">
        <v>20</v>
      </c>
    </row>
    <row r="19" spans="1:17" ht="24.95" customHeight="1">
      <c r="A19" s="3" t="s">
        <v>21</v>
      </c>
      <c r="B19" s="3"/>
      <c r="C19" s="3" t="s">
        <v>22</v>
      </c>
      <c r="D19" s="3"/>
      <c r="E19" s="3"/>
      <c r="F19" s="3"/>
      <c r="G19" s="3"/>
      <c r="H19" s="3"/>
      <c r="I19" s="4"/>
      <c r="J19" s="3"/>
      <c r="K19" s="3"/>
      <c r="L19" s="3"/>
      <c r="M19" s="3"/>
      <c r="N19" s="3"/>
      <c r="O19" s="3"/>
      <c r="P19" s="3" t="str">
        <f>IF(O19&lt;=(Relatório!O19*1.05),"PREÇO VÁLIDO","PREÇO INVÁLIDO")</f>
        <v>PREÇO VÁLIDO</v>
      </c>
      <c r="Q19" s="6">
        <f>IF(Relatório!O19=0, -1, (O19/Relatório!O19)-1)</f>
        <v>-1</v>
      </c>
    </row>
    <row r="20" spans="1:17" ht="24.95" customHeight="1">
      <c r="A20" s="3" t="s">
        <v>21</v>
      </c>
      <c r="B20" s="3" t="s">
        <v>24</v>
      </c>
      <c r="C20" s="3" t="s">
        <v>25</v>
      </c>
      <c r="D20" s="3" t="s">
        <v>26</v>
      </c>
      <c r="E20" s="3">
        <v>3</v>
      </c>
      <c r="F20" s="1"/>
      <c r="G20" s="1"/>
      <c r="H20" s="2">
        <f>F20+G20</f>
        <v>0</v>
      </c>
      <c r="I20" s="4"/>
      <c r="J20" s="2">
        <f>F20+(I20/100*F20)</f>
        <v>0</v>
      </c>
      <c r="K20" s="2">
        <f>G20+(I20/100*G20)</f>
        <v>0</v>
      </c>
      <c r="L20" s="2">
        <f>TRUNC(J20+K20,2)</f>
        <v>0</v>
      </c>
      <c r="M20" s="2">
        <f>IF((J20+K20), TRUNC((J20/(J20+K20)*O20),2), 0)</f>
        <v>0</v>
      </c>
      <c r="N20" s="2">
        <f>IF((J20+K20), TRUNC((K20/(J20+K20)*O20),2), 0)</f>
        <v>0</v>
      </c>
      <c r="O20" s="2">
        <f>TRUNC(L20*E20,2)</f>
        <v>0</v>
      </c>
      <c r="P20" s="3" t="str">
        <f>IF(O20&lt;=(Relatório!O20*1.05),"PREÇO VÁLIDO","PREÇO INVÁLIDO")</f>
        <v>PREÇO VÁLIDO</v>
      </c>
      <c r="Q20" s="6">
        <f>IF(Relatório!O20=0, -1, (O20/Relatório!O20)-1)</f>
        <v>-1</v>
      </c>
    </row>
    <row r="21" spans="1:17" ht="24.95" customHeight="1">
      <c r="A21" s="3" t="s">
        <v>21</v>
      </c>
      <c r="B21" s="3" t="s">
        <v>27</v>
      </c>
      <c r="C21" s="3" t="s">
        <v>28</v>
      </c>
      <c r="D21" s="3" t="s">
        <v>29</v>
      </c>
      <c r="E21" s="3">
        <v>42250.400000000001</v>
      </c>
      <c r="F21" s="1"/>
      <c r="G21" s="1"/>
      <c r="H21" s="2">
        <f t="shared" ref="H21:H29" si="0">F21+G21</f>
        <v>0</v>
      </c>
      <c r="I21" s="4"/>
      <c r="J21" s="2">
        <f>F21+(I21/100*F21)</f>
        <v>0</v>
      </c>
      <c r="K21" s="2">
        <f>G21+(I21/100*G21)</f>
        <v>0</v>
      </c>
      <c r="L21" s="2">
        <f>TRUNC(J21+K21,2)</f>
        <v>0</v>
      </c>
      <c r="M21" s="2">
        <f>IF((J21+K21), TRUNC((J21/(J21+K21)*O21),2), 0)</f>
        <v>0</v>
      </c>
      <c r="N21" s="2">
        <f>IF((J21+K21), TRUNC((K21/(J21+K21)*O21),2), 0)</f>
        <v>0</v>
      </c>
      <c r="O21" s="2">
        <f>TRUNC(L21*E21,2)</f>
        <v>0</v>
      </c>
      <c r="P21" s="3" t="str">
        <f>IF(O21&lt;=(Relatório!O21*1.05),"PREÇO VÁLIDO","PREÇO INVÁLIDO")</f>
        <v>PREÇO VÁLIDO</v>
      </c>
      <c r="Q21" s="6">
        <f>IF(Relatório!O21=0, -1, (O21/Relatório!O21)-1)</f>
        <v>-1</v>
      </c>
    </row>
    <row r="22" spans="1:17" ht="24.95" customHeight="1">
      <c r="A22" s="3" t="s">
        <v>21</v>
      </c>
      <c r="B22" s="3" t="s">
        <v>30</v>
      </c>
      <c r="C22" s="3" t="s">
        <v>31</v>
      </c>
      <c r="D22" s="3" t="s">
        <v>29</v>
      </c>
      <c r="E22" s="3">
        <v>719.66</v>
      </c>
      <c r="F22" s="1"/>
      <c r="G22" s="1"/>
      <c r="H22" s="2">
        <f t="shared" si="0"/>
        <v>0</v>
      </c>
      <c r="I22" s="4"/>
      <c r="J22" s="2">
        <f>F22+(I22/100*F22)</f>
        <v>0</v>
      </c>
      <c r="K22" s="2">
        <f>G22+(I22/100*G22)</f>
        <v>0</v>
      </c>
      <c r="L22" s="2">
        <f>TRUNC(J22+K22,2)</f>
        <v>0</v>
      </c>
      <c r="M22" s="2">
        <f>IF((J22+K22), TRUNC((J22/(J22+K22)*O22),2), 0)</f>
        <v>0</v>
      </c>
      <c r="N22" s="2">
        <f>IF((J22+K22), TRUNC((K22/(J22+K22)*O22),2), 0)</f>
        <v>0</v>
      </c>
      <c r="O22" s="2">
        <f>TRUNC(L22*E22,2)</f>
        <v>0</v>
      </c>
      <c r="P22" s="3" t="str">
        <f>IF(O22&lt;=(Relatório!O22*1.05),"PREÇO VÁLIDO","PREÇO INVÁLIDO")</f>
        <v>PREÇO VÁLIDO</v>
      </c>
      <c r="Q22" s="6">
        <f>IF(Relatório!O22=0, -1, (O22/Relatório!O22)-1)</f>
        <v>-1</v>
      </c>
    </row>
    <row r="23" spans="1:17" ht="24.95" customHeight="1">
      <c r="A23" s="3" t="s">
        <v>21</v>
      </c>
      <c r="B23" s="3" t="s">
        <v>32</v>
      </c>
      <c r="C23" s="3" t="s">
        <v>33</v>
      </c>
      <c r="D23" s="3" t="s">
        <v>26</v>
      </c>
      <c r="E23" s="3">
        <v>17609</v>
      </c>
      <c r="F23" s="1"/>
      <c r="G23" s="1"/>
      <c r="H23" s="2">
        <f t="shared" si="0"/>
        <v>0</v>
      </c>
      <c r="I23" s="4"/>
      <c r="J23" s="2">
        <f>F23+(I23/100*F23)</f>
        <v>0</v>
      </c>
      <c r="K23" s="2">
        <f>G23+(I23/100*G23)</f>
        <v>0</v>
      </c>
      <c r="L23" s="2">
        <f>TRUNC(J23+K23,2)</f>
        <v>0</v>
      </c>
      <c r="M23" s="2">
        <f>IF((J23+K23), TRUNC((J23/(J23+K23)*O23),2), 0)</f>
        <v>0</v>
      </c>
      <c r="N23" s="2">
        <f>IF((J23+K23), TRUNC((K23/(J23+K23)*O23),2), 0)</f>
        <v>0</v>
      </c>
      <c r="O23" s="2">
        <f>TRUNC(L23*E23,2)</f>
        <v>0</v>
      </c>
      <c r="P23" s="3" t="str">
        <f>IF(O23&lt;=(Relatório!O23*1.05),"PREÇO VÁLIDO","PREÇO INVÁLIDO")</f>
        <v>PREÇO VÁLIDO</v>
      </c>
      <c r="Q23" s="6">
        <f>IF(Relatório!O23=0, -1, (O23/Relatório!O23)-1)</f>
        <v>-1</v>
      </c>
    </row>
    <row r="24" spans="1:17" ht="24.95" customHeight="1">
      <c r="A24" s="3" t="s">
        <v>21</v>
      </c>
      <c r="B24" s="3"/>
      <c r="C24" s="3" t="s">
        <v>34</v>
      </c>
      <c r="D24" s="3"/>
      <c r="E24" s="3">
        <v>0</v>
      </c>
      <c r="F24" s="3"/>
      <c r="G24" s="3"/>
      <c r="H24" s="2"/>
      <c r="I24" s="4"/>
      <c r="J24" s="3"/>
      <c r="K24" s="3"/>
      <c r="L24" s="3"/>
      <c r="M24" s="3"/>
      <c r="N24" s="3"/>
      <c r="O24" s="3"/>
      <c r="P24" s="3" t="str">
        <f>IF(O24&lt;=(Relatório!O24*1.05),"PREÇO VÁLIDO","PREÇO INVÁLIDO")</f>
        <v>PREÇO VÁLIDO</v>
      </c>
      <c r="Q24" s="6">
        <f>IF(Relatório!O24=0, -1, (O24/Relatório!O24)-1)</f>
        <v>-1</v>
      </c>
    </row>
    <row r="25" spans="1:17" ht="24.95" customHeight="1">
      <c r="A25" s="3" t="s">
        <v>21</v>
      </c>
      <c r="B25" s="3" t="s">
        <v>35</v>
      </c>
      <c r="C25" s="3" t="s">
        <v>36</v>
      </c>
      <c r="D25" s="3" t="s">
        <v>37</v>
      </c>
      <c r="E25" s="3">
        <v>40</v>
      </c>
      <c r="F25" s="1"/>
      <c r="G25" s="1"/>
      <c r="H25" s="2">
        <f t="shared" si="0"/>
        <v>0</v>
      </c>
      <c r="I25" s="4"/>
      <c r="J25" s="2">
        <f>F25+(I25/100*F25)</f>
        <v>0</v>
      </c>
      <c r="K25" s="2">
        <f>G25+(I25/100*G25)</f>
        <v>0</v>
      </c>
      <c r="L25" s="2">
        <f>TRUNC(J25+K25,2)</f>
        <v>0</v>
      </c>
      <c r="M25" s="2">
        <f>IF((J25+K25), TRUNC((J25/(J25+K25)*O25),2), 0)</f>
        <v>0</v>
      </c>
      <c r="N25" s="2">
        <f>IF((J25+K25), TRUNC((K25/(J25+K25)*O25),2), 0)</f>
        <v>0</v>
      </c>
      <c r="O25" s="2">
        <f>TRUNC(L25*E25,2)</f>
        <v>0</v>
      </c>
      <c r="P25" s="3" t="str">
        <f>IF(O25&lt;=(Relatório!O25*1.05),"PREÇO VÁLIDO","PREÇO INVÁLIDO")</f>
        <v>PREÇO VÁLIDO</v>
      </c>
      <c r="Q25" s="6">
        <f>IF(Relatório!O25=0, -1, (O25/Relatório!O25)-1)</f>
        <v>-1</v>
      </c>
    </row>
    <row r="26" spans="1:17" ht="24.95" customHeight="1">
      <c r="A26" s="3" t="s">
        <v>21</v>
      </c>
      <c r="B26" s="3" t="s">
        <v>38</v>
      </c>
      <c r="C26" s="3" t="s">
        <v>39</v>
      </c>
      <c r="D26" s="3" t="s">
        <v>37</v>
      </c>
      <c r="E26" s="3">
        <v>40</v>
      </c>
      <c r="F26" s="1"/>
      <c r="G26" s="1"/>
      <c r="H26" s="2">
        <f t="shared" si="0"/>
        <v>0</v>
      </c>
      <c r="I26" s="4"/>
      <c r="J26" s="2">
        <f>F26+(I26/100*F26)</f>
        <v>0</v>
      </c>
      <c r="K26" s="2">
        <f>G26+(I26/100*G26)</f>
        <v>0</v>
      </c>
      <c r="L26" s="2">
        <f>TRUNC(J26+K26,2)</f>
        <v>0</v>
      </c>
      <c r="M26" s="2">
        <f>IF((J26+K26), TRUNC((J26/(J26+K26)*O26),2), 0)</f>
        <v>0</v>
      </c>
      <c r="N26" s="2">
        <f>IF((J26+K26), TRUNC((K26/(J26+K26)*O26),2), 0)</f>
        <v>0</v>
      </c>
      <c r="O26" s="2">
        <f>TRUNC(L26*E26,2)</f>
        <v>0</v>
      </c>
      <c r="P26" s="3" t="str">
        <f>IF(O26&lt;=(Relatório!O26*1.05),"PREÇO VÁLIDO","PREÇO INVÁLIDO")</f>
        <v>PREÇO VÁLIDO</v>
      </c>
      <c r="Q26" s="6">
        <f>IF(Relatório!O26=0, -1, (O26/Relatório!O26)-1)</f>
        <v>-1</v>
      </c>
    </row>
    <row r="27" spans="1:17" ht="24.95" customHeight="1">
      <c r="A27" s="3" t="s">
        <v>21</v>
      </c>
      <c r="B27" s="3" t="s">
        <v>40</v>
      </c>
      <c r="C27" s="3" t="s">
        <v>41</v>
      </c>
      <c r="D27" s="3" t="s">
        <v>37</v>
      </c>
      <c r="E27" s="3">
        <v>80</v>
      </c>
      <c r="F27" s="1"/>
      <c r="G27" s="1"/>
      <c r="H27" s="2">
        <f t="shared" si="0"/>
        <v>0</v>
      </c>
      <c r="I27" s="4"/>
      <c r="J27" s="2">
        <f>F27+(I27/100*F27)</f>
        <v>0</v>
      </c>
      <c r="K27" s="2">
        <f>G27+(I27/100*G27)</f>
        <v>0</v>
      </c>
      <c r="L27" s="2">
        <f>TRUNC(J27+K27,2)</f>
        <v>0</v>
      </c>
      <c r="M27" s="2">
        <f>IF((J27+K27), TRUNC((J27/(J27+K27)*O27),2), 0)</f>
        <v>0</v>
      </c>
      <c r="N27" s="2">
        <f>IF((J27+K27), TRUNC((K27/(J27+K27)*O27),2), 0)</f>
        <v>0</v>
      </c>
      <c r="O27" s="2">
        <f>TRUNC(L27*E27,2)</f>
        <v>0</v>
      </c>
      <c r="P27" s="3" t="str">
        <f>IF(O27&lt;=(Relatório!O27*1.05),"PREÇO VÁLIDO","PREÇO INVÁLIDO")</f>
        <v>PREÇO VÁLIDO</v>
      </c>
      <c r="Q27" s="6">
        <f>IF(Relatório!O27=0, -1, (O27/Relatório!O27)-1)</f>
        <v>-1</v>
      </c>
    </row>
    <row r="28" spans="1:17" ht="24.95" customHeight="1">
      <c r="A28" s="3" t="s">
        <v>21</v>
      </c>
      <c r="B28" s="3"/>
      <c r="C28" s="3" t="s">
        <v>42</v>
      </c>
      <c r="D28" s="3"/>
      <c r="E28" s="3">
        <v>0</v>
      </c>
      <c r="F28" s="3"/>
      <c r="G28" s="3"/>
      <c r="H28" s="2"/>
      <c r="I28" s="4"/>
      <c r="J28" s="3"/>
      <c r="K28" s="3"/>
      <c r="L28" s="3"/>
      <c r="M28" s="3"/>
      <c r="N28" s="3"/>
      <c r="O28" s="3"/>
      <c r="P28" s="3" t="str">
        <f>IF(O28&lt;=(Relatório!O28*1.05),"PREÇO VÁLIDO","PREÇO INVÁLIDO")</f>
        <v>PREÇO VÁLIDO</v>
      </c>
      <c r="Q28" s="6">
        <f>IF(Relatório!O28=0, -1, (O28/Relatório!O28)-1)</f>
        <v>-1</v>
      </c>
    </row>
    <row r="29" spans="1:17" ht="24.95" customHeight="1">
      <c r="A29" s="3" t="s">
        <v>21</v>
      </c>
      <c r="B29" s="3" t="s">
        <v>43</v>
      </c>
      <c r="C29" s="3" t="s">
        <v>44</v>
      </c>
      <c r="D29" s="3" t="s">
        <v>37</v>
      </c>
      <c r="E29" s="3">
        <v>2</v>
      </c>
      <c r="F29" s="1"/>
      <c r="G29" s="1"/>
      <c r="H29" s="2">
        <f t="shared" si="0"/>
        <v>0</v>
      </c>
      <c r="I29" s="4"/>
      <c r="J29" s="2">
        <f>F29+(I29/100*F29)</f>
        <v>0</v>
      </c>
      <c r="K29" s="2">
        <f>G29+(I29/100*G29)</f>
        <v>0</v>
      </c>
      <c r="L29" s="2">
        <f>TRUNC(J29+K29,2)</f>
        <v>0</v>
      </c>
      <c r="M29" s="2">
        <f>IF((J29+K29), TRUNC((J29/(J29+K29)*O29),2), 0)</f>
        <v>0</v>
      </c>
      <c r="N29" s="2">
        <f>IF((J29+K29), TRUNC((K29/(J29+K29)*O29),2), 0)</f>
        <v>0</v>
      </c>
      <c r="O29" s="2">
        <f>TRUNC(L29*E29,2)</f>
        <v>0</v>
      </c>
      <c r="P29" s="3" t="str">
        <f>IF(O29&lt;=(Relatório!O29*1.05),"PREÇO VÁLIDO","PREÇO INVÁLIDO")</f>
        <v>PREÇO VÁLIDO</v>
      </c>
      <c r="Q29" s="6">
        <f>IF(Relatório!O29=0, -1, (O29/Relatório!O29)-1)</f>
        <v>-1</v>
      </c>
    </row>
    <row r="30" spans="1:17">
      <c r="A30" s="7" t="s">
        <v>45</v>
      </c>
      <c r="B30" s="8"/>
      <c r="C30" s="8"/>
      <c r="D30" s="8"/>
      <c r="E30" s="8"/>
      <c r="F30" s="8"/>
      <c r="G30" s="8"/>
      <c r="H30" s="8"/>
      <c r="I30" s="8"/>
      <c r="J30" s="8"/>
      <c r="K30" s="8"/>
      <c r="L30" s="8"/>
      <c r="M30" s="8"/>
      <c r="N30" s="8"/>
      <c r="O30" s="8">
        <f>SUM(O17:O29)</f>
        <v>0</v>
      </c>
    </row>
    <row r="32" spans="1:17">
      <c r="A32" s="9" t="s">
        <v>46</v>
      </c>
    </row>
    <row r="33" spans="1:17">
      <c r="A33" s="11" t="s">
        <v>4</v>
      </c>
      <c r="B33" s="11" t="s">
        <v>5</v>
      </c>
      <c r="C33" s="11" t="s">
        <v>6</v>
      </c>
      <c r="D33" s="11" t="s">
        <v>7</v>
      </c>
      <c r="E33" s="11" t="s">
        <v>8</v>
      </c>
      <c r="F33" s="11" t="s">
        <v>9</v>
      </c>
      <c r="G33" s="11" t="s">
        <v>10</v>
      </c>
      <c r="H33" s="11" t="s">
        <v>12</v>
      </c>
      <c r="I33" s="11" t="s">
        <v>13</v>
      </c>
      <c r="J33" s="11" t="s">
        <v>14</v>
      </c>
      <c r="K33" s="11" t="s">
        <v>15</v>
      </c>
      <c r="L33" s="11" t="s">
        <v>11</v>
      </c>
      <c r="M33" s="11" t="s">
        <v>16</v>
      </c>
      <c r="N33" s="11" t="s">
        <v>17</v>
      </c>
      <c r="O33" s="11" t="s">
        <v>18</v>
      </c>
      <c r="P33" s="11" t="s">
        <v>19</v>
      </c>
      <c r="Q33" s="11" t="s">
        <v>20</v>
      </c>
    </row>
    <row r="34" spans="1:17" ht="24.95" customHeight="1">
      <c r="A34" s="3" t="s">
        <v>21</v>
      </c>
      <c r="B34" s="3"/>
      <c r="C34" s="3" t="s">
        <v>47</v>
      </c>
      <c r="D34" s="3"/>
      <c r="E34" s="3">
        <v>0</v>
      </c>
      <c r="F34" s="3"/>
      <c r="G34" s="3"/>
      <c r="H34" s="3"/>
      <c r="I34" s="4"/>
      <c r="J34" s="3"/>
      <c r="K34" s="3"/>
      <c r="L34" s="3"/>
      <c r="M34" s="3"/>
      <c r="N34" s="3"/>
      <c r="O34" s="3"/>
      <c r="P34" s="3" t="str">
        <f>IF(O34&lt;=(Relatório!O34*1.05),"PREÇO VÁLIDO","PREÇO INVÁLIDO")</f>
        <v>PREÇO VÁLIDO</v>
      </c>
      <c r="Q34" s="6">
        <f>IF(Relatório!O34=0, -1, (O34/Relatório!O34)-1)</f>
        <v>-1</v>
      </c>
    </row>
    <row r="35" spans="1:17" ht="24.95" customHeight="1">
      <c r="A35" s="3" t="s">
        <v>21</v>
      </c>
      <c r="B35" s="3" t="s">
        <v>48</v>
      </c>
      <c r="C35" s="3" t="s">
        <v>49</v>
      </c>
      <c r="D35" s="3" t="s">
        <v>50</v>
      </c>
      <c r="E35" s="3">
        <v>5</v>
      </c>
      <c r="F35" s="1"/>
      <c r="G35" s="1"/>
      <c r="H35" s="2">
        <f t="shared" ref="H35:H39" si="1">F35+G35</f>
        <v>0</v>
      </c>
      <c r="I35" s="4"/>
      <c r="J35" s="2">
        <f>F35+(I35/100*F35)</f>
        <v>0</v>
      </c>
      <c r="K35" s="2">
        <f>G35+(I35/100*G35)</f>
        <v>0</v>
      </c>
      <c r="L35" s="2">
        <f>TRUNC(J35+K35,2)</f>
        <v>0</v>
      </c>
      <c r="M35" s="2">
        <f>IF((J35+K35), TRUNC((J35/(J35+K35)*O35),2), 0)</f>
        <v>0</v>
      </c>
      <c r="N35" s="2">
        <f>IF((J35+K35), TRUNC((K35/(J35+K35)*O35),2), 0)</f>
        <v>0</v>
      </c>
      <c r="O35" s="2">
        <f>TRUNC(L35*E35,2)</f>
        <v>0</v>
      </c>
      <c r="P35" s="3" t="str">
        <f>IF(O35&lt;=(Relatório!O35*1.05),"PREÇO VÁLIDO","PREÇO INVÁLIDO")</f>
        <v>PREÇO VÁLIDO</v>
      </c>
      <c r="Q35" s="6">
        <f>IF(Relatório!O35=0, -1, (O35/Relatório!O35)-1)</f>
        <v>-1</v>
      </c>
    </row>
    <row r="36" spans="1:17" ht="24.95" customHeight="1">
      <c r="A36" s="3" t="s">
        <v>21</v>
      </c>
      <c r="B36" s="3" t="s">
        <v>51</v>
      </c>
      <c r="C36" s="3" t="s">
        <v>52</v>
      </c>
      <c r="D36" s="3" t="s">
        <v>53</v>
      </c>
      <c r="E36" s="3">
        <v>3</v>
      </c>
      <c r="F36" s="1"/>
      <c r="G36" s="1"/>
      <c r="H36" s="2">
        <f t="shared" si="1"/>
        <v>0</v>
      </c>
      <c r="I36" s="4"/>
      <c r="J36" s="2">
        <f>F36+(I36/100*F36)</f>
        <v>0</v>
      </c>
      <c r="K36" s="2">
        <f>G36+(I36/100*G36)</f>
        <v>0</v>
      </c>
      <c r="L36" s="2">
        <f>TRUNC(J36+K36,2)</f>
        <v>0</v>
      </c>
      <c r="M36" s="2">
        <f>IF((J36+K36), TRUNC((J36/(J36+K36)*O36),2), 0)</f>
        <v>0</v>
      </c>
      <c r="N36" s="2">
        <f>IF((J36+K36), TRUNC((K36/(J36+K36)*O36),2), 0)</f>
        <v>0</v>
      </c>
      <c r="O36" s="2">
        <f>TRUNC(L36*E36,2)</f>
        <v>0</v>
      </c>
      <c r="P36" s="3" t="str">
        <f>IF(O36&lt;=(Relatório!O36*1.05),"PREÇO VÁLIDO","PREÇO INVÁLIDO")</f>
        <v>PREÇO VÁLIDO</v>
      </c>
      <c r="Q36" s="6">
        <f>IF(Relatório!O36=0, -1, (O36/Relatório!O36)-1)</f>
        <v>-1</v>
      </c>
    </row>
    <row r="37" spans="1:17" ht="24.95" customHeight="1">
      <c r="A37" s="3" t="s">
        <v>21</v>
      </c>
      <c r="B37" s="3" t="s">
        <v>54</v>
      </c>
      <c r="C37" s="3" t="s">
        <v>55</v>
      </c>
      <c r="D37" s="3" t="s">
        <v>53</v>
      </c>
      <c r="E37" s="3">
        <v>14</v>
      </c>
      <c r="F37" s="1"/>
      <c r="G37" s="1"/>
      <c r="H37" s="2">
        <f t="shared" si="1"/>
        <v>0</v>
      </c>
      <c r="I37" s="4"/>
      <c r="J37" s="2">
        <f>F37+(I37/100*F37)</f>
        <v>0</v>
      </c>
      <c r="K37" s="2">
        <f>G37+(I37/100*G37)</f>
        <v>0</v>
      </c>
      <c r="L37" s="2">
        <f>TRUNC(J37+K37,2)</f>
        <v>0</v>
      </c>
      <c r="M37" s="2">
        <f>IF((J37+K37), TRUNC((J37/(J37+K37)*O37),2), 0)</f>
        <v>0</v>
      </c>
      <c r="N37" s="2">
        <f>IF((J37+K37), TRUNC((K37/(J37+K37)*O37),2), 0)</f>
        <v>0</v>
      </c>
      <c r="O37" s="2">
        <f>TRUNC(L37*E37,2)</f>
        <v>0</v>
      </c>
      <c r="P37" s="3" t="str">
        <f>IF(O37&lt;=(Relatório!O37*1.05),"PREÇO VÁLIDO","PREÇO INVÁLIDO")</f>
        <v>PREÇO VÁLIDO</v>
      </c>
      <c r="Q37" s="6">
        <f>IF(Relatório!O37=0, -1, (O37/Relatório!O37)-1)</f>
        <v>-1</v>
      </c>
    </row>
    <row r="38" spans="1:17" ht="24.95" customHeight="1">
      <c r="A38" s="3" t="s">
        <v>21</v>
      </c>
      <c r="B38" s="3" t="s">
        <v>56</v>
      </c>
      <c r="C38" s="3" t="s">
        <v>57</v>
      </c>
      <c r="D38" s="3" t="s">
        <v>50</v>
      </c>
      <c r="E38" s="3">
        <v>5</v>
      </c>
      <c r="F38" s="1"/>
      <c r="G38" s="1"/>
      <c r="H38" s="2">
        <f t="shared" si="1"/>
        <v>0</v>
      </c>
      <c r="I38" s="4"/>
      <c r="J38" s="2">
        <f>F38+(I38/100*F38)</f>
        <v>0</v>
      </c>
      <c r="K38" s="2">
        <f>G38+(I38/100*G38)</f>
        <v>0</v>
      </c>
      <c r="L38" s="2">
        <f>TRUNC(J38+K38,2)</f>
        <v>0</v>
      </c>
      <c r="M38" s="2">
        <f>IF((J38+K38), TRUNC((J38/(J38+K38)*O38),2), 0)</f>
        <v>0</v>
      </c>
      <c r="N38" s="2">
        <f>IF((J38+K38), TRUNC((K38/(J38+K38)*O38),2), 0)</f>
        <v>0</v>
      </c>
      <c r="O38" s="2">
        <f>TRUNC(L38*E38,2)</f>
        <v>0</v>
      </c>
      <c r="P38" s="3" t="str">
        <f>IF(O38&lt;=(Relatório!O38*1.05),"PREÇO VÁLIDO","PREÇO INVÁLIDO")</f>
        <v>PREÇO VÁLIDO</v>
      </c>
      <c r="Q38" s="6">
        <f>IF(Relatório!O38=0, -1, (O38/Relatório!O38)-1)</f>
        <v>-1</v>
      </c>
    </row>
    <row r="39" spans="1:17" ht="24.95" customHeight="1">
      <c r="A39" s="3" t="s">
        <v>21</v>
      </c>
      <c r="B39" s="3" t="s">
        <v>58</v>
      </c>
      <c r="C39" s="3" t="s">
        <v>59</v>
      </c>
      <c r="D39" s="3" t="s">
        <v>50</v>
      </c>
      <c r="E39" s="3">
        <v>5</v>
      </c>
      <c r="F39" s="1"/>
      <c r="G39" s="1"/>
      <c r="H39" s="2">
        <f t="shared" si="1"/>
        <v>0</v>
      </c>
      <c r="I39" s="4"/>
      <c r="J39" s="2">
        <f>F39+(I39/100*F39)</f>
        <v>0</v>
      </c>
      <c r="K39" s="2">
        <f>G39+(I39/100*G39)</f>
        <v>0</v>
      </c>
      <c r="L39" s="2">
        <f>TRUNC(J39+K39,2)</f>
        <v>0</v>
      </c>
      <c r="M39" s="2">
        <f>IF((J39+K39), TRUNC((J39/(J39+K39)*O39),2), 0)</f>
        <v>0</v>
      </c>
      <c r="N39" s="2">
        <f>IF((J39+K39), TRUNC((K39/(J39+K39)*O39),2), 0)</f>
        <v>0</v>
      </c>
      <c r="O39" s="2">
        <f>TRUNC(L39*E39,2)</f>
        <v>0</v>
      </c>
      <c r="P39" s="3" t="str">
        <f>IF(O39&lt;=(Relatório!O39*1.05),"PREÇO VÁLIDO","PREÇO INVÁLIDO")</f>
        <v>PREÇO VÁLIDO</v>
      </c>
      <c r="Q39" s="6">
        <f>IF(Relatório!O39=0, -1, (O39/Relatório!O39)-1)</f>
        <v>-1</v>
      </c>
    </row>
    <row r="40" spans="1:17">
      <c r="A40" s="7" t="s">
        <v>45</v>
      </c>
      <c r="B40" s="8"/>
      <c r="C40" s="8"/>
      <c r="D40" s="8"/>
      <c r="E40" s="8"/>
      <c r="F40" s="8"/>
      <c r="G40" s="8"/>
      <c r="H40" s="8"/>
      <c r="I40" s="8"/>
      <c r="J40" s="8"/>
      <c r="K40" s="8"/>
      <c r="L40" s="8"/>
      <c r="M40" s="8"/>
      <c r="N40" s="8"/>
      <c r="O40" s="8">
        <f>SUM(O32:O39)</f>
        <v>0</v>
      </c>
    </row>
    <row r="42" spans="1:17">
      <c r="A42" s="9" t="s">
        <v>60</v>
      </c>
    </row>
    <row r="43" spans="1:17">
      <c r="A43" s="11" t="s">
        <v>4</v>
      </c>
      <c r="B43" s="11" t="s">
        <v>5</v>
      </c>
      <c r="C43" s="11" t="s">
        <v>6</v>
      </c>
      <c r="D43" s="11" t="s">
        <v>7</v>
      </c>
      <c r="E43" s="11" t="s">
        <v>8</v>
      </c>
      <c r="F43" s="11" t="s">
        <v>9</v>
      </c>
      <c r="G43" s="11" t="s">
        <v>10</v>
      </c>
      <c r="H43" s="11" t="s">
        <v>12</v>
      </c>
      <c r="I43" s="11" t="s">
        <v>13</v>
      </c>
      <c r="J43" s="11" t="s">
        <v>14</v>
      </c>
      <c r="K43" s="11" t="s">
        <v>15</v>
      </c>
      <c r="L43" s="11" t="s">
        <v>11</v>
      </c>
      <c r="M43" s="11" t="s">
        <v>16</v>
      </c>
      <c r="N43" s="11" t="s">
        <v>17</v>
      </c>
      <c r="O43" s="11" t="s">
        <v>18</v>
      </c>
      <c r="P43" s="11" t="s">
        <v>19</v>
      </c>
      <c r="Q43" s="11" t="s">
        <v>20</v>
      </c>
    </row>
    <row r="44" spans="1:17" ht="24.95" customHeight="1">
      <c r="A44" s="3" t="s">
        <v>21</v>
      </c>
      <c r="B44" s="3"/>
      <c r="C44" s="3" t="s">
        <v>61</v>
      </c>
      <c r="D44" s="3"/>
      <c r="E44" s="3">
        <v>0</v>
      </c>
      <c r="F44" s="3"/>
      <c r="G44" s="3"/>
      <c r="H44" s="3"/>
      <c r="I44" s="4"/>
      <c r="J44" s="3"/>
      <c r="K44" s="3"/>
      <c r="L44" s="3"/>
      <c r="M44" s="3"/>
      <c r="N44" s="3"/>
      <c r="O44" s="3"/>
      <c r="P44" s="3" t="str">
        <f>IF(O44&lt;=(Relatório!O44*1.05),"PREÇO VÁLIDO","PREÇO INVÁLIDO")</f>
        <v>PREÇO VÁLIDO</v>
      </c>
      <c r="Q44" s="6">
        <f>IF(Relatório!O44=0, -1, (O44/Relatório!O44)-1)</f>
        <v>-1</v>
      </c>
    </row>
    <row r="45" spans="1:17" ht="24.95" customHeight="1">
      <c r="A45" s="3" t="s">
        <v>21</v>
      </c>
      <c r="B45" s="3"/>
      <c r="C45" s="3" t="s">
        <v>62</v>
      </c>
      <c r="D45" s="3"/>
      <c r="E45" s="3">
        <v>0</v>
      </c>
      <c r="F45" s="3"/>
      <c r="G45" s="3"/>
      <c r="H45" s="3"/>
      <c r="I45" s="4"/>
      <c r="J45" s="3"/>
      <c r="K45" s="3"/>
      <c r="L45" s="3"/>
      <c r="M45" s="3"/>
      <c r="N45" s="3"/>
      <c r="O45" s="3"/>
      <c r="P45" s="3" t="str">
        <f>IF(O45&lt;=(Relatório!O45*1.05),"PREÇO VÁLIDO","PREÇO INVÁLIDO")</f>
        <v>PREÇO VÁLIDO</v>
      </c>
      <c r="Q45" s="6">
        <f>IF(Relatório!O45=0, -1, (O45/Relatório!O45)-1)</f>
        <v>-1</v>
      </c>
    </row>
    <row r="46" spans="1:17" ht="24.95" customHeight="1">
      <c r="A46" s="3" t="s">
        <v>21</v>
      </c>
      <c r="B46" s="3" t="s">
        <v>63</v>
      </c>
      <c r="C46" s="3" t="s">
        <v>64</v>
      </c>
      <c r="D46" s="3" t="s">
        <v>65</v>
      </c>
      <c r="E46" s="3">
        <v>95</v>
      </c>
      <c r="F46" s="1"/>
      <c r="G46" s="1"/>
      <c r="H46" s="2">
        <f t="shared" ref="H46:H80" si="2">F46+G46</f>
        <v>0</v>
      </c>
      <c r="I46" s="4"/>
      <c r="J46" s="2">
        <f t="shared" ref="J46:J65" si="3">F46+(I46/100*F46)</f>
        <v>0</v>
      </c>
      <c r="K46" s="2">
        <f t="shared" ref="K46:K65" si="4">G46+(I46/100*G46)</f>
        <v>0</v>
      </c>
      <c r="L46" s="2">
        <f t="shared" ref="L46:L65" si="5">TRUNC(J46+K46,2)</f>
        <v>0</v>
      </c>
      <c r="M46" s="2">
        <f t="shared" ref="M46:M65" si="6">IF((J46+K46), TRUNC((J46/(J46+K46)*O46),2), 0)</f>
        <v>0</v>
      </c>
      <c r="N46" s="2">
        <f t="shared" ref="N46:N65" si="7">IF((J46+K46), TRUNC((K46/(J46+K46)*O46),2), 0)</f>
        <v>0</v>
      </c>
      <c r="O46" s="2">
        <f t="shared" ref="O46:O65" si="8">TRUNC(L46*E46,2)</f>
        <v>0</v>
      </c>
      <c r="P46" s="3" t="str">
        <f>IF(O46&lt;=(Relatório!O46*1.05),"PREÇO VÁLIDO","PREÇO INVÁLIDO")</f>
        <v>PREÇO VÁLIDO</v>
      </c>
      <c r="Q46" s="6">
        <f>IF(Relatório!O46=0, -1, (O46/Relatório!O46)-1)</f>
        <v>-1</v>
      </c>
    </row>
    <row r="47" spans="1:17" ht="24.95" customHeight="1">
      <c r="A47" s="3" t="s">
        <v>21</v>
      </c>
      <c r="B47" s="3" t="s">
        <v>66</v>
      </c>
      <c r="C47" s="3" t="s">
        <v>67</v>
      </c>
      <c r="D47" s="3" t="s">
        <v>65</v>
      </c>
      <c r="E47" s="3">
        <v>47.5</v>
      </c>
      <c r="F47" s="1"/>
      <c r="G47" s="1"/>
      <c r="H47" s="2">
        <f t="shared" si="2"/>
        <v>0</v>
      </c>
      <c r="I47" s="4"/>
      <c r="J47" s="2">
        <f t="shared" si="3"/>
        <v>0</v>
      </c>
      <c r="K47" s="2">
        <f t="shared" si="4"/>
        <v>0</v>
      </c>
      <c r="L47" s="2">
        <f t="shared" si="5"/>
        <v>0</v>
      </c>
      <c r="M47" s="2">
        <f t="shared" si="6"/>
        <v>0</v>
      </c>
      <c r="N47" s="2">
        <f t="shared" si="7"/>
        <v>0</v>
      </c>
      <c r="O47" s="2">
        <f t="shared" si="8"/>
        <v>0</v>
      </c>
      <c r="P47" s="3" t="str">
        <f>IF(O47&lt;=(Relatório!O47*1.05),"PREÇO VÁLIDO","PREÇO INVÁLIDO")</f>
        <v>PREÇO VÁLIDO</v>
      </c>
      <c r="Q47" s="6">
        <f>IF(Relatório!O47=0, -1, (O47/Relatório!O47)-1)</f>
        <v>-1</v>
      </c>
    </row>
    <row r="48" spans="1:17" ht="24.95" customHeight="1">
      <c r="A48" s="3" t="s">
        <v>21</v>
      </c>
      <c r="B48" s="3" t="s">
        <v>68</v>
      </c>
      <c r="C48" s="3" t="s">
        <v>69</v>
      </c>
      <c r="D48" s="3" t="s">
        <v>29</v>
      </c>
      <c r="E48" s="3">
        <v>285</v>
      </c>
      <c r="F48" s="1"/>
      <c r="G48" s="1"/>
      <c r="H48" s="2">
        <f t="shared" si="2"/>
        <v>0</v>
      </c>
      <c r="I48" s="4"/>
      <c r="J48" s="2">
        <f t="shared" si="3"/>
        <v>0</v>
      </c>
      <c r="K48" s="2">
        <f t="shared" si="4"/>
        <v>0</v>
      </c>
      <c r="L48" s="2">
        <f t="shared" si="5"/>
        <v>0</v>
      </c>
      <c r="M48" s="2">
        <f t="shared" si="6"/>
        <v>0</v>
      </c>
      <c r="N48" s="2">
        <f t="shared" si="7"/>
        <v>0</v>
      </c>
      <c r="O48" s="2">
        <f t="shared" si="8"/>
        <v>0</v>
      </c>
      <c r="P48" s="3" t="str">
        <f>IF(O48&lt;=(Relatório!O48*1.05),"PREÇO VÁLIDO","PREÇO INVÁLIDO")</f>
        <v>PREÇO VÁLIDO</v>
      </c>
      <c r="Q48" s="6">
        <f>IF(Relatório!O48=0, -1, (O48/Relatório!O48)-1)</f>
        <v>-1</v>
      </c>
    </row>
    <row r="49" spans="1:17" ht="24.95" customHeight="1">
      <c r="A49" s="3" t="s">
        <v>21</v>
      </c>
      <c r="B49" s="3" t="s">
        <v>70</v>
      </c>
      <c r="C49" s="3" t="s">
        <v>71</v>
      </c>
      <c r="D49" s="3" t="s">
        <v>29</v>
      </c>
      <c r="E49" s="3">
        <v>285</v>
      </c>
      <c r="F49" s="1"/>
      <c r="G49" s="1"/>
      <c r="H49" s="2">
        <f t="shared" si="2"/>
        <v>0</v>
      </c>
      <c r="I49" s="4"/>
      <c r="J49" s="2">
        <f t="shared" si="3"/>
        <v>0</v>
      </c>
      <c r="K49" s="2">
        <f t="shared" si="4"/>
        <v>0</v>
      </c>
      <c r="L49" s="2">
        <f t="shared" si="5"/>
        <v>0</v>
      </c>
      <c r="M49" s="2">
        <f t="shared" si="6"/>
        <v>0</v>
      </c>
      <c r="N49" s="2">
        <f t="shared" si="7"/>
        <v>0</v>
      </c>
      <c r="O49" s="2">
        <f t="shared" si="8"/>
        <v>0</v>
      </c>
      <c r="P49" s="3" t="str">
        <f>IF(O49&lt;=(Relatório!O49*1.05),"PREÇO VÁLIDO","PREÇO INVÁLIDO")</f>
        <v>PREÇO VÁLIDO</v>
      </c>
      <c r="Q49" s="6">
        <f>IF(Relatório!O49=0, -1, (O49/Relatório!O49)-1)</f>
        <v>-1</v>
      </c>
    </row>
    <row r="50" spans="1:17" ht="24.95" customHeight="1">
      <c r="A50" s="3" t="s">
        <v>21</v>
      </c>
      <c r="B50" s="3" t="s">
        <v>72</v>
      </c>
      <c r="C50" s="3" t="s">
        <v>73</v>
      </c>
      <c r="D50" s="3" t="s">
        <v>65</v>
      </c>
      <c r="E50" s="3">
        <v>9.5</v>
      </c>
      <c r="F50" s="1"/>
      <c r="G50" s="1"/>
      <c r="H50" s="2">
        <f t="shared" si="2"/>
        <v>0</v>
      </c>
      <c r="I50" s="4"/>
      <c r="J50" s="2">
        <f t="shared" si="3"/>
        <v>0</v>
      </c>
      <c r="K50" s="2">
        <f t="shared" si="4"/>
        <v>0</v>
      </c>
      <c r="L50" s="2">
        <f t="shared" si="5"/>
        <v>0</v>
      </c>
      <c r="M50" s="2">
        <f t="shared" si="6"/>
        <v>0</v>
      </c>
      <c r="N50" s="2">
        <f t="shared" si="7"/>
        <v>0</v>
      </c>
      <c r="O50" s="2">
        <f t="shared" si="8"/>
        <v>0</v>
      </c>
      <c r="P50" s="3" t="str">
        <f>IF(O50&lt;=(Relatório!O50*1.05),"PREÇO VÁLIDO","PREÇO INVÁLIDO")</f>
        <v>PREÇO VÁLIDO</v>
      </c>
      <c r="Q50" s="6">
        <f>IF(Relatório!O50=0, -1, (O50/Relatório!O50)-1)</f>
        <v>-1</v>
      </c>
    </row>
    <row r="51" spans="1:17" ht="24.95" customHeight="1">
      <c r="A51" s="3" t="s">
        <v>21</v>
      </c>
      <c r="B51" s="3" t="s">
        <v>74</v>
      </c>
      <c r="C51" s="3" t="s">
        <v>75</v>
      </c>
      <c r="D51" s="3" t="s">
        <v>76</v>
      </c>
      <c r="E51" s="3">
        <v>782.04</v>
      </c>
      <c r="F51" s="1"/>
      <c r="G51" s="1"/>
      <c r="H51" s="2">
        <f t="shared" si="2"/>
        <v>0</v>
      </c>
      <c r="I51" s="4"/>
      <c r="J51" s="2">
        <f t="shared" si="3"/>
        <v>0</v>
      </c>
      <c r="K51" s="2">
        <f t="shared" si="4"/>
        <v>0</v>
      </c>
      <c r="L51" s="2">
        <f t="shared" si="5"/>
        <v>0</v>
      </c>
      <c r="M51" s="2">
        <f t="shared" si="6"/>
        <v>0</v>
      </c>
      <c r="N51" s="2">
        <f t="shared" si="7"/>
        <v>0</v>
      </c>
      <c r="O51" s="2">
        <f t="shared" si="8"/>
        <v>0</v>
      </c>
      <c r="P51" s="3" t="str">
        <f>IF(O51&lt;=(Relatório!O51*1.05),"PREÇO VÁLIDO","PREÇO INVÁLIDO")</f>
        <v>PREÇO VÁLIDO</v>
      </c>
      <c r="Q51" s="6">
        <f>IF(Relatório!O51=0, -1, (O51/Relatório!O51)-1)</f>
        <v>-1</v>
      </c>
    </row>
    <row r="52" spans="1:17" ht="24.95" customHeight="1">
      <c r="A52" s="3" t="s">
        <v>21</v>
      </c>
      <c r="B52" s="3" t="s">
        <v>77</v>
      </c>
      <c r="C52" s="3" t="s">
        <v>78</v>
      </c>
      <c r="D52" s="3" t="s">
        <v>76</v>
      </c>
      <c r="E52" s="3">
        <v>1872.77</v>
      </c>
      <c r="F52" s="1"/>
      <c r="G52" s="1"/>
      <c r="H52" s="2">
        <f t="shared" si="2"/>
        <v>0</v>
      </c>
      <c r="I52" s="4"/>
      <c r="J52" s="2">
        <f t="shared" si="3"/>
        <v>0</v>
      </c>
      <c r="K52" s="2">
        <f t="shared" si="4"/>
        <v>0</v>
      </c>
      <c r="L52" s="2">
        <f t="shared" si="5"/>
        <v>0</v>
      </c>
      <c r="M52" s="2">
        <f t="shared" si="6"/>
        <v>0</v>
      </c>
      <c r="N52" s="2">
        <f t="shared" si="7"/>
        <v>0</v>
      </c>
      <c r="O52" s="2">
        <f t="shared" si="8"/>
        <v>0</v>
      </c>
      <c r="P52" s="3" t="str">
        <f>IF(O52&lt;=(Relatório!O52*1.05),"PREÇO VÁLIDO","PREÇO INVÁLIDO")</f>
        <v>PREÇO VÁLIDO</v>
      </c>
      <c r="Q52" s="6">
        <f>IF(Relatório!O52=0, -1, (O52/Relatório!O52)-1)</f>
        <v>-1</v>
      </c>
    </row>
    <row r="53" spans="1:17" ht="24.95" customHeight="1">
      <c r="A53" s="3" t="s">
        <v>21</v>
      </c>
      <c r="B53" s="3" t="s">
        <v>79</v>
      </c>
      <c r="C53" s="3" t="s">
        <v>80</v>
      </c>
      <c r="D53" s="3" t="s">
        <v>76</v>
      </c>
      <c r="E53" s="3">
        <v>373.94</v>
      </c>
      <c r="F53" s="1"/>
      <c r="G53" s="1"/>
      <c r="H53" s="2">
        <f t="shared" si="2"/>
        <v>0</v>
      </c>
      <c r="I53" s="4"/>
      <c r="J53" s="2">
        <f t="shared" si="3"/>
        <v>0</v>
      </c>
      <c r="K53" s="2">
        <f t="shared" si="4"/>
        <v>0</v>
      </c>
      <c r="L53" s="2">
        <f t="shared" si="5"/>
        <v>0</v>
      </c>
      <c r="M53" s="2">
        <f t="shared" si="6"/>
        <v>0</v>
      </c>
      <c r="N53" s="2">
        <f t="shared" si="7"/>
        <v>0</v>
      </c>
      <c r="O53" s="2">
        <f t="shared" si="8"/>
        <v>0</v>
      </c>
      <c r="P53" s="3" t="str">
        <f>IF(O53&lt;=(Relatório!O53*1.05),"PREÇO VÁLIDO","PREÇO INVÁLIDO")</f>
        <v>PREÇO VÁLIDO</v>
      </c>
      <c r="Q53" s="6">
        <f>IF(Relatório!O53=0, -1, (O53/Relatório!O53)-1)</f>
        <v>-1</v>
      </c>
    </row>
    <row r="54" spans="1:17" ht="24.95" customHeight="1">
      <c r="A54" s="3" t="s">
        <v>21</v>
      </c>
      <c r="B54" s="3" t="s">
        <v>81</v>
      </c>
      <c r="C54" s="3" t="s">
        <v>82</v>
      </c>
      <c r="D54" s="3" t="s">
        <v>26</v>
      </c>
      <c r="E54" s="3">
        <v>455.29</v>
      </c>
      <c r="F54" s="1"/>
      <c r="G54" s="1"/>
      <c r="H54" s="2">
        <f t="shared" si="2"/>
        <v>0</v>
      </c>
      <c r="I54" s="4"/>
      <c r="J54" s="2">
        <f t="shared" si="3"/>
        <v>0</v>
      </c>
      <c r="K54" s="2">
        <f t="shared" si="4"/>
        <v>0</v>
      </c>
      <c r="L54" s="2">
        <f t="shared" si="5"/>
        <v>0</v>
      </c>
      <c r="M54" s="2">
        <f t="shared" si="6"/>
        <v>0</v>
      </c>
      <c r="N54" s="2">
        <f t="shared" si="7"/>
        <v>0</v>
      </c>
      <c r="O54" s="2">
        <f t="shared" si="8"/>
        <v>0</v>
      </c>
      <c r="P54" s="3" t="str">
        <f>IF(O54&lt;=(Relatório!O54*1.05),"PREÇO VÁLIDO","PREÇO INVÁLIDO")</f>
        <v>PREÇO VÁLIDO</v>
      </c>
      <c r="Q54" s="6">
        <f>IF(Relatório!O54=0, -1, (O54/Relatório!O54)-1)</f>
        <v>-1</v>
      </c>
    </row>
    <row r="55" spans="1:17" ht="24.95" customHeight="1">
      <c r="A55" s="3" t="s">
        <v>21</v>
      </c>
      <c r="B55" s="3" t="s">
        <v>83</v>
      </c>
      <c r="C55" s="3" t="s">
        <v>84</v>
      </c>
      <c r="D55" s="3" t="s">
        <v>65</v>
      </c>
      <c r="E55" s="3">
        <v>47.5</v>
      </c>
      <c r="F55" s="1"/>
      <c r="G55" s="1"/>
      <c r="H55" s="2">
        <f t="shared" si="2"/>
        <v>0</v>
      </c>
      <c r="I55" s="4"/>
      <c r="J55" s="2">
        <f t="shared" si="3"/>
        <v>0</v>
      </c>
      <c r="K55" s="2">
        <f t="shared" si="4"/>
        <v>0</v>
      </c>
      <c r="L55" s="2">
        <f t="shared" si="5"/>
        <v>0</v>
      </c>
      <c r="M55" s="2">
        <f t="shared" si="6"/>
        <v>0</v>
      </c>
      <c r="N55" s="2">
        <f t="shared" si="7"/>
        <v>0</v>
      </c>
      <c r="O55" s="2">
        <f t="shared" si="8"/>
        <v>0</v>
      </c>
      <c r="P55" s="3" t="str">
        <f>IF(O55&lt;=(Relatório!O55*1.05),"PREÇO VÁLIDO","PREÇO INVÁLIDO")</f>
        <v>PREÇO VÁLIDO</v>
      </c>
      <c r="Q55" s="6">
        <f>IF(Relatório!O55=0, -1, (O55/Relatório!O55)-1)</f>
        <v>-1</v>
      </c>
    </row>
    <row r="56" spans="1:17" ht="24.95" customHeight="1">
      <c r="A56" s="3" t="s">
        <v>21</v>
      </c>
      <c r="B56" s="3" t="s">
        <v>85</v>
      </c>
      <c r="C56" s="3" t="s">
        <v>86</v>
      </c>
      <c r="D56" s="3" t="s">
        <v>65</v>
      </c>
      <c r="E56" s="3">
        <v>31.87</v>
      </c>
      <c r="F56" s="1"/>
      <c r="G56" s="1"/>
      <c r="H56" s="2">
        <f t="shared" si="2"/>
        <v>0</v>
      </c>
      <c r="I56" s="4"/>
      <c r="J56" s="2">
        <f t="shared" si="3"/>
        <v>0</v>
      </c>
      <c r="K56" s="2">
        <f t="shared" si="4"/>
        <v>0</v>
      </c>
      <c r="L56" s="2">
        <f t="shared" si="5"/>
        <v>0</v>
      </c>
      <c r="M56" s="2">
        <f t="shared" si="6"/>
        <v>0</v>
      </c>
      <c r="N56" s="2">
        <f t="shared" si="7"/>
        <v>0</v>
      </c>
      <c r="O56" s="2">
        <f t="shared" si="8"/>
        <v>0</v>
      </c>
      <c r="P56" s="3" t="str">
        <f>IF(O56&lt;=(Relatório!O56*1.05),"PREÇO VÁLIDO","PREÇO INVÁLIDO")</f>
        <v>PREÇO VÁLIDO</v>
      </c>
      <c r="Q56" s="6">
        <f>IF(Relatório!O56=0, -1, (O56/Relatório!O56)-1)</f>
        <v>-1</v>
      </c>
    </row>
    <row r="57" spans="1:17" ht="24.95" customHeight="1">
      <c r="A57" s="3" t="s">
        <v>21</v>
      </c>
      <c r="B57" s="3" t="s">
        <v>87</v>
      </c>
      <c r="C57" s="3" t="s">
        <v>88</v>
      </c>
      <c r="D57" s="3" t="s">
        <v>76</v>
      </c>
      <c r="E57" s="3">
        <v>1198.92</v>
      </c>
      <c r="F57" s="1"/>
      <c r="G57" s="1"/>
      <c r="H57" s="2">
        <f t="shared" si="2"/>
        <v>0</v>
      </c>
      <c r="I57" s="4"/>
      <c r="J57" s="2">
        <f t="shared" si="3"/>
        <v>0</v>
      </c>
      <c r="K57" s="2">
        <f t="shared" si="4"/>
        <v>0</v>
      </c>
      <c r="L57" s="2">
        <f t="shared" si="5"/>
        <v>0</v>
      </c>
      <c r="M57" s="2">
        <f t="shared" si="6"/>
        <v>0</v>
      </c>
      <c r="N57" s="2">
        <f t="shared" si="7"/>
        <v>0</v>
      </c>
      <c r="O57" s="2">
        <f t="shared" si="8"/>
        <v>0</v>
      </c>
      <c r="P57" s="3" t="str">
        <f>IF(O57&lt;=(Relatório!O57*1.05),"PREÇO VÁLIDO","PREÇO INVÁLIDO")</f>
        <v>PREÇO VÁLIDO</v>
      </c>
      <c r="Q57" s="6">
        <f>IF(Relatório!O57=0, -1, (O57/Relatório!O57)-1)</f>
        <v>-1</v>
      </c>
    </row>
    <row r="58" spans="1:17" ht="24.95" customHeight="1">
      <c r="A58" s="3" t="s">
        <v>21</v>
      </c>
      <c r="B58" s="3" t="s">
        <v>89</v>
      </c>
      <c r="C58" s="3" t="s">
        <v>90</v>
      </c>
      <c r="D58" s="3" t="s">
        <v>76</v>
      </c>
      <c r="E58" s="3">
        <v>1172.3</v>
      </c>
      <c r="F58" s="1"/>
      <c r="G58" s="1"/>
      <c r="H58" s="2">
        <f t="shared" si="2"/>
        <v>0</v>
      </c>
      <c r="I58" s="4"/>
      <c r="J58" s="2">
        <f t="shared" si="3"/>
        <v>0</v>
      </c>
      <c r="K58" s="2">
        <f t="shared" si="4"/>
        <v>0</v>
      </c>
      <c r="L58" s="2">
        <f t="shared" si="5"/>
        <v>0</v>
      </c>
      <c r="M58" s="2">
        <f t="shared" si="6"/>
        <v>0</v>
      </c>
      <c r="N58" s="2">
        <f t="shared" si="7"/>
        <v>0</v>
      </c>
      <c r="O58" s="2">
        <f t="shared" si="8"/>
        <v>0</v>
      </c>
      <c r="P58" s="3" t="str">
        <f>IF(O58&lt;=(Relatório!O58*1.05),"PREÇO VÁLIDO","PREÇO INVÁLIDO")</f>
        <v>PREÇO VÁLIDO</v>
      </c>
      <c r="Q58" s="6">
        <f>IF(Relatório!O58=0, -1, (O58/Relatório!O58)-1)</f>
        <v>-1</v>
      </c>
    </row>
    <row r="59" spans="1:17" ht="24.95" customHeight="1">
      <c r="A59" s="3" t="s">
        <v>21</v>
      </c>
      <c r="B59" s="3" t="s">
        <v>91</v>
      </c>
      <c r="C59" s="3" t="s">
        <v>92</v>
      </c>
      <c r="D59" s="3" t="s">
        <v>76</v>
      </c>
      <c r="E59" s="3">
        <v>580.28</v>
      </c>
      <c r="F59" s="1"/>
      <c r="G59" s="1"/>
      <c r="H59" s="2">
        <f t="shared" si="2"/>
        <v>0</v>
      </c>
      <c r="I59" s="4"/>
      <c r="J59" s="2">
        <f t="shared" si="3"/>
        <v>0</v>
      </c>
      <c r="K59" s="2">
        <f t="shared" si="4"/>
        <v>0</v>
      </c>
      <c r="L59" s="2">
        <f t="shared" si="5"/>
        <v>0</v>
      </c>
      <c r="M59" s="2">
        <f t="shared" si="6"/>
        <v>0</v>
      </c>
      <c r="N59" s="2">
        <f t="shared" si="7"/>
        <v>0</v>
      </c>
      <c r="O59" s="2">
        <f t="shared" si="8"/>
        <v>0</v>
      </c>
      <c r="P59" s="3" t="str">
        <f>IF(O59&lt;=(Relatório!O59*1.05),"PREÇO VÁLIDO","PREÇO INVÁLIDO")</f>
        <v>PREÇO VÁLIDO</v>
      </c>
      <c r="Q59" s="6">
        <f>IF(Relatório!O59=0, -1, (O59/Relatório!O59)-1)</f>
        <v>-1</v>
      </c>
    </row>
    <row r="60" spans="1:17" ht="24.95" customHeight="1">
      <c r="A60" s="3" t="s">
        <v>21</v>
      </c>
      <c r="B60" s="3" t="s">
        <v>93</v>
      </c>
      <c r="C60" s="3" t="s">
        <v>94</v>
      </c>
      <c r="D60" s="3" t="s">
        <v>26</v>
      </c>
      <c r="E60" s="3">
        <v>418</v>
      </c>
      <c r="F60" s="1"/>
      <c r="G60" s="1"/>
      <c r="H60" s="2">
        <f t="shared" si="2"/>
        <v>0</v>
      </c>
      <c r="I60" s="4"/>
      <c r="J60" s="2">
        <f t="shared" si="3"/>
        <v>0</v>
      </c>
      <c r="K60" s="2">
        <f t="shared" si="4"/>
        <v>0</v>
      </c>
      <c r="L60" s="2">
        <f t="shared" si="5"/>
        <v>0</v>
      </c>
      <c r="M60" s="2">
        <f t="shared" si="6"/>
        <v>0</v>
      </c>
      <c r="N60" s="2">
        <f t="shared" si="7"/>
        <v>0</v>
      </c>
      <c r="O60" s="2">
        <f t="shared" si="8"/>
        <v>0</v>
      </c>
      <c r="P60" s="3" t="str">
        <f>IF(O60&lt;=(Relatório!O60*1.05),"PREÇO VÁLIDO","PREÇO INVÁLIDO")</f>
        <v>PREÇO VÁLIDO</v>
      </c>
      <c r="Q60" s="6">
        <f>IF(Relatório!O60=0, -1, (O60/Relatório!O60)-1)</f>
        <v>-1</v>
      </c>
    </row>
    <row r="61" spans="1:17" ht="24.95" customHeight="1">
      <c r="A61" s="3" t="s">
        <v>21</v>
      </c>
      <c r="B61" s="3" t="s">
        <v>81</v>
      </c>
      <c r="C61" s="3" t="s">
        <v>82</v>
      </c>
      <c r="D61" s="3" t="s">
        <v>26</v>
      </c>
      <c r="E61" s="3">
        <v>379.4</v>
      </c>
      <c r="F61" s="1"/>
      <c r="G61" s="1"/>
      <c r="H61" s="2">
        <f t="shared" si="2"/>
        <v>0</v>
      </c>
      <c r="I61" s="4"/>
      <c r="J61" s="2">
        <f t="shared" si="3"/>
        <v>0</v>
      </c>
      <c r="K61" s="2">
        <f t="shared" si="4"/>
        <v>0</v>
      </c>
      <c r="L61" s="2">
        <f t="shared" si="5"/>
        <v>0</v>
      </c>
      <c r="M61" s="2">
        <f t="shared" si="6"/>
        <v>0</v>
      </c>
      <c r="N61" s="2">
        <f t="shared" si="7"/>
        <v>0</v>
      </c>
      <c r="O61" s="2">
        <f t="shared" si="8"/>
        <v>0</v>
      </c>
      <c r="P61" s="3" t="str">
        <f>IF(O61&lt;=(Relatório!O61*1.05),"PREÇO VÁLIDO","PREÇO INVÁLIDO")</f>
        <v>PREÇO VÁLIDO</v>
      </c>
      <c r="Q61" s="6">
        <f>IF(Relatório!O61=0, -1, (O61/Relatório!O61)-1)</f>
        <v>-1</v>
      </c>
    </row>
    <row r="62" spans="1:17" ht="24.95" customHeight="1">
      <c r="A62" s="3" t="s">
        <v>21</v>
      </c>
      <c r="B62" s="3" t="s">
        <v>95</v>
      </c>
      <c r="C62" s="3" t="s">
        <v>96</v>
      </c>
      <c r="D62" s="3" t="s">
        <v>65</v>
      </c>
      <c r="E62" s="3">
        <v>19.95</v>
      </c>
      <c r="F62" s="1"/>
      <c r="G62" s="1"/>
      <c r="H62" s="2">
        <f t="shared" si="2"/>
        <v>0</v>
      </c>
      <c r="I62" s="4"/>
      <c r="J62" s="2">
        <f t="shared" si="3"/>
        <v>0</v>
      </c>
      <c r="K62" s="2">
        <f t="shared" si="4"/>
        <v>0</v>
      </c>
      <c r="L62" s="2">
        <f t="shared" si="5"/>
        <v>0</v>
      </c>
      <c r="M62" s="2">
        <f t="shared" si="6"/>
        <v>0</v>
      </c>
      <c r="N62" s="2">
        <f t="shared" si="7"/>
        <v>0</v>
      </c>
      <c r="O62" s="2">
        <f t="shared" si="8"/>
        <v>0</v>
      </c>
      <c r="P62" s="3" t="str">
        <f>IF(O62&lt;=(Relatório!O62*1.05),"PREÇO VÁLIDO","PREÇO INVÁLIDO")</f>
        <v>PREÇO VÁLIDO</v>
      </c>
      <c r="Q62" s="6">
        <f>IF(Relatório!O62=0, -1, (O62/Relatório!O62)-1)</f>
        <v>-1</v>
      </c>
    </row>
    <row r="63" spans="1:17" ht="24.95" customHeight="1">
      <c r="A63" s="3" t="s">
        <v>21</v>
      </c>
      <c r="B63" s="3" t="s">
        <v>97</v>
      </c>
      <c r="C63" s="3" t="s">
        <v>98</v>
      </c>
      <c r="D63" s="3" t="s">
        <v>65</v>
      </c>
      <c r="E63" s="3">
        <v>23.56</v>
      </c>
      <c r="F63" s="1"/>
      <c r="G63" s="1"/>
      <c r="H63" s="2">
        <f t="shared" si="2"/>
        <v>0</v>
      </c>
      <c r="I63" s="4"/>
      <c r="J63" s="2">
        <f t="shared" si="3"/>
        <v>0</v>
      </c>
      <c r="K63" s="2">
        <f t="shared" si="4"/>
        <v>0</v>
      </c>
      <c r="L63" s="2">
        <f t="shared" si="5"/>
        <v>0</v>
      </c>
      <c r="M63" s="2">
        <f t="shared" si="6"/>
        <v>0</v>
      </c>
      <c r="N63" s="2">
        <f t="shared" si="7"/>
        <v>0</v>
      </c>
      <c r="O63" s="2">
        <f t="shared" si="8"/>
        <v>0</v>
      </c>
      <c r="P63" s="3" t="str">
        <f>IF(O63&lt;=(Relatório!O63*1.05),"PREÇO VÁLIDO","PREÇO INVÁLIDO")</f>
        <v>PREÇO VÁLIDO</v>
      </c>
      <c r="Q63" s="6">
        <f>IF(Relatório!O63=0, -1, (O63/Relatório!O63)-1)</f>
        <v>-1</v>
      </c>
    </row>
    <row r="64" spans="1:17" ht="24.95" customHeight="1">
      <c r="A64" s="3" t="s">
        <v>21</v>
      </c>
      <c r="B64" s="3" t="s">
        <v>99</v>
      </c>
      <c r="C64" s="3" t="s">
        <v>100</v>
      </c>
      <c r="D64" s="3" t="s">
        <v>26</v>
      </c>
      <c r="E64" s="3">
        <v>1368.53</v>
      </c>
      <c r="F64" s="1"/>
      <c r="G64" s="1"/>
      <c r="H64" s="2">
        <f t="shared" si="2"/>
        <v>0</v>
      </c>
      <c r="I64" s="4"/>
      <c r="J64" s="2">
        <f t="shared" si="3"/>
        <v>0</v>
      </c>
      <c r="K64" s="2">
        <f t="shared" si="4"/>
        <v>0</v>
      </c>
      <c r="L64" s="2">
        <f t="shared" si="5"/>
        <v>0</v>
      </c>
      <c r="M64" s="2">
        <f t="shared" si="6"/>
        <v>0</v>
      </c>
      <c r="N64" s="2">
        <f t="shared" si="7"/>
        <v>0</v>
      </c>
      <c r="O64" s="2">
        <f t="shared" si="8"/>
        <v>0</v>
      </c>
      <c r="P64" s="3" t="str">
        <f>IF(O64&lt;=(Relatório!O64*1.05),"PREÇO VÁLIDO","PREÇO INVÁLIDO")</f>
        <v>PREÇO VÁLIDO</v>
      </c>
      <c r="Q64" s="6">
        <f>IF(Relatório!O64=0, -1, (O64/Relatório!O64)-1)</f>
        <v>-1</v>
      </c>
    </row>
    <row r="65" spans="1:17" ht="24.95" customHeight="1">
      <c r="A65" s="3" t="s">
        <v>21</v>
      </c>
      <c r="B65" s="3" t="s">
        <v>101</v>
      </c>
      <c r="C65" s="3" t="s">
        <v>102</v>
      </c>
      <c r="D65" s="3" t="s">
        <v>26</v>
      </c>
      <c r="E65" s="3">
        <v>3794.05</v>
      </c>
      <c r="F65" s="1"/>
      <c r="G65" s="1"/>
      <c r="H65" s="2">
        <f t="shared" si="2"/>
        <v>0</v>
      </c>
      <c r="I65" s="4"/>
      <c r="J65" s="2">
        <f t="shared" si="3"/>
        <v>0</v>
      </c>
      <c r="K65" s="2">
        <f t="shared" si="4"/>
        <v>0</v>
      </c>
      <c r="L65" s="2">
        <f t="shared" si="5"/>
        <v>0</v>
      </c>
      <c r="M65" s="2">
        <f t="shared" si="6"/>
        <v>0</v>
      </c>
      <c r="N65" s="2">
        <f t="shared" si="7"/>
        <v>0</v>
      </c>
      <c r="O65" s="2">
        <f t="shared" si="8"/>
        <v>0</v>
      </c>
      <c r="P65" s="3" t="str">
        <f>IF(O65&lt;=(Relatório!O65*1.05),"PREÇO VÁLIDO","PREÇO INVÁLIDO")</f>
        <v>PREÇO VÁLIDO</v>
      </c>
      <c r="Q65" s="6">
        <f>IF(Relatório!O65=0, -1, (O65/Relatório!O65)-1)</f>
        <v>-1</v>
      </c>
    </row>
    <row r="66" spans="1:17" ht="24.95" customHeight="1">
      <c r="A66" s="3" t="s">
        <v>21</v>
      </c>
      <c r="B66" s="3"/>
      <c r="C66" s="3" t="s">
        <v>103</v>
      </c>
      <c r="D66" s="3"/>
      <c r="E66" s="3">
        <v>0</v>
      </c>
      <c r="F66" s="3"/>
      <c r="G66" s="3"/>
      <c r="H66" s="3"/>
      <c r="I66" s="4"/>
      <c r="J66" s="3"/>
      <c r="K66" s="3"/>
      <c r="L66" s="3"/>
      <c r="M66" s="3"/>
      <c r="N66" s="3"/>
      <c r="O66" s="3"/>
      <c r="P66" s="3" t="str">
        <f>IF(O66&lt;=(Relatório!O66*1.05),"PREÇO VÁLIDO","PREÇO INVÁLIDO")</f>
        <v>PREÇO VÁLIDO</v>
      </c>
      <c r="Q66" s="6">
        <f>IF(Relatório!O66=0, -1, (O66/Relatório!O66)-1)</f>
        <v>-1</v>
      </c>
    </row>
    <row r="67" spans="1:17" ht="24.95" customHeight="1">
      <c r="A67" s="3" t="s">
        <v>21</v>
      </c>
      <c r="B67" s="3" t="s">
        <v>104</v>
      </c>
      <c r="C67" s="3" t="s">
        <v>105</v>
      </c>
      <c r="D67" s="3" t="s">
        <v>65</v>
      </c>
      <c r="E67" s="3">
        <v>16</v>
      </c>
      <c r="F67" s="1"/>
      <c r="G67" s="1"/>
      <c r="H67" s="2">
        <f t="shared" si="2"/>
        <v>0</v>
      </c>
      <c r="I67" s="4"/>
      <c r="J67" s="2">
        <f t="shared" ref="J67:J80" si="9">F67+(I67/100*F67)</f>
        <v>0</v>
      </c>
      <c r="K67" s="2">
        <f t="shared" ref="K67:K80" si="10">G67+(I67/100*G67)</f>
        <v>0</v>
      </c>
      <c r="L67" s="2">
        <f t="shared" ref="L67:L80" si="11">TRUNC(J67+K67,2)</f>
        <v>0</v>
      </c>
      <c r="M67" s="2">
        <f t="shared" ref="M67:M80" si="12">IF((J67+K67), TRUNC((J67/(J67+K67)*O67),2), 0)</f>
        <v>0</v>
      </c>
      <c r="N67" s="2">
        <f t="shared" ref="N67:N80" si="13">IF((J67+K67), TRUNC((K67/(J67+K67)*O67),2), 0)</f>
        <v>0</v>
      </c>
      <c r="O67" s="2">
        <f t="shared" ref="O67:O80" si="14">TRUNC(L67*E67,2)</f>
        <v>0</v>
      </c>
      <c r="P67" s="3" t="str">
        <f>IF(O67&lt;=(Relatório!O67*1.05),"PREÇO VÁLIDO","PREÇO INVÁLIDO")</f>
        <v>PREÇO VÁLIDO</v>
      </c>
      <c r="Q67" s="6">
        <f>IF(Relatório!O67=0, -1, (O67/Relatório!O67)-1)</f>
        <v>-1</v>
      </c>
    </row>
    <row r="68" spans="1:17" ht="24.95" customHeight="1">
      <c r="A68" s="3" t="s">
        <v>21</v>
      </c>
      <c r="B68" s="3" t="s">
        <v>106</v>
      </c>
      <c r="C68" s="3" t="s">
        <v>107</v>
      </c>
      <c r="D68" s="3" t="s">
        <v>76</v>
      </c>
      <c r="E68" s="3">
        <v>41.89</v>
      </c>
      <c r="F68" s="1"/>
      <c r="G68" s="1"/>
      <c r="H68" s="2">
        <f t="shared" si="2"/>
        <v>0</v>
      </c>
      <c r="I68" s="4"/>
      <c r="J68" s="2">
        <f t="shared" si="9"/>
        <v>0</v>
      </c>
      <c r="K68" s="2">
        <f t="shared" si="10"/>
        <v>0</v>
      </c>
      <c r="L68" s="2">
        <f t="shared" si="11"/>
        <v>0</v>
      </c>
      <c r="M68" s="2">
        <f t="shared" si="12"/>
        <v>0</v>
      </c>
      <c r="N68" s="2">
        <f t="shared" si="13"/>
        <v>0</v>
      </c>
      <c r="O68" s="2">
        <f t="shared" si="14"/>
        <v>0</v>
      </c>
      <c r="P68" s="3" t="str">
        <f>IF(O68&lt;=(Relatório!O68*1.05),"PREÇO VÁLIDO","PREÇO INVÁLIDO")</f>
        <v>PREÇO VÁLIDO</v>
      </c>
      <c r="Q68" s="6">
        <f>IF(Relatório!O68=0, -1, (O68/Relatório!O68)-1)</f>
        <v>-1</v>
      </c>
    </row>
    <row r="69" spans="1:17" ht="24.95" customHeight="1">
      <c r="A69" s="3" t="s">
        <v>21</v>
      </c>
      <c r="B69" s="3" t="s">
        <v>74</v>
      </c>
      <c r="C69" s="3" t="s">
        <v>75</v>
      </c>
      <c r="D69" s="3" t="s">
        <v>76</v>
      </c>
      <c r="E69" s="3">
        <v>98</v>
      </c>
      <c r="F69" s="1"/>
      <c r="G69" s="1"/>
      <c r="H69" s="2">
        <f t="shared" si="2"/>
        <v>0</v>
      </c>
      <c r="I69" s="4"/>
      <c r="J69" s="2">
        <f t="shared" si="9"/>
        <v>0</v>
      </c>
      <c r="K69" s="2">
        <f t="shared" si="10"/>
        <v>0</v>
      </c>
      <c r="L69" s="2">
        <f t="shared" si="11"/>
        <v>0</v>
      </c>
      <c r="M69" s="2">
        <f t="shared" si="12"/>
        <v>0</v>
      </c>
      <c r="N69" s="2">
        <f t="shared" si="13"/>
        <v>0</v>
      </c>
      <c r="O69" s="2">
        <f t="shared" si="14"/>
        <v>0</v>
      </c>
      <c r="P69" s="3" t="str">
        <f>IF(O69&lt;=(Relatório!O69*1.05),"PREÇO VÁLIDO","PREÇO INVÁLIDO")</f>
        <v>PREÇO VÁLIDO</v>
      </c>
      <c r="Q69" s="6">
        <f>IF(Relatório!O69=0, -1, (O69/Relatório!O69)-1)</f>
        <v>-1</v>
      </c>
    </row>
    <row r="70" spans="1:17" ht="24.95" customHeight="1">
      <c r="A70" s="3" t="s">
        <v>21</v>
      </c>
      <c r="B70" s="3" t="s">
        <v>85</v>
      </c>
      <c r="C70" s="3" t="s">
        <v>86</v>
      </c>
      <c r="D70" s="3" t="s">
        <v>65</v>
      </c>
      <c r="E70" s="3">
        <v>16</v>
      </c>
      <c r="F70" s="1"/>
      <c r="G70" s="1"/>
      <c r="H70" s="2">
        <f t="shared" si="2"/>
        <v>0</v>
      </c>
      <c r="I70" s="4"/>
      <c r="J70" s="2">
        <f t="shared" si="9"/>
        <v>0</v>
      </c>
      <c r="K70" s="2">
        <f t="shared" si="10"/>
        <v>0</v>
      </c>
      <c r="L70" s="2">
        <f t="shared" si="11"/>
        <v>0</v>
      </c>
      <c r="M70" s="2">
        <f t="shared" si="12"/>
        <v>0</v>
      </c>
      <c r="N70" s="2">
        <f t="shared" si="13"/>
        <v>0</v>
      </c>
      <c r="O70" s="2">
        <f t="shared" si="14"/>
        <v>0</v>
      </c>
      <c r="P70" s="3" t="str">
        <f>IF(O70&lt;=(Relatório!O70*1.05),"PREÇO VÁLIDO","PREÇO INVÁLIDO")</f>
        <v>PREÇO VÁLIDO</v>
      </c>
      <c r="Q70" s="6">
        <f>IF(Relatório!O70=0, -1, (O70/Relatório!O70)-1)</f>
        <v>-1</v>
      </c>
    </row>
    <row r="71" spans="1:17" ht="24.95" customHeight="1">
      <c r="A71" s="3" t="s">
        <v>21</v>
      </c>
      <c r="B71" s="3" t="s">
        <v>81</v>
      </c>
      <c r="C71" s="3" t="s">
        <v>82</v>
      </c>
      <c r="D71" s="3" t="s">
        <v>26</v>
      </c>
      <c r="E71" s="3">
        <v>2079.14</v>
      </c>
      <c r="F71" s="1"/>
      <c r="G71" s="1"/>
      <c r="H71" s="2">
        <f t="shared" si="2"/>
        <v>0</v>
      </c>
      <c r="I71" s="4"/>
      <c r="J71" s="2">
        <f t="shared" si="9"/>
        <v>0</v>
      </c>
      <c r="K71" s="2">
        <f t="shared" si="10"/>
        <v>0</v>
      </c>
      <c r="L71" s="2">
        <f t="shared" si="11"/>
        <v>0</v>
      </c>
      <c r="M71" s="2">
        <f t="shared" si="12"/>
        <v>0</v>
      </c>
      <c r="N71" s="2">
        <f t="shared" si="13"/>
        <v>0</v>
      </c>
      <c r="O71" s="2">
        <f t="shared" si="14"/>
        <v>0</v>
      </c>
      <c r="P71" s="3" t="str">
        <f>IF(O71&lt;=(Relatório!O71*1.05),"PREÇO VÁLIDO","PREÇO INVÁLIDO")</f>
        <v>PREÇO VÁLIDO</v>
      </c>
      <c r="Q71" s="6">
        <f>IF(Relatório!O71=0, -1, (O71/Relatório!O71)-1)</f>
        <v>-1</v>
      </c>
    </row>
    <row r="72" spans="1:17" ht="24.95" customHeight="1">
      <c r="A72" s="3" t="s">
        <v>21</v>
      </c>
      <c r="B72" s="3" t="s">
        <v>79</v>
      </c>
      <c r="C72" s="3" t="s">
        <v>80</v>
      </c>
      <c r="D72" s="3" t="s">
        <v>76</v>
      </c>
      <c r="E72" s="3">
        <v>1366.13</v>
      </c>
      <c r="F72" s="1"/>
      <c r="G72" s="1"/>
      <c r="H72" s="2">
        <f t="shared" si="2"/>
        <v>0</v>
      </c>
      <c r="I72" s="4"/>
      <c r="J72" s="2">
        <f t="shared" si="9"/>
        <v>0</v>
      </c>
      <c r="K72" s="2">
        <f t="shared" si="10"/>
        <v>0</v>
      </c>
      <c r="L72" s="2">
        <f t="shared" si="11"/>
        <v>0</v>
      </c>
      <c r="M72" s="2">
        <f t="shared" si="12"/>
        <v>0</v>
      </c>
      <c r="N72" s="2">
        <f t="shared" si="13"/>
        <v>0</v>
      </c>
      <c r="O72" s="2">
        <f t="shared" si="14"/>
        <v>0</v>
      </c>
      <c r="P72" s="3" t="str">
        <f>IF(O72&lt;=(Relatório!O72*1.05),"PREÇO VÁLIDO","PREÇO INVÁLIDO")</f>
        <v>PREÇO VÁLIDO</v>
      </c>
      <c r="Q72" s="6">
        <f>IF(Relatório!O72=0, -1, (O72/Relatório!O72)-1)</f>
        <v>-1</v>
      </c>
    </row>
    <row r="73" spans="1:17" ht="24.95" customHeight="1">
      <c r="A73" s="3" t="s">
        <v>21</v>
      </c>
      <c r="B73" s="3" t="s">
        <v>74</v>
      </c>
      <c r="C73" s="3" t="s">
        <v>75</v>
      </c>
      <c r="D73" s="3" t="s">
        <v>76</v>
      </c>
      <c r="E73" s="3">
        <v>3395.92</v>
      </c>
      <c r="F73" s="1"/>
      <c r="G73" s="1"/>
      <c r="H73" s="2">
        <f t="shared" si="2"/>
        <v>0</v>
      </c>
      <c r="I73" s="4"/>
      <c r="J73" s="2">
        <f t="shared" si="9"/>
        <v>0</v>
      </c>
      <c r="K73" s="2">
        <f t="shared" si="10"/>
        <v>0</v>
      </c>
      <c r="L73" s="2">
        <f t="shared" si="11"/>
        <v>0</v>
      </c>
      <c r="M73" s="2">
        <f t="shared" si="12"/>
        <v>0</v>
      </c>
      <c r="N73" s="2">
        <f t="shared" si="13"/>
        <v>0</v>
      </c>
      <c r="O73" s="2">
        <f t="shared" si="14"/>
        <v>0</v>
      </c>
      <c r="P73" s="3" t="str">
        <f>IF(O73&lt;=(Relatório!O73*1.05),"PREÇO VÁLIDO","PREÇO INVÁLIDO")</f>
        <v>PREÇO VÁLIDO</v>
      </c>
      <c r="Q73" s="6">
        <f>IF(Relatório!O73=0, -1, (O73/Relatório!O73)-1)</f>
        <v>-1</v>
      </c>
    </row>
    <row r="74" spans="1:17" ht="24.95" customHeight="1">
      <c r="A74" s="3" t="s">
        <v>21</v>
      </c>
      <c r="B74" s="3" t="s">
        <v>85</v>
      </c>
      <c r="C74" s="3" t="s">
        <v>86</v>
      </c>
      <c r="D74" s="3" t="s">
        <v>65</v>
      </c>
      <c r="E74" s="3">
        <v>145.58000000000001</v>
      </c>
      <c r="F74" s="1"/>
      <c r="G74" s="1"/>
      <c r="H74" s="2">
        <f t="shared" si="2"/>
        <v>0</v>
      </c>
      <c r="I74" s="4"/>
      <c r="J74" s="2">
        <f t="shared" si="9"/>
        <v>0</v>
      </c>
      <c r="K74" s="2">
        <f t="shared" si="10"/>
        <v>0</v>
      </c>
      <c r="L74" s="2">
        <f t="shared" si="11"/>
        <v>0</v>
      </c>
      <c r="M74" s="2">
        <f t="shared" si="12"/>
        <v>0</v>
      </c>
      <c r="N74" s="2">
        <f t="shared" si="13"/>
        <v>0</v>
      </c>
      <c r="O74" s="2">
        <f t="shared" si="14"/>
        <v>0</v>
      </c>
      <c r="P74" s="3" t="str">
        <f>IF(O74&lt;=(Relatório!O74*1.05),"PREÇO VÁLIDO","PREÇO INVÁLIDO")</f>
        <v>PREÇO VÁLIDO</v>
      </c>
      <c r="Q74" s="6">
        <f>IF(Relatório!O74=0, -1, (O74/Relatório!O74)-1)</f>
        <v>-1</v>
      </c>
    </row>
    <row r="75" spans="1:17" ht="24.95" customHeight="1">
      <c r="A75" s="3" t="s">
        <v>21</v>
      </c>
      <c r="B75" s="3" t="s">
        <v>108</v>
      </c>
      <c r="C75" s="3" t="s">
        <v>109</v>
      </c>
      <c r="D75" s="3" t="s">
        <v>53</v>
      </c>
      <c r="E75" s="3">
        <v>200</v>
      </c>
      <c r="F75" s="1"/>
      <c r="G75" s="1"/>
      <c r="H75" s="2">
        <f t="shared" si="2"/>
        <v>0</v>
      </c>
      <c r="I75" s="4"/>
      <c r="J75" s="2">
        <f t="shared" si="9"/>
        <v>0</v>
      </c>
      <c r="K75" s="2">
        <f t="shared" si="10"/>
        <v>0</v>
      </c>
      <c r="L75" s="2">
        <f t="shared" si="11"/>
        <v>0</v>
      </c>
      <c r="M75" s="2">
        <f t="shared" si="12"/>
        <v>0</v>
      </c>
      <c r="N75" s="2">
        <f t="shared" si="13"/>
        <v>0</v>
      </c>
      <c r="O75" s="2">
        <f t="shared" si="14"/>
        <v>0</v>
      </c>
      <c r="P75" s="3" t="str">
        <f>IF(O75&lt;=(Relatório!O75*1.05),"PREÇO VÁLIDO","PREÇO INVÁLIDO")</f>
        <v>PREÇO VÁLIDO</v>
      </c>
      <c r="Q75" s="6">
        <f>IF(Relatório!O75=0, -1, (O75/Relatório!O75)-1)</f>
        <v>-1</v>
      </c>
    </row>
    <row r="76" spans="1:17" ht="24.95" customHeight="1">
      <c r="A76" s="3" t="s">
        <v>21</v>
      </c>
      <c r="B76" s="3" t="s">
        <v>110</v>
      </c>
      <c r="C76" s="3" t="s">
        <v>111</v>
      </c>
      <c r="D76" s="3" t="s">
        <v>29</v>
      </c>
      <c r="E76" s="3">
        <v>4225.04</v>
      </c>
      <c r="F76" s="1"/>
      <c r="G76" s="1"/>
      <c r="H76" s="2">
        <f t="shared" si="2"/>
        <v>0</v>
      </c>
      <c r="I76" s="4"/>
      <c r="J76" s="2">
        <f t="shared" si="9"/>
        <v>0</v>
      </c>
      <c r="K76" s="2">
        <f t="shared" si="10"/>
        <v>0</v>
      </c>
      <c r="L76" s="2">
        <f t="shared" si="11"/>
        <v>0</v>
      </c>
      <c r="M76" s="2">
        <f t="shared" si="12"/>
        <v>0</v>
      </c>
      <c r="N76" s="2">
        <f t="shared" si="13"/>
        <v>0</v>
      </c>
      <c r="O76" s="2">
        <f t="shared" si="14"/>
        <v>0</v>
      </c>
      <c r="P76" s="3" t="str">
        <f>IF(O76&lt;=(Relatório!O76*1.05),"PREÇO VÁLIDO","PREÇO INVÁLIDO")</f>
        <v>PREÇO VÁLIDO</v>
      </c>
      <c r="Q76" s="6">
        <f>IF(Relatório!O76=0, -1, (O76/Relatório!O76)-1)</f>
        <v>-1</v>
      </c>
    </row>
    <row r="77" spans="1:17" ht="24.95" customHeight="1">
      <c r="A77" s="3" t="s">
        <v>21</v>
      </c>
      <c r="B77" s="3" t="s">
        <v>112</v>
      </c>
      <c r="C77" s="3" t="s">
        <v>113</v>
      </c>
      <c r="D77" s="3" t="s">
        <v>26</v>
      </c>
      <c r="E77" s="3">
        <v>6932.46</v>
      </c>
      <c r="F77" s="1"/>
      <c r="G77" s="1"/>
      <c r="H77" s="2">
        <f t="shared" si="2"/>
        <v>0</v>
      </c>
      <c r="I77" s="4"/>
      <c r="J77" s="2">
        <f t="shared" si="9"/>
        <v>0</v>
      </c>
      <c r="K77" s="2">
        <f t="shared" si="10"/>
        <v>0</v>
      </c>
      <c r="L77" s="2">
        <f t="shared" si="11"/>
        <v>0</v>
      </c>
      <c r="M77" s="2">
        <f t="shared" si="12"/>
        <v>0</v>
      </c>
      <c r="N77" s="2">
        <f t="shared" si="13"/>
        <v>0</v>
      </c>
      <c r="O77" s="2">
        <f t="shared" si="14"/>
        <v>0</v>
      </c>
      <c r="P77" s="3" t="str">
        <f>IF(O77&lt;=(Relatório!O77*1.05),"PREÇO VÁLIDO","PREÇO INVÁLIDO")</f>
        <v>PREÇO VÁLIDO</v>
      </c>
      <c r="Q77" s="6">
        <f>IF(Relatório!O77=0, -1, (O77/Relatório!O77)-1)</f>
        <v>-1</v>
      </c>
    </row>
    <row r="78" spans="1:17" ht="24.95" customHeight="1">
      <c r="A78" s="3" t="s">
        <v>21</v>
      </c>
      <c r="B78" s="3" t="s">
        <v>114</v>
      </c>
      <c r="C78" s="3" t="s">
        <v>115</v>
      </c>
      <c r="D78" s="3" t="s">
        <v>76</v>
      </c>
      <c r="E78" s="3">
        <v>831.89</v>
      </c>
      <c r="F78" s="1"/>
      <c r="G78" s="1"/>
      <c r="H78" s="2">
        <f t="shared" si="2"/>
        <v>0</v>
      </c>
      <c r="I78" s="4"/>
      <c r="J78" s="2">
        <f t="shared" si="9"/>
        <v>0</v>
      </c>
      <c r="K78" s="2">
        <f t="shared" si="10"/>
        <v>0</v>
      </c>
      <c r="L78" s="2">
        <f t="shared" si="11"/>
        <v>0</v>
      </c>
      <c r="M78" s="2">
        <f t="shared" si="12"/>
        <v>0</v>
      </c>
      <c r="N78" s="2">
        <f t="shared" si="13"/>
        <v>0</v>
      </c>
      <c r="O78" s="2">
        <f t="shared" si="14"/>
        <v>0</v>
      </c>
      <c r="P78" s="3" t="str">
        <f>IF(O78&lt;=(Relatório!O78*1.05),"PREÇO VÁLIDO","PREÇO INVÁLIDO")</f>
        <v>PREÇO VÁLIDO</v>
      </c>
      <c r="Q78" s="6">
        <f>IF(Relatório!O78=0, -1, (O78/Relatório!O78)-1)</f>
        <v>-1</v>
      </c>
    </row>
    <row r="79" spans="1:17" ht="24.95" customHeight="1">
      <c r="A79" s="3" t="s">
        <v>21</v>
      </c>
      <c r="B79" s="3" t="s">
        <v>116</v>
      </c>
      <c r="C79" s="3" t="s">
        <v>117</v>
      </c>
      <c r="D79" s="3" t="s">
        <v>53</v>
      </c>
      <c r="E79" s="3">
        <v>346</v>
      </c>
      <c r="F79" s="1"/>
      <c r="G79" s="1"/>
      <c r="H79" s="2">
        <f t="shared" si="2"/>
        <v>0</v>
      </c>
      <c r="I79" s="4"/>
      <c r="J79" s="2">
        <f t="shared" si="9"/>
        <v>0</v>
      </c>
      <c r="K79" s="2">
        <f t="shared" si="10"/>
        <v>0</v>
      </c>
      <c r="L79" s="2">
        <f t="shared" si="11"/>
        <v>0</v>
      </c>
      <c r="M79" s="2">
        <f t="shared" si="12"/>
        <v>0</v>
      </c>
      <c r="N79" s="2">
        <f t="shared" si="13"/>
        <v>0</v>
      </c>
      <c r="O79" s="2">
        <f t="shared" si="14"/>
        <v>0</v>
      </c>
      <c r="P79" s="3" t="str">
        <f>IF(O79&lt;=(Relatório!O79*1.05),"PREÇO VÁLIDO","PREÇO INVÁLIDO")</f>
        <v>PREÇO VÁLIDO</v>
      </c>
      <c r="Q79" s="6">
        <f>IF(Relatório!O79=0, -1, (O79/Relatório!O79)-1)</f>
        <v>-1</v>
      </c>
    </row>
    <row r="80" spans="1:17" ht="24.95" customHeight="1">
      <c r="A80" s="3" t="s">
        <v>21</v>
      </c>
      <c r="B80" s="3" t="s">
        <v>118</v>
      </c>
      <c r="C80" s="3" t="s">
        <v>119</v>
      </c>
      <c r="D80" s="3" t="s">
        <v>76</v>
      </c>
      <c r="E80" s="3">
        <v>28.8</v>
      </c>
      <c r="F80" s="1"/>
      <c r="G80" s="1"/>
      <c r="H80" s="2">
        <f t="shared" si="2"/>
        <v>0</v>
      </c>
      <c r="I80" s="4"/>
      <c r="J80" s="2">
        <f t="shared" si="9"/>
        <v>0</v>
      </c>
      <c r="K80" s="2">
        <f t="shared" si="10"/>
        <v>0</v>
      </c>
      <c r="L80" s="2">
        <f t="shared" si="11"/>
        <v>0</v>
      </c>
      <c r="M80" s="2">
        <f t="shared" si="12"/>
        <v>0</v>
      </c>
      <c r="N80" s="2">
        <f t="shared" si="13"/>
        <v>0</v>
      </c>
      <c r="O80" s="2">
        <f t="shared" si="14"/>
        <v>0</v>
      </c>
      <c r="P80" s="3" t="str">
        <f>IF(O80&lt;=(Relatório!O80*1.05),"PREÇO VÁLIDO","PREÇO INVÁLIDO")</f>
        <v>PREÇO VÁLIDO</v>
      </c>
      <c r="Q80" s="6">
        <f>IF(Relatório!O80=0, -1, (O80/Relatório!O80)-1)</f>
        <v>-1</v>
      </c>
    </row>
    <row r="81" spans="1:17">
      <c r="A81" s="7" t="s">
        <v>45</v>
      </c>
      <c r="B81" s="8"/>
      <c r="C81" s="8"/>
      <c r="D81" s="8"/>
      <c r="E81" s="8"/>
      <c r="F81" s="8"/>
      <c r="G81" s="8"/>
      <c r="H81" s="8"/>
      <c r="I81" s="8"/>
      <c r="J81" s="8"/>
      <c r="K81" s="8"/>
      <c r="L81" s="8"/>
      <c r="M81" s="8"/>
      <c r="N81" s="8"/>
      <c r="O81" s="8">
        <f>SUM(O42:O80)</f>
        <v>0</v>
      </c>
    </row>
    <row r="83" spans="1:17">
      <c r="A83" s="9" t="s">
        <v>120</v>
      </c>
    </row>
    <row r="84" spans="1:17">
      <c r="A84" s="11" t="s">
        <v>4</v>
      </c>
      <c r="B84" s="11" t="s">
        <v>5</v>
      </c>
      <c r="C84" s="11" t="s">
        <v>6</v>
      </c>
      <c r="D84" s="11" t="s">
        <v>7</v>
      </c>
      <c r="E84" s="11" t="s">
        <v>8</v>
      </c>
      <c r="F84" s="11" t="s">
        <v>9</v>
      </c>
      <c r="G84" s="11" t="s">
        <v>10</v>
      </c>
      <c r="H84" s="11" t="s">
        <v>12</v>
      </c>
      <c r="I84" s="11" t="s">
        <v>13</v>
      </c>
      <c r="J84" s="11" t="s">
        <v>14</v>
      </c>
      <c r="K84" s="11" t="s">
        <v>15</v>
      </c>
      <c r="L84" s="11" t="s">
        <v>11</v>
      </c>
      <c r="M84" s="11" t="s">
        <v>16</v>
      </c>
      <c r="N84" s="11" t="s">
        <v>17</v>
      </c>
      <c r="O84" s="11" t="s">
        <v>18</v>
      </c>
      <c r="P84" s="11" t="s">
        <v>19</v>
      </c>
      <c r="Q84" s="11" t="s">
        <v>20</v>
      </c>
    </row>
    <row r="85" spans="1:17" ht="24.95" customHeight="1">
      <c r="A85" s="3" t="s">
        <v>21</v>
      </c>
      <c r="B85" s="3"/>
      <c r="C85" s="3" t="s">
        <v>121</v>
      </c>
      <c r="D85" s="3"/>
      <c r="E85" s="3"/>
      <c r="F85" s="3"/>
      <c r="G85" s="3"/>
      <c r="H85" s="3"/>
      <c r="I85" s="4"/>
      <c r="J85" s="3"/>
      <c r="K85" s="3"/>
      <c r="L85" s="3"/>
      <c r="M85" s="3"/>
      <c r="N85" s="3"/>
      <c r="O85" s="3"/>
      <c r="P85" s="3" t="str">
        <f>IF(O85&lt;=(Relatório!O85*1.05),"PREÇO VÁLIDO","PREÇO INVÁLIDO")</f>
        <v>PREÇO VÁLIDO</v>
      </c>
      <c r="Q85" s="6">
        <f>IF(Relatório!O85=0, -1, (O85/Relatório!O85)-1)</f>
        <v>-1</v>
      </c>
    </row>
    <row r="86" spans="1:17" ht="24.95" customHeight="1">
      <c r="A86" s="3" t="s">
        <v>21</v>
      </c>
      <c r="B86" s="3"/>
      <c r="C86" s="3" t="s">
        <v>122</v>
      </c>
      <c r="D86" s="3"/>
      <c r="E86" s="3"/>
      <c r="F86" s="3"/>
      <c r="G86" s="3"/>
      <c r="H86" s="3"/>
      <c r="I86" s="4"/>
      <c r="J86" s="3"/>
      <c r="K86" s="3"/>
      <c r="L86" s="3"/>
      <c r="M86" s="3"/>
      <c r="N86" s="3"/>
      <c r="O86" s="3"/>
      <c r="P86" s="3" t="str">
        <f>IF(O86&lt;=(Relatório!O86*1.05),"PREÇO VÁLIDO","PREÇO INVÁLIDO")</f>
        <v>PREÇO VÁLIDO</v>
      </c>
      <c r="Q86" s="6">
        <f>IF(Relatório!O86=0, -1, (O86/Relatório!O86)-1)</f>
        <v>-1</v>
      </c>
    </row>
    <row r="87" spans="1:17" ht="24.95" customHeight="1">
      <c r="A87" s="3" t="s">
        <v>21</v>
      </c>
      <c r="B87" s="3" t="s">
        <v>123</v>
      </c>
      <c r="C87" s="3" t="s">
        <v>124</v>
      </c>
      <c r="D87" s="3" t="s">
        <v>26</v>
      </c>
      <c r="E87" s="3">
        <v>32</v>
      </c>
      <c r="F87" s="1"/>
      <c r="G87" s="1"/>
      <c r="H87" s="2">
        <f t="shared" ref="H87" si="15">F87+G87</f>
        <v>0</v>
      </c>
      <c r="I87" s="4"/>
      <c r="J87" s="2">
        <f>F87+(I87/100*F87)</f>
        <v>0</v>
      </c>
      <c r="K87" s="2">
        <f>G87+(I87/100*G87)</f>
        <v>0</v>
      </c>
      <c r="L87" s="2">
        <f>TRUNC(J87+K87,2)</f>
        <v>0</v>
      </c>
      <c r="M87" s="2">
        <f>IF((J87+K87), TRUNC((J87/(J87+K87)*O87),2), 0)</f>
        <v>0</v>
      </c>
      <c r="N87" s="2">
        <f>IF((J87+K87), TRUNC((K87/(J87+K87)*O87),2), 0)</f>
        <v>0</v>
      </c>
      <c r="O87" s="2">
        <f>TRUNC(L87*E87,2)</f>
        <v>0</v>
      </c>
      <c r="P87" s="3" t="str">
        <f>IF(O87&lt;=(Relatório!O87*1.05),"PREÇO VÁLIDO","PREÇO INVÁLIDO")</f>
        <v>PREÇO VÁLIDO</v>
      </c>
      <c r="Q87" s="6">
        <f>IF(Relatório!O87=0, -1, (O87/Relatório!O87)-1)</f>
        <v>-1</v>
      </c>
    </row>
    <row r="88" spans="1:17">
      <c r="A88" s="7" t="s">
        <v>45</v>
      </c>
      <c r="B88" s="8"/>
      <c r="C88" s="8"/>
      <c r="D88" s="8"/>
      <c r="E88" s="8"/>
      <c r="F88" s="8"/>
      <c r="G88" s="8"/>
      <c r="H88" s="8"/>
      <c r="I88" s="8"/>
      <c r="J88" s="8"/>
      <c r="K88" s="8"/>
      <c r="L88" s="8"/>
      <c r="M88" s="8"/>
      <c r="N88" s="8"/>
      <c r="O88" s="8">
        <f>SUM(O83:O87)</f>
        <v>0</v>
      </c>
    </row>
    <row r="90" spans="1:17">
      <c r="A90" s="9" t="s">
        <v>125</v>
      </c>
    </row>
    <row r="91" spans="1:17">
      <c r="A91" s="11" t="s">
        <v>4</v>
      </c>
      <c r="B91" s="11" t="s">
        <v>5</v>
      </c>
      <c r="C91" s="11" t="s">
        <v>6</v>
      </c>
      <c r="D91" s="11" t="s">
        <v>7</v>
      </c>
      <c r="E91" s="11" t="s">
        <v>8</v>
      </c>
      <c r="F91" s="11" t="s">
        <v>9</v>
      </c>
      <c r="G91" s="11" t="s">
        <v>10</v>
      </c>
      <c r="H91" s="11" t="s">
        <v>12</v>
      </c>
      <c r="I91" s="11" t="s">
        <v>13</v>
      </c>
      <c r="J91" s="11" t="s">
        <v>14</v>
      </c>
      <c r="K91" s="11" t="s">
        <v>15</v>
      </c>
      <c r="L91" s="11" t="s">
        <v>11</v>
      </c>
      <c r="M91" s="11" t="s">
        <v>16</v>
      </c>
      <c r="N91" s="11" t="s">
        <v>17</v>
      </c>
      <c r="O91" s="11" t="s">
        <v>18</v>
      </c>
      <c r="P91" s="11" t="s">
        <v>19</v>
      </c>
      <c r="Q91" s="11" t="s">
        <v>20</v>
      </c>
    </row>
    <row r="92" spans="1:17" ht="24.95" customHeight="1">
      <c r="A92" s="3" t="s">
        <v>21</v>
      </c>
      <c r="B92" s="3"/>
      <c r="C92" s="3" t="s">
        <v>126</v>
      </c>
      <c r="D92" s="3"/>
      <c r="E92" s="3"/>
      <c r="F92" s="3"/>
      <c r="G92" s="3"/>
      <c r="H92" s="3"/>
      <c r="I92" s="4"/>
      <c r="J92" s="3"/>
      <c r="K92" s="3"/>
      <c r="L92" s="3"/>
      <c r="M92" s="3"/>
      <c r="N92" s="3"/>
      <c r="O92" s="3"/>
      <c r="P92" s="3" t="str">
        <f>IF(O92&lt;=(Relatório!O92*1.05),"PREÇO VÁLIDO","PREÇO INVÁLIDO")</f>
        <v>PREÇO VÁLIDO</v>
      </c>
      <c r="Q92" s="6">
        <f>IF(Relatório!O92=0, -1, (O92/Relatório!O92)-1)</f>
        <v>-1</v>
      </c>
    </row>
    <row r="93" spans="1:17" ht="24.95" customHeight="1">
      <c r="A93" s="3" t="s">
        <v>21</v>
      </c>
      <c r="B93" s="3" t="s">
        <v>127</v>
      </c>
      <c r="C93" s="3" t="s">
        <v>128</v>
      </c>
      <c r="D93" s="3" t="s">
        <v>53</v>
      </c>
      <c r="E93" s="3">
        <v>3</v>
      </c>
      <c r="F93" s="1"/>
      <c r="G93" s="1"/>
      <c r="H93" s="2">
        <f t="shared" ref="H93" si="16">F93+G93</f>
        <v>0</v>
      </c>
      <c r="I93" s="4"/>
      <c r="J93" s="2">
        <f>F93+(I93/100*F93)</f>
        <v>0</v>
      </c>
      <c r="K93" s="2">
        <f>G93+(I93/100*G93)</f>
        <v>0</v>
      </c>
      <c r="L93" s="2">
        <f>TRUNC(J93+K93,2)</f>
        <v>0</v>
      </c>
      <c r="M93" s="2">
        <f>IF((J93+K93), TRUNC((J93/(J93+K93)*O93),2), 0)</f>
        <v>0</v>
      </c>
      <c r="N93" s="2">
        <f>IF((J93+K93), TRUNC((K93/(J93+K93)*O93),2), 0)</f>
        <v>0</v>
      </c>
      <c r="O93" s="2">
        <f>TRUNC(L93*E93,2)</f>
        <v>0</v>
      </c>
      <c r="P93" s="3" t="str">
        <f>IF(O93&lt;=(Relatório!O93*1.05),"PREÇO VÁLIDO","PREÇO INVÁLIDO")</f>
        <v>PREÇO VÁLIDO</v>
      </c>
      <c r="Q93" s="6">
        <f>IF(Relatório!O93=0, -1, (O93/Relatório!O93)-1)</f>
        <v>-1</v>
      </c>
    </row>
    <row r="94" spans="1:17">
      <c r="A94" s="7" t="s">
        <v>45</v>
      </c>
      <c r="B94" s="8"/>
      <c r="C94" s="8"/>
      <c r="D94" s="8"/>
      <c r="E94" s="8"/>
      <c r="F94" s="8"/>
      <c r="G94" s="8"/>
      <c r="H94" s="8"/>
      <c r="I94" s="8"/>
      <c r="J94" s="8"/>
      <c r="K94" s="8"/>
      <c r="L94" s="8"/>
      <c r="M94" s="8"/>
      <c r="N94" s="8"/>
      <c r="O94" s="8">
        <f>SUM(O90:O93)</f>
        <v>0</v>
      </c>
    </row>
    <row r="95" spans="1:17">
      <c r="A95" s="7" t="s">
        <v>129</v>
      </c>
      <c r="B95" s="8"/>
      <c r="C95" s="8"/>
      <c r="D95" s="8"/>
      <c r="E95" s="8"/>
      <c r="F95" s="8"/>
      <c r="G95" s="8"/>
      <c r="H95" s="8"/>
      <c r="I95" s="8"/>
      <c r="J95" s="8"/>
      <c r="K95" s="8"/>
      <c r="L95" s="8"/>
      <c r="M95" s="8"/>
      <c r="N95" s="8"/>
      <c r="O95" s="8">
        <f>SUM(O30,O40,O81,O88,O94)</f>
        <v>0</v>
      </c>
    </row>
    <row r="97" spans="1:2">
      <c r="A97" t="str">
        <f>CONCATENATE("Importa o presente valor total proposto em: ", TEXT(SUM(O30,O40,O81,O88,O94), "R$ #.###,#0"))</f>
        <v>Importa o presente valor total proposto em: R$ ,0</v>
      </c>
    </row>
    <row r="99" spans="1:2">
      <c r="B99" s="9" t="s">
        <v>130</v>
      </c>
    </row>
    <row r="100" spans="1:2">
      <c r="B100" s="9" t="s">
        <v>131</v>
      </c>
    </row>
  </sheetData>
  <mergeCells count="8">
    <mergeCell ref="A7"/>
    <mergeCell ref="A8"/>
    <mergeCell ref="A9"/>
    <mergeCell ref="B1:F1"/>
    <mergeCell ref="B2:F2"/>
    <mergeCell ref="B3:F3"/>
    <mergeCell ref="A4:G4"/>
    <mergeCell ref="A6"/>
  </mergeCells>
  <pageMargins left="0.4" right="0.4" top="0.4" bottom="0.4" header="0.3" footer="0.3"/>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00"/>
  <sheetViews>
    <sheetView topLeftCell="A39" workbookViewId="0">
      <selection activeCell="F39" sqref="F1:G1048576"/>
    </sheetView>
  </sheetViews>
  <sheetFormatPr defaultRowHeight="15"/>
  <cols>
    <col min="1" max="1" width="31.140625" customWidth="1"/>
    <col min="2" max="2" width="13.42578125" customWidth="1"/>
    <col min="3" max="3" width="55.7109375" customWidth="1"/>
    <col min="4" max="5" width="13.42578125" customWidth="1"/>
    <col min="6" max="7" width="24.42578125" customWidth="1"/>
    <col min="8" max="9" width="29" customWidth="1"/>
    <col min="10" max="15" width="24.42578125" customWidth="1"/>
    <col min="16" max="17" width="24.42578125" hidden="1" customWidth="1"/>
  </cols>
  <sheetData>
    <row r="1" spans="1:9">
      <c r="B1" s="12" t="s">
        <v>0</v>
      </c>
      <c r="C1" s="13"/>
      <c r="D1" s="13"/>
      <c r="E1" s="13"/>
      <c r="F1" s="13"/>
    </row>
    <row r="2" spans="1:9">
      <c r="B2" s="12" t="s">
        <v>1</v>
      </c>
      <c r="C2" s="13"/>
      <c r="D2" s="13"/>
      <c r="E2" s="13"/>
      <c r="F2" s="13"/>
    </row>
    <row r="3" spans="1:9">
      <c r="B3" s="12" t="s">
        <v>0</v>
      </c>
      <c r="C3" s="13"/>
      <c r="D3" s="13"/>
      <c r="E3" s="13"/>
      <c r="F3" s="13"/>
    </row>
    <row r="4" spans="1:9" ht="18">
      <c r="A4" s="14" t="s">
        <v>2</v>
      </c>
      <c r="B4" s="13"/>
      <c r="C4" s="13"/>
      <c r="D4" s="13"/>
      <c r="E4" s="13"/>
      <c r="F4" s="13"/>
      <c r="G4" s="13"/>
    </row>
    <row r="6" spans="1:9">
      <c r="A6" s="15" t="s">
        <v>132</v>
      </c>
      <c r="B6" s="7" t="s">
        <v>133</v>
      </c>
      <c r="H6" s="10" t="s">
        <v>140</v>
      </c>
    </row>
    <row r="7" spans="1:9">
      <c r="A7" s="15" t="s">
        <v>134</v>
      </c>
      <c r="B7" s="5"/>
    </row>
    <row r="8" spans="1:9">
      <c r="A8" s="15" t="s">
        <v>135</v>
      </c>
      <c r="B8" s="5"/>
    </row>
    <row r="9" spans="1:9">
      <c r="A9" s="15" t="s">
        <v>136</v>
      </c>
      <c r="B9" s="5"/>
      <c r="H9" s="6" t="s">
        <v>141</v>
      </c>
      <c r="I9" s="6" t="s">
        <v>142</v>
      </c>
    </row>
    <row r="10" spans="1:9">
      <c r="A10" s="10" t="s">
        <v>137</v>
      </c>
      <c r="B10" s="6">
        <v>0</v>
      </c>
      <c r="D10" s="10" t="s">
        <v>138</v>
      </c>
      <c r="E10" s="6">
        <v>0</v>
      </c>
      <c r="H10" s="6">
        <f>SUM(M:M)/O95</f>
        <v>0.44645772699522024</v>
      </c>
      <c r="I10" s="6">
        <f>SUM(N:N)/O95</f>
        <v>0.55354210269172965</v>
      </c>
    </row>
    <row r="11" spans="1:9">
      <c r="A11" s="10" t="s">
        <v>138</v>
      </c>
      <c r="B11" s="6">
        <v>0</v>
      </c>
      <c r="D11" s="10" t="s">
        <v>139</v>
      </c>
      <c r="E11" s="6">
        <v>0</v>
      </c>
    </row>
    <row r="17" spans="1:17">
      <c r="A17" s="9" t="s">
        <v>3</v>
      </c>
    </row>
    <row r="18" spans="1:17">
      <c r="A18" s="11" t="s">
        <v>4</v>
      </c>
      <c r="B18" s="11" t="s">
        <v>5</v>
      </c>
      <c r="C18" s="11" t="s">
        <v>6</v>
      </c>
      <c r="D18" s="11" t="s">
        <v>7</v>
      </c>
      <c r="E18" s="11" t="s">
        <v>8</v>
      </c>
      <c r="F18" s="11" t="s">
        <v>9</v>
      </c>
      <c r="G18" s="11" t="s">
        <v>10</v>
      </c>
      <c r="H18" s="11" t="s">
        <v>12</v>
      </c>
      <c r="I18" s="11" t="s">
        <v>13</v>
      </c>
      <c r="J18" s="11" t="s">
        <v>14</v>
      </c>
      <c r="K18" s="11" t="s">
        <v>15</v>
      </c>
      <c r="L18" s="11" t="s">
        <v>11</v>
      </c>
      <c r="M18" s="11" t="s">
        <v>16</v>
      </c>
      <c r="N18" s="11" t="s">
        <v>17</v>
      </c>
      <c r="O18" s="11" t="s">
        <v>18</v>
      </c>
      <c r="P18" s="11" t="s">
        <v>19</v>
      </c>
      <c r="Q18" s="11" t="s">
        <v>20</v>
      </c>
    </row>
    <row r="19" spans="1:17" ht="24.95" customHeight="1">
      <c r="A19" s="3" t="s">
        <v>21</v>
      </c>
      <c r="B19" s="3"/>
      <c r="C19" s="3" t="s">
        <v>22</v>
      </c>
      <c r="D19" s="3"/>
      <c r="E19" s="3">
        <v>0</v>
      </c>
      <c r="F19" s="3"/>
      <c r="G19" s="3"/>
      <c r="H19" s="3"/>
      <c r="I19" s="4"/>
      <c r="J19" s="3"/>
      <c r="K19" s="3"/>
      <c r="L19" s="3"/>
      <c r="M19" s="3"/>
      <c r="N19" s="3"/>
      <c r="O19" s="3"/>
      <c r="P19" s="3" t="str">
        <f>IF(O19&lt;=(Relatório!O19*1.05),"PREÇO VÁLIDO","PREÇO INVÁLIDO")</f>
        <v>PREÇO VÁLIDO</v>
      </c>
    </row>
    <row r="20" spans="1:17" ht="24.95" customHeight="1">
      <c r="A20" s="3" t="s">
        <v>21</v>
      </c>
      <c r="B20" s="3" t="s">
        <v>24</v>
      </c>
      <c r="C20" s="3" t="s">
        <v>25</v>
      </c>
      <c r="D20" s="3" t="s">
        <v>26</v>
      </c>
      <c r="E20" s="3">
        <v>3</v>
      </c>
      <c r="F20" s="1">
        <v>426.21</v>
      </c>
      <c r="G20" s="1">
        <v>38.6</v>
      </c>
      <c r="H20" s="2">
        <v>426.21</v>
      </c>
      <c r="I20" s="4">
        <v>25</v>
      </c>
      <c r="J20" s="2">
        <f>F20+(I20/100*F20)</f>
        <v>532.76249999999993</v>
      </c>
      <c r="K20" s="2">
        <f>G20+(I20/100*G20)</f>
        <v>48.25</v>
      </c>
      <c r="L20" s="2">
        <f>TRUNC(J20+K20,2)</f>
        <v>581.01</v>
      </c>
      <c r="M20" s="2">
        <f>IF((J20+K20), TRUNC((J20/(J20+K20)*O20),2), 0)</f>
        <v>1598.28</v>
      </c>
      <c r="N20" s="2">
        <f>IF((J20+K20), TRUNC((K20/(J20+K20)*O20),2), 0)</f>
        <v>144.74</v>
      </c>
      <c r="O20" s="2">
        <f>TRUNC(L20*E20,2)</f>
        <v>1743.03</v>
      </c>
      <c r="P20" s="3" t="str">
        <f>IF(O20&lt;=(Relatório!O20*1.05),"PREÇO VÁLIDO","PREÇO INVÁLIDO")</f>
        <v>PREÇO VÁLIDO</v>
      </c>
    </row>
    <row r="21" spans="1:17" ht="24.95" customHeight="1">
      <c r="A21" s="3" t="s">
        <v>21</v>
      </c>
      <c r="B21" s="3" t="s">
        <v>27</v>
      </c>
      <c r="C21" s="3" t="s">
        <v>28</v>
      </c>
      <c r="D21" s="3" t="s">
        <v>29</v>
      </c>
      <c r="E21" s="3">
        <v>42250.400000000001</v>
      </c>
      <c r="F21" s="1">
        <v>0</v>
      </c>
      <c r="G21" s="1">
        <v>0.17</v>
      </c>
      <c r="H21" s="2">
        <v>0</v>
      </c>
      <c r="I21" s="4">
        <v>25</v>
      </c>
      <c r="J21" s="2">
        <f>F21+(I21/100*F21)</f>
        <v>0</v>
      </c>
      <c r="K21" s="2">
        <f>G21+(I21/100*G21)</f>
        <v>0.21250000000000002</v>
      </c>
      <c r="L21" s="2">
        <f>TRUNC(J21+K21,2)</f>
        <v>0.21</v>
      </c>
      <c r="M21" s="2">
        <f>IF((J21+K21), TRUNC((J21/(J21+K21)*O21),2), 0)</f>
        <v>0</v>
      </c>
      <c r="N21" s="2">
        <f>IF((J21+K21), TRUNC((K21/(J21+K21)*O21),2), 0)</f>
        <v>8872.58</v>
      </c>
      <c r="O21" s="2">
        <f>TRUNC(L21*E21,2)</f>
        <v>8872.58</v>
      </c>
      <c r="P21" s="3" t="str">
        <f>IF(O21&lt;=(Relatório!O21*1.05),"PREÇO VÁLIDO","PREÇO INVÁLIDO")</f>
        <v>PREÇO VÁLIDO</v>
      </c>
    </row>
    <row r="22" spans="1:17" ht="24.95" customHeight="1">
      <c r="A22" s="3" t="s">
        <v>21</v>
      </c>
      <c r="B22" s="3" t="s">
        <v>30</v>
      </c>
      <c r="C22" s="3" t="s">
        <v>31</v>
      </c>
      <c r="D22" s="3" t="s">
        <v>29</v>
      </c>
      <c r="E22" s="3">
        <v>719.66</v>
      </c>
      <c r="F22" s="1">
        <v>0</v>
      </c>
      <c r="G22" s="1">
        <v>0.8</v>
      </c>
      <c r="H22" s="2">
        <v>0.8</v>
      </c>
      <c r="I22" s="4">
        <v>25</v>
      </c>
      <c r="J22" s="2">
        <f>F22+(I22/100*F22)</f>
        <v>0</v>
      </c>
      <c r="K22" s="2">
        <f>G22+(I22/100*G22)</f>
        <v>1</v>
      </c>
      <c r="L22" s="2">
        <f>TRUNC(J22+K22,2)</f>
        <v>1</v>
      </c>
      <c r="M22" s="2">
        <f>IF((J22+K22), TRUNC((J22/(J22+K22)*O22),2), 0)</f>
        <v>0</v>
      </c>
      <c r="N22" s="2">
        <f>IF((J22+K22), TRUNC((K22/(J22+K22)*O22),2), 0)</f>
        <v>719.66</v>
      </c>
      <c r="O22" s="2">
        <f>TRUNC(L22*E22,2)</f>
        <v>719.66</v>
      </c>
      <c r="P22" s="3" t="str">
        <f>IF(O22&lt;=(Relatório!O22*1.05),"PREÇO VÁLIDO","PREÇO INVÁLIDO")</f>
        <v>PREÇO VÁLIDO</v>
      </c>
    </row>
    <row r="23" spans="1:17" ht="24.95" customHeight="1">
      <c r="A23" s="3" t="s">
        <v>21</v>
      </c>
      <c r="B23" s="3" t="s">
        <v>32</v>
      </c>
      <c r="C23" s="3" t="s">
        <v>33</v>
      </c>
      <c r="D23" s="3" t="s">
        <v>26</v>
      </c>
      <c r="E23" s="3">
        <v>17609</v>
      </c>
      <c r="F23" s="1">
        <v>0.33</v>
      </c>
      <c r="G23" s="1">
        <v>0.33</v>
      </c>
      <c r="H23" s="2">
        <v>0.66</v>
      </c>
      <c r="I23" s="4">
        <v>25</v>
      </c>
      <c r="J23" s="2">
        <f>F23+(I23/100*F23)</f>
        <v>0.41250000000000003</v>
      </c>
      <c r="K23" s="2">
        <f>G23+(I23/100*G23)</f>
        <v>0.41250000000000003</v>
      </c>
      <c r="L23" s="2">
        <f>TRUNC(J23+K23,2)</f>
        <v>0.82</v>
      </c>
      <c r="M23" s="2">
        <f>IF((J23+K23), TRUNC((J23/(J23+K23)*O23),2), 0)</f>
        <v>7219.69</v>
      </c>
      <c r="N23" s="2">
        <f>IF((J23+K23), TRUNC((K23/(J23+K23)*O23),2), 0)</f>
        <v>7219.69</v>
      </c>
      <c r="O23" s="2">
        <f>TRUNC(L23*E23,2)</f>
        <v>14439.38</v>
      </c>
      <c r="P23" s="3" t="str">
        <f>IF(O23&lt;=(Relatório!O23*1.05),"PREÇO VÁLIDO","PREÇO INVÁLIDO")</f>
        <v>PREÇO VÁLIDO</v>
      </c>
    </row>
    <row r="24" spans="1:17" ht="24.95" customHeight="1">
      <c r="A24" s="3" t="s">
        <v>21</v>
      </c>
      <c r="B24" s="3"/>
      <c r="C24" s="3" t="s">
        <v>34</v>
      </c>
      <c r="D24" s="3"/>
      <c r="E24" s="3">
        <v>0</v>
      </c>
      <c r="F24" s="3"/>
      <c r="G24" s="3"/>
      <c r="H24" s="3"/>
      <c r="I24" s="4"/>
      <c r="J24" s="3"/>
      <c r="K24" s="3"/>
      <c r="L24" s="3"/>
      <c r="M24" s="3"/>
      <c r="N24" s="3"/>
      <c r="O24" s="3"/>
      <c r="P24" s="3" t="str">
        <f>IF(O24&lt;=(Relatório!O24*1.05),"PREÇO VÁLIDO","PREÇO INVÁLIDO")</f>
        <v>PREÇO VÁLIDO</v>
      </c>
    </row>
    <row r="25" spans="1:17" ht="24.95" customHeight="1">
      <c r="A25" s="3" t="s">
        <v>21</v>
      </c>
      <c r="B25" s="3" t="s">
        <v>35</v>
      </c>
      <c r="C25" s="3" t="s">
        <v>36</v>
      </c>
      <c r="D25" s="3" t="s">
        <v>37</v>
      </c>
      <c r="E25" s="3">
        <v>40</v>
      </c>
      <c r="F25" s="1">
        <v>2.13</v>
      </c>
      <c r="G25" s="1">
        <v>115.56</v>
      </c>
      <c r="H25" s="2">
        <v>2.13</v>
      </c>
      <c r="I25" s="4">
        <v>25</v>
      </c>
      <c r="J25" s="2">
        <f>F25+(I25/100*F25)</f>
        <v>2.6624999999999996</v>
      </c>
      <c r="K25" s="2">
        <f>G25+(I25/100*G25)</f>
        <v>144.44999999999999</v>
      </c>
      <c r="L25" s="2">
        <f>TRUNC(J25+K25,2)</f>
        <v>147.11000000000001</v>
      </c>
      <c r="M25" s="2">
        <f>IF((J25+K25), TRUNC((J25/(J25+K25)*O25),2), 0)</f>
        <v>106.49</v>
      </c>
      <c r="N25" s="2">
        <f>IF((J25+K25), TRUNC((K25/(J25+K25)*O25),2), 0)</f>
        <v>5777.9</v>
      </c>
      <c r="O25" s="2">
        <f>TRUNC(L25*E25,2)</f>
        <v>5884.4</v>
      </c>
      <c r="P25" s="3" t="str">
        <f>IF(O25&lt;=(Relatório!O25*1.05),"PREÇO VÁLIDO","PREÇO INVÁLIDO")</f>
        <v>PREÇO VÁLIDO</v>
      </c>
    </row>
    <row r="26" spans="1:17" ht="24.95" customHeight="1">
      <c r="A26" s="3" t="s">
        <v>21</v>
      </c>
      <c r="B26" s="3" t="s">
        <v>38</v>
      </c>
      <c r="C26" s="3" t="s">
        <v>39</v>
      </c>
      <c r="D26" s="3" t="s">
        <v>37</v>
      </c>
      <c r="E26" s="3">
        <v>40</v>
      </c>
      <c r="F26" s="1">
        <v>2.23</v>
      </c>
      <c r="G26" s="1">
        <v>42.79</v>
      </c>
      <c r="H26" s="2">
        <v>2.23</v>
      </c>
      <c r="I26" s="4">
        <v>25</v>
      </c>
      <c r="J26" s="2">
        <f>F26+(I26/100*F26)</f>
        <v>2.7875000000000001</v>
      </c>
      <c r="K26" s="2">
        <f>G26+(I26/100*G26)</f>
        <v>53.487499999999997</v>
      </c>
      <c r="L26" s="2">
        <f>TRUNC(J26+K26,2)</f>
        <v>56.27</v>
      </c>
      <c r="M26" s="2">
        <f>IF((J26+K26), TRUNC((J26/(J26+K26)*O26),2), 0)</f>
        <v>111.49</v>
      </c>
      <c r="N26" s="2">
        <f>IF((J26+K26), TRUNC((K26/(J26+K26)*O26),2), 0)</f>
        <v>2139.3000000000002</v>
      </c>
      <c r="O26" s="2">
        <f>TRUNC(L26*E26,2)</f>
        <v>2250.8000000000002</v>
      </c>
      <c r="P26" s="3" t="str">
        <f>IF(O26&lt;=(Relatório!O26*1.05),"PREÇO VÁLIDO","PREÇO INVÁLIDO")</f>
        <v>PREÇO VÁLIDO</v>
      </c>
    </row>
    <row r="27" spans="1:17" ht="24.95" customHeight="1">
      <c r="A27" s="3" t="s">
        <v>21</v>
      </c>
      <c r="B27" s="3" t="s">
        <v>40</v>
      </c>
      <c r="C27" s="3" t="s">
        <v>41</v>
      </c>
      <c r="D27" s="3" t="s">
        <v>37</v>
      </c>
      <c r="E27" s="3">
        <v>80</v>
      </c>
      <c r="F27" s="1">
        <v>2.73</v>
      </c>
      <c r="G27" s="1">
        <v>36.82</v>
      </c>
      <c r="H27" s="2">
        <v>2.73</v>
      </c>
      <c r="I27" s="4">
        <v>25</v>
      </c>
      <c r="J27" s="2">
        <f>F27+(I27/100*F27)</f>
        <v>3.4125000000000001</v>
      </c>
      <c r="K27" s="2">
        <f>G27+(I27/100*G27)</f>
        <v>46.024999999999999</v>
      </c>
      <c r="L27" s="2">
        <f>TRUNC(J27+K27,2)</f>
        <v>49.43</v>
      </c>
      <c r="M27" s="2">
        <f>IF((J27+K27), TRUNC((J27/(J27+K27)*O27),2), 0)</f>
        <v>272.95</v>
      </c>
      <c r="N27" s="2">
        <f>IF((J27+K27), TRUNC((K27/(J27+K27)*O27),2), 0)</f>
        <v>3681.44</v>
      </c>
      <c r="O27" s="2">
        <f>TRUNC(L27*E27,2)</f>
        <v>3954.4</v>
      </c>
      <c r="P27" s="3" t="str">
        <f>IF(O27&lt;=(Relatório!O27*1.05),"PREÇO VÁLIDO","PREÇO INVÁLIDO")</f>
        <v>PREÇO VÁLIDO</v>
      </c>
    </row>
    <row r="28" spans="1:17" ht="24.95" customHeight="1">
      <c r="A28" s="3" t="s">
        <v>21</v>
      </c>
      <c r="B28" s="3"/>
      <c r="C28" s="3" t="s">
        <v>42</v>
      </c>
      <c r="D28" s="3"/>
      <c r="E28" s="3">
        <v>0</v>
      </c>
      <c r="F28" s="3"/>
      <c r="G28" s="3"/>
      <c r="H28" s="3"/>
      <c r="I28" s="4"/>
      <c r="J28" s="3"/>
      <c r="K28" s="3"/>
      <c r="L28" s="3"/>
      <c r="M28" s="3"/>
      <c r="N28" s="3"/>
      <c r="O28" s="3"/>
      <c r="P28" s="3" t="str">
        <f>IF(O28&lt;=(Relatório!O28*1.05),"PREÇO VÁLIDO","PREÇO INVÁLIDO")</f>
        <v>PREÇO VÁLIDO</v>
      </c>
    </row>
    <row r="29" spans="1:17" ht="24.95" customHeight="1">
      <c r="A29" s="3" t="s">
        <v>21</v>
      </c>
      <c r="B29" s="3" t="s">
        <v>43</v>
      </c>
      <c r="C29" s="3" t="s">
        <v>44</v>
      </c>
      <c r="D29" s="3" t="s">
        <v>37</v>
      </c>
      <c r="E29" s="3">
        <v>2</v>
      </c>
      <c r="F29" s="1">
        <v>41.53</v>
      </c>
      <c r="G29" s="1">
        <v>0</v>
      </c>
      <c r="H29" s="2">
        <v>41.53</v>
      </c>
      <c r="I29" s="4">
        <v>25</v>
      </c>
      <c r="J29" s="2">
        <f>F29+(I29/100*F29)</f>
        <v>51.912500000000001</v>
      </c>
      <c r="K29" s="2">
        <f>G29+(I29/100*G29)</f>
        <v>0</v>
      </c>
      <c r="L29" s="2">
        <f>TRUNC(J29+K29,2)</f>
        <v>51.91</v>
      </c>
      <c r="M29" s="2">
        <f>IF((J29+K29), TRUNC((J29/(J29+K29)*O29),2), 0)</f>
        <v>103.82</v>
      </c>
      <c r="N29" s="2">
        <f>IF((J29+K29), TRUNC((K29/(J29+K29)*O29),2), 0)</f>
        <v>0</v>
      </c>
      <c r="O29" s="2">
        <f>TRUNC(L29*E29,2)</f>
        <v>103.82</v>
      </c>
      <c r="P29" s="3" t="str">
        <f>IF(O29&lt;=(Relatório!O29*1.05),"PREÇO VÁLIDO","PREÇO INVÁLIDO")</f>
        <v>PREÇO VÁLIDO</v>
      </c>
    </row>
    <row r="30" spans="1:17">
      <c r="A30" s="7" t="s">
        <v>45</v>
      </c>
      <c r="B30" s="8"/>
      <c r="C30" s="8"/>
      <c r="D30" s="8"/>
      <c r="E30" s="8"/>
      <c r="F30" s="8"/>
      <c r="G30" s="8"/>
      <c r="H30" s="8"/>
      <c r="I30" s="8"/>
      <c r="J30" s="8"/>
      <c r="K30" s="8"/>
      <c r="L30" s="8"/>
      <c r="M30" s="8"/>
      <c r="N30" s="8"/>
      <c r="O30" s="8">
        <f>ROUND(SUM(O17:O29), 2)</f>
        <v>37968.07</v>
      </c>
    </row>
    <row r="32" spans="1:17">
      <c r="A32" s="9" t="s">
        <v>46</v>
      </c>
    </row>
    <row r="33" spans="1:17">
      <c r="A33" s="11" t="s">
        <v>4</v>
      </c>
      <c r="B33" s="11" t="s">
        <v>5</v>
      </c>
      <c r="C33" s="11" t="s">
        <v>6</v>
      </c>
      <c r="D33" s="11" t="s">
        <v>7</v>
      </c>
      <c r="E33" s="11" t="s">
        <v>8</v>
      </c>
      <c r="F33" s="11" t="s">
        <v>9</v>
      </c>
      <c r="G33" s="11" t="s">
        <v>10</v>
      </c>
      <c r="H33" s="11" t="s">
        <v>12</v>
      </c>
      <c r="I33" s="11" t="s">
        <v>13</v>
      </c>
      <c r="J33" s="11" t="s">
        <v>14</v>
      </c>
      <c r="K33" s="11" t="s">
        <v>15</v>
      </c>
      <c r="L33" s="11" t="s">
        <v>11</v>
      </c>
      <c r="M33" s="11" t="s">
        <v>16</v>
      </c>
      <c r="N33" s="11" t="s">
        <v>17</v>
      </c>
      <c r="O33" s="11" t="s">
        <v>18</v>
      </c>
      <c r="P33" s="11" t="s">
        <v>19</v>
      </c>
      <c r="Q33" s="11" t="s">
        <v>20</v>
      </c>
    </row>
    <row r="34" spans="1:17" ht="24.95" customHeight="1">
      <c r="A34" s="3" t="s">
        <v>21</v>
      </c>
      <c r="B34" s="3"/>
      <c r="C34" s="3" t="s">
        <v>47</v>
      </c>
      <c r="D34" s="3"/>
      <c r="E34" s="3"/>
      <c r="F34" s="3"/>
      <c r="G34" s="3"/>
      <c r="H34" s="3"/>
      <c r="I34" s="4"/>
      <c r="J34" s="3"/>
      <c r="K34" s="3"/>
      <c r="L34" s="3"/>
      <c r="M34" s="3"/>
      <c r="N34" s="3"/>
      <c r="O34" s="3"/>
      <c r="P34" s="3" t="str">
        <f>IF(O34&lt;=(Relatório!O34*1.05),"PREÇO VÁLIDO","PREÇO INVÁLIDO")</f>
        <v>PREÇO VÁLIDO</v>
      </c>
    </row>
    <row r="35" spans="1:17" ht="24.95" customHeight="1">
      <c r="A35" s="3" t="s">
        <v>21</v>
      </c>
      <c r="B35" s="3" t="s">
        <v>48</v>
      </c>
      <c r="C35" s="3" t="s">
        <v>49</v>
      </c>
      <c r="D35" s="3" t="s">
        <v>50</v>
      </c>
      <c r="E35" s="3">
        <v>5</v>
      </c>
      <c r="F35" s="1">
        <v>832.5</v>
      </c>
      <c r="G35" s="1">
        <v>0</v>
      </c>
      <c r="H35" s="2">
        <v>832.5</v>
      </c>
      <c r="I35" s="4">
        <v>25</v>
      </c>
      <c r="J35" s="2">
        <f>F35+(I35/100*F35)</f>
        <v>1040.625</v>
      </c>
      <c r="K35" s="2">
        <f>G35+(I35/100*G35)</f>
        <v>0</v>
      </c>
      <c r="L35" s="2">
        <f>TRUNC(J35+K35,2)</f>
        <v>1040.6199999999999</v>
      </c>
      <c r="M35" s="2">
        <f>IF((J35+K35), TRUNC((J35/(J35+K35)*O35),2), 0)</f>
        <v>5203.1000000000004</v>
      </c>
      <c r="N35" s="2">
        <f>IF((J35+K35), TRUNC((K35/(J35+K35)*O35),2), 0)</f>
        <v>0</v>
      </c>
      <c r="O35" s="2">
        <f>TRUNC(L35*E35,2)</f>
        <v>5203.1000000000004</v>
      </c>
      <c r="P35" s="3" t="str">
        <f>IF(O35&lt;=(Relatório!O35*1.05),"PREÇO VÁLIDO","PREÇO INVÁLIDO")</f>
        <v>PREÇO VÁLIDO</v>
      </c>
    </row>
    <row r="36" spans="1:17" ht="24.95" customHeight="1">
      <c r="A36" s="3" t="s">
        <v>21</v>
      </c>
      <c r="B36" s="3" t="s">
        <v>51</v>
      </c>
      <c r="C36" s="3" t="s">
        <v>52</v>
      </c>
      <c r="D36" s="3" t="s">
        <v>53</v>
      </c>
      <c r="E36" s="3">
        <v>3</v>
      </c>
      <c r="F36" s="1">
        <v>225.33</v>
      </c>
      <c r="G36" s="1">
        <v>0</v>
      </c>
      <c r="H36" s="2">
        <v>225.33</v>
      </c>
      <c r="I36" s="4">
        <v>25</v>
      </c>
      <c r="J36" s="2">
        <f>F36+(I36/100*F36)</f>
        <v>281.66250000000002</v>
      </c>
      <c r="K36" s="2">
        <f>G36+(I36/100*G36)</f>
        <v>0</v>
      </c>
      <c r="L36" s="2">
        <f>TRUNC(J36+K36,2)</f>
        <v>281.66000000000003</v>
      </c>
      <c r="M36" s="2">
        <f>IF((J36+K36), TRUNC((J36/(J36+K36)*O36),2), 0)</f>
        <v>844.98</v>
      </c>
      <c r="N36" s="2">
        <f>IF((J36+K36), TRUNC((K36/(J36+K36)*O36),2), 0)</f>
        <v>0</v>
      </c>
      <c r="O36" s="2">
        <f>TRUNC(L36*E36,2)</f>
        <v>844.98</v>
      </c>
      <c r="P36" s="3" t="str">
        <f>IF(O36&lt;=(Relatório!O36*1.05),"PREÇO VÁLIDO","PREÇO INVÁLIDO")</f>
        <v>PREÇO VÁLIDO</v>
      </c>
    </row>
    <row r="37" spans="1:17" ht="24.95" customHeight="1">
      <c r="A37" s="3" t="s">
        <v>21</v>
      </c>
      <c r="B37" s="3" t="s">
        <v>54</v>
      </c>
      <c r="C37" s="3" t="s">
        <v>55</v>
      </c>
      <c r="D37" s="3" t="s">
        <v>53</v>
      </c>
      <c r="E37" s="3">
        <v>14</v>
      </c>
      <c r="F37" s="1">
        <v>0</v>
      </c>
      <c r="G37" s="1">
        <v>225.33</v>
      </c>
      <c r="H37" s="2">
        <v>0</v>
      </c>
      <c r="I37" s="4">
        <v>25</v>
      </c>
      <c r="J37" s="2">
        <f>F37+(I37/100*F37)</f>
        <v>0</v>
      </c>
      <c r="K37" s="2">
        <f>G37+(I37/100*G37)</f>
        <v>281.66250000000002</v>
      </c>
      <c r="L37" s="2">
        <f>TRUNC(J37+K37,2)</f>
        <v>281.66000000000003</v>
      </c>
      <c r="M37" s="2">
        <f>IF((J37+K37), TRUNC((J37/(J37+K37)*O37),2), 0)</f>
        <v>0</v>
      </c>
      <c r="N37" s="2">
        <f>IF((J37+K37), TRUNC((K37/(J37+K37)*O37),2), 0)</f>
        <v>3943.24</v>
      </c>
      <c r="O37" s="2">
        <f>TRUNC(L37*E37,2)</f>
        <v>3943.24</v>
      </c>
      <c r="P37" s="3" t="str">
        <f>IF(O37&lt;=(Relatório!O37*1.05),"PREÇO VÁLIDO","PREÇO INVÁLIDO")</f>
        <v>PREÇO VÁLIDO</v>
      </c>
    </row>
    <row r="38" spans="1:17" ht="24.95" customHeight="1">
      <c r="A38" s="3" t="s">
        <v>21</v>
      </c>
      <c r="B38" s="3" t="s">
        <v>56</v>
      </c>
      <c r="C38" s="3" t="s">
        <v>57</v>
      </c>
      <c r="D38" s="3" t="s">
        <v>50</v>
      </c>
      <c r="E38" s="3">
        <v>5</v>
      </c>
      <c r="F38" s="1">
        <v>0</v>
      </c>
      <c r="G38" s="1">
        <v>5020.68</v>
      </c>
      <c r="H38" s="2">
        <v>0</v>
      </c>
      <c r="I38" s="4">
        <v>25</v>
      </c>
      <c r="J38" s="2">
        <f>F38+(I38/100*F38)</f>
        <v>0</v>
      </c>
      <c r="K38" s="2">
        <f>G38+(I38/100*G38)</f>
        <v>6275.85</v>
      </c>
      <c r="L38" s="2">
        <f>TRUNC(J38+K38,2)</f>
        <v>6275.85</v>
      </c>
      <c r="M38" s="2">
        <f>IF((J38+K38), TRUNC((J38/(J38+K38)*O38),2), 0)</f>
        <v>0</v>
      </c>
      <c r="N38" s="2">
        <f>IF((J38+K38), TRUNC((K38/(J38+K38)*O38),2), 0)</f>
        <v>31379.25</v>
      </c>
      <c r="O38" s="2">
        <f>TRUNC(L38*E38,2)</f>
        <v>31379.25</v>
      </c>
      <c r="P38" s="3" t="str">
        <f>IF(O38&lt;=(Relatório!O38*1.05),"PREÇO VÁLIDO","PREÇO INVÁLIDO")</f>
        <v>PREÇO VÁLIDO</v>
      </c>
    </row>
    <row r="39" spans="1:17" ht="24.95" customHeight="1">
      <c r="A39" s="3" t="s">
        <v>21</v>
      </c>
      <c r="B39" s="3" t="s">
        <v>58</v>
      </c>
      <c r="C39" s="3" t="s">
        <v>59</v>
      </c>
      <c r="D39" s="3" t="s">
        <v>50</v>
      </c>
      <c r="E39" s="3">
        <v>5</v>
      </c>
      <c r="F39" s="1">
        <v>0</v>
      </c>
      <c r="G39" s="1">
        <v>6526.88</v>
      </c>
      <c r="H39" s="2">
        <v>0</v>
      </c>
      <c r="I39" s="4">
        <v>25</v>
      </c>
      <c r="J39" s="2">
        <f>F39+(I39/100*F39)</f>
        <v>0</v>
      </c>
      <c r="K39" s="2">
        <f>G39+(I39/100*G39)</f>
        <v>8158.6</v>
      </c>
      <c r="L39" s="2">
        <f>TRUNC(J39+K39,2)</f>
        <v>8158.6</v>
      </c>
      <c r="M39" s="2">
        <f>IF((J39+K39), TRUNC((J39/(J39+K39)*O39),2), 0)</f>
        <v>0</v>
      </c>
      <c r="N39" s="2">
        <f>IF((J39+K39), TRUNC((K39/(J39+K39)*O39),2), 0)</f>
        <v>40793</v>
      </c>
      <c r="O39" s="2">
        <f>TRUNC(L39*E39,2)</f>
        <v>40793</v>
      </c>
      <c r="P39" s="3" t="str">
        <f>IF(O39&lt;=(Relatório!O39*1.05),"PREÇO VÁLIDO","PREÇO INVÁLIDO")</f>
        <v>PREÇO VÁLIDO</v>
      </c>
    </row>
    <row r="40" spans="1:17">
      <c r="A40" s="7" t="s">
        <v>45</v>
      </c>
      <c r="B40" s="8"/>
      <c r="C40" s="8"/>
      <c r="D40" s="8"/>
      <c r="E40" s="8"/>
      <c r="F40" s="8"/>
      <c r="G40" s="8"/>
      <c r="H40" s="8"/>
      <c r="I40" s="8"/>
      <c r="J40" s="8"/>
      <c r="K40" s="8"/>
      <c r="L40" s="8"/>
      <c r="M40" s="8"/>
      <c r="N40" s="8"/>
      <c r="O40" s="8">
        <f>ROUND(SUM(O32:O39), 2)</f>
        <v>82163.570000000007</v>
      </c>
    </row>
    <row r="42" spans="1:17">
      <c r="A42" s="9" t="s">
        <v>60</v>
      </c>
    </row>
    <row r="43" spans="1:17">
      <c r="A43" s="11" t="s">
        <v>4</v>
      </c>
      <c r="B43" s="11" t="s">
        <v>5</v>
      </c>
      <c r="C43" s="11" t="s">
        <v>6</v>
      </c>
      <c r="D43" s="11" t="s">
        <v>7</v>
      </c>
      <c r="E43" s="11" t="s">
        <v>8</v>
      </c>
      <c r="F43" s="11" t="s">
        <v>9</v>
      </c>
      <c r="G43" s="11" t="s">
        <v>10</v>
      </c>
      <c r="H43" s="11" t="s">
        <v>12</v>
      </c>
      <c r="I43" s="11" t="s">
        <v>13</v>
      </c>
      <c r="J43" s="11" t="s">
        <v>14</v>
      </c>
      <c r="K43" s="11" t="s">
        <v>15</v>
      </c>
      <c r="L43" s="11" t="s">
        <v>11</v>
      </c>
      <c r="M43" s="11" t="s">
        <v>16</v>
      </c>
      <c r="N43" s="11" t="s">
        <v>17</v>
      </c>
      <c r="O43" s="11" t="s">
        <v>18</v>
      </c>
      <c r="P43" s="11" t="s">
        <v>19</v>
      </c>
      <c r="Q43" s="11" t="s">
        <v>20</v>
      </c>
    </row>
    <row r="44" spans="1:17" ht="24.95" customHeight="1">
      <c r="A44" s="3" t="s">
        <v>21</v>
      </c>
      <c r="B44" s="3"/>
      <c r="C44" s="3" t="s">
        <v>61</v>
      </c>
      <c r="D44" s="3"/>
      <c r="E44" s="3">
        <v>0</v>
      </c>
      <c r="F44" s="3"/>
      <c r="G44" s="3"/>
      <c r="H44" s="3"/>
      <c r="I44" s="4"/>
      <c r="J44" s="3"/>
      <c r="K44" s="3"/>
      <c r="L44" s="3"/>
      <c r="M44" s="3"/>
      <c r="N44" s="3"/>
      <c r="O44" s="3"/>
      <c r="P44" s="3" t="str">
        <f>IF(O44&lt;=(Relatório!O44*1.05),"PREÇO VÁLIDO","PREÇO INVÁLIDO")</f>
        <v>PREÇO VÁLIDO</v>
      </c>
    </row>
    <row r="45" spans="1:17" ht="24.95" customHeight="1">
      <c r="A45" s="3" t="s">
        <v>21</v>
      </c>
      <c r="B45" s="3"/>
      <c r="C45" s="3" t="s">
        <v>62</v>
      </c>
      <c r="D45" s="3"/>
      <c r="E45" s="3">
        <v>0</v>
      </c>
      <c r="F45" s="3"/>
      <c r="G45" s="3"/>
      <c r="H45" s="3"/>
      <c r="I45" s="4"/>
      <c r="J45" s="3"/>
      <c r="K45" s="3"/>
      <c r="L45" s="3"/>
      <c r="M45" s="3"/>
      <c r="N45" s="3"/>
      <c r="O45" s="3"/>
      <c r="P45" s="3" t="str">
        <f>IF(O45&lt;=(Relatório!O45*1.05),"PREÇO VÁLIDO","PREÇO INVÁLIDO")</f>
        <v>PREÇO VÁLIDO</v>
      </c>
    </row>
    <row r="46" spans="1:17" ht="24.95" customHeight="1">
      <c r="A46" s="3" t="s">
        <v>21</v>
      </c>
      <c r="B46" s="3" t="s">
        <v>63</v>
      </c>
      <c r="C46" s="3" t="s">
        <v>64</v>
      </c>
      <c r="D46" s="3" t="s">
        <v>65</v>
      </c>
      <c r="E46" s="3">
        <v>95</v>
      </c>
      <c r="F46" s="1">
        <v>16.34</v>
      </c>
      <c r="G46" s="1">
        <v>87.41</v>
      </c>
      <c r="H46" s="2">
        <f>G46+F46</f>
        <v>103.75</v>
      </c>
      <c r="I46" s="4">
        <v>25</v>
      </c>
      <c r="J46" s="2">
        <f t="shared" ref="J46:J65" si="0">F46+(I46/100*F46)</f>
        <v>20.425000000000001</v>
      </c>
      <c r="K46" s="2">
        <f t="shared" ref="K46:K65" si="1">G46+(I46/100*G46)</f>
        <v>109.26249999999999</v>
      </c>
      <c r="L46" s="2">
        <f t="shared" ref="L46:L65" si="2">TRUNC(J46+K46,2)</f>
        <v>129.68</v>
      </c>
      <c r="M46" s="2">
        <f t="shared" ref="M46:M65" si="3">IF((J46+K46), TRUNC((J46/(J46+K46)*O46),2), 0)</f>
        <v>1940.26</v>
      </c>
      <c r="N46" s="2">
        <f t="shared" ref="N46:N65" si="4">IF((J46+K46), TRUNC((K46/(J46+K46)*O46),2), 0)</f>
        <v>10379.33</v>
      </c>
      <c r="O46" s="2">
        <f t="shared" ref="O46:O65" si="5">TRUNC(L46*E46,2)</f>
        <v>12319.6</v>
      </c>
      <c r="P46" s="3" t="str">
        <f>IF(O46&lt;=(Relatório!O46*1.05),"PREÇO VÁLIDO","PREÇO INVÁLIDO")</f>
        <v>PREÇO VÁLIDO</v>
      </c>
    </row>
    <row r="47" spans="1:17" ht="24.95" customHeight="1">
      <c r="A47" s="3" t="s">
        <v>21</v>
      </c>
      <c r="B47" s="3" t="s">
        <v>66</v>
      </c>
      <c r="C47" s="3" t="s">
        <v>67</v>
      </c>
      <c r="D47" s="3" t="s">
        <v>65</v>
      </c>
      <c r="E47" s="3">
        <v>47.5</v>
      </c>
      <c r="F47" s="1">
        <v>6.8</v>
      </c>
      <c r="G47" s="1">
        <v>20.97</v>
      </c>
      <c r="H47" s="2">
        <f t="shared" ref="H47:H80" si="6">G47+F47</f>
        <v>27.77</v>
      </c>
      <c r="I47" s="4">
        <v>25</v>
      </c>
      <c r="J47" s="2">
        <f t="shared" si="0"/>
        <v>8.5</v>
      </c>
      <c r="K47" s="2">
        <f t="shared" si="1"/>
        <v>26.212499999999999</v>
      </c>
      <c r="L47" s="2">
        <f t="shared" si="2"/>
        <v>34.71</v>
      </c>
      <c r="M47" s="2">
        <f t="shared" si="3"/>
        <v>403.71</v>
      </c>
      <c r="N47" s="2">
        <f t="shared" si="4"/>
        <v>1245</v>
      </c>
      <c r="O47" s="2">
        <f t="shared" si="5"/>
        <v>1648.72</v>
      </c>
      <c r="P47" s="3" t="str">
        <f>IF(O47&lt;=(Relatório!O47*1.05),"PREÇO VÁLIDO","PREÇO INVÁLIDO")</f>
        <v>PREÇO VÁLIDO</v>
      </c>
    </row>
    <row r="48" spans="1:17" ht="36" customHeight="1">
      <c r="A48" s="3" t="s">
        <v>21</v>
      </c>
      <c r="B48" s="3" t="s">
        <v>68</v>
      </c>
      <c r="C48" s="3" t="s">
        <v>69</v>
      </c>
      <c r="D48" s="3" t="s">
        <v>29</v>
      </c>
      <c r="E48" s="3">
        <v>285</v>
      </c>
      <c r="F48" s="1">
        <v>30.92</v>
      </c>
      <c r="G48" s="1">
        <v>34.26</v>
      </c>
      <c r="H48" s="2">
        <f t="shared" si="6"/>
        <v>65.180000000000007</v>
      </c>
      <c r="I48" s="4">
        <v>25</v>
      </c>
      <c r="J48" s="2">
        <f t="shared" si="0"/>
        <v>38.650000000000006</v>
      </c>
      <c r="K48" s="2">
        <f t="shared" si="1"/>
        <v>42.824999999999996</v>
      </c>
      <c r="L48" s="2">
        <f t="shared" si="2"/>
        <v>81.47</v>
      </c>
      <c r="M48" s="2">
        <f t="shared" si="3"/>
        <v>11014.57</v>
      </c>
      <c r="N48" s="2">
        <f t="shared" si="4"/>
        <v>12204.37</v>
      </c>
      <c r="O48" s="2">
        <f t="shared" si="5"/>
        <v>23218.95</v>
      </c>
      <c r="P48" s="3" t="str">
        <f>IF(O48&lt;=(Relatório!O48*1.05),"PREÇO VÁLIDO","PREÇO INVÁLIDO")</f>
        <v>PREÇO VÁLIDO</v>
      </c>
    </row>
    <row r="49" spans="1:16" ht="24.95" customHeight="1">
      <c r="A49" s="3" t="s">
        <v>21</v>
      </c>
      <c r="B49" s="3" t="s">
        <v>70</v>
      </c>
      <c r="C49" s="3" t="s">
        <v>71</v>
      </c>
      <c r="D49" s="3" t="s">
        <v>29</v>
      </c>
      <c r="E49" s="3">
        <v>285</v>
      </c>
      <c r="F49" s="1">
        <v>6.28</v>
      </c>
      <c r="G49" s="1">
        <v>0</v>
      </c>
      <c r="H49" s="2">
        <f t="shared" si="6"/>
        <v>6.28</v>
      </c>
      <c r="I49" s="4">
        <v>25</v>
      </c>
      <c r="J49" s="2">
        <f t="shared" si="0"/>
        <v>7.8500000000000005</v>
      </c>
      <c r="K49" s="2">
        <f t="shared" si="1"/>
        <v>0</v>
      </c>
      <c r="L49" s="2">
        <f t="shared" si="2"/>
        <v>7.85</v>
      </c>
      <c r="M49" s="2">
        <f t="shared" si="3"/>
        <v>2237.25</v>
      </c>
      <c r="N49" s="2">
        <f t="shared" si="4"/>
        <v>0</v>
      </c>
      <c r="O49" s="2">
        <f t="shared" si="5"/>
        <v>2237.25</v>
      </c>
      <c r="P49" s="3" t="str">
        <f>IF(O49&lt;=(Relatório!O49*1.05),"PREÇO VÁLIDO","PREÇO INVÁLIDO")</f>
        <v>PREÇO VÁLIDO</v>
      </c>
    </row>
    <row r="50" spans="1:16" ht="24.95" customHeight="1">
      <c r="A50" s="3" t="s">
        <v>21</v>
      </c>
      <c r="B50" s="3" t="s">
        <v>72</v>
      </c>
      <c r="C50" s="3" t="s">
        <v>73</v>
      </c>
      <c r="D50" s="3" t="s">
        <v>65</v>
      </c>
      <c r="E50" s="3">
        <v>9.5</v>
      </c>
      <c r="F50" s="1">
        <v>0</v>
      </c>
      <c r="G50" s="1">
        <v>874.96</v>
      </c>
      <c r="H50" s="2">
        <f t="shared" si="6"/>
        <v>874.96</v>
      </c>
      <c r="I50" s="4">
        <v>25</v>
      </c>
      <c r="J50" s="2">
        <f t="shared" si="0"/>
        <v>0</v>
      </c>
      <c r="K50" s="2">
        <f t="shared" si="1"/>
        <v>1093.7</v>
      </c>
      <c r="L50" s="2">
        <f t="shared" si="2"/>
        <v>1093.7</v>
      </c>
      <c r="M50" s="2">
        <f t="shared" si="3"/>
        <v>0</v>
      </c>
      <c r="N50" s="2">
        <f t="shared" si="4"/>
        <v>10390.15</v>
      </c>
      <c r="O50" s="2">
        <f t="shared" si="5"/>
        <v>10390.15</v>
      </c>
      <c r="P50" s="3" t="str">
        <f>IF(O50&lt;=(Relatório!O50*1.05),"PREÇO VÁLIDO","PREÇO INVÁLIDO")</f>
        <v>PREÇO VÁLIDO</v>
      </c>
    </row>
    <row r="51" spans="1:16" ht="24.95" customHeight="1">
      <c r="A51" s="3" t="s">
        <v>21</v>
      </c>
      <c r="B51" s="3" t="s">
        <v>74</v>
      </c>
      <c r="C51" s="3" t="s">
        <v>75</v>
      </c>
      <c r="D51" s="3" t="s">
        <v>76</v>
      </c>
      <c r="E51" s="3">
        <v>782.04</v>
      </c>
      <c r="F51" s="1">
        <v>10.71</v>
      </c>
      <c r="G51" s="1">
        <v>5.67</v>
      </c>
      <c r="H51" s="2">
        <f t="shared" si="6"/>
        <v>16.380000000000003</v>
      </c>
      <c r="I51" s="4">
        <v>25</v>
      </c>
      <c r="J51" s="2">
        <f t="shared" si="0"/>
        <v>13.387500000000001</v>
      </c>
      <c r="K51" s="2">
        <f t="shared" si="1"/>
        <v>7.0875000000000004</v>
      </c>
      <c r="L51" s="2">
        <f t="shared" si="2"/>
        <v>20.47</v>
      </c>
      <c r="M51" s="2">
        <f t="shared" si="3"/>
        <v>10466.99</v>
      </c>
      <c r="N51" s="2">
        <f t="shared" si="4"/>
        <v>5541.35</v>
      </c>
      <c r="O51" s="2">
        <f t="shared" si="5"/>
        <v>16008.35</v>
      </c>
      <c r="P51" s="3" t="str">
        <f>IF(O51&lt;=(Relatório!O51*1.05),"PREÇO VÁLIDO","PREÇO INVÁLIDO")</f>
        <v>PREÇO VÁLIDO</v>
      </c>
    </row>
    <row r="52" spans="1:16" ht="24.95" customHeight="1">
      <c r="A52" s="3" t="s">
        <v>21</v>
      </c>
      <c r="B52" s="3" t="s">
        <v>77</v>
      </c>
      <c r="C52" s="3" t="s">
        <v>78</v>
      </c>
      <c r="D52" s="3" t="s">
        <v>76</v>
      </c>
      <c r="E52" s="3">
        <v>1872.77</v>
      </c>
      <c r="F52" s="1">
        <v>10.14</v>
      </c>
      <c r="G52" s="1">
        <v>3.16</v>
      </c>
      <c r="H52" s="2">
        <f t="shared" si="6"/>
        <v>13.3</v>
      </c>
      <c r="I52" s="4">
        <v>25</v>
      </c>
      <c r="J52" s="2">
        <f t="shared" si="0"/>
        <v>12.675000000000001</v>
      </c>
      <c r="K52" s="2">
        <f t="shared" si="1"/>
        <v>3.95</v>
      </c>
      <c r="L52" s="2">
        <f t="shared" si="2"/>
        <v>16.62</v>
      </c>
      <c r="M52" s="2">
        <f t="shared" si="3"/>
        <v>23730.21</v>
      </c>
      <c r="N52" s="2">
        <f t="shared" si="4"/>
        <v>7395.21</v>
      </c>
      <c r="O52" s="2">
        <f t="shared" si="5"/>
        <v>31125.43</v>
      </c>
      <c r="P52" s="3" t="str">
        <f>IF(O52&lt;=(Relatório!O52*1.05),"PREÇO VÁLIDO","PREÇO INVÁLIDO")</f>
        <v>PREÇO VÁLIDO</v>
      </c>
    </row>
    <row r="53" spans="1:16" ht="24.95" customHeight="1">
      <c r="A53" s="3" t="s">
        <v>21</v>
      </c>
      <c r="B53" s="3" t="s">
        <v>79</v>
      </c>
      <c r="C53" s="3" t="s">
        <v>80</v>
      </c>
      <c r="D53" s="3" t="s">
        <v>76</v>
      </c>
      <c r="E53" s="3">
        <v>373.94</v>
      </c>
      <c r="F53" s="1">
        <v>10.130000000000001</v>
      </c>
      <c r="G53" s="1">
        <v>7.81</v>
      </c>
      <c r="H53" s="2">
        <f t="shared" si="6"/>
        <v>17.940000000000001</v>
      </c>
      <c r="I53" s="4">
        <v>25</v>
      </c>
      <c r="J53" s="2">
        <f t="shared" si="0"/>
        <v>12.662500000000001</v>
      </c>
      <c r="K53" s="2">
        <f t="shared" si="1"/>
        <v>9.7624999999999993</v>
      </c>
      <c r="L53" s="2">
        <f t="shared" si="2"/>
        <v>22.42</v>
      </c>
      <c r="M53" s="2">
        <f t="shared" si="3"/>
        <v>4733.95</v>
      </c>
      <c r="N53" s="2">
        <f t="shared" si="4"/>
        <v>3649.77</v>
      </c>
      <c r="O53" s="2">
        <f t="shared" si="5"/>
        <v>8383.73</v>
      </c>
      <c r="P53" s="3" t="str">
        <f>IF(O53&lt;=(Relatório!O53*1.05),"PREÇO VÁLIDO","PREÇO INVÁLIDO")</f>
        <v>PREÇO VÁLIDO</v>
      </c>
    </row>
    <row r="54" spans="1:16" ht="24.95" customHeight="1">
      <c r="A54" s="3" t="s">
        <v>21</v>
      </c>
      <c r="B54" s="3" t="s">
        <v>81</v>
      </c>
      <c r="C54" s="3" t="s">
        <v>82</v>
      </c>
      <c r="D54" s="3" t="s">
        <v>26</v>
      </c>
      <c r="E54" s="3">
        <v>455.29</v>
      </c>
      <c r="F54" s="1">
        <v>22.19</v>
      </c>
      <c r="G54" s="1">
        <v>49.79</v>
      </c>
      <c r="H54" s="2">
        <f t="shared" si="6"/>
        <v>71.98</v>
      </c>
      <c r="I54" s="4">
        <v>25</v>
      </c>
      <c r="J54" s="2">
        <f t="shared" si="0"/>
        <v>27.737500000000001</v>
      </c>
      <c r="K54" s="2">
        <f t="shared" si="1"/>
        <v>62.237499999999997</v>
      </c>
      <c r="L54" s="2">
        <f t="shared" si="2"/>
        <v>89.97</v>
      </c>
      <c r="M54" s="2">
        <f t="shared" si="3"/>
        <v>12627.9</v>
      </c>
      <c r="N54" s="2">
        <f t="shared" si="4"/>
        <v>28334.53</v>
      </c>
      <c r="O54" s="2">
        <f t="shared" si="5"/>
        <v>40962.44</v>
      </c>
      <c r="P54" s="3" t="str">
        <f>IF(O54&lt;=(Relatório!O54*1.05),"PREÇO VÁLIDO","PREÇO INVÁLIDO")</f>
        <v>PREÇO VÁLIDO</v>
      </c>
    </row>
    <row r="55" spans="1:16" ht="24.95" customHeight="1">
      <c r="A55" s="3" t="s">
        <v>21</v>
      </c>
      <c r="B55" s="3" t="s">
        <v>83</v>
      </c>
      <c r="C55" s="3" t="s">
        <v>84</v>
      </c>
      <c r="D55" s="3" t="s">
        <v>65</v>
      </c>
      <c r="E55" s="3">
        <v>47.5</v>
      </c>
      <c r="F55" s="1">
        <v>752.25</v>
      </c>
      <c r="G55" s="1">
        <v>39.700000000000003</v>
      </c>
      <c r="H55" s="2">
        <f t="shared" si="6"/>
        <v>791.95</v>
      </c>
      <c r="I55" s="4">
        <v>25</v>
      </c>
      <c r="J55" s="2">
        <f t="shared" si="0"/>
        <v>940.3125</v>
      </c>
      <c r="K55" s="2">
        <f t="shared" si="1"/>
        <v>49.625</v>
      </c>
      <c r="L55" s="2">
        <f t="shared" si="2"/>
        <v>989.93</v>
      </c>
      <c r="M55" s="2">
        <f t="shared" si="3"/>
        <v>44664.5</v>
      </c>
      <c r="N55" s="2">
        <f t="shared" si="4"/>
        <v>2357.16</v>
      </c>
      <c r="O55" s="2">
        <f t="shared" si="5"/>
        <v>47021.67</v>
      </c>
      <c r="P55" s="3" t="str">
        <f>IF(O55&lt;=(Relatório!O55*1.05),"PREÇO VÁLIDO","PREÇO INVÁLIDO")</f>
        <v>PREÇO VÁLIDO</v>
      </c>
    </row>
    <row r="56" spans="1:16" ht="24.95" customHeight="1">
      <c r="A56" s="3" t="s">
        <v>21</v>
      </c>
      <c r="B56" s="3" t="s">
        <v>85</v>
      </c>
      <c r="C56" s="3" t="s">
        <v>86</v>
      </c>
      <c r="D56" s="3" t="s">
        <v>65</v>
      </c>
      <c r="E56" s="3">
        <v>31.87</v>
      </c>
      <c r="F56" s="1">
        <v>734.34</v>
      </c>
      <c r="G56" s="1">
        <v>22.56</v>
      </c>
      <c r="H56" s="2">
        <f t="shared" si="6"/>
        <v>756.9</v>
      </c>
      <c r="I56" s="4">
        <v>25</v>
      </c>
      <c r="J56" s="2">
        <f t="shared" si="0"/>
        <v>917.92500000000007</v>
      </c>
      <c r="K56" s="2">
        <f t="shared" si="1"/>
        <v>28.2</v>
      </c>
      <c r="L56" s="2">
        <f t="shared" si="2"/>
        <v>946.12</v>
      </c>
      <c r="M56" s="2">
        <f t="shared" si="3"/>
        <v>29254.11</v>
      </c>
      <c r="N56" s="2">
        <f t="shared" si="4"/>
        <v>898.72</v>
      </c>
      <c r="O56" s="2">
        <f t="shared" si="5"/>
        <v>30152.84</v>
      </c>
      <c r="P56" s="3" t="str">
        <f>IF(O56&lt;=(Relatório!O56*1.05),"PREÇO VÁLIDO","PREÇO INVÁLIDO")</f>
        <v>PREÇO VÁLIDO</v>
      </c>
    </row>
    <row r="57" spans="1:16" ht="24.95" customHeight="1">
      <c r="A57" s="3" t="s">
        <v>21</v>
      </c>
      <c r="B57" s="3" t="s">
        <v>87</v>
      </c>
      <c r="C57" s="3" t="s">
        <v>88</v>
      </c>
      <c r="D57" s="3" t="s">
        <v>76</v>
      </c>
      <c r="E57" s="3">
        <v>1198.92</v>
      </c>
      <c r="F57" s="1">
        <v>10.59</v>
      </c>
      <c r="G57" s="1">
        <v>2.2400000000000002</v>
      </c>
      <c r="H57" s="2">
        <f t="shared" si="6"/>
        <v>12.83</v>
      </c>
      <c r="I57" s="4">
        <v>25</v>
      </c>
      <c r="J57" s="2">
        <f t="shared" si="0"/>
        <v>13.237500000000001</v>
      </c>
      <c r="K57" s="2">
        <f t="shared" si="1"/>
        <v>2.8000000000000003</v>
      </c>
      <c r="L57" s="2">
        <f t="shared" si="2"/>
        <v>16.03</v>
      </c>
      <c r="M57" s="2">
        <f t="shared" si="3"/>
        <v>15863.27</v>
      </c>
      <c r="N57" s="2">
        <f t="shared" si="4"/>
        <v>3355.4</v>
      </c>
      <c r="O57" s="2">
        <f t="shared" si="5"/>
        <v>19218.68</v>
      </c>
      <c r="P57" s="3" t="str">
        <f>IF(O57&lt;=(Relatório!O57*1.05),"PREÇO VÁLIDO","PREÇO INVÁLIDO")</f>
        <v>PREÇO VÁLIDO</v>
      </c>
    </row>
    <row r="58" spans="1:16" ht="24.95" customHeight="1">
      <c r="A58" s="3" t="s">
        <v>21</v>
      </c>
      <c r="B58" s="3" t="s">
        <v>89</v>
      </c>
      <c r="C58" s="3" t="s">
        <v>90</v>
      </c>
      <c r="D58" s="3" t="s">
        <v>76</v>
      </c>
      <c r="E58" s="3">
        <v>1172.3</v>
      </c>
      <c r="F58" s="1">
        <v>9.89</v>
      </c>
      <c r="G58" s="1">
        <v>1.48</v>
      </c>
      <c r="H58" s="2">
        <f t="shared" si="6"/>
        <v>11.370000000000001</v>
      </c>
      <c r="I58" s="4">
        <v>25</v>
      </c>
      <c r="J58" s="2">
        <f t="shared" si="0"/>
        <v>12.362500000000001</v>
      </c>
      <c r="K58" s="2">
        <f t="shared" si="1"/>
        <v>1.85</v>
      </c>
      <c r="L58" s="2">
        <f t="shared" si="2"/>
        <v>14.21</v>
      </c>
      <c r="M58" s="2">
        <f t="shared" si="3"/>
        <v>14490</v>
      </c>
      <c r="N58" s="2">
        <f t="shared" si="4"/>
        <v>2168.37</v>
      </c>
      <c r="O58" s="2">
        <f t="shared" si="5"/>
        <v>16658.38</v>
      </c>
      <c r="P58" s="3" t="str">
        <f>IF(O58&lt;=(Relatório!O58*1.05),"PREÇO VÁLIDO","PREÇO INVÁLIDO")</f>
        <v>PREÇO VÁLIDO</v>
      </c>
    </row>
    <row r="59" spans="1:16" ht="24.95" customHeight="1">
      <c r="A59" s="3" t="s">
        <v>21</v>
      </c>
      <c r="B59" s="3" t="s">
        <v>91</v>
      </c>
      <c r="C59" s="3" t="s">
        <v>92</v>
      </c>
      <c r="D59" s="3" t="s">
        <v>76</v>
      </c>
      <c r="E59" s="3">
        <v>580.28</v>
      </c>
      <c r="F59" s="1">
        <v>9.7799999999999994</v>
      </c>
      <c r="G59" s="1">
        <v>5.17</v>
      </c>
      <c r="H59" s="2">
        <f t="shared" si="6"/>
        <v>14.95</v>
      </c>
      <c r="I59" s="4">
        <v>25</v>
      </c>
      <c r="J59" s="2">
        <f t="shared" si="0"/>
        <v>12.225</v>
      </c>
      <c r="K59" s="2">
        <f t="shared" si="1"/>
        <v>6.4625000000000004</v>
      </c>
      <c r="L59" s="2">
        <f t="shared" si="2"/>
        <v>18.68</v>
      </c>
      <c r="M59" s="2">
        <f t="shared" si="3"/>
        <v>7091.07</v>
      </c>
      <c r="N59" s="2">
        <f t="shared" si="4"/>
        <v>3748.55</v>
      </c>
      <c r="O59" s="2">
        <f t="shared" si="5"/>
        <v>10839.63</v>
      </c>
      <c r="P59" s="3" t="str">
        <f>IF(O59&lt;=(Relatório!O59*1.05),"PREÇO VÁLIDO","PREÇO INVÁLIDO")</f>
        <v>PREÇO VÁLIDO</v>
      </c>
    </row>
    <row r="60" spans="1:16" ht="24.95" customHeight="1">
      <c r="A60" s="3" t="s">
        <v>21</v>
      </c>
      <c r="B60" s="3" t="s">
        <v>93</v>
      </c>
      <c r="C60" s="3" t="s">
        <v>94</v>
      </c>
      <c r="D60" s="3" t="s">
        <v>26</v>
      </c>
      <c r="E60" s="3">
        <v>418</v>
      </c>
      <c r="F60" s="1">
        <v>0.63</v>
      </c>
      <c r="G60" s="1">
        <v>112.26</v>
      </c>
      <c r="H60" s="2">
        <f t="shared" si="6"/>
        <v>112.89</v>
      </c>
      <c r="I60" s="4">
        <v>25</v>
      </c>
      <c r="J60" s="2">
        <f t="shared" si="0"/>
        <v>0.78749999999999998</v>
      </c>
      <c r="K60" s="2">
        <f t="shared" si="1"/>
        <v>140.32500000000002</v>
      </c>
      <c r="L60" s="2">
        <f t="shared" si="2"/>
        <v>141.11000000000001</v>
      </c>
      <c r="M60" s="2">
        <f t="shared" si="3"/>
        <v>329.16</v>
      </c>
      <c r="N60" s="2">
        <f t="shared" si="4"/>
        <v>58654.81</v>
      </c>
      <c r="O60" s="2">
        <f t="shared" si="5"/>
        <v>58983.98</v>
      </c>
      <c r="P60" s="3" t="str">
        <f>IF(O60&lt;=(Relatório!O60*1.05),"PREÇO VÁLIDO","PREÇO INVÁLIDO")</f>
        <v>PREÇO VÁLIDO</v>
      </c>
    </row>
    <row r="61" spans="1:16" ht="24.95" customHeight="1">
      <c r="A61" s="3" t="s">
        <v>21</v>
      </c>
      <c r="B61" s="3" t="s">
        <v>81</v>
      </c>
      <c r="C61" s="3" t="s">
        <v>82</v>
      </c>
      <c r="D61" s="3" t="s">
        <v>26</v>
      </c>
      <c r="E61" s="3">
        <v>379.4</v>
      </c>
      <c r="F61" s="1">
        <v>22.19</v>
      </c>
      <c r="G61" s="1">
        <v>49.79</v>
      </c>
      <c r="H61" s="2">
        <f t="shared" si="6"/>
        <v>71.98</v>
      </c>
      <c r="I61" s="4">
        <v>25</v>
      </c>
      <c r="J61" s="2">
        <f t="shared" si="0"/>
        <v>27.737500000000001</v>
      </c>
      <c r="K61" s="2">
        <f t="shared" si="1"/>
        <v>62.237499999999997</v>
      </c>
      <c r="L61" s="2">
        <f t="shared" si="2"/>
        <v>89.97</v>
      </c>
      <c r="M61" s="2">
        <f t="shared" si="3"/>
        <v>10523.02</v>
      </c>
      <c r="N61" s="2">
        <f t="shared" si="4"/>
        <v>23611.58</v>
      </c>
      <c r="O61" s="2">
        <f t="shared" si="5"/>
        <v>34134.61</v>
      </c>
      <c r="P61" s="3" t="str">
        <f>IF(O61&lt;=(Relatório!O61*1.05),"PREÇO VÁLIDO","PREÇO INVÁLIDO")</f>
        <v>PREÇO VÁLIDO</v>
      </c>
    </row>
    <row r="62" spans="1:16" ht="24.95" customHeight="1">
      <c r="A62" s="3" t="s">
        <v>21</v>
      </c>
      <c r="B62" s="3" t="s">
        <v>95</v>
      </c>
      <c r="C62" s="3" t="s">
        <v>96</v>
      </c>
      <c r="D62" s="3" t="s">
        <v>65</v>
      </c>
      <c r="E62" s="3">
        <v>19.95</v>
      </c>
      <c r="F62" s="1">
        <v>638.86</v>
      </c>
      <c r="G62" s="1">
        <v>45.99</v>
      </c>
      <c r="H62" s="2">
        <f t="shared" si="6"/>
        <v>684.85</v>
      </c>
      <c r="I62" s="4">
        <v>25</v>
      </c>
      <c r="J62" s="2">
        <f t="shared" si="0"/>
        <v>798.57500000000005</v>
      </c>
      <c r="K62" s="2">
        <f t="shared" si="1"/>
        <v>57.487500000000004</v>
      </c>
      <c r="L62" s="2">
        <f t="shared" si="2"/>
        <v>856.06</v>
      </c>
      <c r="M62" s="2">
        <f t="shared" si="3"/>
        <v>15931.51</v>
      </c>
      <c r="N62" s="2">
        <f t="shared" si="4"/>
        <v>1146.8699999999999</v>
      </c>
      <c r="O62" s="2">
        <f t="shared" si="5"/>
        <v>17078.39</v>
      </c>
      <c r="P62" s="3" t="str">
        <f>IF(O62&lt;=(Relatório!O62*1.05),"PREÇO VÁLIDO","PREÇO INVÁLIDO")</f>
        <v>PREÇO VÁLIDO</v>
      </c>
    </row>
    <row r="63" spans="1:16" ht="24.95" customHeight="1">
      <c r="A63" s="3" t="s">
        <v>21</v>
      </c>
      <c r="B63" s="3" t="s">
        <v>97</v>
      </c>
      <c r="C63" s="3" t="s">
        <v>98</v>
      </c>
      <c r="D63" s="3" t="s">
        <v>65</v>
      </c>
      <c r="E63" s="3">
        <v>23.56</v>
      </c>
      <c r="F63" s="1">
        <v>638.86</v>
      </c>
      <c r="G63" s="1">
        <v>70.319999999999993</v>
      </c>
      <c r="H63" s="2">
        <f t="shared" si="6"/>
        <v>709.18000000000006</v>
      </c>
      <c r="I63" s="4">
        <v>25</v>
      </c>
      <c r="J63" s="2">
        <f t="shared" si="0"/>
        <v>798.57500000000005</v>
      </c>
      <c r="K63" s="2">
        <f t="shared" si="1"/>
        <v>87.899999999999991</v>
      </c>
      <c r="L63" s="2">
        <f t="shared" si="2"/>
        <v>886.47</v>
      </c>
      <c r="M63" s="2">
        <f t="shared" si="3"/>
        <v>18814.310000000001</v>
      </c>
      <c r="N63" s="2">
        <f t="shared" si="4"/>
        <v>2070.91</v>
      </c>
      <c r="O63" s="2">
        <f t="shared" si="5"/>
        <v>20885.23</v>
      </c>
      <c r="P63" s="3" t="str">
        <f>IF(O63&lt;=(Relatório!O63*1.05),"PREÇO VÁLIDO","PREÇO INVÁLIDO")</f>
        <v>PREÇO VÁLIDO</v>
      </c>
    </row>
    <row r="64" spans="1:16" ht="24.95" customHeight="1">
      <c r="A64" s="3" t="s">
        <v>21</v>
      </c>
      <c r="B64" s="3" t="s">
        <v>99</v>
      </c>
      <c r="C64" s="3" t="s">
        <v>100</v>
      </c>
      <c r="D64" s="3" t="s">
        <v>26</v>
      </c>
      <c r="E64" s="3">
        <v>1368.53</v>
      </c>
      <c r="F64" s="1">
        <v>48</v>
      </c>
      <c r="G64" s="1">
        <v>44.95</v>
      </c>
      <c r="H64" s="2">
        <f t="shared" si="6"/>
        <v>92.95</v>
      </c>
      <c r="I64" s="4">
        <v>25</v>
      </c>
      <c r="J64" s="2">
        <f t="shared" si="0"/>
        <v>60</v>
      </c>
      <c r="K64" s="2">
        <f t="shared" si="1"/>
        <v>56.1875</v>
      </c>
      <c r="L64" s="2">
        <f t="shared" si="2"/>
        <v>116.18</v>
      </c>
      <c r="M64" s="2">
        <f t="shared" si="3"/>
        <v>82106.490000000005</v>
      </c>
      <c r="N64" s="2">
        <f t="shared" si="4"/>
        <v>76889.31</v>
      </c>
      <c r="O64" s="2">
        <f t="shared" si="5"/>
        <v>158995.81</v>
      </c>
      <c r="P64" s="3" t="str">
        <f>IF(O64&lt;=(Relatório!O64*1.05),"PREÇO VÁLIDO","PREÇO INVÁLIDO")</f>
        <v>PREÇO VÁLIDO</v>
      </c>
    </row>
    <row r="65" spans="1:16" ht="24.95" customHeight="1">
      <c r="A65" s="3" t="s">
        <v>21</v>
      </c>
      <c r="B65" s="3" t="s">
        <v>101</v>
      </c>
      <c r="C65" s="3" t="s">
        <v>102</v>
      </c>
      <c r="D65" s="3" t="s">
        <v>26</v>
      </c>
      <c r="E65" s="3">
        <v>3794.05</v>
      </c>
      <c r="F65" s="1">
        <v>0</v>
      </c>
      <c r="G65" s="1">
        <v>7.75</v>
      </c>
      <c r="H65" s="2">
        <f t="shared" si="6"/>
        <v>7.75</v>
      </c>
      <c r="I65" s="4">
        <v>25</v>
      </c>
      <c r="J65" s="2">
        <f t="shared" si="0"/>
        <v>0</v>
      </c>
      <c r="K65" s="2">
        <f t="shared" si="1"/>
        <v>9.6875</v>
      </c>
      <c r="L65" s="2">
        <f t="shared" si="2"/>
        <v>9.68</v>
      </c>
      <c r="M65" s="2">
        <f t="shared" si="3"/>
        <v>0</v>
      </c>
      <c r="N65" s="2">
        <f t="shared" si="4"/>
        <v>36726.400000000001</v>
      </c>
      <c r="O65" s="2">
        <f t="shared" si="5"/>
        <v>36726.400000000001</v>
      </c>
      <c r="P65" s="3" t="str">
        <f>IF(O65&lt;=(Relatório!O65*1.05),"PREÇO VÁLIDO","PREÇO INVÁLIDO")</f>
        <v>PREÇO VÁLIDO</v>
      </c>
    </row>
    <row r="66" spans="1:16" ht="24.95" customHeight="1">
      <c r="A66" s="3" t="s">
        <v>21</v>
      </c>
      <c r="B66" s="3"/>
      <c r="C66" s="3" t="s">
        <v>103</v>
      </c>
      <c r="D66" s="3"/>
      <c r="E66" s="3">
        <v>0</v>
      </c>
      <c r="F66" s="3"/>
      <c r="G66" s="3"/>
      <c r="H66" s="2"/>
      <c r="I66" s="4"/>
      <c r="J66" s="3"/>
      <c r="K66" s="3"/>
      <c r="L66" s="3"/>
      <c r="M66" s="3"/>
      <c r="N66" s="3"/>
      <c r="O66" s="3"/>
      <c r="P66" s="3" t="str">
        <f>IF(O66&lt;=(Relatório!O66*1.05),"PREÇO VÁLIDO","PREÇO INVÁLIDO")</f>
        <v>PREÇO VÁLIDO</v>
      </c>
    </row>
    <row r="67" spans="1:16" ht="24.95" customHeight="1">
      <c r="A67" s="3" t="s">
        <v>21</v>
      </c>
      <c r="B67" s="3" t="s">
        <v>104</v>
      </c>
      <c r="C67" s="3" t="s">
        <v>105</v>
      </c>
      <c r="D67" s="3" t="s">
        <v>65</v>
      </c>
      <c r="E67" s="3">
        <v>16</v>
      </c>
      <c r="F67" s="1">
        <v>24.52</v>
      </c>
      <c r="G67" s="1">
        <v>132.93</v>
      </c>
      <c r="H67" s="2">
        <f t="shared" si="6"/>
        <v>157.45000000000002</v>
      </c>
      <c r="I67" s="4">
        <v>25</v>
      </c>
      <c r="J67" s="2">
        <f t="shared" ref="J67:J80" si="7">F67+(I67/100*F67)</f>
        <v>30.65</v>
      </c>
      <c r="K67" s="2">
        <f t="shared" ref="K67:K80" si="8">G67+(I67/100*G67)</f>
        <v>166.16250000000002</v>
      </c>
      <c r="L67" s="2">
        <f t="shared" ref="L67:L80" si="9">TRUNC(J67+K67,2)</f>
        <v>196.81</v>
      </c>
      <c r="M67" s="2">
        <f t="shared" ref="M67:M80" si="10">IF((J67+K67), TRUNC((J67/(J67+K67)*O67),2), 0)</f>
        <v>490.39</v>
      </c>
      <c r="N67" s="2">
        <f t="shared" ref="N67:N80" si="11">IF((J67+K67), TRUNC((K67/(J67+K67)*O67),2), 0)</f>
        <v>2658.56</v>
      </c>
      <c r="O67" s="2">
        <f t="shared" ref="O67:O80" si="12">TRUNC(L67*E67,2)</f>
        <v>3148.96</v>
      </c>
      <c r="P67" s="3" t="str">
        <f>IF(O67&lt;=(Relatório!O67*1.05),"PREÇO VÁLIDO","PREÇO INVÁLIDO")</f>
        <v>PREÇO VÁLIDO</v>
      </c>
    </row>
    <row r="68" spans="1:16" ht="24.95" customHeight="1">
      <c r="A68" s="3" t="s">
        <v>21</v>
      </c>
      <c r="B68" s="3" t="s">
        <v>106</v>
      </c>
      <c r="C68" s="3" t="s">
        <v>107</v>
      </c>
      <c r="D68" s="3" t="s">
        <v>76</v>
      </c>
      <c r="E68" s="3">
        <v>41.89</v>
      </c>
      <c r="F68" s="1">
        <v>10.65</v>
      </c>
      <c r="G68" s="1">
        <v>10.92</v>
      </c>
      <c r="H68" s="2">
        <f t="shared" si="6"/>
        <v>21.57</v>
      </c>
      <c r="I68" s="4">
        <v>25</v>
      </c>
      <c r="J68" s="2">
        <f t="shared" si="7"/>
        <v>13.3125</v>
      </c>
      <c r="K68" s="2">
        <f t="shared" si="8"/>
        <v>13.65</v>
      </c>
      <c r="L68" s="2">
        <f t="shared" si="9"/>
        <v>26.96</v>
      </c>
      <c r="M68" s="2">
        <f t="shared" si="10"/>
        <v>557.6</v>
      </c>
      <c r="N68" s="2">
        <f t="shared" si="11"/>
        <v>571.74</v>
      </c>
      <c r="O68" s="2">
        <f t="shared" si="12"/>
        <v>1129.3499999999999</v>
      </c>
      <c r="P68" s="3" t="str">
        <f>IF(O68&lt;=(Relatório!O68*1.05),"PREÇO VÁLIDO","PREÇO INVÁLIDO")</f>
        <v>PREÇO VÁLIDO</v>
      </c>
    </row>
    <row r="69" spans="1:16" ht="24.95" customHeight="1">
      <c r="A69" s="3" t="s">
        <v>21</v>
      </c>
      <c r="B69" s="3" t="s">
        <v>74</v>
      </c>
      <c r="C69" s="3" t="s">
        <v>75</v>
      </c>
      <c r="D69" s="3" t="s">
        <v>76</v>
      </c>
      <c r="E69" s="3">
        <v>98</v>
      </c>
      <c r="F69" s="1">
        <v>10.71</v>
      </c>
      <c r="G69" s="1">
        <v>5.67</v>
      </c>
      <c r="H69" s="2">
        <f t="shared" si="6"/>
        <v>16.380000000000003</v>
      </c>
      <c r="I69" s="4">
        <v>25</v>
      </c>
      <c r="J69" s="2">
        <f t="shared" si="7"/>
        <v>13.387500000000001</v>
      </c>
      <c r="K69" s="2">
        <f t="shared" si="8"/>
        <v>7.0875000000000004</v>
      </c>
      <c r="L69" s="2">
        <f t="shared" si="9"/>
        <v>20.47</v>
      </c>
      <c r="M69" s="2">
        <f t="shared" si="10"/>
        <v>1311.65</v>
      </c>
      <c r="N69" s="2">
        <f t="shared" si="11"/>
        <v>694.4</v>
      </c>
      <c r="O69" s="2">
        <f t="shared" si="12"/>
        <v>2006.06</v>
      </c>
      <c r="P69" s="3" t="str">
        <f>IF(O69&lt;=(Relatório!O69*1.05),"PREÇO VÁLIDO","PREÇO INVÁLIDO")</f>
        <v>PREÇO VÁLIDO</v>
      </c>
    </row>
    <row r="70" spans="1:16" ht="24.95" customHeight="1">
      <c r="A70" s="3" t="s">
        <v>21</v>
      </c>
      <c r="B70" s="3" t="s">
        <v>85</v>
      </c>
      <c r="C70" s="3" t="s">
        <v>86</v>
      </c>
      <c r="D70" s="3" t="s">
        <v>65</v>
      </c>
      <c r="E70" s="3">
        <v>16</v>
      </c>
      <c r="F70" s="1">
        <v>734.34</v>
      </c>
      <c r="G70" s="1">
        <v>22.56</v>
      </c>
      <c r="H70" s="2">
        <f t="shared" si="6"/>
        <v>756.9</v>
      </c>
      <c r="I70" s="4">
        <v>25</v>
      </c>
      <c r="J70" s="2">
        <f t="shared" si="7"/>
        <v>917.92500000000007</v>
      </c>
      <c r="K70" s="2">
        <f t="shared" si="8"/>
        <v>28.2</v>
      </c>
      <c r="L70" s="2">
        <f t="shared" si="9"/>
        <v>946.12</v>
      </c>
      <c r="M70" s="2">
        <f t="shared" si="10"/>
        <v>14686.72</v>
      </c>
      <c r="N70" s="2">
        <f t="shared" si="11"/>
        <v>451.19</v>
      </c>
      <c r="O70" s="2">
        <f t="shared" si="12"/>
        <v>15137.92</v>
      </c>
      <c r="P70" s="3" t="str">
        <f>IF(O70&lt;=(Relatório!O70*1.05),"PREÇO VÁLIDO","PREÇO INVÁLIDO")</f>
        <v>PREÇO VÁLIDO</v>
      </c>
    </row>
    <row r="71" spans="1:16" ht="24.95" customHeight="1">
      <c r="A71" s="3" t="s">
        <v>21</v>
      </c>
      <c r="B71" s="3" t="s">
        <v>81</v>
      </c>
      <c r="C71" s="3" t="s">
        <v>82</v>
      </c>
      <c r="D71" s="3" t="s">
        <v>26</v>
      </c>
      <c r="E71" s="3">
        <v>2079.14</v>
      </c>
      <c r="F71" s="1">
        <v>22.19</v>
      </c>
      <c r="G71" s="1">
        <v>49.79</v>
      </c>
      <c r="H71" s="2">
        <f t="shared" si="6"/>
        <v>71.98</v>
      </c>
      <c r="I71" s="4">
        <v>25</v>
      </c>
      <c r="J71" s="2">
        <f t="shared" si="7"/>
        <v>27.737500000000001</v>
      </c>
      <c r="K71" s="2">
        <f t="shared" si="8"/>
        <v>62.237499999999997</v>
      </c>
      <c r="L71" s="2">
        <f t="shared" si="9"/>
        <v>89.97</v>
      </c>
      <c r="M71" s="2">
        <f t="shared" si="10"/>
        <v>57666.93</v>
      </c>
      <c r="N71" s="2">
        <f t="shared" si="11"/>
        <v>129393.28</v>
      </c>
      <c r="O71" s="2">
        <f t="shared" si="12"/>
        <v>187060.22</v>
      </c>
      <c r="P71" s="3" t="str">
        <f>IF(O71&lt;=(Relatório!O71*1.05),"PREÇO VÁLIDO","PREÇO INVÁLIDO")</f>
        <v>PREÇO VÁLIDO</v>
      </c>
    </row>
    <row r="72" spans="1:16" ht="24.95" customHeight="1">
      <c r="A72" s="3" t="s">
        <v>21</v>
      </c>
      <c r="B72" s="3" t="s">
        <v>79</v>
      </c>
      <c r="C72" s="3" t="s">
        <v>80</v>
      </c>
      <c r="D72" s="3" t="s">
        <v>76</v>
      </c>
      <c r="E72" s="3">
        <v>1366.13</v>
      </c>
      <c r="F72" s="1">
        <v>0.8</v>
      </c>
      <c r="G72" s="1">
        <v>17.14</v>
      </c>
      <c r="H72" s="2">
        <f t="shared" si="6"/>
        <v>17.940000000000001</v>
      </c>
      <c r="I72" s="4">
        <v>25</v>
      </c>
      <c r="J72" s="2">
        <f t="shared" si="7"/>
        <v>1</v>
      </c>
      <c r="K72" s="2">
        <f t="shared" si="8"/>
        <v>21.425000000000001</v>
      </c>
      <c r="L72" s="2">
        <f t="shared" si="9"/>
        <v>22.42</v>
      </c>
      <c r="M72" s="2">
        <f t="shared" si="10"/>
        <v>1365.82</v>
      </c>
      <c r="N72" s="2">
        <f t="shared" si="11"/>
        <v>29262.799999999999</v>
      </c>
      <c r="O72" s="2">
        <f t="shared" si="12"/>
        <v>30628.63</v>
      </c>
      <c r="P72" s="3" t="str">
        <f>IF(O72&lt;=(Relatório!O72*1.05),"PREÇO VÁLIDO","PREÇO INVÁLIDO")</f>
        <v>PREÇO VÁLIDO</v>
      </c>
    </row>
    <row r="73" spans="1:16" ht="24.95" customHeight="1">
      <c r="A73" s="3" t="s">
        <v>21</v>
      </c>
      <c r="B73" s="3" t="s">
        <v>74</v>
      </c>
      <c r="C73" s="3" t="s">
        <v>75</v>
      </c>
      <c r="D73" s="3" t="s">
        <v>76</v>
      </c>
      <c r="E73" s="3">
        <v>3395.92</v>
      </c>
      <c r="F73" s="1">
        <v>10.71</v>
      </c>
      <c r="G73" s="1">
        <v>5.67</v>
      </c>
      <c r="H73" s="2">
        <f t="shared" si="6"/>
        <v>16.380000000000003</v>
      </c>
      <c r="I73" s="4">
        <v>25</v>
      </c>
      <c r="J73" s="2">
        <f t="shared" si="7"/>
        <v>13.387500000000001</v>
      </c>
      <c r="K73" s="2">
        <f t="shared" si="8"/>
        <v>7.0875000000000004</v>
      </c>
      <c r="L73" s="2">
        <f t="shared" si="9"/>
        <v>20.47</v>
      </c>
      <c r="M73" s="2">
        <f t="shared" si="10"/>
        <v>45451.77</v>
      </c>
      <c r="N73" s="2">
        <f t="shared" si="11"/>
        <v>24062.7</v>
      </c>
      <c r="O73" s="2">
        <f t="shared" si="12"/>
        <v>69514.48</v>
      </c>
      <c r="P73" s="3" t="str">
        <f>IF(O73&lt;=(Relatório!O73*1.05),"PREÇO VÁLIDO","PREÇO INVÁLIDO")</f>
        <v>PREÇO VÁLIDO</v>
      </c>
    </row>
    <row r="74" spans="1:16" ht="39" customHeight="1">
      <c r="A74" s="3" t="s">
        <v>21</v>
      </c>
      <c r="B74" s="3" t="s">
        <v>85</v>
      </c>
      <c r="C74" s="3" t="s">
        <v>86</v>
      </c>
      <c r="D74" s="3" t="s">
        <v>65</v>
      </c>
      <c r="E74" s="3">
        <v>145.58000000000001</v>
      </c>
      <c r="F74" s="1">
        <v>734.34</v>
      </c>
      <c r="G74" s="1">
        <v>22.56</v>
      </c>
      <c r="H74" s="2">
        <f t="shared" si="6"/>
        <v>756.9</v>
      </c>
      <c r="I74" s="4">
        <v>25</v>
      </c>
      <c r="J74" s="2">
        <f t="shared" si="7"/>
        <v>917.92500000000007</v>
      </c>
      <c r="K74" s="2">
        <f t="shared" si="8"/>
        <v>28.2</v>
      </c>
      <c r="L74" s="2">
        <f t="shared" si="9"/>
        <v>946.12</v>
      </c>
      <c r="M74" s="2">
        <f t="shared" si="10"/>
        <v>133630.79999999999</v>
      </c>
      <c r="N74" s="2">
        <f t="shared" si="11"/>
        <v>4105.33</v>
      </c>
      <c r="O74" s="2">
        <f t="shared" si="12"/>
        <v>137736.14000000001</v>
      </c>
      <c r="P74" s="3" t="str">
        <f>IF(O74&lt;=(Relatório!O74*1.05),"PREÇO VÁLIDO","PREÇO INVÁLIDO")</f>
        <v>PREÇO VÁLIDO</v>
      </c>
    </row>
    <row r="75" spans="1:16" ht="24.95" customHeight="1">
      <c r="A75" s="3" t="s">
        <v>21</v>
      </c>
      <c r="B75" s="3" t="s">
        <v>108</v>
      </c>
      <c r="C75" s="3" t="s">
        <v>109</v>
      </c>
      <c r="D75" s="3" t="s">
        <v>53</v>
      </c>
      <c r="E75" s="3">
        <v>200</v>
      </c>
      <c r="F75" s="1">
        <v>105.25</v>
      </c>
      <c r="G75" s="1">
        <v>0</v>
      </c>
      <c r="H75" s="2">
        <f t="shared" si="6"/>
        <v>105.25</v>
      </c>
      <c r="I75" s="4">
        <v>25</v>
      </c>
      <c r="J75" s="2">
        <f t="shared" si="7"/>
        <v>131.5625</v>
      </c>
      <c r="K75" s="2">
        <f t="shared" si="8"/>
        <v>0</v>
      </c>
      <c r="L75" s="2">
        <f t="shared" si="9"/>
        <v>131.56</v>
      </c>
      <c r="M75" s="2">
        <f t="shared" si="10"/>
        <v>26312</v>
      </c>
      <c r="N75" s="2">
        <f t="shared" si="11"/>
        <v>0</v>
      </c>
      <c r="O75" s="2">
        <f t="shared" si="12"/>
        <v>26312</v>
      </c>
      <c r="P75" s="3" t="str">
        <f>IF(O75&lt;=(Relatório!O75*1.05),"PREÇO VÁLIDO","PREÇO INVÁLIDO")</f>
        <v>PREÇO VÁLIDO</v>
      </c>
    </row>
    <row r="76" spans="1:16" ht="24.95" customHeight="1">
      <c r="A76" s="3" t="s">
        <v>21</v>
      </c>
      <c r="B76" s="3" t="s">
        <v>110</v>
      </c>
      <c r="C76" s="3" t="s">
        <v>111</v>
      </c>
      <c r="D76" s="3" t="s">
        <v>29</v>
      </c>
      <c r="E76" s="3">
        <v>4225.04</v>
      </c>
      <c r="F76" s="1">
        <v>28.67</v>
      </c>
      <c r="G76" s="1">
        <v>4.04</v>
      </c>
      <c r="H76" s="2">
        <f t="shared" si="6"/>
        <v>32.71</v>
      </c>
      <c r="I76" s="4">
        <v>25</v>
      </c>
      <c r="J76" s="2">
        <f t="shared" si="7"/>
        <v>35.837500000000006</v>
      </c>
      <c r="K76" s="2">
        <f t="shared" si="8"/>
        <v>5.05</v>
      </c>
      <c r="L76" s="2">
        <f t="shared" si="9"/>
        <v>40.880000000000003</v>
      </c>
      <c r="M76" s="2">
        <f t="shared" si="10"/>
        <v>151387.09</v>
      </c>
      <c r="N76" s="2">
        <f t="shared" si="11"/>
        <v>21332.53</v>
      </c>
      <c r="O76" s="2">
        <f t="shared" si="12"/>
        <v>172719.63</v>
      </c>
      <c r="P76" s="3" t="str">
        <f>IF(O76&lt;=(Relatório!O76*1.05),"PREÇO VÁLIDO","PREÇO INVÁLIDO")</f>
        <v>PREÇO VÁLIDO</v>
      </c>
    </row>
    <row r="77" spans="1:16" ht="24.95" customHeight="1">
      <c r="A77" s="3" t="s">
        <v>21</v>
      </c>
      <c r="B77" s="3" t="s">
        <v>112</v>
      </c>
      <c r="C77" s="3" t="s">
        <v>113</v>
      </c>
      <c r="D77" s="3" t="s">
        <v>26</v>
      </c>
      <c r="E77" s="3">
        <v>6932.46</v>
      </c>
      <c r="F77" s="1">
        <v>0</v>
      </c>
      <c r="G77" s="1">
        <v>42.2</v>
      </c>
      <c r="H77" s="2">
        <f t="shared" si="6"/>
        <v>42.2</v>
      </c>
      <c r="I77" s="4">
        <v>25</v>
      </c>
      <c r="J77" s="2">
        <f t="shared" si="7"/>
        <v>0</v>
      </c>
      <c r="K77" s="2">
        <f t="shared" si="8"/>
        <v>52.75</v>
      </c>
      <c r="L77" s="2">
        <f t="shared" si="9"/>
        <v>52.75</v>
      </c>
      <c r="M77" s="2">
        <f t="shared" si="10"/>
        <v>0</v>
      </c>
      <c r="N77" s="2">
        <f t="shared" si="11"/>
        <v>365687.26</v>
      </c>
      <c r="O77" s="2">
        <f t="shared" si="12"/>
        <v>365687.26</v>
      </c>
      <c r="P77" s="3" t="str">
        <f>IF(O77&lt;=(Relatório!O77*1.05),"PREÇO VÁLIDO","PREÇO INVÁLIDO")</f>
        <v>PREÇO VÁLIDO</v>
      </c>
    </row>
    <row r="78" spans="1:16" ht="24.95" customHeight="1">
      <c r="A78" s="3" t="s">
        <v>21</v>
      </c>
      <c r="B78" s="3" t="s">
        <v>114</v>
      </c>
      <c r="C78" s="3" t="s">
        <v>115</v>
      </c>
      <c r="D78" s="3" t="s">
        <v>76</v>
      </c>
      <c r="E78" s="3">
        <v>831.89</v>
      </c>
      <c r="F78" s="1">
        <v>25.75</v>
      </c>
      <c r="G78" s="1">
        <v>0</v>
      </c>
      <c r="H78" s="2">
        <f t="shared" si="6"/>
        <v>25.75</v>
      </c>
      <c r="I78" s="4">
        <v>25</v>
      </c>
      <c r="J78" s="2">
        <f t="shared" si="7"/>
        <v>32.1875</v>
      </c>
      <c r="K78" s="2">
        <f t="shared" si="8"/>
        <v>0</v>
      </c>
      <c r="L78" s="2">
        <f t="shared" si="9"/>
        <v>32.18</v>
      </c>
      <c r="M78" s="2">
        <f t="shared" si="10"/>
        <v>26770.22</v>
      </c>
      <c r="N78" s="2">
        <f t="shared" si="11"/>
        <v>0</v>
      </c>
      <c r="O78" s="2">
        <f t="shared" si="12"/>
        <v>26770.22</v>
      </c>
      <c r="P78" s="3" t="str">
        <f>IF(O78&lt;=(Relatório!O78*1.05),"PREÇO VÁLIDO","PREÇO INVÁLIDO")</f>
        <v>PREÇO VÁLIDO</v>
      </c>
    </row>
    <row r="79" spans="1:16" ht="24.95" customHeight="1">
      <c r="A79" s="3" t="s">
        <v>21</v>
      </c>
      <c r="B79" s="3" t="s">
        <v>116</v>
      </c>
      <c r="C79" s="3" t="s">
        <v>117</v>
      </c>
      <c r="D79" s="3" t="s">
        <v>53</v>
      </c>
      <c r="E79" s="3">
        <v>346</v>
      </c>
      <c r="F79" s="1">
        <v>7.9</v>
      </c>
      <c r="G79" s="1">
        <v>0</v>
      </c>
      <c r="H79" s="2">
        <f t="shared" si="6"/>
        <v>7.9</v>
      </c>
      <c r="I79" s="4">
        <v>25</v>
      </c>
      <c r="J79" s="2">
        <f t="shared" si="7"/>
        <v>9.875</v>
      </c>
      <c r="K79" s="2">
        <f t="shared" si="8"/>
        <v>0</v>
      </c>
      <c r="L79" s="2">
        <f t="shared" si="9"/>
        <v>9.8699999999999992</v>
      </c>
      <c r="M79" s="2">
        <f t="shared" si="10"/>
        <v>3415.02</v>
      </c>
      <c r="N79" s="2">
        <f t="shared" si="11"/>
        <v>0</v>
      </c>
      <c r="O79" s="2">
        <f t="shared" si="12"/>
        <v>3415.02</v>
      </c>
      <c r="P79" s="3" t="str">
        <f>IF(O79&lt;=(Relatório!O79*1.05),"PREÇO VÁLIDO","PREÇO INVÁLIDO")</f>
        <v>PREÇO VÁLIDO</v>
      </c>
    </row>
    <row r="80" spans="1:16" ht="24.95" customHeight="1">
      <c r="A80" s="3" t="s">
        <v>21</v>
      </c>
      <c r="B80" s="3" t="s">
        <v>118</v>
      </c>
      <c r="C80" s="3" t="s">
        <v>119</v>
      </c>
      <c r="D80" s="3" t="s">
        <v>76</v>
      </c>
      <c r="E80" s="3">
        <v>28.8</v>
      </c>
      <c r="F80" s="1">
        <v>33.85</v>
      </c>
      <c r="G80" s="1">
        <v>0</v>
      </c>
      <c r="H80" s="2">
        <f t="shared" si="6"/>
        <v>33.85</v>
      </c>
      <c r="I80" s="4">
        <v>25</v>
      </c>
      <c r="J80" s="2">
        <f t="shared" si="7"/>
        <v>42.3125</v>
      </c>
      <c r="K80" s="2">
        <f t="shared" si="8"/>
        <v>0</v>
      </c>
      <c r="L80" s="2">
        <f t="shared" si="9"/>
        <v>42.31</v>
      </c>
      <c r="M80" s="2">
        <f t="shared" si="10"/>
        <v>1218.52</v>
      </c>
      <c r="N80" s="2">
        <f t="shared" si="11"/>
        <v>0</v>
      </c>
      <c r="O80" s="2">
        <f t="shared" si="12"/>
        <v>1218.52</v>
      </c>
      <c r="P80" s="3" t="str">
        <f>IF(O80&lt;=(Relatório!O80*1.05),"PREÇO VÁLIDO","PREÇO INVÁLIDO")</f>
        <v>PREÇO VÁLIDO</v>
      </c>
    </row>
    <row r="81" spans="1:17">
      <c r="A81" s="7" t="s">
        <v>45</v>
      </c>
      <c r="B81" s="8"/>
      <c r="C81" s="8"/>
      <c r="D81" s="8"/>
      <c r="E81" s="8"/>
      <c r="F81" s="8"/>
      <c r="G81" s="8"/>
      <c r="H81" s="8"/>
      <c r="I81" s="8"/>
      <c r="J81" s="8"/>
      <c r="K81" s="8"/>
      <c r="L81" s="8"/>
      <c r="M81" s="8"/>
      <c r="N81" s="8"/>
      <c r="O81" s="8">
        <f>ROUND(SUM(O42:O80), 2)</f>
        <v>1639474.65</v>
      </c>
    </row>
    <row r="83" spans="1:17">
      <c r="A83" s="9" t="s">
        <v>120</v>
      </c>
    </row>
    <row r="84" spans="1:17">
      <c r="A84" s="11" t="s">
        <v>4</v>
      </c>
      <c r="B84" s="11" t="s">
        <v>5</v>
      </c>
      <c r="C84" s="11" t="s">
        <v>6</v>
      </c>
      <c r="D84" s="11" t="s">
        <v>7</v>
      </c>
      <c r="E84" s="11" t="s">
        <v>8</v>
      </c>
      <c r="F84" s="11" t="s">
        <v>9</v>
      </c>
      <c r="G84" s="11" t="s">
        <v>10</v>
      </c>
      <c r="H84" s="11" t="s">
        <v>12</v>
      </c>
      <c r="I84" s="11" t="s">
        <v>13</v>
      </c>
      <c r="J84" s="11" t="s">
        <v>14</v>
      </c>
      <c r="K84" s="11" t="s">
        <v>15</v>
      </c>
      <c r="L84" s="11" t="s">
        <v>11</v>
      </c>
      <c r="M84" s="11" t="s">
        <v>16</v>
      </c>
      <c r="N84" s="11" t="s">
        <v>17</v>
      </c>
      <c r="O84" s="11" t="s">
        <v>18</v>
      </c>
      <c r="P84" s="11" t="s">
        <v>19</v>
      </c>
      <c r="Q84" s="11" t="s">
        <v>20</v>
      </c>
    </row>
    <row r="85" spans="1:17" ht="24.95" customHeight="1">
      <c r="A85" s="3" t="s">
        <v>21</v>
      </c>
      <c r="B85" s="3"/>
      <c r="C85" s="3" t="s">
        <v>121</v>
      </c>
      <c r="D85" s="3"/>
      <c r="E85" s="3">
        <v>0</v>
      </c>
      <c r="F85" s="3"/>
      <c r="G85" s="3"/>
      <c r="H85" s="3"/>
      <c r="I85" s="4"/>
      <c r="J85" s="3"/>
      <c r="K85" s="3"/>
      <c r="L85" s="3"/>
      <c r="M85" s="3"/>
      <c r="N85" s="3"/>
      <c r="O85" s="3"/>
      <c r="P85" s="3" t="str">
        <f>IF(O85&lt;=(Relatório!O85*1.05),"PREÇO VÁLIDO","PREÇO INVÁLIDO")</f>
        <v>PREÇO VÁLIDO</v>
      </c>
    </row>
    <row r="86" spans="1:17" ht="24.95" customHeight="1">
      <c r="A86" s="3" t="s">
        <v>21</v>
      </c>
      <c r="B86" s="3"/>
      <c r="C86" s="3" t="s">
        <v>122</v>
      </c>
      <c r="D86" s="3"/>
      <c r="E86" s="3">
        <v>0</v>
      </c>
      <c r="F86" s="3"/>
      <c r="G86" s="3"/>
      <c r="H86" s="3"/>
      <c r="I86" s="4"/>
      <c r="J86" s="3"/>
      <c r="K86" s="3"/>
      <c r="L86" s="3"/>
      <c r="M86" s="3"/>
      <c r="N86" s="3"/>
      <c r="O86" s="3"/>
      <c r="P86" s="3" t="str">
        <f>IF(O86&lt;=(Relatório!O86*1.05),"PREÇO VÁLIDO","PREÇO INVÁLIDO")</f>
        <v>PREÇO VÁLIDO</v>
      </c>
    </row>
    <row r="87" spans="1:17" ht="24.95" customHeight="1">
      <c r="A87" s="3" t="s">
        <v>21</v>
      </c>
      <c r="B87" s="3" t="s">
        <v>123</v>
      </c>
      <c r="C87" s="3" t="s">
        <v>124</v>
      </c>
      <c r="D87" s="3" t="s">
        <v>26</v>
      </c>
      <c r="E87" s="3">
        <v>32</v>
      </c>
      <c r="F87" s="1">
        <v>11.77</v>
      </c>
      <c r="G87" s="1">
        <v>14.71</v>
      </c>
      <c r="H87" s="2">
        <v>11.77</v>
      </c>
      <c r="I87" s="4">
        <v>25</v>
      </c>
      <c r="J87" s="2">
        <f>F87+(I87/100*F87)</f>
        <v>14.712499999999999</v>
      </c>
      <c r="K87" s="2">
        <f>G87+(I87/100*G87)</f>
        <v>18.387500000000003</v>
      </c>
      <c r="L87" s="2">
        <f>TRUNC(J87+K87,2)</f>
        <v>33.1</v>
      </c>
      <c r="M87" s="2">
        <f>IF((J87+K87), TRUNC((J87/(J87+K87)*O87),2), 0)</f>
        <v>470.8</v>
      </c>
      <c r="N87" s="2">
        <f>IF((J87+K87), TRUNC((K87/(J87+K87)*O87),2), 0)</f>
        <v>588.4</v>
      </c>
      <c r="O87" s="2">
        <f>TRUNC(L87*E87,2)</f>
        <v>1059.2</v>
      </c>
      <c r="P87" s="3" t="str">
        <f>IF(O87&lt;=(Relatório!O87*1.05),"PREÇO VÁLIDO","PREÇO INVÁLIDO")</f>
        <v>PREÇO VÁLIDO</v>
      </c>
    </row>
    <row r="88" spans="1:17">
      <c r="A88" s="7" t="s">
        <v>45</v>
      </c>
      <c r="B88" s="8"/>
      <c r="C88" s="8"/>
      <c r="D88" s="8"/>
      <c r="E88" s="8"/>
      <c r="F88" s="8"/>
      <c r="G88" s="8"/>
      <c r="H88" s="8"/>
      <c r="I88" s="8"/>
      <c r="J88" s="8"/>
      <c r="K88" s="8"/>
      <c r="L88" s="8"/>
      <c r="M88" s="8"/>
      <c r="N88" s="8"/>
      <c r="O88" s="8">
        <f>ROUND(SUM(O83:O87), 2)</f>
        <v>1059.2</v>
      </c>
    </row>
    <row r="90" spans="1:17">
      <c r="A90" s="9" t="s">
        <v>125</v>
      </c>
    </row>
    <row r="91" spans="1:17">
      <c r="A91" s="11" t="s">
        <v>4</v>
      </c>
      <c r="B91" s="11" t="s">
        <v>5</v>
      </c>
      <c r="C91" s="11" t="s">
        <v>6</v>
      </c>
      <c r="D91" s="11" t="s">
        <v>7</v>
      </c>
      <c r="E91" s="11" t="s">
        <v>8</v>
      </c>
      <c r="F91" s="11" t="s">
        <v>9</v>
      </c>
      <c r="G91" s="11" t="s">
        <v>10</v>
      </c>
      <c r="H91" s="11" t="s">
        <v>12</v>
      </c>
      <c r="I91" s="11" t="s">
        <v>13</v>
      </c>
      <c r="J91" s="11" t="s">
        <v>14</v>
      </c>
      <c r="K91" s="11" t="s">
        <v>15</v>
      </c>
      <c r="L91" s="11" t="s">
        <v>11</v>
      </c>
      <c r="M91" s="11" t="s">
        <v>16</v>
      </c>
      <c r="N91" s="11" t="s">
        <v>17</v>
      </c>
      <c r="O91" s="11" t="s">
        <v>18</v>
      </c>
      <c r="P91" s="11" t="s">
        <v>19</v>
      </c>
      <c r="Q91" s="11" t="s">
        <v>20</v>
      </c>
    </row>
    <row r="92" spans="1:17" ht="24.95" customHeight="1">
      <c r="A92" s="3" t="s">
        <v>21</v>
      </c>
      <c r="B92" s="3"/>
      <c r="C92" s="3" t="s">
        <v>126</v>
      </c>
      <c r="D92" s="3"/>
      <c r="E92" s="3">
        <v>0</v>
      </c>
      <c r="F92" s="3"/>
      <c r="G92" s="3"/>
      <c r="H92" s="3"/>
      <c r="I92" s="4"/>
      <c r="J92" s="3"/>
      <c r="K92" s="3"/>
      <c r="L92" s="3"/>
      <c r="M92" s="3"/>
      <c r="N92" s="3"/>
      <c r="O92" s="3"/>
      <c r="P92" s="3" t="str">
        <f>IF(O92&lt;=(Relatório!O92*1.05),"PREÇO VÁLIDO","PREÇO INVÁLIDO")</f>
        <v>PREÇO VÁLIDO</v>
      </c>
    </row>
    <row r="93" spans="1:17" ht="24.95" customHeight="1">
      <c r="A93" s="3" t="s">
        <v>21</v>
      </c>
      <c r="B93" s="3" t="s">
        <v>127</v>
      </c>
      <c r="C93" s="3" t="s">
        <v>128</v>
      </c>
      <c r="D93" s="3" t="s">
        <v>53</v>
      </c>
      <c r="E93" s="3">
        <v>3</v>
      </c>
      <c r="F93" s="1">
        <v>0</v>
      </c>
      <c r="G93" s="1">
        <v>212.46</v>
      </c>
      <c r="H93" s="2">
        <v>0</v>
      </c>
      <c r="I93" s="4">
        <v>25</v>
      </c>
      <c r="J93" s="2">
        <f>F93+(I93/100*F93)</f>
        <v>0</v>
      </c>
      <c r="K93" s="2">
        <f>G93+(I93/100*G93)</f>
        <v>265.57499999999999</v>
      </c>
      <c r="L93" s="2">
        <f>TRUNC(J93+K93,2)</f>
        <v>265.57</v>
      </c>
      <c r="M93" s="2">
        <f>IF((J93+K93), TRUNC((J93/(J93+K93)*O93),2), 0)</f>
        <v>0</v>
      </c>
      <c r="N93" s="2">
        <f>IF((J93+K93), TRUNC((K93/(J93+K93)*O93),2), 0)</f>
        <v>796.71</v>
      </c>
      <c r="O93" s="2">
        <f>TRUNC(L93*E93,2)</f>
        <v>796.71</v>
      </c>
      <c r="P93" s="3" t="str">
        <f>IF(O93&lt;=(Relatório!O93*1.05),"PREÇO VÁLIDO","PREÇO INVÁLIDO")</f>
        <v>PREÇO VÁLIDO</v>
      </c>
    </row>
    <row r="94" spans="1:17">
      <c r="A94" s="7" t="s">
        <v>45</v>
      </c>
      <c r="B94" s="8"/>
      <c r="C94" s="8"/>
      <c r="D94" s="8"/>
      <c r="E94" s="8"/>
      <c r="F94" s="8"/>
      <c r="G94" s="8"/>
      <c r="H94" s="8"/>
      <c r="I94" s="8"/>
      <c r="J94" s="8"/>
      <c r="K94" s="8"/>
      <c r="L94" s="8"/>
      <c r="M94" s="8"/>
      <c r="N94" s="8"/>
      <c r="O94" s="8">
        <f>ROUND(SUM(O90:O93), 2)</f>
        <v>796.71</v>
      </c>
    </row>
    <row r="95" spans="1:17">
      <c r="A95" s="7" t="s">
        <v>129</v>
      </c>
      <c r="B95" s="8"/>
      <c r="C95" s="8"/>
      <c r="D95" s="8"/>
      <c r="E95" s="8"/>
      <c r="F95" s="8"/>
      <c r="G95" s="8"/>
      <c r="H95" s="8"/>
      <c r="I95" s="8"/>
      <c r="J95" s="8"/>
      <c r="K95" s="8"/>
      <c r="L95" s="8"/>
      <c r="M95" s="8"/>
      <c r="N95" s="8"/>
      <c r="O95" s="8">
        <f>SUM(O30,O40,O81,O88,O94)</f>
        <v>1761462.2</v>
      </c>
    </row>
    <row r="97" spans="1:2">
      <c r="A97" t="str">
        <f>CONCATENATE("Importa o presente valor total proposto em: ", TEXT(SUM(O30,O40,O81,O88,O94), "R$ #.###,#0"))</f>
        <v>Importa o presente valor total proposto em: R$ 1.761.462,20</v>
      </c>
    </row>
    <row r="99" spans="1:2">
      <c r="B99" s="9" t="s">
        <v>130</v>
      </c>
    </row>
    <row r="100" spans="1:2">
      <c r="B100" s="9" t="s">
        <v>131</v>
      </c>
    </row>
  </sheetData>
  <mergeCells count="8">
    <mergeCell ref="A7"/>
    <mergeCell ref="A8"/>
    <mergeCell ref="A9"/>
    <mergeCell ref="B1:F1"/>
    <mergeCell ref="B2:F2"/>
    <mergeCell ref="B3:F3"/>
    <mergeCell ref="A4:G4"/>
    <mergeCell ref="A6"/>
  </mergeCells>
  <pageMargins left="0.4" right="0.4" top="0.4" bottom="0.4" header="0.3" footer="0.3"/>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00"/>
  <sheetViews>
    <sheetView topLeftCell="A79" workbookViewId="0">
      <selection activeCell="G22" sqref="G22"/>
    </sheetView>
  </sheetViews>
  <sheetFormatPr defaultRowHeight="15"/>
  <cols>
    <col min="1" max="1" width="31.140625" customWidth="1"/>
    <col min="2" max="2" width="13.42578125" customWidth="1"/>
    <col min="3" max="3" width="55.7109375" customWidth="1"/>
    <col min="4" max="5" width="13.42578125" customWidth="1"/>
    <col min="6" max="7" width="24.42578125" customWidth="1"/>
    <col min="8" max="9" width="29" customWidth="1"/>
    <col min="10" max="15" width="24.42578125" customWidth="1"/>
    <col min="16" max="17" width="24.42578125" hidden="1" customWidth="1"/>
  </cols>
  <sheetData>
    <row r="1" spans="1:9">
      <c r="B1" s="12" t="s">
        <v>0</v>
      </c>
      <c r="C1" s="13"/>
      <c r="D1" s="13"/>
      <c r="E1" s="13"/>
      <c r="F1" s="13"/>
    </row>
    <row r="2" spans="1:9">
      <c r="B2" s="12" t="s">
        <v>1</v>
      </c>
      <c r="C2" s="13"/>
      <c r="D2" s="13"/>
      <c r="E2" s="13"/>
      <c r="F2" s="13"/>
    </row>
    <row r="3" spans="1:9">
      <c r="B3" s="12" t="s">
        <v>0</v>
      </c>
      <c r="C3" s="13"/>
      <c r="D3" s="13"/>
      <c r="E3" s="13"/>
      <c r="F3" s="13"/>
    </row>
    <row r="4" spans="1:9" ht="18">
      <c r="A4" s="14" t="s">
        <v>2</v>
      </c>
      <c r="B4" s="13"/>
      <c r="C4" s="13"/>
      <c r="D4" s="13"/>
      <c r="E4" s="13"/>
      <c r="F4" s="13"/>
      <c r="G4" s="13"/>
    </row>
    <row r="6" spans="1:9">
      <c r="A6" s="15" t="s">
        <v>132</v>
      </c>
      <c r="B6" s="7" t="s">
        <v>133</v>
      </c>
      <c r="H6" s="10" t="s">
        <v>140</v>
      </c>
    </row>
    <row r="7" spans="1:9">
      <c r="A7" s="15" t="s">
        <v>134</v>
      </c>
      <c r="B7" s="5"/>
    </row>
    <row r="8" spans="1:9">
      <c r="A8" s="15" t="s">
        <v>135</v>
      </c>
      <c r="B8" s="5"/>
    </row>
    <row r="9" spans="1:9">
      <c r="A9" s="15" t="s">
        <v>136</v>
      </c>
      <c r="B9" s="5"/>
      <c r="H9" s="6" t="s">
        <v>141</v>
      </c>
      <c r="I9" s="6" t="s">
        <v>142</v>
      </c>
    </row>
    <row r="10" spans="1:9">
      <c r="A10" s="10" t="s">
        <v>137</v>
      </c>
      <c r="B10" s="6">
        <v>0</v>
      </c>
      <c r="D10" s="10" t="s">
        <v>138</v>
      </c>
      <c r="E10" s="6">
        <v>0</v>
      </c>
      <c r="H10" s="6">
        <f>SUM(M:M)/O95</f>
        <v>0.44645772699522024</v>
      </c>
      <c r="I10" s="6">
        <f>SUM(N:N)/O95</f>
        <v>0.55354210269172965</v>
      </c>
    </row>
    <row r="11" spans="1:9">
      <c r="A11" s="10" t="s">
        <v>138</v>
      </c>
      <c r="B11" s="6">
        <v>0</v>
      </c>
      <c r="D11" s="10" t="s">
        <v>139</v>
      </c>
      <c r="E11" s="6">
        <v>0</v>
      </c>
    </row>
    <row r="17" spans="1:17">
      <c r="A17" s="9" t="s">
        <v>3</v>
      </c>
    </row>
    <row r="18" spans="1:17">
      <c r="A18" s="11" t="s">
        <v>4</v>
      </c>
      <c r="B18" s="11" t="s">
        <v>5</v>
      </c>
      <c r="C18" s="11" t="s">
        <v>6</v>
      </c>
      <c r="D18" s="11" t="s">
        <v>7</v>
      </c>
      <c r="E18" s="11" t="s">
        <v>8</v>
      </c>
      <c r="F18" s="11" t="s">
        <v>9</v>
      </c>
      <c r="G18" s="11" t="s">
        <v>10</v>
      </c>
      <c r="H18" s="11" t="s">
        <v>12</v>
      </c>
      <c r="I18" s="11" t="s">
        <v>13</v>
      </c>
      <c r="J18" s="11" t="s">
        <v>14</v>
      </c>
      <c r="K18" s="11" t="s">
        <v>15</v>
      </c>
      <c r="L18" s="11" t="s">
        <v>11</v>
      </c>
      <c r="M18" s="11" t="s">
        <v>16</v>
      </c>
      <c r="N18" s="11" t="s">
        <v>17</v>
      </c>
      <c r="O18" s="11" t="s">
        <v>18</v>
      </c>
      <c r="P18" s="11" t="s">
        <v>19</v>
      </c>
      <c r="Q18" s="11" t="s">
        <v>20</v>
      </c>
    </row>
    <row r="19" spans="1:17" ht="24.95" customHeight="1">
      <c r="A19" s="3" t="s">
        <v>21</v>
      </c>
      <c r="B19" s="3"/>
      <c r="C19" s="3" t="s">
        <v>22</v>
      </c>
      <c r="D19" s="3"/>
      <c r="E19" s="3">
        <v>0</v>
      </c>
      <c r="F19" s="3"/>
      <c r="G19" s="3"/>
      <c r="H19" s="3"/>
      <c r="I19" s="4"/>
      <c r="J19" s="3"/>
      <c r="K19" s="3"/>
      <c r="L19" s="3"/>
      <c r="M19" s="3"/>
      <c r="N19" s="3"/>
      <c r="O19" s="3"/>
      <c r="Q19" s="3" t="s">
        <v>23</v>
      </c>
    </row>
    <row r="20" spans="1:17" ht="24.95" customHeight="1">
      <c r="A20" s="3" t="s">
        <v>21</v>
      </c>
      <c r="B20" s="3" t="s">
        <v>24</v>
      </c>
      <c r="C20" s="3" t="s">
        <v>25</v>
      </c>
      <c r="D20" s="3" t="s">
        <v>26</v>
      </c>
      <c r="E20" s="3">
        <v>3</v>
      </c>
      <c r="F20" s="1">
        <v>426.21</v>
      </c>
      <c r="G20" s="1">
        <v>38.6</v>
      </c>
      <c r="H20" s="2">
        <v>426.21</v>
      </c>
      <c r="I20" s="4">
        <v>25</v>
      </c>
      <c r="J20" s="2">
        <f>F20+(I20/100*F20)</f>
        <v>532.76249999999993</v>
      </c>
      <c r="K20" s="2">
        <f>G20+(I20/100*G20)</f>
        <v>48.25</v>
      </c>
      <c r="L20" s="2">
        <f>TRUNC(J20+K20,2)</f>
        <v>581.01</v>
      </c>
      <c r="M20" s="2">
        <f>IF((J20+K20), TRUNC((J20/(J20+K20)*O20),2), 0)</f>
        <v>1598.28</v>
      </c>
      <c r="N20" s="2">
        <f>IF((J20+K20), TRUNC((K20/(J20+K20)*O20),2), 0)</f>
        <v>144.74</v>
      </c>
      <c r="O20" s="2">
        <f>TRUNC(L20*E20,2)</f>
        <v>1743.03</v>
      </c>
      <c r="Q20" s="3" t="s">
        <v>23</v>
      </c>
    </row>
    <row r="21" spans="1:17" ht="24.95" customHeight="1">
      <c r="A21" s="3" t="s">
        <v>21</v>
      </c>
      <c r="B21" s="3" t="s">
        <v>27</v>
      </c>
      <c r="C21" s="3" t="s">
        <v>28</v>
      </c>
      <c r="D21" s="3" t="s">
        <v>29</v>
      </c>
      <c r="E21" s="3">
        <v>42250.400000000001</v>
      </c>
      <c r="F21" s="1">
        <v>0</v>
      </c>
      <c r="G21" s="1">
        <v>0.17</v>
      </c>
      <c r="H21" s="2">
        <v>0</v>
      </c>
      <c r="I21" s="4">
        <v>25</v>
      </c>
      <c r="J21" s="2">
        <f>F21+(I21/100*F21)</f>
        <v>0</v>
      </c>
      <c r="K21" s="2">
        <f>G21+(I21/100*G21)</f>
        <v>0.21250000000000002</v>
      </c>
      <c r="L21" s="2">
        <f>TRUNC(J21+K21,2)</f>
        <v>0.21</v>
      </c>
      <c r="M21" s="2">
        <f>IF((J21+K21), TRUNC((J21/(J21+K21)*O21),2), 0)</f>
        <v>0</v>
      </c>
      <c r="N21" s="2">
        <f>IF((J21+K21), TRUNC((K21/(J21+K21)*O21),2), 0)</f>
        <v>8872.58</v>
      </c>
      <c r="O21" s="2">
        <f>TRUNC(L21*E21,2)</f>
        <v>8872.58</v>
      </c>
      <c r="Q21" s="3" t="s">
        <v>23</v>
      </c>
    </row>
    <row r="22" spans="1:17" ht="24.95" customHeight="1">
      <c r="A22" s="3" t="s">
        <v>21</v>
      </c>
      <c r="B22" s="3" t="s">
        <v>30</v>
      </c>
      <c r="C22" s="3" t="s">
        <v>31</v>
      </c>
      <c r="D22" s="3" t="s">
        <v>29</v>
      </c>
      <c r="E22" s="3">
        <v>719.66</v>
      </c>
      <c r="F22" s="1">
        <v>0</v>
      </c>
      <c r="G22" s="1">
        <v>0.8</v>
      </c>
      <c r="H22" s="2">
        <v>0</v>
      </c>
      <c r="I22" s="4">
        <v>25</v>
      </c>
      <c r="J22" s="2">
        <f>F22+(I22/100*F22)</f>
        <v>0</v>
      </c>
      <c r="K22" s="2">
        <f>G22+(I22/100*G22)</f>
        <v>1</v>
      </c>
      <c r="L22" s="2">
        <f>TRUNC(J22+K22,2)</f>
        <v>1</v>
      </c>
      <c r="M22" s="2">
        <f>IF((J22+K22), TRUNC((J22/(J22+K22)*O22),2), 0)</f>
        <v>0</v>
      </c>
      <c r="N22" s="2">
        <f>IF((J22+K22), TRUNC((K22/(J22+K22)*O22),2), 0)</f>
        <v>719.66</v>
      </c>
      <c r="O22" s="2">
        <f>TRUNC(L22*E22,2)</f>
        <v>719.66</v>
      </c>
      <c r="Q22" s="3" t="s">
        <v>23</v>
      </c>
    </row>
    <row r="23" spans="1:17" ht="24.95" customHeight="1">
      <c r="A23" s="3" t="s">
        <v>21</v>
      </c>
      <c r="B23" s="3" t="s">
        <v>32</v>
      </c>
      <c r="C23" s="3" t="s">
        <v>33</v>
      </c>
      <c r="D23" s="3" t="s">
        <v>26</v>
      </c>
      <c r="E23" s="3">
        <v>17609</v>
      </c>
      <c r="F23" s="1">
        <v>0.33</v>
      </c>
      <c r="G23" s="1">
        <v>0.33</v>
      </c>
      <c r="H23" s="2">
        <v>0.1</v>
      </c>
      <c r="I23" s="4">
        <v>25</v>
      </c>
      <c r="J23" s="2">
        <f>F23+(I23/100*F23)</f>
        <v>0.41250000000000003</v>
      </c>
      <c r="K23" s="2">
        <f>G23+(I23/100*G23)</f>
        <v>0.41250000000000003</v>
      </c>
      <c r="L23" s="2">
        <f>TRUNC(J23+K23,2)</f>
        <v>0.82</v>
      </c>
      <c r="M23" s="2">
        <f>IF((J23+K23), TRUNC((J23/(J23+K23)*O23),2), 0)</f>
        <v>7219.69</v>
      </c>
      <c r="N23" s="2">
        <f>IF((J23+K23), TRUNC((K23/(J23+K23)*O23),2), 0)</f>
        <v>7219.69</v>
      </c>
      <c r="O23" s="2">
        <f>TRUNC(L23*E23,2)</f>
        <v>14439.38</v>
      </c>
      <c r="Q23" s="3" t="s">
        <v>23</v>
      </c>
    </row>
    <row r="24" spans="1:17" ht="24.95" customHeight="1">
      <c r="A24" s="3" t="s">
        <v>21</v>
      </c>
      <c r="B24" s="3"/>
      <c r="C24" s="3" t="s">
        <v>34</v>
      </c>
      <c r="D24" s="3"/>
      <c r="E24" s="3">
        <v>0</v>
      </c>
      <c r="F24" s="3"/>
      <c r="G24" s="3"/>
      <c r="H24" s="3"/>
      <c r="I24" s="4"/>
      <c r="J24" s="3"/>
      <c r="K24" s="3"/>
      <c r="L24" s="3"/>
      <c r="M24" s="3"/>
      <c r="N24" s="3"/>
      <c r="O24" s="3"/>
      <c r="Q24" s="3" t="s">
        <v>23</v>
      </c>
    </row>
    <row r="25" spans="1:17" ht="24.95" customHeight="1">
      <c r="A25" s="3" t="s">
        <v>21</v>
      </c>
      <c r="B25" s="3" t="s">
        <v>35</v>
      </c>
      <c r="C25" s="3" t="s">
        <v>36</v>
      </c>
      <c r="D25" s="3" t="s">
        <v>37</v>
      </c>
      <c r="E25" s="3">
        <v>40</v>
      </c>
      <c r="F25" s="1">
        <v>2.13</v>
      </c>
      <c r="G25" s="1">
        <v>115.56</v>
      </c>
      <c r="H25" s="2">
        <v>2.13</v>
      </c>
      <c r="I25" s="4">
        <v>25</v>
      </c>
      <c r="J25" s="2">
        <f>F25+(I25/100*F25)</f>
        <v>2.6624999999999996</v>
      </c>
      <c r="K25" s="2">
        <f>G25+(I25/100*G25)</f>
        <v>144.44999999999999</v>
      </c>
      <c r="L25" s="2">
        <f>TRUNC(J25+K25,2)</f>
        <v>147.11000000000001</v>
      </c>
      <c r="M25" s="2">
        <f>IF((J25+K25), TRUNC((J25/(J25+K25)*O25),2), 0)</f>
        <v>106.49</v>
      </c>
      <c r="N25" s="2">
        <f>IF((J25+K25), TRUNC((K25/(J25+K25)*O25),2), 0)</f>
        <v>5777.9</v>
      </c>
      <c r="O25" s="2">
        <f>TRUNC(L25*E25,2)</f>
        <v>5884.4</v>
      </c>
      <c r="Q25" s="3" t="s">
        <v>23</v>
      </c>
    </row>
    <row r="26" spans="1:17" ht="24.95" customHeight="1">
      <c r="A26" s="3" t="s">
        <v>21</v>
      </c>
      <c r="B26" s="3" t="s">
        <v>38</v>
      </c>
      <c r="C26" s="3" t="s">
        <v>39</v>
      </c>
      <c r="D26" s="3" t="s">
        <v>37</v>
      </c>
      <c r="E26" s="3">
        <v>40</v>
      </c>
      <c r="F26" s="1">
        <v>2.23</v>
      </c>
      <c r="G26" s="1">
        <v>42.79</v>
      </c>
      <c r="H26" s="2">
        <v>2.23</v>
      </c>
      <c r="I26" s="4">
        <v>25</v>
      </c>
      <c r="J26" s="2">
        <f>F26+(I26/100*F26)</f>
        <v>2.7875000000000001</v>
      </c>
      <c r="K26" s="2">
        <f>G26+(I26/100*G26)</f>
        <v>53.487499999999997</v>
      </c>
      <c r="L26" s="2">
        <f>TRUNC(J26+K26,2)</f>
        <v>56.27</v>
      </c>
      <c r="M26" s="2">
        <f>IF((J26+K26), TRUNC((J26/(J26+K26)*O26),2), 0)</f>
        <v>111.49</v>
      </c>
      <c r="N26" s="2">
        <f>IF((J26+K26), TRUNC((K26/(J26+K26)*O26),2), 0)</f>
        <v>2139.3000000000002</v>
      </c>
      <c r="O26" s="2">
        <f>TRUNC(L26*E26,2)</f>
        <v>2250.8000000000002</v>
      </c>
      <c r="Q26" s="3" t="s">
        <v>23</v>
      </c>
    </row>
    <row r="27" spans="1:17" ht="24.95" customHeight="1">
      <c r="A27" s="3" t="s">
        <v>21</v>
      </c>
      <c r="B27" s="3" t="s">
        <v>40</v>
      </c>
      <c r="C27" s="3" t="s">
        <v>41</v>
      </c>
      <c r="D27" s="3" t="s">
        <v>37</v>
      </c>
      <c r="E27" s="3">
        <v>80</v>
      </c>
      <c r="F27" s="1">
        <v>2.73</v>
      </c>
      <c r="G27" s="1">
        <v>36.82</v>
      </c>
      <c r="H27" s="2">
        <v>2.73</v>
      </c>
      <c r="I27" s="4">
        <v>25</v>
      </c>
      <c r="J27" s="2">
        <f>F27+(I27/100*F27)</f>
        <v>3.4125000000000001</v>
      </c>
      <c r="K27" s="2">
        <f>G27+(I27/100*G27)</f>
        <v>46.024999999999999</v>
      </c>
      <c r="L27" s="2">
        <f>TRUNC(J27+K27,2)</f>
        <v>49.43</v>
      </c>
      <c r="M27" s="2">
        <f>IF((J27+K27), TRUNC((J27/(J27+K27)*O27),2), 0)</f>
        <v>272.95</v>
      </c>
      <c r="N27" s="2">
        <f>IF((J27+K27), TRUNC((K27/(J27+K27)*O27),2), 0)</f>
        <v>3681.44</v>
      </c>
      <c r="O27" s="2">
        <f>TRUNC(L27*E27,2)</f>
        <v>3954.4</v>
      </c>
      <c r="Q27" s="3" t="s">
        <v>23</v>
      </c>
    </row>
    <row r="28" spans="1:17" ht="24.95" customHeight="1">
      <c r="A28" s="3" t="s">
        <v>21</v>
      </c>
      <c r="B28" s="3"/>
      <c r="C28" s="3" t="s">
        <v>42</v>
      </c>
      <c r="D28" s="3"/>
      <c r="E28" s="3">
        <v>0</v>
      </c>
      <c r="F28" s="3"/>
      <c r="G28" s="3"/>
      <c r="H28" s="3"/>
      <c r="I28" s="4"/>
      <c r="J28" s="3"/>
      <c r="K28" s="3"/>
      <c r="L28" s="3"/>
      <c r="M28" s="3"/>
      <c r="N28" s="3"/>
      <c r="O28" s="3"/>
      <c r="Q28" s="3" t="s">
        <v>23</v>
      </c>
    </row>
    <row r="29" spans="1:17" ht="24.95" customHeight="1">
      <c r="A29" s="3" t="s">
        <v>21</v>
      </c>
      <c r="B29" s="3" t="s">
        <v>43</v>
      </c>
      <c r="C29" s="3" t="s">
        <v>44</v>
      </c>
      <c r="D29" s="3" t="s">
        <v>37</v>
      </c>
      <c r="E29" s="3">
        <v>2</v>
      </c>
      <c r="F29" s="1">
        <v>41.53</v>
      </c>
      <c r="G29" s="1">
        <v>0</v>
      </c>
      <c r="H29" s="2">
        <v>41.53</v>
      </c>
      <c r="I29" s="4">
        <v>25</v>
      </c>
      <c r="J29" s="2">
        <f>F29+(I29/100*F29)</f>
        <v>51.912500000000001</v>
      </c>
      <c r="K29" s="2">
        <f>G29+(I29/100*G29)</f>
        <v>0</v>
      </c>
      <c r="L29" s="2">
        <f>TRUNC(J29+K29,2)</f>
        <v>51.91</v>
      </c>
      <c r="M29" s="2">
        <f>IF((J29+K29), TRUNC((J29/(J29+K29)*O29),2), 0)</f>
        <v>103.82</v>
      </c>
      <c r="N29" s="2">
        <f>IF((J29+K29), TRUNC((K29/(J29+K29)*O29),2), 0)</f>
        <v>0</v>
      </c>
      <c r="O29" s="2">
        <f>TRUNC(L29*E29,2)</f>
        <v>103.82</v>
      </c>
      <c r="Q29" s="3" t="s">
        <v>23</v>
      </c>
    </row>
    <row r="30" spans="1:17">
      <c r="A30" s="7" t="s">
        <v>45</v>
      </c>
      <c r="B30" s="8"/>
      <c r="C30" s="8"/>
      <c r="D30" s="8"/>
      <c r="E30" s="8"/>
      <c r="F30" s="8"/>
      <c r="G30" s="8"/>
      <c r="H30" s="8"/>
      <c r="I30" s="8"/>
      <c r="J30" s="8"/>
      <c r="K30" s="8"/>
      <c r="L30" s="8"/>
      <c r="M30" s="8"/>
      <c r="N30" s="8"/>
      <c r="O30" s="8">
        <f>ROUND(SUM(O17:O29), 2)</f>
        <v>37968.07</v>
      </c>
    </row>
    <row r="32" spans="1:17">
      <c r="A32" s="9" t="s">
        <v>46</v>
      </c>
    </row>
    <row r="33" spans="1:17">
      <c r="A33" s="11" t="s">
        <v>4</v>
      </c>
      <c r="B33" s="11" t="s">
        <v>5</v>
      </c>
      <c r="C33" s="11" t="s">
        <v>6</v>
      </c>
      <c r="D33" s="11" t="s">
        <v>7</v>
      </c>
      <c r="E33" s="11" t="s">
        <v>8</v>
      </c>
      <c r="F33" s="11" t="s">
        <v>9</v>
      </c>
      <c r="G33" s="11" t="s">
        <v>10</v>
      </c>
      <c r="H33" s="11" t="s">
        <v>12</v>
      </c>
      <c r="I33" s="11" t="s">
        <v>13</v>
      </c>
      <c r="J33" s="11" t="s">
        <v>14</v>
      </c>
      <c r="K33" s="11" t="s">
        <v>15</v>
      </c>
      <c r="L33" s="11" t="s">
        <v>11</v>
      </c>
      <c r="M33" s="11" t="s">
        <v>16</v>
      </c>
      <c r="N33" s="11" t="s">
        <v>17</v>
      </c>
      <c r="O33" s="11" t="s">
        <v>18</v>
      </c>
      <c r="P33" s="11" t="s">
        <v>19</v>
      </c>
      <c r="Q33" s="11" t="s">
        <v>20</v>
      </c>
    </row>
    <row r="34" spans="1:17" ht="24.95" customHeight="1">
      <c r="A34" s="3" t="s">
        <v>21</v>
      </c>
      <c r="B34" s="3"/>
      <c r="C34" s="3" t="s">
        <v>47</v>
      </c>
      <c r="D34" s="3"/>
      <c r="E34" s="3">
        <v>0</v>
      </c>
      <c r="F34" s="3"/>
      <c r="G34" s="3"/>
      <c r="H34" s="3"/>
      <c r="I34" s="4"/>
      <c r="J34" s="3"/>
      <c r="K34" s="3"/>
      <c r="L34" s="3"/>
      <c r="M34" s="3"/>
      <c r="N34" s="3"/>
      <c r="O34" s="3"/>
      <c r="Q34" s="3" t="s">
        <v>23</v>
      </c>
    </row>
    <row r="35" spans="1:17" ht="24.95" customHeight="1">
      <c r="A35" s="3" t="s">
        <v>21</v>
      </c>
      <c r="B35" s="3" t="s">
        <v>48</v>
      </c>
      <c r="C35" s="3" t="s">
        <v>49</v>
      </c>
      <c r="D35" s="3" t="s">
        <v>50</v>
      </c>
      <c r="E35" s="3">
        <v>5</v>
      </c>
      <c r="F35" s="1">
        <v>832.5</v>
      </c>
      <c r="G35" s="1">
        <v>0</v>
      </c>
      <c r="H35" s="2">
        <v>832.5</v>
      </c>
      <c r="I35" s="4">
        <v>25</v>
      </c>
      <c r="J35" s="2">
        <f>F35+(I35/100*F35)</f>
        <v>1040.625</v>
      </c>
      <c r="K35" s="2">
        <f>G35+(I35/100*G35)</f>
        <v>0</v>
      </c>
      <c r="L35" s="2">
        <f>TRUNC(J35+K35,2)</f>
        <v>1040.6199999999999</v>
      </c>
      <c r="M35" s="2">
        <f>IF((J35+K35), TRUNC((J35/(J35+K35)*O35),2), 0)</f>
        <v>5203.1000000000004</v>
      </c>
      <c r="N35" s="2">
        <f>IF((J35+K35), TRUNC((K35/(J35+K35)*O35),2), 0)</f>
        <v>0</v>
      </c>
      <c r="O35" s="2">
        <f>TRUNC(L35*E35,2)</f>
        <v>5203.1000000000004</v>
      </c>
      <c r="Q35" s="3" t="s">
        <v>23</v>
      </c>
    </row>
    <row r="36" spans="1:17" ht="24.95" customHeight="1">
      <c r="A36" s="3" t="s">
        <v>21</v>
      </c>
      <c r="B36" s="3" t="s">
        <v>51</v>
      </c>
      <c r="C36" s="3" t="s">
        <v>52</v>
      </c>
      <c r="D36" s="3" t="s">
        <v>53</v>
      </c>
      <c r="E36" s="3">
        <v>3</v>
      </c>
      <c r="F36" s="1">
        <v>225.33</v>
      </c>
      <c r="G36" s="1">
        <v>0</v>
      </c>
      <c r="H36" s="2">
        <v>225.33</v>
      </c>
      <c r="I36" s="4">
        <v>25</v>
      </c>
      <c r="J36" s="2">
        <f>F36+(I36/100*F36)</f>
        <v>281.66250000000002</v>
      </c>
      <c r="K36" s="2">
        <f>G36+(I36/100*G36)</f>
        <v>0</v>
      </c>
      <c r="L36" s="2">
        <f>TRUNC(J36+K36,2)</f>
        <v>281.66000000000003</v>
      </c>
      <c r="M36" s="2">
        <f>IF((J36+K36), TRUNC((J36/(J36+K36)*O36),2), 0)</f>
        <v>844.98</v>
      </c>
      <c r="N36" s="2">
        <f>IF((J36+K36), TRUNC((K36/(J36+K36)*O36),2), 0)</f>
        <v>0</v>
      </c>
      <c r="O36" s="2">
        <f>TRUNC(L36*E36,2)</f>
        <v>844.98</v>
      </c>
      <c r="Q36" s="3" t="s">
        <v>23</v>
      </c>
    </row>
    <row r="37" spans="1:17" ht="24.95" customHeight="1">
      <c r="A37" s="3" t="s">
        <v>21</v>
      </c>
      <c r="B37" s="3" t="s">
        <v>54</v>
      </c>
      <c r="C37" s="3" t="s">
        <v>55</v>
      </c>
      <c r="D37" s="3" t="s">
        <v>53</v>
      </c>
      <c r="E37" s="3">
        <v>14</v>
      </c>
      <c r="F37" s="1">
        <v>0</v>
      </c>
      <c r="G37" s="1">
        <v>225.33</v>
      </c>
      <c r="H37" s="2">
        <v>0</v>
      </c>
      <c r="I37" s="4">
        <v>25</v>
      </c>
      <c r="J37" s="2">
        <f>F37+(I37/100*F37)</f>
        <v>0</v>
      </c>
      <c r="K37" s="2">
        <f>G37+(I37/100*G37)</f>
        <v>281.66250000000002</v>
      </c>
      <c r="L37" s="2">
        <f>TRUNC(J37+K37,2)</f>
        <v>281.66000000000003</v>
      </c>
      <c r="M37" s="2">
        <f>IF((J37+K37), TRUNC((J37/(J37+K37)*O37),2), 0)</f>
        <v>0</v>
      </c>
      <c r="N37" s="2">
        <f>IF((J37+K37), TRUNC((K37/(J37+K37)*O37),2), 0)</f>
        <v>3943.24</v>
      </c>
      <c r="O37" s="2">
        <f>TRUNC(L37*E37,2)</f>
        <v>3943.24</v>
      </c>
      <c r="Q37" s="3" t="s">
        <v>23</v>
      </c>
    </row>
    <row r="38" spans="1:17" ht="24.95" customHeight="1">
      <c r="A38" s="3" t="s">
        <v>21</v>
      </c>
      <c r="B38" s="3" t="s">
        <v>56</v>
      </c>
      <c r="C38" s="3" t="s">
        <v>57</v>
      </c>
      <c r="D38" s="3" t="s">
        <v>50</v>
      </c>
      <c r="E38" s="3">
        <v>5</v>
      </c>
      <c r="F38" s="1">
        <v>0</v>
      </c>
      <c r="G38" s="1">
        <v>5020.68</v>
      </c>
      <c r="H38" s="2">
        <v>0</v>
      </c>
      <c r="I38" s="4">
        <v>25</v>
      </c>
      <c r="J38" s="2">
        <f>F38+(I38/100*F38)</f>
        <v>0</v>
      </c>
      <c r="K38" s="2">
        <f>G38+(I38/100*G38)</f>
        <v>6275.85</v>
      </c>
      <c r="L38" s="2">
        <f>TRUNC(J38+K38,2)</f>
        <v>6275.85</v>
      </c>
      <c r="M38" s="2">
        <f>IF((J38+K38), TRUNC((J38/(J38+K38)*O38),2), 0)</f>
        <v>0</v>
      </c>
      <c r="N38" s="2">
        <f>IF((J38+K38), TRUNC((K38/(J38+K38)*O38),2), 0)</f>
        <v>31379.25</v>
      </c>
      <c r="O38" s="2">
        <f>TRUNC(L38*E38,2)</f>
        <v>31379.25</v>
      </c>
      <c r="Q38" s="3" t="s">
        <v>23</v>
      </c>
    </row>
    <row r="39" spans="1:17" ht="24.95" customHeight="1">
      <c r="A39" s="3" t="s">
        <v>21</v>
      </c>
      <c r="B39" s="3" t="s">
        <v>58</v>
      </c>
      <c r="C39" s="3" t="s">
        <v>59</v>
      </c>
      <c r="D39" s="3" t="s">
        <v>50</v>
      </c>
      <c r="E39" s="3">
        <v>5</v>
      </c>
      <c r="F39" s="1">
        <v>0</v>
      </c>
      <c r="G39" s="1">
        <v>6526.88</v>
      </c>
      <c r="H39" s="2">
        <v>0</v>
      </c>
      <c r="I39" s="4">
        <v>25</v>
      </c>
      <c r="J39" s="2">
        <f>F39+(I39/100*F39)</f>
        <v>0</v>
      </c>
      <c r="K39" s="2">
        <f>G39+(I39/100*G39)</f>
        <v>8158.6</v>
      </c>
      <c r="L39" s="2">
        <f>TRUNC(J39+K39,2)</f>
        <v>8158.6</v>
      </c>
      <c r="M39" s="2">
        <f>IF((J39+K39), TRUNC((J39/(J39+K39)*O39),2), 0)</f>
        <v>0</v>
      </c>
      <c r="N39" s="2">
        <f>IF((J39+K39), TRUNC((K39/(J39+K39)*O39),2), 0)</f>
        <v>40793</v>
      </c>
      <c r="O39" s="2">
        <f>TRUNC(L39*E39,2)</f>
        <v>40793</v>
      </c>
      <c r="Q39" s="3" t="s">
        <v>23</v>
      </c>
    </row>
    <row r="40" spans="1:17">
      <c r="A40" s="7" t="s">
        <v>45</v>
      </c>
      <c r="B40" s="8"/>
      <c r="C40" s="8"/>
      <c r="D40" s="8"/>
      <c r="E40" s="8"/>
      <c r="F40" s="8"/>
      <c r="G40" s="8"/>
      <c r="H40" s="8"/>
      <c r="I40" s="8"/>
      <c r="J40" s="8"/>
      <c r="K40" s="8"/>
      <c r="L40" s="8"/>
      <c r="M40" s="8"/>
      <c r="N40" s="8"/>
      <c r="O40" s="8">
        <f>ROUND(SUM(O32:O39), 2)</f>
        <v>82163.570000000007</v>
      </c>
    </row>
    <row r="42" spans="1:17">
      <c r="A42" s="9" t="s">
        <v>60</v>
      </c>
    </row>
    <row r="43" spans="1:17">
      <c r="A43" s="11" t="s">
        <v>4</v>
      </c>
      <c r="B43" s="11" t="s">
        <v>5</v>
      </c>
      <c r="C43" s="11" t="s">
        <v>6</v>
      </c>
      <c r="D43" s="11" t="s">
        <v>7</v>
      </c>
      <c r="E43" s="11" t="s">
        <v>8</v>
      </c>
      <c r="F43" s="11" t="s">
        <v>9</v>
      </c>
      <c r="G43" s="11" t="s">
        <v>10</v>
      </c>
      <c r="H43" s="11" t="s">
        <v>12</v>
      </c>
      <c r="I43" s="11" t="s">
        <v>13</v>
      </c>
      <c r="J43" s="11" t="s">
        <v>14</v>
      </c>
      <c r="K43" s="11" t="s">
        <v>15</v>
      </c>
      <c r="L43" s="11" t="s">
        <v>11</v>
      </c>
      <c r="M43" s="11" t="s">
        <v>16</v>
      </c>
      <c r="N43" s="11" t="s">
        <v>17</v>
      </c>
      <c r="O43" s="11" t="s">
        <v>18</v>
      </c>
      <c r="P43" s="11" t="s">
        <v>19</v>
      </c>
      <c r="Q43" s="11" t="s">
        <v>20</v>
      </c>
    </row>
    <row r="44" spans="1:17" ht="24.95" customHeight="1">
      <c r="A44" s="3" t="s">
        <v>21</v>
      </c>
      <c r="B44" s="3"/>
      <c r="C44" s="3" t="s">
        <v>61</v>
      </c>
      <c r="D44" s="3"/>
      <c r="E44" s="3">
        <v>0</v>
      </c>
      <c r="F44" s="3"/>
      <c r="G44" s="3"/>
      <c r="H44" s="3"/>
      <c r="I44" s="4"/>
      <c r="J44" s="3"/>
      <c r="K44" s="3"/>
      <c r="L44" s="3"/>
      <c r="M44" s="3"/>
      <c r="N44" s="3"/>
      <c r="O44" s="3"/>
      <c r="Q44" s="3" t="s">
        <v>23</v>
      </c>
    </row>
    <row r="45" spans="1:17" ht="24.95" customHeight="1">
      <c r="A45" s="3" t="s">
        <v>21</v>
      </c>
      <c r="B45" s="3"/>
      <c r="C45" s="3" t="s">
        <v>62</v>
      </c>
      <c r="D45" s="3"/>
      <c r="E45" s="3">
        <v>0</v>
      </c>
      <c r="F45" s="3"/>
      <c r="G45" s="3"/>
      <c r="H45" s="3"/>
      <c r="I45" s="4"/>
      <c r="J45" s="3"/>
      <c r="K45" s="3"/>
      <c r="L45" s="3"/>
      <c r="M45" s="3"/>
      <c r="N45" s="3"/>
      <c r="O45" s="3"/>
      <c r="Q45" s="3" t="s">
        <v>23</v>
      </c>
    </row>
    <row r="46" spans="1:17" ht="24.95" customHeight="1">
      <c r="A46" s="3" t="s">
        <v>21</v>
      </c>
      <c r="B46" s="3" t="s">
        <v>63</v>
      </c>
      <c r="C46" s="3" t="s">
        <v>64</v>
      </c>
      <c r="D46" s="3" t="s">
        <v>65</v>
      </c>
      <c r="E46" s="3">
        <v>95</v>
      </c>
      <c r="F46" s="1">
        <v>16.34</v>
      </c>
      <c r="G46" s="1">
        <v>87.41</v>
      </c>
      <c r="H46" s="2">
        <v>16.34</v>
      </c>
      <c r="I46" s="4">
        <v>25</v>
      </c>
      <c r="J46" s="2">
        <f t="shared" ref="J46:J65" si="0">F46+(I46/100*F46)</f>
        <v>20.425000000000001</v>
      </c>
      <c r="K46" s="2">
        <f t="shared" ref="K46:K65" si="1">G46+(I46/100*G46)</f>
        <v>109.26249999999999</v>
      </c>
      <c r="L46" s="2">
        <f t="shared" ref="L46:L65" si="2">TRUNC(J46+K46,2)</f>
        <v>129.68</v>
      </c>
      <c r="M46" s="2">
        <f t="shared" ref="M46:M65" si="3">IF((J46+K46), TRUNC((J46/(J46+K46)*O46),2), 0)</f>
        <v>1940.26</v>
      </c>
      <c r="N46" s="2">
        <f t="shared" ref="N46:N65" si="4">IF((J46+K46), TRUNC((K46/(J46+K46)*O46),2), 0)</f>
        <v>10379.33</v>
      </c>
      <c r="O46" s="2">
        <f t="shared" ref="O46:O65" si="5">TRUNC(L46*E46,2)</f>
        <v>12319.6</v>
      </c>
      <c r="Q46" s="3" t="s">
        <v>23</v>
      </c>
    </row>
    <row r="47" spans="1:17" ht="24.95" customHeight="1">
      <c r="A47" s="3" t="s">
        <v>21</v>
      </c>
      <c r="B47" s="3" t="s">
        <v>66</v>
      </c>
      <c r="C47" s="3" t="s">
        <v>67</v>
      </c>
      <c r="D47" s="3" t="s">
        <v>65</v>
      </c>
      <c r="E47" s="3">
        <v>47.5</v>
      </c>
      <c r="F47" s="1">
        <v>6.8</v>
      </c>
      <c r="G47" s="1">
        <v>20.97</v>
      </c>
      <c r="H47" s="2">
        <v>5.92</v>
      </c>
      <c r="I47" s="4">
        <v>25</v>
      </c>
      <c r="J47" s="2">
        <f t="shared" si="0"/>
        <v>8.5</v>
      </c>
      <c r="K47" s="2">
        <f t="shared" si="1"/>
        <v>26.212499999999999</v>
      </c>
      <c r="L47" s="2">
        <f t="shared" si="2"/>
        <v>34.71</v>
      </c>
      <c r="M47" s="2">
        <f t="shared" si="3"/>
        <v>403.71</v>
      </c>
      <c r="N47" s="2">
        <f t="shared" si="4"/>
        <v>1245</v>
      </c>
      <c r="O47" s="2">
        <f t="shared" si="5"/>
        <v>1648.72</v>
      </c>
      <c r="Q47" s="3" t="s">
        <v>23</v>
      </c>
    </row>
    <row r="48" spans="1:17" ht="24.95" customHeight="1">
      <c r="A48" s="3" t="s">
        <v>21</v>
      </c>
      <c r="B48" s="3" t="s">
        <v>68</v>
      </c>
      <c r="C48" s="3" t="s">
        <v>69</v>
      </c>
      <c r="D48" s="3" t="s">
        <v>29</v>
      </c>
      <c r="E48" s="3">
        <v>285</v>
      </c>
      <c r="F48" s="1">
        <v>30.92</v>
      </c>
      <c r="G48" s="1">
        <v>34.26</v>
      </c>
      <c r="H48" s="2">
        <v>41.71</v>
      </c>
      <c r="I48" s="4">
        <v>25</v>
      </c>
      <c r="J48" s="2">
        <f t="shared" si="0"/>
        <v>38.650000000000006</v>
      </c>
      <c r="K48" s="2">
        <f t="shared" si="1"/>
        <v>42.824999999999996</v>
      </c>
      <c r="L48" s="2">
        <f t="shared" si="2"/>
        <v>81.47</v>
      </c>
      <c r="M48" s="2">
        <f t="shared" si="3"/>
        <v>11014.57</v>
      </c>
      <c r="N48" s="2">
        <f t="shared" si="4"/>
        <v>12204.37</v>
      </c>
      <c r="O48" s="2">
        <f t="shared" si="5"/>
        <v>23218.95</v>
      </c>
      <c r="Q48" s="3" t="s">
        <v>23</v>
      </c>
    </row>
    <row r="49" spans="1:17" ht="24.95" customHeight="1">
      <c r="A49" s="3" t="s">
        <v>21</v>
      </c>
      <c r="B49" s="3" t="s">
        <v>70</v>
      </c>
      <c r="C49" s="3" t="s">
        <v>71</v>
      </c>
      <c r="D49" s="3" t="s">
        <v>29</v>
      </c>
      <c r="E49" s="3">
        <v>285</v>
      </c>
      <c r="F49" s="1">
        <v>6.28</v>
      </c>
      <c r="G49" s="1">
        <v>0</v>
      </c>
      <c r="H49" s="2">
        <v>6.28</v>
      </c>
      <c r="I49" s="4">
        <v>25</v>
      </c>
      <c r="J49" s="2">
        <f t="shared" si="0"/>
        <v>7.8500000000000005</v>
      </c>
      <c r="K49" s="2">
        <f t="shared" si="1"/>
        <v>0</v>
      </c>
      <c r="L49" s="2">
        <f t="shared" si="2"/>
        <v>7.85</v>
      </c>
      <c r="M49" s="2">
        <f t="shared" si="3"/>
        <v>2237.25</v>
      </c>
      <c r="N49" s="2">
        <f t="shared" si="4"/>
        <v>0</v>
      </c>
      <c r="O49" s="2">
        <f t="shared" si="5"/>
        <v>2237.25</v>
      </c>
      <c r="Q49" s="3" t="s">
        <v>23</v>
      </c>
    </row>
    <row r="50" spans="1:17" ht="24.95" customHeight="1">
      <c r="A50" s="3" t="s">
        <v>21</v>
      </c>
      <c r="B50" s="3" t="s">
        <v>72</v>
      </c>
      <c r="C50" s="3" t="s">
        <v>73</v>
      </c>
      <c r="D50" s="3" t="s">
        <v>65</v>
      </c>
      <c r="E50" s="3">
        <v>9.5</v>
      </c>
      <c r="F50" s="1">
        <v>0</v>
      </c>
      <c r="G50" s="1">
        <v>874.96</v>
      </c>
      <c r="H50" s="2">
        <v>526.25</v>
      </c>
      <c r="I50" s="4">
        <v>25</v>
      </c>
      <c r="J50" s="2">
        <f t="shared" si="0"/>
        <v>0</v>
      </c>
      <c r="K50" s="2">
        <f t="shared" si="1"/>
        <v>1093.7</v>
      </c>
      <c r="L50" s="2">
        <f t="shared" si="2"/>
        <v>1093.7</v>
      </c>
      <c r="M50" s="2">
        <f t="shared" si="3"/>
        <v>0</v>
      </c>
      <c r="N50" s="2">
        <f t="shared" si="4"/>
        <v>10390.15</v>
      </c>
      <c r="O50" s="2">
        <f t="shared" si="5"/>
        <v>10390.15</v>
      </c>
      <c r="Q50" s="3" t="s">
        <v>23</v>
      </c>
    </row>
    <row r="51" spans="1:17" ht="24.95" customHeight="1">
      <c r="A51" s="3" t="s">
        <v>21</v>
      </c>
      <c r="B51" s="3" t="s">
        <v>74</v>
      </c>
      <c r="C51" s="3" t="s">
        <v>75</v>
      </c>
      <c r="D51" s="3" t="s">
        <v>76</v>
      </c>
      <c r="E51" s="3">
        <v>782.04</v>
      </c>
      <c r="F51" s="1">
        <v>10.71</v>
      </c>
      <c r="G51" s="1">
        <v>5.67</v>
      </c>
      <c r="H51" s="2">
        <v>10.71</v>
      </c>
      <c r="I51" s="4">
        <v>25</v>
      </c>
      <c r="J51" s="2">
        <f t="shared" si="0"/>
        <v>13.387500000000001</v>
      </c>
      <c r="K51" s="2">
        <f t="shared" si="1"/>
        <v>7.0875000000000004</v>
      </c>
      <c r="L51" s="2">
        <f t="shared" si="2"/>
        <v>20.47</v>
      </c>
      <c r="M51" s="2">
        <f t="shared" si="3"/>
        <v>10466.99</v>
      </c>
      <c r="N51" s="2">
        <f t="shared" si="4"/>
        <v>5541.35</v>
      </c>
      <c r="O51" s="2">
        <f t="shared" si="5"/>
        <v>16008.35</v>
      </c>
      <c r="Q51" s="3" t="s">
        <v>23</v>
      </c>
    </row>
    <row r="52" spans="1:17" ht="24.95" customHeight="1">
      <c r="A52" s="3" t="s">
        <v>21</v>
      </c>
      <c r="B52" s="3" t="s">
        <v>77</v>
      </c>
      <c r="C52" s="3" t="s">
        <v>78</v>
      </c>
      <c r="D52" s="3" t="s">
        <v>76</v>
      </c>
      <c r="E52" s="3">
        <v>1872.77</v>
      </c>
      <c r="F52" s="1">
        <v>10.14</v>
      </c>
      <c r="G52" s="1">
        <v>3.16</v>
      </c>
      <c r="H52" s="2">
        <v>10.14</v>
      </c>
      <c r="I52" s="4">
        <v>25</v>
      </c>
      <c r="J52" s="2">
        <f t="shared" si="0"/>
        <v>12.675000000000001</v>
      </c>
      <c r="K52" s="2">
        <f t="shared" si="1"/>
        <v>3.95</v>
      </c>
      <c r="L52" s="2">
        <f t="shared" si="2"/>
        <v>16.62</v>
      </c>
      <c r="M52" s="2">
        <f t="shared" si="3"/>
        <v>23730.21</v>
      </c>
      <c r="N52" s="2">
        <f t="shared" si="4"/>
        <v>7395.21</v>
      </c>
      <c r="O52" s="2">
        <f t="shared" si="5"/>
        <v>31125.43</v>
      </c>
      <c r="Q52" s="3" t="s">
        <v>23</v>
      </c>
    </row>
    <row r="53" spans="1:17" ht="24.95" customHeight="1">
      <c r="A53" s="3" t="s">
        <v>21</v>
      </c>
      <c r="B53" s="3" t="s">
        <v>79</v>
      </c>
      <c r="C53" s="3" t="s">
        <v>80</v>
      </c>
      <c r="D53" s="3" t="s">
        <v>76</v>
      </c>
      <c r="E53" s="3">
        <v>373.94</v>
      </c>
      <c r="F53" s="1">
        <v>10.130000000000001</v>
      </c>
      <c r="G53" s="1">
        <v>7.81</v>
      </c>
      <c r="H53" s="2">
        <v>10.130000000000001</v>
      </c>
      <c r="I53" s="4">
        <v>25</v>
      </c>
      <c r="J53" s="2">
        <f t="shared" si="0"/>
        <v>12.662500000000001</v>
      </c>
      <c r="K53" s="2">
        <f t="shared" si="1"/>
        <v>9.7624999999999993</v>
      </c>
      <c r="L53" s="2">
        <f t="shared" si="2"/>
        <v>22.42</v>
      </c>
      <c r="M53" s="2">
        <f t="shared" si="3"/>
        <v>4733.95</v>
      </c>
      <c r="N53" s="2">
        <f t="shared" si="4"/>
        <v>3649.77</v>
      </c>
      <c r="O53" s="2">
        <f t="shared" si="5"/>
        <v>8383.73</v>
      </c>
      <c r="Q53" s="3" t="s">
        <v>23</v>
      </c>
    </row>
    <row r="54" spans="1:17" ht="24.95" customHeight="1">
      <c r="A54" s="3" t="s">
        <v>21</v>
      </c>
      <c r="B54" s="3" t="s">
        <v>81</v>
      </c>
      <c r="C54" s="3" t="s">
        <v>82</v>
      </c>
      <c r="D54" s="3" t="s">
        <v>26</v>
      </c>
      <c r="E54" s="3">
        <v>455.29</v>
      </c>
      <c r="F54" s="1">
        <v>22.19</v>
      </c>
      <c r="G54" s="1">
        <v>49.79</v>
      </c>
      <c r="H54" s="2">
        <v>28.54</v>
      </c>
      <c r="I54" s="4">
        <v>25</v>
      </c>
      <c r="J54" s="2">
        <f t="shared" si="0"/>
        <v>27.737500000000001</v>
      </c>
      <c r="K54" s="2">
        <f t="shared" si="1"/>
        <v>62.237499999999997</v>
      </c>
      <c r="L54" s="2">
        <f t="shared" si="2"/>
        <v>89.97</v>
      </c>
      <c r="M54" s="2">
        <f t="shared" si="3"/>
        <v>12627.9</v>
      </c>
      <c r="N54" s="2">
        <f t="shared" si="4"/>
        <v>28334.53</v>
      </c>
      <c r="O54" s="2">
        <f t="shared" si="5"/>
        <v>40962.44</v>
      </c>
      <c r="Q54" s="3" t="s">
        <v>23</v>
      </c>
    </row>
    <row r="55" spans="1:17" ht="24.95" customHeight="1">
      <c r="A55" s="3" t="s">
        <v>21</v>
      </c>
      <c r="B55" s="3" t="s">
        <v>83</v>
      </c>
      <c r="C55" s="3" t="s">
        <v>84</v>
      </c>
      <c r="D55" s="3" t="s">
        <v>65</v>
      </c>
      <c r="E55" s="3">
        <v>47.5</v>
      </c>
      <c r="F55" s="1">
        <v>752.25</v>
      </c>
      <c r="G55" s="1">
        <v>39.700000000000003</v>
      </c>
      <c r="H55" s="2">
        <v>758.21</v>
      </c>
      <c r="I55" s="4">
        <v>25</v>
      </c>
      <c r="J55" s="2">
        <f t="shared" si="0"/>
        <v>940.3125</v>
      </c>
      <c r="K55" s="2">
        <f t="shared" si="1"/>
        <v>49.625</v>
      </c>
      <c r="L55" s="2">
        <f t="shared" si="2"/>
        <v>989.93</v>
      </c>
      <c r="M55" s="2">
        <f t="shared" si="3"/>
        <v>44664.5</v>
      </c>
      <c r="N55" s="2">
        <f t="shared" si="4"/>
        <v>2357.16</v>
      </c>
      <c r="O55" s="2">
        <f t="shared" si="5"/>
        <v>47021.67</v>
      </c>
      <c r="Q55" s="3" t="s">
        <v>23</v>
      </c>
    </row>
    <row r="56" spans="1:17" ht="24.95" customHeight="1">
      <c r="A56" s="3" t="s">
        <v>21</v>
      </c>
      <c r="B56" s="3" t="s">
        <v>85</v>
      </c>
      <c r="C56" s="3" t="s">
        <v>86</v>
      </c>
      <c r="D56" s="3" t="s">
        <v>65</v>
      </c>
      <c r="E56" s="3">
        <v>31.87</v>
      </c>
      <c r="F56" s="1">
        <v>734.34</v>
      </c>
      <c r="G56" s="1">
        <v>22.56</v>
      </c>
      <c r="H56" s="2">
        <v>737.74</v>
      </c>
      <c r="I56" s="4">
        <v>25</v>
      </c>
      <c r="J56" s="2">
        <f t="shared" si="0"/>
        <v>917.92500000000007</v>
      </c>
      <c r="K56" s="2">
        <f t="shared" si="1"/>
        <v>28.2</v>
      </c>
      <c r="L56" s="2">
        <f t="shared" si="2"/>
        <v>946.12</v>
      </c>
      <c r="M56" s="2">
        <f t="shared" si="3"/>
        <v>29254.11</v>
      </c>
      <c r="N56" s="2">
        <f t="shared" si="4"/>
        <v>898.72</v>
      </c>
      <c r="O56" s="2">
        <f t="shared" si="5"/>
        <v>30152.84</v>
      </c>
      <c r="Q56" s="3" t="s">
        <v>23</v>
      </c>
    </row>
    <row r="57" spans="1:17" ht="24.95" customHeight="1">
      <c r="A57" s="3" t="s">
        <v>21</v>
      </c>
      <c r="B57" s="3" t="s">
        <v>87</v>
      </c>
      <c r="C57" s="3" t="s">
        <v>88</v>
      </c>
      <c r="D57" s="3" t="s">
        <v>76</v>
      </c>
      <c r="E57" s="3">
        <v>1198.92</v>
      </c>
      <c r="F57" s="1">
        <v>10.59</v>
      </c>
      <c r="G57" s="1">
        <v>2.2400000000000002</v>
      </c>
      <c r="H57" s="2">
        <v>10.59</v>
      </c>
      <c r="I57" s="4">
        <v>25</v>
      </c>
      <c r="J57" s="2">
        <f t="shared" si="0"/>
        <v>13.237500000000001</v>
      </c>
      <c r="K57" s="2">
        <f t="shared" si="1"/>
        <v>2.8000000000000003</v>
      </c>
      <c r="L57" s="2">
        <f t="shared" si="2"/>
        <v>16.03</v>
      </c>
      <c r="M57" s="2">
        <f t="shared" si="3"/>
        <v>15863.27</v>
      </c>
      <c r="N57" s="2">
        <f t="shared" si="4"/>
        <v>3355.4</v>
      </c>
      <c r="O57" s="2">
        <f t="shared" si="5"/>
        <v>19218.68</v>
      </c>
      <c r="Q57" s="3" t="s">
        <v>23</v>
      </c>
    </row>
    <row r="58" spans="1:17" ht="24.95" customHeight="1">
      <c r="A58" s="3" t="s">
        <v>21</v>
      </c>
      <c r="B58" s="3" t="s">
        <v>89</v>
      </c>
      <c r="C58" s="3" t="s">
        <v>90</v>
      </c>
      <c r="D58" s="3" t="s">
        <v>76</v>
      </c>
      <c r="E58" s="3">
        <v>1172.3</v>
      </c>
      <c r="F58" s="1">
        <v>9.89</v>
      </c>
      <c r="G58" s="1">
        <v>1.48</v>
      </c>
      <c r="H58" s="2">
        <v>9.89</v>
      </c>
      <c r="I58" s="4">
        <v>25</v>
      </c>
      <c r="J58" s="2">
        <f t="shared" si="0"/>
        <v>12.362500000000001</v>
      </c>
      <c r="K58" s="2">
        <f t="shared" si="1"/>
        <v>1.85</v>
      </c>
      <c r="L58" s="2">
        <f t="shared" si="2"/>
        <v>14.21</v>
      </c>
      <c r="M58" s="2">
        <f t="shared" si="3"/>
        <v>14490</v>
      </c>
      <c r="N58" s="2">
        <f t="shared" si="4"/>
        <v>2168.37</v>
      </c>
      <c r="O58" s="2">
        <f t="shared" si="5"/>
        <v>16658.38</v>
      </c>
      <c r="Q58" s="3" t="s">
        <v>23</v>
      </c>
    </row>
    <row r="59" spans="1:17" ht="24.95" customHeight="1">
      <c r="A59" s="3" t="s">
        <v>21</v>
      </c>
      <c r="B59" s="3" t="s">
        <v>91</v>
      </c>
      <c r="C59" s="3" t="s">
        <v>92</v>
      </c>
      <c r="D59" s="3" t="s">
        <v>76</v>
      </c>
      <c r="E59" s="3">
        <v>580.28</v>
      </c>
      <c r="F59" s="1">
        <v>9.7799999999999994</v>
      </c>
      <c r="G59" s="1">
        <v>5.17</v>
      </c>
      <c r="H59" s="2">
        <v>9.7799999999999994</v>
      </c>
      <c r="I59" s="4">
        <v>25</v>
      </c>
      <c r="J59" s="2">
        <f t="shared" si="0"/>
        <v>12.225</v>
      </c>
      <c r="K59" s="2">
        <f t="shared" si="1"/>
        <v>6.4625000000000004</v>
      </c>
      <c r="L59" s="2">
        <f t="shared" si="2"/>
        <v>18.68</v>
      </c>
      <c r="M59" s="2">
        <f t="shared" si="3"/>
        <v>7091.07</v>
      </c>
      <c r="N59" s="2">
        <f t="shared" si="4"/>
        <v>3748.55</v>
      </c>
      <c r="O59" s="2">
        <f t="shared" si="5"/>
        <v>10839.63</v>
      </c>
      <c r="Q59" s="3" t="s">
        <v>23</v>
      </c>
    </row>
    <row r="60" spans="1:17" ht="24.95" customHeight="1">
      <c r="A60" s="3" t="s">
        <v>21</v>
      </c>
      <c r="B60" s="3" t="s">
        <v>93</v>
      </c>
      <c r="C60" s="3" t="s">
        <v>94</v>
      </c>
      <c r="D60" s="3" t="s">
        <v>26</v>
      </c>
      <c r="E60" s="3">
        <v>418</v>
      </c>
      <c r="F60" s="1">
        <v>0.63</v>
      </c>
      <c r="G60" s="1">
        <v>112.26</v>
      </c>
      <c r="H60" s="2">
        <v>37.79</v>
      </c>
      <c r="I60" s="4">
        <v>25</v>
      </c>
      <c r="J60" s="2">
        <f t="shared" si="0"/>
        <v>0.78749999999999998</v>
      </c>
      <c r="K60" s="2">
        <f t="shared" si="1"/>
        <v>140.32500000000002</v>
      </c>
      <c r="L60" s="2">
        <f t="shared" si="2"/>
        <v>141.11000000000001</v>
      </c>
      <c r="M60" s="2">
        <f t="shared" si="3"/>
        <v>329.16</v>
      </c>
      <c r="N60" s="2">
        <f t="shared" si="4"/>
        <v>58654.81</v>
      </c>
      <c r="O60" s="2">
        <f t="shared" si="5"/>
        <v>58983.98</v>
      </c>
      <c r="Q60" s="3" t="s">
        <v>23</v>
      </c>
    </row>
    <row r="61" spans="1:17" ht="24.95" customHeight="1">
      <c r="A61" s="3" t="s">
        <v>21</v>
      </c>
      <c r="B61" s="3" t="s">
        <v>81</v>
      </c>
      <c r="C61" s="3" t="s">
        <v>82</v>
      </c>
      <c r="D61" s="3" t="s">
        <v>26</v>
      </c>
      <c r="E61" s="3">
        <v>379.4</v>
      </c>
      <c r="F61" s="1">
        <v>22.19</v>
      </c>
      <c r="G61" s="1">
        <v>49.79</v>
      </c>
      <c r="H61" s="2">
        <v>28.54</v>
      </c>
      <c r="I61" s="4">
        <v>25</v>
      </c>
      <c r="J61" s="2">
        <f t="shared" si="0"/>
        <v>27.737500000000001</v>
      </c>
      <c r="K61" s="2">
        <f t="shared" si="1"/>
        <v>62.237499999999997</v>
      </c>
      <c r="L61" s="2">
        <f t="shared" si="2"/>
        <v>89.97</v>
      </c>
      <c r="M61" s="2">
        <f t="shared" si="3"/>
        <v>10523.02</v>
      </c>
      <c r="N61" s="2">
        <f t="shared" si="4"/>
        <v>23611.58</v>
      </c>
      <c r="O61" s="2">
        <f t="shared" si="5"/>
        <v>34134.61</v>
      </c>
      <c r="Q61" s="3" t="s">
        <v>23</v>
      </c>
    </row>
    <row r="62" spans="1:17" ht="24.95" customHeight="1">
      <c r="A62" s="3" t="s">
        <v>21</v>
      </c>
      <c r="B62" s="3" t="s">
        <v>95</v>
      </c>
      <c r="C62" s="3" t="s">
        <v>96</v>
      </c>
      <c r="D62" s="3" t="s">
        <v>65</v>
      </c>
      <c r="E62" s="3">
        <v>19.95</v>
      </c>
      <c r="F62" s="1">
        <v>638.86</v>
      </c>
      <c r="G62" s="1">
        <v>45.99</v>
      </c>
      <c r="H62" s="2">
        <v>646.04</v>
      </c>
      <c r="I62" s="4">
        <v>25</v>
      </c>
      <c r="J62" s="2">
        <f t="shared" si="0"/>
        <v>798.57500000000005</v>
      </c>
      <c r="K62" s="2">
        <f t="shared" si="1"/>
        <v>57.487500000000004</v>
      </c>
      <c r="L62" s="2">
        <f t="shared" si="2"/>
        <v>856.06</v>
      </c>
      <c r="M62" s="2">
        <f t="shared" si="3"/>
        <v>15931.51</v>
      </c>
      <c r="N62" s="2">
        <f t="shared" si="4"/>
        <v>1146.8699999999999</v>
      </c>
      <c r="O62" s="2">
        <f t="shared" si="5"/>
        <v>17078.39</v>
      </c>
      <c r="Q62" s="3" t="s">
        <v>23</v>
      </c>
    </row>
    <row r="63" spans="1:17" ht="24.95" customHeight="1">
      <c r="A63" s="3" t="s">
        <v>21</v>
      </c>
      <c r="B63" s="3" t="s">
        <v>97</v>
      </c>
      <c r="C63" s="3" t="s">
        <v>98</v>
      </c>
      <c r="D63" s="3" t="s">
        <v>65</v>
      </c>
      <c r="E63" s="3">
        <v>23.56</v>
      </c>
      <c r="F63" s="1">
        <v>638.86</v>
      </c>
      <c r="G63" s="1">
        <v>70.319999999999993</v>
      </c>
      <c r="H63" s="2">
        <v>648.97</v>
      </c>
      <c r="I63" s="4">
        <v>25</v>
      </c>
      <c r="J63" s="2">
        <f t="shared" si="0"/>
        <v>798.57500000000005</v>
      </c>
      <c r="K63" s="2">
        <f t="shared" si="1"/>
        <v>87.899999999999991</v>
      </c>
      <c r="L63" s="2">
        <f t="shared" si="2"/>
        <v>886.47</v>
      </c>
      <c r="M63" s="2">
        <f t="shared" si="3"/>
        <v>18814.310000000001</v>
      </c>
      <c r="N63" s="2">
        <f t="shared" si="4"/>
        <v>2070.91</v>
      </c>
      <c r="O63" s="2">
        <f t="shared" si="5"/>
        <v>20885.23</v>
      </c>
      <c r="Q63" s="3" t="s">
        <v>23</v>
      </c>
    </row>
    <row r="64" spans="1:17" ht="24.95" customHeight="1">
      <c r="A64" s="3" t="s">
        <v>21</v>
      </c>
      <c r="B64" s="3" t="s">
        <v>99</v>
      </c>
      <c r="C64" s="3" t="s">
        <v>100</v>
      </c>
      <c r="D64" s="3" t="s">
        <v>26</v>
      </c>
      <c r="E64" s="3">
        <v>1368.53</v>
      </c>
      <c r="F64" s="1">
        <v>48</v>
      </c>
      <c r="G64" s="1">
        <v>44.95</v>
      </c>
      <c r="H64" s="2">
        <v>58.96</v>
      </c>
      <c r="I64" s="4">
        <v>25</v>
      </c>
      <c r="J64" s="2">
        <f t="shared" si="0"/>
        <v>60</v>
      </c>
      <c r="K64" s="2">
        <f t="shared" si="1"/>
        <v>56.1875</v>
      </c>
      <c r="L64" s="2">
        <f t="shared" si="2"/>
        <v>116.18</v>
      </c>
      <c r="M64" s="2">
        <f t="shared" si="3"/>
        <v>82106.490000000005</v>
      </c>
      <c r="N64" s="2">
        <f t="shared" si="4"/>
        <v>76889.31</v>
      </c>
      <c r="O64" s="2">
        <f t="shared" si="5"/>
        <v>158995.81</v>
      </c>
      <c r="Q64" s="3" t="s">
        <v>23</v>
      </c>
    </row>
    <row r="65" spans="1:17" ht="24.95" customHeight="1">
      <c r="A65" s="3" t="s">
        <v>21</v>
      </c>
      <c r="B65" s="3" t="s">
        <v>101</v>
      </c>
      <c r="C65" s="3" t="s">
        <v>102</v>
      </c>
      <c r="D65" s="3" t="s">
        <v>26</v>
      </c>
      <c r="E65" s="3">
        <v>3794.05</v>
      </c>
      <c r="F65" s="1">
        <v>0</v>
      </c>
      <c r="G65" s="1">
        <v>7.75</v>
      </c>
      <c r="H65" s="2">
        <v>2.4700000000000002</v>
      </c>
      <c r="I65" s="4">
        <v>25</v>
      </c>
      <c r="J65" s="2">
        <f t="shared" si="0"/>
        <v>0</v>
      </c>
      <c r="K65" s="2">
        <f t="shared" si="1"/>
        <v>9.6875</v>
      </c>
      <c r="L65" s="2">
        <f t="shared" si="2"/>
        <v>9.68</v>
      </c>
      <c r="M65" s="2">
        <f t="shared" si="3"/>
        <v>0</v>
      </c>
      <c r="N65" s="2">
        <f t="shared" si="4"/>
        <v>36726.400000000001</v>
      </c>
      <c r="O65" s="2">
        <f t="shared" si="5"/>
        <v>36726.400000000001</v>
      </c>
      <c r="Q65" s="3" t="s">
        <v>23</v>
      </c>
    </row>
    <row r="66" spans="1:17" ht="24.95" customHeight="1">
      <c r="A66" s="3" t="s">
        <v>21</v>
      </c>
      <c r="B66" s="3"/>
      <c r="C66" s="3" t="s">
        <v>103</v>
      </c>
      <c r="D66" s="3"/>
      <c r="E66" s="3">
        <v>0</v>
      </c>
      <c r="F66" s="3"/>
      <c r="G66" s="3"/>
      <c r="H66" s="3"/>
      <c r="I66" s="4"/>
      <c r="J66" s="3"/>
      <c r="K66" s="3"/>
      <c r="L66" s="3"/>
      <c r="M66" s="3"/>
      <c r="N66" s="3"/>
      <c r="O66" s="3"/>
      <c r="Q66" s="3" t="s">
        <v>23</v>
      </c>
    </row>
    <row r="67" spans="1:17" ht="24.95" customHeight="1">
      <c r="A67" s="3" t="s">
        <v>21</v>
      </c>
      <c r="B67" s="3" t="s">
        <v>104</v>
      </c>
      <c r="C67" s="3" t="s">
        <v>105</v>
      </c>
      <c r="D67" s="3" t="s">
        <v>65</v>
      </c>
      <c r="E67" s="3">
        <v>16</v>
      </c>
      <c r="F67" s="1">
        <v>24.52</v>
      </c>
      <c r="G67" s="1">
        <v>132.93</v>
      </c>
      <c r="H67" s="2">
        <v>24.52</v>
      </c>
      <c r="I67" s="4">
        <v>25</v>
      </c>
      <c r="J67" s="2">
        <f t="shared" ref="J67:J80" si="6">F67+(I67/100*F67)</f>
        <v>30.65</v>
      </c>
      <c r="K67" s="2">
        <f t="shared" ref="K67:K80" si="7">G67+(I67/100*G67)</f>
        <v>166.16250000000002</v>
      </c>
      <c r="L67" s="2">
        <f t="shared" ref="L67:L80" si="8">TRUNC(J67+K67,2)</f>
        <v>196.81</v>
      </c>
      <c r="M67" s="2">
        <f t="shared" ref="M67:M80" si="9">IF((J67+K67), TRUNC((J67/(J67+K67)*O67),2), 0)</f>
        <v>490.39</v>
      </c>
      <c r="N67" s="2">
        <f t="shared" ref="N67:N80" si="10">IF((J67+K67), TRUNC((K67/(J67+K67)*O67),2), 0)</f>
        <v>2658.56</v>
      </c>
      <c r="O67" s="2">
        <f t="shared" ref="O67:O80" si="11">TRUNC(L67*E67,2)</f>
        <v>3148.96</v>
      </c>
      <c r="Q67" s="3" t="s">
        <v>23</v>
      </c>
    </row>
    <row r="68" spans="1:17" ht="24.95" customHeight="1">
      <c r="A68" s="3" t="s">
        <v>21</v>
      </c>
      <c r="B68" s="3" t="s">
        <v>106</v>
      </c>
      <c r="C68" s="3" t="s">
        <v>107</v>
      </c>
      <c r="D68" s="3" t="s">
        <v>76</v>
      </c>
      <c r="E68" s="3">
        <v>41.89</v>
      </c>
      <c r="F68" s="1">
        <v>10.65</v>
      </c>
      <c r="G68" s="1">
        <v>10.92</v>
      </c>
      <c r="H68" s="2">
        <v>10.65</v>
      </c>
      <c r="I68" s="4">
        <v>25</v>
      </c>
      <c r="J68" s="2">
        <f t="shared" si="6"/>
        <v>13.3125</v>
      </c>
      <c r="K68" s="2">
        <f t="shared" si="7"/>
        <v>13.65</v>
      </c>
      <c r="L68" s="2">
        <f t="shared" si="8"/>
        <v>26.96</v>
      </c>
      <c r="M68" s="2">
        <f t="shared" si="9"/>
        <v>557.6</v>
      </c>
      <c r="N68" s="2">
        <f t="shared" si="10"/>
        <v>571.74</v>
      </c>
      <c r="O68" s="2">
        <f t="shared" si="11"/>
        <v>1129.3499999999999</v>
      </c>
      <c r="Q68" s="3" t="s">
        <v>23</v>
      </c>
    </row>
    <row r="69" spans="1:17" ht="24.95" customHeight="1">
      <c r="A69" s="3" t="s">
        <v>21</v>
      </c>
      <c r="B69" s="3" t="s">
        <v>74</v>
      </c>
      <c r="C69" s="3" t="s">
        <v>75</v>
      </c>
      <c r="D69" s="3" t="s">
        <v>76</v>
      </c>
      <c r="E69" s="3">
        <v>98</v>
      </c>
      <c r="F69" s="1">
        <v>10.71</v>
      </c>
      <c r="G69" s="1">
        <v>5.67</v>
      </c>
      <c r="H69" s="2">
        <v>10.71</v>
      </c>
      <c r="I69" s="4">
        <v>25</v>
      </c>
      <c r="J69" s="2">
        <f t="shared" si="6"/>
        <v>13.387500000000001</v>
      </c>
      <c r="K69" s="2">
        <f t="shared" si="7"/>
        <v>7.0875000000000004</v>
      </c>
      <c r="L69" s="2">
        <f t="shared" si="8"/>
        <v>20.47</v>
      </c>
      <c r="M69" s="2">
        <f t="shared" si="9"/>
        <v>1311.65</v>
      </c>
      <c r="N69" s="2">
        <f t="shared" si="10"/>
        <v>694.4</v>
      </c>
      <c r="O69" s="2">
        <f t="shared" si="11"/>
        <v>2006.06</v>
      </c>
      <c r="Q69" s="3" t="s">
        <v>23</v>
      </c>
    </row>
    <row r="70" spans="1:17" ht="24.95" customHeight="1">
      <c r="A70" s="3" t="s">
        <v>21</v>
      </c>
      <c r="B70" s="3" t="s">
        <v>85</v>
      </c>
      <c r="C70" s="3" t="s">
        <v>86</v>
      </c>
      <c r="D70" s="3" t="s">
        <v>65</v>
      </c>
      <c r="E70" s="3">
        <v>16</v>
      </c>
      <c r="F70" s="1">
        <v>734.34</v>
      </c>
      <c r="G70" s="1">
        <v>22.56</v>
      </c>
      <c r="H70" s="2">
        <v>737.74</v>
      </c>
      <c r="I70" s="4">
        <v>25</v>
      </c>
      <c r="J70" s="2">
        <f t="shared" si="6"/>
        <v>917.92500000000007</v>
      </c>
      <c r="K70" s="2">
        <f t="shared" si="7"/>
        <v>28.2</v>
      </c>
      <c r="L70" s="2">
        <f t="shared" si="8"/>
        <v>946.12</v>
      </c>
      <c r="M70" s="2">
        <f t="shared" si="9"/>
        <v>14686.72</v>
      </c>
      <c r="N70" s="2">
        <f t="shared" si="10"/>
        <v>451.19</v>
      </c>
      <c r="O70" s="2">
        <f t="shared" si="11"/>
        <v>15137.92</v>
      </c>
      <c r="Q70" s="3" t="s">
        <v>23</v>
      </c>
    </row>
    <row r="71" spans="1:17" ht="24.95" customHeight="1">
      <c r="A71" s="3" t="s">
        <v>21</v>
      </c>
      <c r="B71" s="3" t="s">
        <v>81</v>
      </c>
      <c r="C71" s="3" t="s">
        <v>82</v>
      </c>
      <c r="D71" s="3" t="s">
        <v>26</v>
      </c>
      <c r="E71" s="3">
        <v>2079.14</v>
      </c>
      <c r="F71" s="1">
        <v>22.19</v>
      </c>
      <c r="G71" s="1">
        <v>49.79</v>
      </c>
      <c r="H71" s="2">
        <v>28.54</v>
      </c>
      <c r="I71" s="4">
        <v>25</v>
      </c>
      <c r="J71" s="2">
        <f t="shared" si="6"/>
        <v>27.737500000000001</v>
      </c>
      <c r="K71" s="2">
        <f t="shared" si="7"/>
        <v>62.237499999999997</v>
      </c>
      <c r="L71" s="2">
        <f t="shared" si="8"/>
        <v>89.97</v>
      </c>
      <c r="M71" s="2">
        <f t="shared" si="9"/>
        <v>57666.93</v>
      </c>
      <c r="N71" s="2">
        <f t="shared" si="10"/>
        <v>129393.28</v>
      </c>
      <c r="O71" s="2">
        <f t="shared" si="11"/>
        <v>187060.22</v>
      </c>
      <c r="Q71" s="3" t="s">
        <v>23</v>
      </c>
    </row>
    <row r="72" spans="1:17" ht="24.95" customHeight="1">
      <c r="A72" s="3" t="s">
        <v>21</v>
      </c>
      <c r="B72" s="3" t="s">
        <v>79</v>
      </c>
      <c r="C72" s="3" t="s">
        <v>80</v>
      </c>
      <c r="D72" s="3" t="s">
        <v>76</v>
      </c>
      <c r="E72" s="3">
        <v>1366.13</v>
      </c>
      <c r="F72" s="1">
        <v>0.8</v>
      </c>
      <c r="G72" s="1">
        <v>17.14</v>
      </c>
      <c r="H72" s="2">
        <v>10.130000000000001</v>
      </c>
      <c r="I72" s="4">
        <v>25</v>
      </c>
      <c r="J72" s="2">
        <f t="shared" si="6"/>
        <v>1</v>
      </c>
      <c r="K72" s="2">
        <f t="shared" si="7"/>
        <v>21.425000000000001</v>
      </c>
      <c r="L72" s="2">
        <f t="shared" si="8"/>
        <v>22.42</v>
      </c>
      <c r="M72" s="2">
        <f t="shared" si="9"/>
        <v>1365.82</v>
      </c>
      <c r="N72" s="2">
        <f t="shared" si="10"/>
        <v>29262.799999999999</v>
      </c>
      <c r="O72" s="2">
        <f t="shared" si="11"/>
        <v>30628.63</v>
      </c>
      <c r="Q72" s="3" t="s">
        <v>23</v>
      </c>
    </row>
    <row r="73" spans="1:17" ht="24.95" customHeight="1">
      <c r="A73" s="3" t="s">
        <v>21</v>
      </c>
      <c r="B73" s="3" t="s">
        <v>74</v>
      </c>
      <c r="C73" s="3" t="s">
        <v>75</v>
      </c>
      <c r="D73" s="3" t="s">
        <v>76</v>
      </c>
      <c r="E73" s="3">
        <v>3395.92</v>
      </c>
      <c r="F73" s="1">
        <v>10.71</v>
      </c>
      <c r="G73" s="1">
        <v>5.67</v>
      </c>
      <c r="H73" s="2">
        <v>10.71</v>
      </c>
      <c r="I73" s="4">
        <v>25</v>
      </c>
      <c r="J73" s="2">
        <f t="shared" si="6"/>
        <v>13.387500000000001</v>
      </c>
      <c r="K73" s="2">
        <f t="shared" si="7"/>
        <v>7.0875000000000004</v>
      </c>
      <c r="L73" s="2">
        <f t="shared" si="8"/>
        <v>20.47</v>
      </c>
      <c r="M73" s="2">
        <f t="shared" si="9"/>
        <v>45451.77</v>
      </c>
      <c r="N73" s="2">
        <f t="shared" si="10"/>
        <v>24062.7</v>
      </c>
      <c r="O73" s="2">
        <f t="shared" si="11"/>
        <v>69514.48</v>
      </c>
      <c r="Q73" s="3" t="s">
        <v>23</v>
      </c>
    </row>
    <row r="74" spans="1:17" ht="24.95" customHeight="1">
      <c r="A74" s="3" t="s">
        <v>21</v>
      </c>
      <c r="B74" s="3" t="s">
        <v>85</v>
      </c>
      <c r="C74" s="3" t="s">
        <v>86</v>
      </c>
      <c r="D74" s="3" t="s">
        <v>65</v>
      </c>
      <c r="E74" s="3">
        <v>145.58000000000001</v>
      </c>
      <c r="F74" s="1">
        <v>734.34</v>
      </c>
      <c r="G74" s="1">
        <v>22.56</v>
      </c>
      <c r="H74" s="2">
        <v>737.74</v>
      </c>
      <c r="I74" s="4">
        <v>25</v>
      </c>
      <c r="J74" s="2">
        <f t="shared" si="6"/>
        <v>917.92500000000007</v>
      </c>
      <c r="K74" s="2">
        <f t="shared" si="7"/>
        <v>28.2</v>
      </c>
      <c r="L74" s="2">
        <f t="shared" si="8"/>
        <v>946.12</v>
      </c>
      <c r="M74" s="2">
        <f t="shared" si="9"/>
        <v>133630.79999999999</v>
      </c>
      <c r="N74" s="2">
        <f t="shared" si="10"/>
        <v>4105.33</v>
      </c>
      <c r="O74" s="2">
        <f t="shared" si="11"/>
        <v>137736.14000000001</v>
      </c>
      <c r="Q74" s="3" t="s">
        <v>23</v>
      </c>
    </row>
    <row r="75" spans="1:17" ht="24.95" customHeight="1">
      <c r="A75" s="3" t="s">
        <v>21</v>
      </c>
      <c r="B75" s="3" t="s">
        <v>108</v>
      </c>
      <c r="C75" s="3" t="s">
        <v>109</v>
      </c>
      <c r="D75" s="3" t="s">
        <v>53</v>
      </c>
      <c r="E75" s="3">
        <v>200</v>
      </c>
      <c r="F75" s="1">
        <v>105.25</v>
      </c>
      <c r="G75" s="1">
        <v>0</v>
      </c>
      <c r="H75" s="2">
        <v>105.25</v>
      </c>
      <c r="I75" s="4">
        <v>25</v>
      </c>
      <c r="J75" s="2">
        <f t="shared" si="6"/>
        <v>131.5625</v>
      </c>
      <c r="K75" s="2">
        <f t="shared" si="7"/>
        <v>0</v>
      </c>
      <c r="L75" s="2">
        <f t="shared" si="8"/>
        <v>131.56</v>
      </c>
      <c r="M75" s="2">
        <f t="shared" si="9"/>
        <v>26312</v>
      </c>
      <c r="N75" s="2">
        <f t="shared" si="10"/>
        <v>0</v>
      </c>
      <c r="O75" s="2">
        <f t="shared" si="11"/>
        <v>26312</v>
      </c>
      <c r="Q75" s="3" t="s">
        <v>23</v>
      </c>
    </row>
    <row r="76" spans="1:17" ht="24.95" customHeight="1">
      <c r="A76" s="3" t="s">
        <v>21</v>
      </c>
      <c r="B76" s="3" t="s">
        <v>110</v>
      </c>
      <c r="C76" s="3" t="s">
        <v>111</v>
      </c>
      <c r="D76" s="3" t="s">
        <v>29</v>
      </c>
      <c r="E76" s="3">
        <v>4225.04</v>
      </c>
      <c r="F76" s="1">
        <v>28.67</v>
      </c>
      <c r="G76" s="1">
        <v>4.04</v>
      </c>
      <c r="H76" s="2">
        <v>28.67</v>
      </c>
      <c r="I76" s="4">
        <v>25</v>
      </c>
      <c r="J76" s="2">
        <f t="shared" si="6"/>
        <v>35.837500000000006</v>
      </c>
      <c r="K76" s="2">
        <f t="shared" si="7"/>
        <v>5.05</v>
      </c>
      <c r="L76" s="2">
        <f t="shared" si="8"/>
        <v>40.880000000000003</v>
      </c>
      <c r="M76" s="2">
        <f t="shared" si="9"/>
        <v>151387.09</v>
      </c>
      <c r="N76" s="2">
        <f t="shared" si="10"/>
        <v>21332.53</v>
      </c>
      <c r="O76" s="2">
        <f t="shared" si="11"/>
        <v>172719.63</v>
      </c>
      <c r="Q76" s="3" t="s">
        <v>23</v>
      </c>
    </row>
    <row r="77" spans="1:17" ht="24.95" customHeight="1">
      <c r="A77" s="3" t="s">
        <v>21</v>
      </c>
      <c r="B77" s="3" t="s">
        <v>112</v>
      </c>
      <c r="C77" s="3" t="s">
        <v>113</v>
      </c>
      <c r="D77" s="3" t="s">
        <v>26</v>
      </c>
      <c r="E77" s="3">
        <v>6932.46</v>
      </c>
      <c r="F77" s="1">
        <v>0</v>
      </c>
      <c r="G77" s="1">
        <v>42.2</v>
      </c>
      <c r="H77" s="2">
        <v>0</v>
      </c>
      <c r="I77" s="4">
        <v>25</v>
      </c>
      <c r="J77" s="2">
        <f t="shared" si="6"/>
        <v>0</v>
      </c>
      <c r="K77" s="2">
        <f t="shared" si="7"/>
        <v>52.75</v>
      </c>
      <c r="L77" s="2">
        <f t="shared" si="8"/>
        <v>52.75</v>
      </c>
      <c r="M77" s="2">
        <f t="shared" si="9"/>
        <v>0</v>
      </c>
      <c r="N77" s="2">
        <f t="shared" si="10"/>
        <v>365687.26</v>
      </c>
      <c r="O77" s="2">
        <f t="shared" si="11"/>
        <v>365687.26</v>
      </c>
      <c r="Q77" s="3" t="s">
        <v>23</v>
      </c>
    </row>
    <row r="78" spans="1:17" ht="24.95" customHeight="1">
      <c r="A78" s="3" t="s">
        <v>21</v>
      </c>
      <c r="B78" s="3" t="s">
        <v>114</v>
      </c>
      <c r="C78" s="3" t="s">
        <v>115</v>
      </c>
      <c r="D78" s="3" t="s">
        <v>76</v>
      </c>
      <c r="E78" s="3">
        <v>831.89</v>
      </c>
      <c r="F78" s="1">
        <v>25.75</v>
      </c>
      <c r="G78" s="1">
        <v>0</v>
      </c>
      <c r="H78" s="2">
        <v>25.75</v>
      </c>
      <c r="I78" s="4">
        <v>25</v>
      </c>
      <c r="J78" s="2">
        <f t="shared" si="6"/>
        <v>32.1875</v>
      </c>
      <c r="K78" s="2">
        <f t="shared" si="7"/>
        <v>0</v>
      </c>
      <c r="L78" s="2">
        <f t="shared" si="8"/>
        <v>32.18</v>
      </c>
      <c r="M78" s="2">
        <f t="shared" si="9"/>
        <v>26770.22</v>
      </c>
      <c r="N78" s="2">
        <f t="shared" si="10"/>
        <v>0</v>
      </c>
      <c r="O78" s="2">
        <f t="shared" si="11"/>
        <v>26770.22</v>
      </c>
      <c r="Q78" s="3" t="s">
        <v>23</v>
      </c>
    </row>
    <row r="79" spans="1:17" ht="24.95" customHeight="1">
      <c r="A79" s="3" t="s">
        <v>21</v>
      </c>
      <c r="B79" s="3" t="s">
        <v>116</v>
      </c>
      <c r="C79" s="3" t="s">
        <v>117</v>
      </c>
      <c r="D79" s="3" t="s">
        <v>53</v>
      </c>
      <c r="E79" s="3">
        <v>346</v>
      </c>
      <c r="F79" s="1">
        <v>7.9</v>
      </c>
      <c r="G79" s="1">
        <v>0</v>
      </c>
      <c r="H79" s="2">
        <v>7.9</v>
      </c>
      <c r="I79" s="4">
        <v>25</v>
      </c>
      <c r="J79" s="2">
        <f t="shared" si="6"/>
        <v>9.875</v>
      </c>
      <c r="K79" s="2">
        <f t="shared" si="7"/>
        <v>0</v>
      </c>
      <c r="L79" s="2">
        <f t="shared" si="8"/>
        <v>9.8699999999999992</v>
      </c>
      <c r="M79" s="2">
        <f t="shared" si="9"/>
        <v>3415.02</v>
      </c>
      <c r="N79" s="2">
        <f t="shared" si="10"/>
        <v>0</v>
      </c>
      <c r="O79" s="2">
        <f t="shared" si="11"/>
        <v>3415.02</v>
      </c>
      <c r="Q79" s="3" t="s">
        <v>23</v>
      </c>
    </row>
    <row r="80" spans="1:17" ht="24.95" customHeight="1">
      <c r="A80" s="3" t="s">
        <v>21</v>
      </c>
      <c r="B80" s="3" t="s">
        <v>118</v>
      </c>
      <c r="C80" s="3" t="s">
        <v>119</v>
      </c>
      <c r="D80" s="3" t="s">
        <v>76</v>
      </c>
      <c r="E80" s="3">
        <v>28.8</v>
      </c>
      <c r="F80" s="1">
        <v>33.85</v>
      </c>
      <c r="G80" s="1">
        <v>0</v>
      </c>
      <c r="H80" s="2">
        <v>33.85</v>
      </c>
      <c r="I80" s="4">
        <v>25</v>
      </c>
      <c r="J80" s="2">
        <f t="shared" si="6"/>
        <v>42.3125</v>
      </c>
      <c r="K80" s="2">
        <f t="shared" si="7"/>
        <v>0</v>
      </c>
      <c r="L80" s="2">
        <f t="shared" si="8"/>
        <v>42.31</v>
      </c>
      <c r="M80" s="2">
        <f t="shared" si="9"/>
        <v>1218.52</v>
      </c>
      <c r="N80" s="2">
        <f t="shared" si="10"/>
        <v>0</v>
      </c>
      <c r="O80" s="2">
        <f t="shared" si="11"/>
        <v>1218.52</v>
      </c>
      <c r="Q80" s="3" t="s">
        <v>23</v>
      </c>
    </row>
    <row r="81" spans="1:17">
      <c r="A81" s="7" t="s">
        <v>45</v>
      </c>
      <c r="B81" s="8"/>
      <c r="C81" s="8"/>
      <c r="D81" s="8"/>
      <c r="E81" s="8"/>
      <c r="F81" s="8"/>
      <c r="G81" s="8"/>
      <c r="H81" s="8"/>
      <c r="I81" s="8"/>
      <c r="J81" s="8"/>
      <c r="K81" s="8"/>
      <c r="L81" s="8"/>
      <c r="M81" s="8"/>
      <c r="N81" s="8"/>
      <c r="O81" s="8">
        <f>ROUND(SUM(O42:O80), 2)</f>
        <v>1639474.65</v>
      </c>
    </row>
    <row r="83" spans="1:17">
      <c r="A83" s="9" t="s">
        <v>120</v>
      </c>
    </row>
    <row r="84" spans="1:17">
      <c r="A84" s="11" t="s">
        <v>4</v>
      </c>
      <c r="B84" s="11" t="s">
        <v>5</v>
      </c>
      <c r="C84" s="11" t="s">
        <v>6</v>
      </c>
      <c r="D84" s="11" t="s">
        <v>7</v>
      </c>
      <c r="E84" s="11" t="s">
        <v>8</v>
      </c>
      <c r="F84" s="11" t="s">
        <v>9</v>
      </c>
      <c r="G84" s="11" t="s">
        <v>10</v>
      </c>
      <c r="H84" s="11" t="s">
        <v>12</v>
      </c>
      <c r="I84" s="11" t="s">
        <v>13</v>
      </c>
      <c r="J84" s="11" t="s">
        <v>14</v>
      </c>
      <c r="K84" s="11" t="s">
        <v>15</v>
      </c>
      <c r="L84" s="11" t="s">
        <v>11</v>
      </c>
      <c r="M84" s="11" t="s">
        <v>16</v>
      </c>
      <c r="N84" s="11" t="s">
        <v>17</v>
      </c>
      <c r="O84" s="11" t="s">
        <v>18</v>
      </c>
      <c r="P84" s="11" t="s">
        <v>19</v>
      </c>
      <c r="Q84" s="11" t="s">
        <v>20</v>
      </c>
    </row>
    <row r="85" spans="1:17" ht="24.95" customHeight="1">
      <c r="A85" s="3" t="s">
        <v>21</v>
      </c>
      <c r="B85" s="3"/>
      <c r="C85" s="3" t="s">
        <v>121</v>
      </c>
      <c r="D85" s="3"/>
      <c r="E85" s="3">
        <v>0</v>
      </c>
      <c r="F85" s="3"/>
      <c r="G85" s="3"/>
      <c r="H85" s="3"/>
      <c r="I85" s="4"/>
      <c r="J85" s="3"/>
      <c r="K85" s="3"/>
      <c r="L85" s="3"/>
      <c r="M85" s="3"/>
      <c r="N85" s="3"/>
      <c r="O85" s="3"/>
      <c r="Q85" s="3" t="s">
        <v>23</v>
      </c>
    </row>
    <row r="86" spans="1:17" ht="24.95" customHeight="1">
      <c r="A86" s="3" t="s">
        <v>21</v>
      </c>
      <c r="B86" s="3"/>
      <c r="C86" s="3" t="s">
        <v>122</v>
      </c>
      <c r="D86" s="3"/>
      <c r="E86" s="3">
        <v>0</v>
      </c>
      <c r="F86" s="3"/>
      <c r="G86" s="3"/>
      <c r="H86" s="3"/>
      <c r="I86" s="4"/>
      <c r="J86" s="3"/>
      <c r="K86" s="3"/>
      <c r="L86" s="3"/>
      <c r="M86" s="3"/>
      <c r="N86" s="3"/>
      <c r="O86" s="3"/>
      <c r="Q86" s="3" t="s">
        <v>23</v>
      </c>
    </row>
    <row r="87" spans="1:17" ht="24.95" customHeight="1">
      <c r="A87" s="3" t="s">
        <v>21</v>
      </c>
      <c r="B87" s="3" t="s">
        <v>123</v>
      </c>
      <c r="C87" s="3" t="s">
        <v>124</v>
      </c>
      <c r="D87" s="3" t="s">
        <v>26</v>
      </c>
      <c r="E87" s="3">
        <v>32</v>
      </c>
      <c r="F87" s="1">
        <v>11.77</v>
      </c>
      <c r="G87" s="1">
        <v>14.71</v>
      </c>
      <c r="H87" s="2">
        <v>11.77</v>
      </c>
      <c r="I87" s="4">
        <v>25</v>
      </c>
      <c r="J87" s="2">
        <f>F87+(I87/100*F87)</f>
        <v>14.712499999999999</v>
      </c>
      <c r="K87" s="2">
        <f>G87+(I87/100*G87)</f>
        <v>18.387500000000003</v>
      </c>
      <c r="L87" s="2">
        <f>TRUNC(J87+K87,2)</f>
        <v>33.1</v>
      </c>
      <c r="M87" s="2">
        <f>IF((J87+K87), TRUNC((J87/(J87+K87)*O87),2), 0)</f>
        <v>470.8</v>
      </c>
      <c r="N87" s="2">
        <f>IF((J87+K87), TRUNC((K87/(J87+K87)*O87),2), 0)</f>
        <v>588.4</v>
      </c>
      <c r="O87" s="2">
        <f>TRUNC(L87*E87,2)</f>
        <v>1059.2</v>
      </c>
      <c r="Q87" s="3" t="s">
        <v>23</v>
      </c>
    </row>
    <row r="88" spans="1:17">
      <c r="A88" s="7" t="s">
        <v>45</v>
      </c>
      <c r="B88" s="8"/>
      <c r="C88" s="8"/>
      <c r="D88" s="8"/>
      <c r="E88" s="8"/>
      <c r="F88" s="8"/>
      <c r="G88" s="8"/>
      <c r="H88" s="8"/>
      <c r="I88" s="8"/>
      <c r="J88" s="8"/>
      <c r="K88" s="8"/>
      <c r="L88" s="8"/>
      <c r="M88" s="8"/>
      <c r="N88" s="8"/>
      <c r="O88" s="8">
        <f>ROUND(SUM(O83:O87), 2)</f>
        <v>1059.2</v>
      </c>
    </row>
    <row r="90" spans="1:17">
      <c r="A90" s="9" t="s">
        <v>125</v>
      </c>
    </row>
    <row r="91" spans="1:17">
      <c r="A91" s="11" t="s">
        <v>4</v>
      </c>
      <c r="B91" s="11" t="s">
        <v>5</v>
      </c>
      <c r="C91" s="11" t="s">
        <v>6</v>
      </c>
      <c r="D91" s="11" t="s">
        <v>7</v>
      </c>
      <c r="E91" s="11" t="s">
        <v>8</v>
      </c>
      <c r="F91" s="11" t="s">
        <v>9</v>
      </c>
      <c r="G91" s="11" t="s">
        <v>10</v>
      </c>
      <c r="H91" s="11" t="s">
        <v>12</v>
      </c>
      <c r="I91" s="11" t="s">
        <v>13</v>
      </c>
      <c r="J91" s="11" t="s">
        <v>14</v>
      </c>
      <c r="K91" s="11" t="s">
        <v>15</v>
      </c>
      <c r="L91" s="11" t="s">
        <v>11</v>
      </c>
      <c r="M91" s="11" t="s">
        <v>16</v>
      </c>
      <c r="N91" s="11" t="s">
        <v>17</v>
      </c>
      <c r="O91" s="11" t="s">
        <v>18</v>
      </c>
      <c r="P91" s="11" t="s">
        <v>19</v>
      </c>
      <c r="Q91" s="11" t="s">
        <v>20</v>
      </c>
    </row>
    <row r="92" spans="1:17" ht="24.95" customHeight="1">
      <c r="A92" s="3" t="s">
        <v>21</v>
      </c>
      <c r="B92" s="3"/>
      <c r="C92" s="3" t="s">
        <v>126</v>
      </c>
      <c r="D92" s="3"/>
      <c r="E92" s="3">
        <v>0</v>
      </c>
      <c r="F92" s="3"/>
      <c r="G92" s="3"/>
      <c r="H92" s="3"/>
      <c r="I92" s="4"/>
      <c r="J92" s="3"/>
      <c r="K92" s="3"/>
      <c r="L92" s="3"/>
      <c r="M92" s="3"/>
      <c r="N92" s="3"/>
      <c r="O92" s="3"/>
      <c r="Q92" s="3" t="s">
        <v>23</v>
      </c>
    </row>
    <row r="93" spans="1:17" ht="24.95" customHeight="1">
      <c r="A93" s="3" t="s">
        <v>21</v>
      </c>
      <c r="B93" s="3" t="s">
        <v>127</v>
      </c>
      <c r="C93" s="3" t="s">
        <v>128</v>
      </c>
      <c r="D93" s="3" t="s">
        <v>53</v>
      </c>
      <c r="E93" s="3">
        <v>3</v>
      </c>
      <c r="F93" s="1">
        <v>0</v>
      </c>
      <c r="G93" s="1">
        <v>212.46</v>
      </c>
      <c r="H93" s="2">
        <v>0</v>
      </c>
      <c r="I93" s="4">
        <v>25</v>
      </c>
      <c r="J93" s="2">
        <f>F93+(I93/100*F93)</f>
        <v>0</v>
      </c>
      <c r="K93" s="2">
        <f>G93+(I93/100*G93)</f>
        <v>265.57499999999999</v>
      </c>
      <c r="L93" s="2">
        <f>TRUNC(J93+K93,2)</f>
        <v>265.57</v>
      </c>
      <c r="M93" s="2">
        <f>IF((J93+K93), TRUNC((J93/(J93+K93)*O93),2), 0)</f>
        <v>0</v>
      </c>
      <c r="N93" s="2">
        <f>IF((J93+K93), TRUNC((K93/(J93+K93)*O93),2), 0)</f>
        <v>796.71</v>
      </c>
      <c r="O93" s="2">
        <f>TRUNC(L93*E93,2)</f>
        <v>796.71</v>
      </c>
      <c r="Q93" s="3" t="s">
        <v>23</v>
      </c>
    </row>
    <row r="94" spans="1:17">
      <c r="A94" s="7" t="s">
        <v>45</v>
      </c>
      <c r="B94" s="8"/>
      <c r="C94" s="8"/>
      <c r="D94" s="8"/>
      <c r="E94" s="8"/>
      <c r="F94" s="8"/>
      <c r="G94" s="8"/>
      <c r="H94" s="8"/>
      <c r="I94" s="8"/>
      <c r="J94" s="8"/>
      <c r="K94" s="8"/>
      <c r="L94" s="8"/>
      <c r="M94" s="8"/>
      <c r="N94" s="8"/>
      <c r="O94" s="8">
        <f>ROUND(SUM(O90:O93), 2)</f>
        <v>796.71</v>
      </c>
    </row>
    <row r="95" spans="1:17">
      <c r="A95" s="7" t="s">
        <v>129</v>
      </c>
      <c r="B95" s="8"/>
      <c r="C95" s="8"/>
      <c r="D95" s="8"/>
      <c r="E95" s="8"/>
      <c r="F95" s="8"/>
      <c r="G95" s="8"/>
      <c r="H95" s="8"/>
      <c r="I95" s="8"/>
      <c r="J95" s="8"/>
      <c r="K95" s="8"/>
      <c r="L95" s="8"/>
      <c r="M95" s="8"/>
      <c r="N95" s="8"/>
      <c r="O95" s="8">
        <f>SUM(O30,O40,O81,O88,O94)</f>
        <v>1761462.2</v>
      </c>
    </row>
    <row r="97" spans="1:2">
      <c r="A97" t="str">
        <f>CONCATENATE("Importa o presente valor total proposto em: ", TEXT(SUM(O30,O40,O81,O88,O94), "R$ #.###,#0"))</f>
        <v>Importa o presente valor total proposto em: R$ 1.761.462,20</v>
      </c>
    </row>
    <row r="99" spans="1:2">
      <c r="B99" s="9" t="s">
        <v>130</v>
      </c>
    </row>
    <row r="100" spans="1:2">
      <c r="B100" s="9" t="s">
        <v>131</v>
      </c>
    </row>
  </sheetData>
  <mergeCells count="8">
    <mergeCell ref="A7"/>
    <mergeCell ref="A8"/>
    <mergeCell ref="A9"/>
    <mergeCell ref="B1:F1"/>
    <mergeCell ref="B2:F2"/>
    <mergeCell ref="B3:F3"/>
    <mergeCell ref="A4:G4"/>
    <mergeCell ref="A6"/>
  </mergeCells>
  <pageMargins left="0.4" right="0.4" top="0.4" bottom="0.4"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Proposta</vt:lpstr>
      <vt:lpstr>Referencial</vt:lpstr>
      <vt:lpstr>Relatório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Jober Luiz Gonçalves Resenes</cp:lastModifiedBy>
  <dcterms:created xsi:type="dcterms:W3CDTF">2025-04-22T16:18:56Z</dcterms:created>
  <dcterms:modified xsi:type="dcterms:W3CDTF">2025-04-22T16:35:29Z</dcterms:modified>
</cp:coreProperties>
</file>