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66-2025 - Supervisão Ct-128-2021 - Serra do Corvo Branco\Anexo IV\"/>
    </mc:Choice>
  </mc:AlternateContent>
  <xr:revisionPtr revIDLastSave="0" documentId="13_ncr:1_{1F7950BA-94CB-40D7-947B-4FB699C7E9A4}" xr6:coauthVersionLast="36" xr6:coauthVersionMax="36" xr10:uidLastSave="{00000000-0000-0000-0000-000000000000}"/>
  <bookViews>
    <workbookView xWindow="0" yWindow="0" windowWidth="21570" windowHeight="7380" xr2:uid="{00000000-000D-0000-FFFF-FFFF00000000}"/>
  </bookViews>
  <sheets>
    <sheet name="Proposta" sheetId="1" r:id="rId1"/>
    <sheet name="Referencial" sheetId="2" r:id="rId2"/>
    <sheet name="Relatório" sheetId="3" r:id="rId3"/>
  </sheets>
  <calcPr calcId="191029"/>
</workbook>
</file>

<file path=xl/calcChain.xml><?xml version="1.0" encoding="utf-8"?>
<calcChain xmlns="http://schemas.openxmlformats.org/spreadsheetml/2006/main">
  <c r="G51" i="3" l="1"/>
  <c r="G51" i="2"/>
  <c r="H51" i="2"/>
  <c r="H49" i="2"/>
  <c r="H48" i="2"/>
  <c r="H44" i="2"/>
  <c r="H45" i="2"/>
  <c r="H46" i="2"/>
  <c r="H43" i="2"/>
  <c r="H41" i="2"/>
  <c r="H40" i="2"/>
  <c r="H36" i="2"/>
  <c r="H37" i="2"/>
  <c r="H38" i="2"/>
  <c r="H35" i="2"/>
  <c r="K51" i="3"/>
  <c r="J51" i="3"/>
  <c r="K49" i="3"/>
  <c r="J49" i="3"/>
  <c r="K48" i="3"/>
  <c r="J48" i="3"/>
  <c r="K46" i="3"/>
  <c r="J46" i="3"/>
  <c r="K45" i="3"/>
  <c r="J45" i="3"/>
  <c r="L45" i="3" s="1"/>
  <c r="O45" i="3" s="1"/>
  <c r="Q45" i="1" s="1"/>
  <c r="K44" i="3"/>
  <c r="J44" i="3"/>
  <c r="K43" i="3"/>
  <c r="J43" i="3"/>
  <c r="K41" i="3"/>
  <c r="J41" i="3"/>
  <c r="K40" i="3"/>
  <c r="J40" i="3"/>
  <c r="K38" i="3"/>
  <c r="L38" i="3" s="1"/>
  <c r="O38" i="3" s="1"/>
  <c r="Q38" i="1" s="1"/>
  <c r="J38" i="3"/>
  <c r="K37" i="3"/>
  <c r="J37" i="3"/>
  <c r="L37" i="3" s="1"/>
  <c r="O37" i="3" s="1"/>
  <c r="Q37" i="1" s="1"/>
  <c r="K36" i="3"/>
  <c r="J36" i="3"/>
  <c r="K35" i="3"/>
  <c r="J35" i="3"/>
  <c r="K28" i="3"/>
  <c r="J28" i="3"/>
  <c r="K27" i="3"/>
  <c r="J27" i="3"/>
  <c r="K26" i="3"/>
  <c r="J26" i="3"/>
  <c r="L26" i="3" s="1"/>
  <c r="O26" i="3" s="1"/>
  <c r="K25" i="3"/>
  <c r="J25" i="3"/>
  <c r="K23" i="3"/>
  <c r="J23" i="3"/>
  <c r="K22" i="3"/>
  <c r="J22" i="3"/>
  <c r="K21" i="3"/>
  <c r="J21" i="3"/>
  <c r="K51" i="2"/>
  <c r="J51" i="2"/>
  <c r="P50" i="2"/>
  <c r="O49" i="2"/>
  <c r="M49" i="2" s="1"/>
  <c r="N49" i="2"/>
  <c r="L49" i="2"/>
  <c r="K49" i="2"/>
  <c r="J49" i="2"/>
  <c r="K48" i="2"/>
  <c r="J48" i="2"/>
  <c r="P47" i="2"/>
  <c r="K46" i="2"/>
  <c r="J46" i="2"/>
  <c r="K45" i="2"/>
  <c r="J45" i="2"/>
  <c r="K44" i="2"/>
  <c r="J44" i="2"/>
  <c r="K43" i="2"/>
  <c r="J43" i="2"/>
  <c r="P42" i="2"/>
  <c r="K41" i="2"/>
  <c r="J41" i="2"/>
  <c r="K40" i="2"/>
  <c r="J40" i="2"/>
  <c r="L40" i="2" s="1"/>
  <c r="O40" i="2" s="1"/>
  <c r="P39" i="2"/>
  <c r="K38" i="2"/>
  <c r="J38" i="2"/>
  <c r="K37" i="2"/>
  <c r="J37" i="2"/>
  <c r="K36" i="2"/>
  <c r="J36" i="2"/>
  <c r="K35" i="2"/>
  <c r="J35" i="2"/>
  <c r="P34" i="2"/>
  <c r="P33" i="2"/>
  <c r="K28" i="2"/>
  <c r="J28" i="2"/>
  <c r="K27" i="2"/>
  <c r="J27" i="2"/>
  <c r="K26" i="2"/>
  <c r="J26" i="2"/>
  <c r="K25" i="2"/>
  <c r="J25" i="2"/>
  <c r="L25" i="2" s="1"/>
  <c r="O25" i="2" s="1"/>
  <c r="P24" i="2"/>
  <c r="K23" i="2"/>
  <c r="L23" i="2" s="1"/>
  <c r="O23" i="2" s="1"/>
  <c r="J23" i="2"/>
  <c r="K22" i="2"/>
  <c r="J22" i="2"/>
  <c r="K21" i="2"/>
  <c r="J21" i="2"/>
  <c r="P20" i="2"/>
  <c r="P19" i="2"/>
  <c r="K51" i="1"/>
  <c r="J51" i="1"/>
  <c r="N51" i="1" s="1"/>
  <c r="Q50" i="1"/>
  <c r="P50" i="1"/>
  <c r="N49" i="1"/>
  <c r="M49" i="1"/>
  <c r="L49" i="1"/>
  <c r="O49" i="1" s="1"/>
  <c r="K49" i="1"/>
  <c r="J49" i="1"/>
  <c r="N48" i="1"/>
  <c r="M48" i="1"/>
  <c r="K48" i="1"/>
  <c r="J48" i="1"/>
  <c r="L48" i="1" s="1"/>
  <c r="O48" i="1" s="1"/>
  <c r="Q47" i="1"/>
  <c r="P47" i="1"/>
  <c r="K46" i="1"/>
  <c r="J46" i="1"/>
  <c r="K45" i="1"/>
  <c r="M45" i="1" s="1"/>
  <c r="J45" i="1"/>
  <c r="N45" i="1" s="1"/>
  <c r="K44" i="1"/>
  <c r="J44" i="1"/>
  <c r="M44" i="1" s="1"/>
  <c r="O43" i="1"/>
  <c r="N43" i="1"/>
  <c r="M43" i="1"/>
  <c r="L43" i="1"/>
  <c r="K43" i="1"/>
  <c r="J43" i="1"/>
  <c r="Q42" i="1"/>
  <c r="P42" i="1"/>
  <c r="K41" i="1"/>
  <c r="J41" i="1"/>
  <c r="M41" i="1" s="1"/>
  <c r="N40" i="1"/>
  <c r="M40" i="1"/>
  <c r="L40" i="1"/>
  <c r="O40" i="1" s="1"/>
  <c r="K40" i="1"/>
  <c r="J40" i="1"/>
  <c r="Q39" i="1"/>
  <c r="P39" i="1"/>
  <c r="K38" i="1"/>
  <c r="J38" i="1"/>
  <c r="N38" i="1" s="1"/>
  <c r="K37" i="1"/>
  <c r="J37" i="1"/>
  <c r="K36" i="1"/>
  <c r="L36" i="1" s="1"/>
  <c r="O36" i="1" s="1"/>
  <c r="J36" i="1"/>
  <c r="K35" i="1"/>
  <c r="J35" i="1"/>
  <c r="N35" i="1" s="1"/>
  <c r="Q34" i="1"/>
  <c r="P34" i="1"/>
  <c r="Q33" i="1"/>
  <c r="P33" i="1"/>
  <c r="N28" i="1"/>
  <c r="M28" i="1"/>
  <c r="L28" i="1"/>
  <c r="O28" i="1" s="1"/>
  <c r="K28" i="1"/>
  <c r="J28" i="1"/>
  <c r="K27" i="1"/>
  <c r="J27" i="1"/>
  <c r="N27" i="1" s="1"/>
  <c r="M26" i="1"/>
  <c r="K26" i="1"/>
  <c r="J26" i="1"/>
  <c r="N26" i="1" s="1"/>
  <c r="K25" i="1"/>
  <c r="J25" i="1"/>
  <c r="L25" i="1" s="1"/>
  <c r="O25" i="1" s="1"/>
  <c r="Q24" i="1"/>
  <c r="P24" i="1"/>
  <c r="N23" i="1"/>
  <c r="M23" i="1"/>
  <c r="K23" i="1"/>
  <c r="L23" i="1" s="1"/>
  <c r="O23" i="1" s="1"/>
  <c r="J23" i="1"/>
  <c r="N22" i="1"/>
  <c r="K22" i="1"/>
  <c r="J22" i="1"/>
  <c r="M22" i="1" s="1"/>
  <c r="K21" i="1"/>
  <c r="J21" i="1"/>
  <c r="N21" i="1" s="1"/>
  <c r="Q20" i="1"/>
  <c r="P20" i="1"/>
  <c r="Q19" i="1"/>
  <c r="P19" i="1"/>
  <c r="M38" i="3" l="1"/>
  <c r="L51" i="3"/>
  <c r="O51" i="3" s="1"/>
  <c r="Q51" i="1" s="1"/>
  <c r="L21" i="3"/>
  <c r="O21" i="3" s="1"/>
  <c r="M21" i="3" s="1"/>
  <c r="M37" i="3"/>
  <c r="N37" i="3"/>
  <c r="N38" i="3"/>
  <c r="M43" i="3"/>
  <c r="N44" i="3"/>
  <c r="M35" i="3"/>
  <c r="N36" i="3"/>
  <c r="L48" i="3"/>
  <c r="O48" i="3" s="1"/>
  <c r="Q48" i="1" s="1"/>
  <c r="L22" i="2"/>
  <c r="O22" i="2" s="1"/>
  <c r="L46" i="2"/>
  <c r="O46" i="2" s="1"/>
  <c r="L38" i="2"/>
  <c r="O38" i="2" s="1"/>
  <c r="P38" i="2" s="1"/>
  <c r="L37" i="2"/>
  <c r="O37" i="2" s="1"/>
  <c r="M37" i="2" s="1"/>
  <c r="L35" i="2"/>
  <c r="O35" i="2" s="1"/>
  <c r="M35" i="2" s="1"/>
  <c r="N46" i="1"/>
  <c r="L46" i="1"/>
  <c r="O46" i="1" s="1"/>
  <c r="M46" i="1"/>
  <c r="N22" i="3"/>
  <c r="N37" i="1"/>
  <c r="L37" i="1"/>
  <c r="O37" i="1" s="1"/>
  <c r="P37" i="1" s="1"/>
  <c r="M37" i="1"/>
  <c r="M22" i="2"/>
  <c r="N22" i="2"/>
  <c r="N23" i="2"/>
  <c r="M23" i="2"/>
  <c r="P36" i="1"/>
  <c r="N26" i="2"/>
  <c r="N40" i="3"/>
  <c r="M45" i="3"/>
  <c r="M26" i="3"/>
  <c r="L44" i="3"/>
  <c r="O44" i="3" s="1"/>
  <c r="Q44" i="1" s="1"/>
  <c r="M21" i="1"/>
  <c r="M46" i="2"/>
  <c r="N26" i="3"/>
  <c r="M44" i="3"/>
  <c r="L21" i="2"/>
  <c r="O21" i="2" s="1"/>
  <c r="N21" i="2" s="1"/>
  <c r="N46" i="2"/>
  <c r="L40" i="3"/>
  <c r="O40" i="3" s="1"/>
  <c r="Q40" i="1" s="1"/>
  <c r="M27" i="1"/>
  <c r="L51" i="2"/>
  <c r="Q21" i="1"/>
  <c r="L41" i="1"/>
  <c r="O41" i="1" s="1"/>
  <c r="N44" i="1"/>
  <c r="M25" i="2"/>
  <c r="L28" i="2"/>
  <c r="O28" i="2" s="1"/>
  <c r="M40" i="2"/>
  <c r="N25" i="2"/>
  <c r="M28" i="2"/>
  <c r="N40" i="2"/>
  <c r="L44" i="2"/>
  <c r="O44" i="2" s="1"/>
  <c r="N44" i="2" s="1"/>
  <c r="M25" i="1"/>
  <c r="L38" i="1"/>
  <c r="O38" i="1" s="1"/>
  <c r="P38" i="1" s="1"/>
  <c r="N41" i="1"/>
  <c r="L51" i="1"/>
  <c r="O51" i="1" s="1"/>
  <c r="P51" i="1" s="1"/>
  <c r="L23" i="3"/>
  <c r="O23" i="3" s="1"/>
  <c r="Q23" i="1" s="1"/>
  <c r="L22" i="1"/>
  <c r="O22" i="1" s="1"/>
  <c r="P22" i="1" s="1"/>
  <c r="N25" i="1"/>
  <c r="M38" i="1"/>
  <c r="M51" i="1"/>
  <c r="L48" i="2"/>
  <c r="O48" i="2" s="1"/>
  <c r="M48" i="2" s="1"/>
  <c r="L41" i="3"/>
  <c r="O41" i="3" s="1"/>
  <c r="N41" i="3" s="1"/>
  <c r="N45" i="3"/>
  <c r="L27" i="2"/>
  <c r="O27" i="2" s="1"/>
  <c r="L43" i="2"/>
  <c r="O43" i="2" s="1"/>
  <c r="P43" i="2" s="1"/>
  <c r="M48" i="3"/>
  <c r="N35" i="3"/>
  <c r="L22" i="3"/>
  <c r="O22" i="3" s="1"/>
  <c r="L27" i="1"/>
  <c r="O27" i="1" s="1"/>
  <c r="L36" i="2"/>
  <c r="O36" i="2" s="1"/>
  <c r="M22" i="3"/>
  <c r="L35" i="1"/>
  <c r="O35" i="1" s="1"/>
  <c r="L44" i="1"/>
  <c r="O44" i="1" s="1"/>
  <c r="P44" i="1" s="1"/>
  <c r="M21" i="2"/>
  <c r="M35" i="1"/>
  <c r="L36" i="3"/>
  <c r="O36" i="3" s="1"/>
  <c r="Q36" i="1" s="1"/>
  <c r="L49" i="3"/>
  <c r="O49" i="3" s="1"/>
  <c r="Q49" i="1" s="1"/>
  <c r="L27" i="3"/>
  <c r="O27" i="3" s="1"/>
  <c r="N27" i="3" s="1"/>
  <c r="M36" i="3"/>
  <c r="L21" i="1"/>
  <c r="O21" i="1" s="1"/>
  <c r="L45" i="1"/>
  <c r="O45" i="1" s="1"/>
  <c r="P45" i="1" s="1"/>
  <c r="L26" i="2"/>
  <c r="O26" i="2" s="1"/>
  <c r="P26" i="2" s="1"/>
  <c r="L28" i="3"/>
  <c r="O28" i="3" s="1"/>
  <c r="Q28" i="1" s="1"/>
  <c r="M36" i="1"/>
  <c r="L46" i="3"/>
  <c r="O46" i="3" s="1"/>
  <c r="Q46" i="1" s="1"/>
  <c r="N36" i="1"/>
  <c r="L45" i="2"/>
  <c r="O45" i="2" s="1"/>
  <c r="P45" i="2" s="1"/>
  <c r="L25" i="3"/>
  <c r="O25" i="3" s="1"/>
  <c r="Q25" i="1" s="1"/>
  <c r="L41" i="2"/>
  <c r="O41" i="2" s="1"/>
  <c r="L26" i="1"/>
  <c r="O26" i="1" s="1"/>
  <c r="P26" i="1" s="1"/>
  <c r="M25" i="3"/>
  <c r="L43" i="3"/>
  <c r="O43" i="3" s="1"/>
  <c r="Q43" i="1" s="1"/>
  <c r="L35" i="3"/>
  <c r="O35" i="3" s="1"/>
  <c r="M28" i="3" l="1"/>
  <c r="P41" i="1"/>
  <c r="N46" i="3"/>
  <c r="P41" i="2"/>
  <c r="M40" i="3"/>
  <c r="M49" i="3"/>
  <c r="P48" i="1"/>
  <c r="P28" i="1"/>
  <c r="M46" i="3"/>
  <c r="P36" i="2"/>
  <c r="N43" i="3"/>
  <c r="P27" i="1"/>
  <c r="M51" i="3"/>
  <c r="P43" i="1"/>
  <c r="N21" i="3"/>
  <c r="N48" i="3"/>
  <c r="N51" i="3"/>
  <c r="P27" i="2"/>
  <c r="O29" i="2"/>
  <c r="O51" i="2"/>
  <c r="O52" i="2" s="1"/>
  <c r="M51" i="2"/>
  <c r="N51" i="2"/>
  <c r="M45" i="2"/>
  <c r="N45" i="2"/>
  <c r="M44" i="2"/>
  <c r="N43" i="2"/>
  <c r="M43" i="2"/>
  <c r="M38" i="2"/>
  <c r="N38" i="2"/>
  <c r="N37" i="2"/>
  <c r="P37" i="2"/>
  <c r="M36" i="2"/>
  <c r="N36" i="2"/>
  <c r="P35" i="2"/>
  <c r="N35" i="2"/>
  <c r="P25" i="2"/>
  <c r="O52" i="1"/>
  <c r="P35" i="1"/>
  <c r="P23" i="1"/>
  <c r="N27" i="2"/>
  <c r="N49" i="3"/>
  <c r="P46" i="1"/>
  <c r="P49" i="2"/>
  <c r="P44" i="2"/>
  <c r="N23" i="3"/>
  <c r="N25" i="3"/>
  <c r="P40" i="2"/>
  <c r="O29" i="1"/>
  <c r="P21" i="1"/>
  <c r="M27" i="2"/>
  <c r="P23" i="2"/>
  <c r="M41" i="2"/>
  <c r="P21" i="2"/>
  <c r="Q22" i="1"/>
  <c r="Q27" i="1"/>
  <c r="Q26" i="1"/>
  <c r="N28" i="3"/>
  <c r="P25" i="1"/>
  <c r="P46" i="2"/>
  <c r="N41" i="2"/>
  <c r="M23" i="3"/>
  <c r="P28" i="2"/>
  <c r="M26" i="2"/>
  <c r="P22" i="2"/>
  <c r="N28" i="2"/>
  <c r="Q41" i="1"/>
  <c r="O52" i="3"/>
  <c r="Q35" i="1"/>
  <c r="P49" i="1"/>
  <c r="M27" i="3"/>
  <c r="O29" i="3"/>
  <c r="P48" i="2"/>
  <c r="N48" i="2"/>
  <c r="P40" i="1"/>
  <c r="M41" i="3"/>
  <c r="P51" i="2" l="1"/>
  <c r="A55" i="3"/>
  <c r="O53" i="3"/>
  <c r="A55" i="2"/>
  <c r="O53" i="2"/>
  <c r="A55" i="1"/>
  <c r="O53" i="1"/>
  <c r="H10" i="2" l="1"/>
  <c r="I10" i="2"/>
  <c r="I10" i="1"/>
  <c r="H10" i="1"/>
  <c r="I10" i="3"/>
  <c r="H10" i="3"/>
</calcChain>
</file>

<file path=xl/sharedStrings.xml><?xml version="1.0" encoding="utf-8"?>
<sst xmlns="http://schemas.openxmlformats.org/spreadsheetml/2006/main" count="494" uniqueCount="89">
  <si>
    <t xml:space="preserve">      </t>
  </si>
  <si>
    <t xml:space="preserve">      ESTADO DE SANTA CATARINA</t>
  </si>
  <si>
    <t xml:space="preserve">      PROPOSTA DAS LICITANTES</t>
  </si>
  <si>
    <t>55 - Consultoria Técnica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</si>
  <si>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</si>
  <si>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</si>
  <si>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</si>
  <si>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</si>
  <si>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</si>
  <si>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</si>
  <si>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</si>
  <si>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</si>
  <si>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</si>
  <si>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</si>
  <si>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</si>
  <si>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</si>
  <si>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</si>
  <si>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</si>
  <si>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</si>
  <si>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</si>
  <si>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</si>
  <si>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Sicro ABRIL 2024 Onerada</t>
  </si>
  <si>
    <t>Consultoria Técnica</t>
  </si>
  <si>
    <t/>
  </si>
  <si>
    <t>Equipe Técnica</t>
  </si>
  <si>
    <t>CPU99328</t>
  </si>
  <si>
    <t>Engenheiro residente/Supervisor*</t>
  </si>
  <si>
    <t>MES</t>
  </si>
  <si>
    <t>CPU125514</t>
  </si>
  <si>
    <t xml:space="preserve">Engenheiro de Projetos </t>
  </si>
  <si>
    <t>CPU125515</t>
  </si>
  <si>
    <t>Técnico de obras (sala técnica)</t>
  </si>
  <si>
    <t>Equipe de controle tecnológico e topografia</t>
  </si>
  <si>
    <t>CPU99339</t>
  </si>
  <si>
    <t>Laboratorista</t>
  </si>
  <si>
    <t>CPU99340</t>
  </si>
  <si>
    <t>Auxiliar de Laboratorista</t>
  </si>
  <si>
    <t>CPU99341</t>
  </si>
  <si>
    <t>Topógrafo</t>
  </si>
  <si>
    <t>CPU99342</t>
  </si>
  <si>
    <t>Auxiliar de Topografia</t>
  </si>
  <si>
    <t xml:space="preserve">Total do Grupo: </t>
  </si>
  <si>
    <t>66 - Base de apoio</t>
  </si>
  <si>
    <t>Base de apoio</t>
  </si>
  <si>
    <t>Instalações Físicas</t>
  </si>
  <si>
    <t>CPU99346</t>
  </si>
  <si>
    <t>Escritório - Instalações Físicas</t>
  </si>
  <si>
    <t>CPU99348</t>
  </si>
  <si>
    <t>Residência p/Engenheiro - Instalações Físicas</t>
  </si>
  <si>
    <t>CPU99349</t>
  </si>
  <si>
    <t>Laboratório - Instalações Físicas</t>
  </si>
  <si>
    <t>CPU99350</t>
  </si>
  <si>
    <t>Topografia - Instalações Físicas</t>
  </si>
  <si>
    <t>Mobiliários</t>
  </si>
  <si>
    <t>CPU99359</t>
  </si>
  <si>
    <t>Escritório - Mobiliário</t>
  </si>
  <si>
    <t>CPU99361</t>
  </si>
  <si>
    <t>Residência p/Engenheiro - Mobiliário</t>
  </si>
  <si>
    <t>Cesta de Instalações - Instrumentos</t>
  </si>
  <si>
    <t>CPU99363</t>
  </si>
  <si>
    <t>Laboratório de asfalto</t>
  </si>
  <si>
    <t>CPU99364</t>
  </si>
  <si>
    <t>Laboratório de concreto</t>
  </si>
  <si>
    <t>CPU99365</t>
  </si>
  <si>
    <t>Laboratório de solos</t>
  </si>
  <si>
    <t>CPU99367</t>
  </si>
  <si>
    <t>Topografia Intrumentos</t>
  </si>
  <si>
    <t>Custos Diversos</t>
  </si>
  <si>
    <t>CPU99369</t>
  </si>
  <si>
    <t>Escritório - Custos diversos</t>
  </si>
  <si>
    <t>CPU99371</t>
  </si>
  <si>
    <t>Residência p/Engenheiro - Custos diversos</t>
  </si>
  <si>
    <t>Veículos</t>
  </si>
  <si>
    <t>CPU99385</t>
  </si>
  <si>
    <t>Veículo Leve - 53kW sem motorista</t>
  </si>
  <si>
    <t xml:space="preserve">Total da Proposta: </t>
  </si>
  <si>
    <t>Sistema Integrado de Controle de Obras Públicas</t>
  </si>
  <si>
    <t>Emitido em: 29/04/2025</t>
  </si>
  <si>
    <t xml:space="preserve">Obra: </t>
  </si>
  <si>
    <t>Serviços de coordenação, supervisão, controle e de subsídios à fiscalização de obras rodoviárias na execução dos trabalhos rodoviários de IMPLANTAÇÃO E PAVIMENTAÇÃO DA RODOVIA SC - 370, TRECHO URUBICI - GRÃO PARÁ, SERRA DO CORVO BRANCO.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</si>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</sst>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1</xdr:col>
      <xdr:colOff>0</xdr:colOff>
      <xdr:row>57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1</xdr:col>
      <xdr:colOff>0</xdr:colOff>
      <xdr:row>57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1</xdr:col>
      <xdr:colOff>0</xdr:colOff>
      <xdr:row>57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tabSelected="1" topLeftCell="A4" workbookViewId="0">
      <selection activeCell="R21" sqref="R2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78</v>
      </c>
      <c r="B6" s="7" t="s">
        <v>79</v>
      </c>
      <c r="H6" s="10" t="s">
        <v>86</v>
      </c>
    </row>
    <row r="7" spans="1:9">
      <c r="A7" s="15" t="s">
        <v>80</v>
      </c>
      <c r="B7" s="5"/>
    </row>
    <row r="8" spans="1:9">
      <c r="A8" s="15" t="s">
        <v>81</v>
      </c>
      <c r="B8" s="5"/>
    </row>
    <row r="9" spans="1:9">
      <c r="A9" s="15" t="s">
        <v>82</v>
      </c>
      <c r="B9" s="5"/>
      <c r="H9" s="6" t="s">
        <v>87</v>
      </c>
      <c r="I9" s="6" t="s">
        <v>88</v>
      </c>
    </row>
    <row r="10" spans="1:9">
      <c r="A10" s="10" t="s">
        <v>83</v>
      </c>
      <c r="B10" s="6">
        <v>0</v>
      </c>
      <c r="D10" s="10" t="s">
        <v>84</v>
      </c>
      <c r="E10" s="6">
        <v>0</v>
      </c>
      <c r="H10" s="6" t="e">
        <f>SUM(M:M)/O53</f>
        <v>#DIV/0!</v>
      </c>
      <c r="I10" s="6" t="e">
        <f>SUM(N:N)/O53</f>
        <v>#DIV/0!</v>
      </c>
    </row>
    <row r="11" spans="1:9">
      <c r="A11" s="10" t="s">
        <v>84</v>
      </c>
      <c r="B11" s="6">
        <v>0</v>
      </c>
      <c r="D11" s="10" t="s">
        <v>85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  <c r="Q19" s="6">
        <f>IF(Relatório!O19=0, -1, (O19/Relatório!O19)-1)</f>
        <v>-1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  <c r="Q20" s="6">
        <f>IF(Relatório!O20=0, -1, (O20/Relatório!O20)-1)</f>
        <v>-1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12</v>
      </c>
      <c r="F21" s="1"/>
      <c r="G21" s="1"/>
      <c r="H21" s="2"/>
      <c r="I21" s="4"/>
      <c r="J21" s="2">
        <f>F21+(I21/100*F21)</f>
        <v>0</v>
      </c>
      <c r="K21" s="2">
        <f>G21+(I21/100*G21)</f>
        <v>0</v>
      </c>
      <c r="L21" s="2">
        <f>TRUNC(J21+K21,2)</f>
        <v>0</v>
      </c>
      <c r="M21" s="2">
        <f>IF((J21+K21), TRUNC((J21/(J21+K21)*O21),2), 0)</f>
        <v>0</v>
      </c>
      <c r="N21" s="2">
        <f>IF((J21+K21), TRUNC((K21/(J21+K21)*O21),2), 0)</f>
        <v>0</v>
      </c>
      <c r="O21" s="2">
        <f>TRUNC(L21*E21,2)</f>
        <v>0</v>
      </c>
      <c r="P21" s="3" t="str">
        <f>IF(O21&lt;=(Relatório!O21*1.05),"PREÇO VÁLIDO","PREÇO INVÁLIDO")</f>
        <v>PREÇO VÁLIDO</v>
      </c>
      <c r="Q21" s="6">
        <f>IF(Relatório!O21=0, -1, (O21/Relatório!O21)-1)</f>
        <v>-1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/>
      <c r="G22" s="1"/>
      <c r="H22" s="2"/>
      <c r="I22" s="4"/>
      <c r="J22" s="2">
        <f>F22+(I22/100*F22)</f>
        <v>0</v>
      </c>
      <c r="K22" s="2">
        <f>G22+(I22/100*G22)</f>
        <v>0</v>
      </c>
      <c r="L22" s="2">
        <f>TRUNC(J22+K22,2)</f>
        <v>0</v>
      </c>
      <c r="M22" s="2">
        <f>IF((J22+K22), TRUNC((J22/(J22+K22)*O22),2), 0)</f>
        <v>0</v>
      </c>
      <c r="N22" s="2">
        <f>IF((J22+K22), TRUNC((K22/(J22+K22)*O22),2), 0)</f>
        <v>0</v>
      </c>
      <c r="O22" s="2">
        <f>TRUNC(L22*E22,2)</f>
        <v>0</v>
      </c>
      <c r="P22" s="3" t="str">
        <f>IF(O22&lt;=(Relatório!O22*1.05),"PREÇO VÁLIDO","PREÇO INVÁLIDO")</f>
        <v>PREÇO VÁLIDO</v>
      </c>
      <c r="Q22" s="6">
        <f>IF(Relatório!O22=0, -1, (O22/Relatório!O22)-1)</f>
        <v>-1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12</v>
      </c>
      <c r="F23" s="1"/>
      <c r="G23" s="1"/>
      <c r="H23" s="2"/>
      <c r="I23" s="4"/>
      <c r="J23" s="2">
        <f>F23+(I23/100*F23)</f>
        <v>0</v>
      </c>
      <c r="K23" s="2">
        <f>G23+(I23/100*G23)</f>
        <v>0</v>
      </c>
      <c r="L23" s="2">
        <f>TRUNC(J23+K23,2)</f>
        <v>0</v>
      </c>
      <c r="M23" s="2">
        <f>IF((J23+K23), TRUNC((J23/(J23+K23)*O23),2), 0)</f>
        <v>0</v>
      </c>
      <c r="N23" s="2">
        <f>IF((J23+K23), TRUNC((K23/(J23+K23)*O23),2), 0)</f>
        <v>0</v>
      </c>
      <c r="O23" s="2">
        <f>TRUNC(L23*E23,2)</f>
        <v>0</v>
      </c>
      <c r="P23" s="3" t="str">
        <f>IF(O23&lt;=(Relatório!O23*1.05),"PREÇO VÁLIDO","PREÇO INVÁLIDO")</f>
        <v>PREÇO VÁLIDO</v>
      </c>
      <c r="Q23" s="6">
        <f>IF(Relatório!O23=0, -1, (O23/Relatório!O23)-1)</f>
        <v>-1</v>
      </c>
    </row>
    <row r="24" spans="1:17" ht="24.95" customHeight="1">
      <c r="A24" s="3" t="s">
        <v>21</v>
      </c>
      <c r="B24" s="3"/>
      <c r="C24" s="3" t="s">
        <v>32</v>
      </c>
      <c r="D24" s="3"/>
      <c r="E24" s="3">
        <v>0</v>
      </c>
      <c r="F24" s="3"/>
      <c r="G24" s="3"/>
      <c r="H24" s="3"/>
      <c r="I24" s="4"/>
      <c r="J24" s="3"/>
      <c r="K24" s="3"/>
      <c r="L24" s="3"/>
      <c r="M24" s="3"/>
      <c r="N24" s="3"/>
      <c r="O24" s="3"/>
      <c r="P24" s="3" t="str">
        <f>IF(O24&lt;=(Relatório!O24*1.05),"PREÇO VÁLIDO","PREÇO INVÁLIDO")</f>
        <v>PREÇO VÁLIDO</v>
      </c>
      <c r="Q24" s="6">
        <f>IF(Relatório!O24=0, -1, (O24/Relatório!O24)-1)</f>
        <v>-1</v>
      </c>
    </row>
    <row r="25" spans="1:17" ht="24.95" customHeight="1">
      <c r="A25" s="3" t="s">
        <v>21</v>
      </c>
      <c r="B25" s="3" t="s">
        <v>33</v>
      </c>
      <c r="C25" s="3" t="s">
        <v>34</v>
      </c>
      <c r="D25" s="3" t="s">
        <v>27</v>
      </c>
      <c r="E25" s="3">
        <v>12</v>
      </c>
      <c r="F25" s="1"/>
      <c r="G25" s="1"/>
      <c r="H25" s="2"/>
      <c r="I25" s="4"/>
      <c r="J25" s="2">
        <f>F25+(I25/100*F25)</f>
        <v>0</v>
      </c>
      <c r="K25" s="2">
        <f>G25+(I25/100*G25)</f>
        <v>0</v>
      </c>
      <c r="L25" s="2">
        <f>TRUNC(J25+K25,2)</f>
        <v>0</v>
      </c>
      <c r="M25" s="2">
        <f>IF((J25+K25), TRUNC((J25/(J25+K25)*O25),2), 0)</f>
        <v>0</v>
      </c>
      <c r="N25" s="2">
        <f>IF((J25+K25), TRUNC((K25/(J25+K25)*O25),2), 0)</f>
        <v>0</v>
      </c>
      <c r="O25" s="2">
        <f>TRUNC(L25*E25,2)</f>
        <v>0</v>
      </c>
      <c r="P25" s="3" t="str">
        <f>IF(O25&lt;=(Relatório!O25*1.05),"PREÇO VÁLIDO","PREÇO INVÁLIDO")</f>
        <v>PREÇO VÁLIDO</v>
      </c>
      <c r="Q25" s="6">
        <f>IF(Relatório!O25=0, -1, (O25/Relatório!O25)-1)</f>
        <v>-1</v>
      </c>
    </row>
    <row r="26" spans="1:17" ht="24.95" customHeight="1">
      <c r="A26" s="3" t="s">
        <v>21</v>
      </c>
      <c r="B26" s="3" t="s">
        <v>35</v>
      </c>
      <c r="C26" s="3" t="s">
        <v>36</v>
      </c>
      <c r="D26" s="3" t="s">
        <v>27</v>
      </c>
      <c r="E26" s="3">
        <v>12</v>
      </c>
      <c r="F26" s="1"/>
      <c r="G26" s="1"/>
      <c r="H26" s="2"/>
      <c r="I26" s="4"/>
      <c r="J26" s="2">
        <f>F26+(I26/100*F26)</f>
        <v>0</v>
      </c>
      <c r="K26" s="2">
        <f>G26+(I26/100*G26)</f>
        <v>0</v>
      </c>
      <c r="L26" s="2">
        <f>TRUNC(J26+K26,2)</f>
        <v>0</v>
      </c>
      <c r="M26" s="2">
        <f>IF((J26+K26), TRUNC((J26/(J26+K26)*O26),2), 0)</f>
        <v>0</v>
      </c>
      <c r="N26" s="2">
        <f>IF((J26+K26), TRUNC((K26/(J26+K26)*O26),2), 0)</f>
        <v>0</v>
      </c>
      <c r="O26" s="2">
        <f>TRUNC(L26*E26,2)</f>
        <v>0</v>
      </c>
      <c r="P26" s="3" t="str">
        <f>IF(O26&lt;=(Relatório!O26*1.05),"PREÇO VÁLIDO","PREÇO INVÁLIDO")</f>
        <v>PREÇO VÁLIDO</v>
      </c>
      <c r="Q26" s="6">
        <f>IF(Relatório!O26=0, -1, (O26/Relatório!O26)-1)</f>
        <v>-1</v>
      </c>
    </row>
    <row r="27" spans="1:17" ht="24.95" customHeight="1">
      <c r="A27" s="3" t="s">
        <v>21</v>
      </c>
      <c r="B27" s="3" t="s">
        <v>37</v>
      </c>
      <c r="C27" s="3" t="s">
        <v>38</v>
      </c>
      <c r="D27" s="3" t="s">
        <v>27</v>
      </c>
      <c r="E27" s="3">
        <v>12</v>
      </c>
      <c r="F27" s="1"/>
      <c r="G27" s="1"/>
      <c r="H27" s="2"/>
      <c r="I27" s="4"/>
      <c r="J27" s="2">
        <f>F27+(I27/100*F27)</f>
        <v>0</v>
      </c>
      <c r="K27" s="2">
        <f>G27+(I27/100*G27)</f>
        <v>0</v>
      </c>
      <c r="L27" s="2">
        <f>TRUNC(J27+K27,2)</f>
        <v>0</v>
      </c>
      <c r="M27" s="2">
        <f>IF((J27+K27), TRUNC((J27/(J27+K27)*O27),2), 0)</f>
        <v>0</v>
      </c>
      <c r="N27" s="2">
        <f>IF((J27+K27), TRUNC((K27/(J27+K27)*O27),2), 0)</f>
        <v>0</v>
      </c>
      <c r="O27" s="2">
        <f>TRUNC(L27*E27,2)</f>
        <v>0</v>
      </c>
      <c r="P27" s="3" t="str">
        <f>IF(O27&lt;=(Relatório!O27*1.05),"PREÇO VÁLIDO","PREÇO INVÁLIDO")</f>
        <v>PREÇO VÁLIDO</v>
      </c>
      <c r="Q27" s="6">
        <f>IF(Relatório!O27=0, -1, (O27/Relatório!O27)-1)</f>
        <v>-1</v>
      </c>
    </row>
    <row r="28" spans="1:17" ht="24.95" customHeight="1">
      <c r="A28" s="3" t="s">
        <v>21</v>
      </c>
      <c r="B28" s="3" t="s">
        <v>39</v>
      </c>
      <c r="C28" s="3" t="s">
        <v>40</v>
      </c>
      <c r="D28" s="3" t="s">
        <v>27</v>
      </c>
      <c r="E28" s="3">
        <v>24</v>
      </c>
      <c r="F28" s="1"/>
      <c r="G28" s="1"/>
      <c r="H28" s="2"/>
      <c r="I28" s="4"/>
      <c r="J28" s="2">
        <f>F28+(I28/100*F28)</f>
        <v>0</v>
      </c>
      <c r="K28" s="2">
        <f>G28+(I28/100*G28)</f>
        <v>0</v>
      </c>
      <c r="L28" s="2">
        <f>TRUNC(J28+K28,2)</f>
        <v>0</v>
      </c>
      <c r="M28" s="2">
        <f>IF((J28+K28), TRUNC((J28/(J28+K28)*O28),2), 0)</f>
        <v>0</v>
      </c>
      <c r="N28" s="2">
        <f>IF((J28+K28), TRUNC((K28/(J28+K28)*O28),2), 0)</f>
        <v>0</v>
      </c>
      <c r="O28" s="2">
        <f>TRUNC(L28*E28,2)</f>
        <v>0</v>
      </c>
      <c r="P28" s="3" t="str">
        <f>IF(O28&lt;=(Relatório!O28*1.05),"PREÇO VÁLIDO","PREÇO INVÁLIDO")</f>
        <v>PREÇO VÁLIDO</v>
      </c>
      <c r="Q28" s="6">
        <f>IF(Relatório!O28=0, -1, (O28/Relatório!O28)-1)</f>
        <v>-1</v>
      </c>
    </row>
    <row r="29" spans="1:17">
      <c r="A29" s="7" t="s">
        <v>41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>
        <f>ROUND(SUM(O17:O28), 2)</f>
        <v>0</v>
      </c>
    </row>
    <row r="31" spans="1:17">
      <c r="A31" s="9" t="s">
        <v>42</v>
      </c>
    </row>
    <row r="32" spans="1:17">
      <c r="A32" s="11" t="s">
        <v>4</v>
      </c>
      <c r="B32" s="11" t="s">
        <v>5</v>
      </c>
      <c r="C32" s="11" t="s">
        <v>6</v>
      </c>
      <c r="D32" s="11" t="s">
        <v>7</v>
      </c>
      <c r="E32" s="11" t="s">
        <v>8</v>
      </c>
      <c r="F32" s="11" t="s">
        <v>9</v>
      </c>
      <c r="G32" s="11" t="s">
        <v>10</v>
      </c>
      <c r="H32" s="11" t="s">
        <v>12</v>
      </c>
      <c r="I32" s="11" t="s">
        <v>13</v>
      </c>
      <c r="J32" s="11" t="s">
        <v>14</v>
      </c>
      <c r="K32" s="11" t="s">
        <v>15</v>
      </c>
      <c r="L32" s="11" t="s">
        <v>11</v>
      </c>
      <c r="M32" s="11" t="s">
        <v>16</v>
      </c>
      <c r="N32" s="11" t="s">
        <v>17</v>
      </c>
      <c r="O32" s="11" t="s">
        <v>18</v>
      </c>
      <c r="P32" s="11" t="s">
        <v>19</v>
      </c>
      <c r="Q32" s="11" t="s">
        <v>20</v>
      </c>
    </row>
    <row r="33" spans="1:17" ht="24.95" customHeight="1">
      <c r="A33" s="3" t="s">
        <v>21</v>
      </c>
      <c r="B33" s="3"/>
      <c r="C33" s="3" t="s">
        <v>43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  <c r="Q33" s="6">
        <f>IF(Relatório!O33=0, -1, (O33/Relatório!O33)-1)</f>
        <v>-1</v>
      </c>
    </row>
    <row r="34" spans="1:17" ht="24.95" customHeight="1">
      <c r="A34" s="3" t="s">
        <v>21</v>
      </c>
      <c r="B34" s="3"/>
      <c r="C34" s="3" t="s">
        <v>44</v>
      </c>
      <c r="D34" s="3"/>
      <c r="E34" s="3">
        <v>0</v>
      </c>
      <c r="F34" s="3"/>
      <c r="G34" s="3"/>
      <c r="H34" s="3"/>
      <c r="I34" s="4"/>
      <c r="J34" s="3"/>
      <c r="K34" s="3"/>
      <c r="L34" s="3"/>
      <c r="M34" s="3"/>
      <c r="N34" s="3"/>
      <c r="O34" s="3"/>
      <c r="P34" s="3" t="str">
        <f>IF(O34&lt;=(Relatório!O34*1.05),"PREÇO VÁLIDO","PREÇO INVÁLIDO")</f>
        <v>PREÇO VÁLIDO</v>
      </c>
      <c r="Q34" s="6">
        <f>IF(Relatório!O34=0, -1, (O34/Relatório!O34)-1)</f>
        <v>-1</v>
      </c>
    </row>
    <row r="35" spans="1:17" ht="24.95" customHeight="1">
      <c r="A35" s="3" t="s">
        <v>21</v>
      </c>
      <c r="B35" s="3" t="s">
        <v>45</v>
      </c>
      <c r="C35" s="3" t="s">
        <v>46</v>
      </c>
      <c r="D35" s="3" t="s">
        <v>27</v>
      </c>
      <c r="E35" s="3">
        <v>12</v>
      </c>
      <c r="F35" s="1"/>
      <c r="G35" s="1"/>
      <c r="H35" s="2"/>
      <c r="I35" s="4"/>
      <c r="J35" s="2">
        <f>F35+(I35/100*F35)</f>
        <v>0</v>
      </c>
      <c r="K35" s="2">
        <f>G35+(I35/100*G35)</f>
        <v>0</v>
      </c>
      <c r="L35" s="2">
        <f>TRUNC(J35+K35,2)</f>
        <v>0</v>
      </c>
      <c r="M35" s="2">
        <f>IF((J35+K35), TRUNC((J35/(J35+K35)*O35),2), 0)</f>
        <v>0</v>
      </c>
      <c r="N35" s="2">
        <f>IF((J35+K35), TRUNC((K35/(J35+K35)*O35),2), 0)</f>
        <v>0</v>
      </c>
      <c r="O35" s="2">
        <f>TRUNC(L35*E35,2)</f>
        <v>0</v>
      </c>
      <c r="P35" s="3" t="str">
        <f>IF(O35&lt;=(Relatório!O35*1.05),"PREÇO VÁLIDO","PREÇO INVÁLIDO")</f>
        <v>PREÇO VÁLIDO</v>
      </c>
      <c r="Q35" s="6">
        <f>IF(Relatório!O35=0, -1, (O35/Relatório!O35)-1)</f>
        <v>-1</v>
      </c>
    </row>
    <row r="36" spans="1:17" ht="24.95" customHeight="1">
      <c r="A36" s="3" t="s">
        <v>21</v>
      </c>
      <c r="B36" s="3" t="s">
        <v>47</v>
      </c>
      <c r="C36" s="3" t="s">
        <v>48</v>
      </c>
      <c r="D36" s="3" t="s">
        <v>27</v>
      </c>
      <c r="E36" s="3">
        <v>12</v>
      </c>
      <c r="F36" s="1"/>
      <c r="G36" s="1"/>
      <c r="H36" s="2"/>
      <c r="I36" s="4"/>
      <c r="J36" s="2">
        <f>F36+(I36/100*F36)</f>
        <v>0</v>
      </c>
      <c r="K36" s="2">
        <f>G36+(I36/100*G36)</f>
        <v>0</v>
      </c>
      <c r="L36" s="2">
        <f>TRUNC(J36+K36,2)</f>
        <v>0</v>
      </c>
      <c r="M36" s="2">
        <f>IF((J36+K36), TRUNC((J36/(J36+K36)*O36),2), 0)</f>
        <v>0</v>
      </c>
      <c r="N36" s="2">
        <f>IF((J36+K36), TRUNC((K36/(J36+K36)*O36),2), 0)</f>
        <v>0</v>
      </c>
      <c r="O36" s="2">
        <f>TRUNC(L36*E36,2)</f>
        <v>0</v>
      </c>
      <c r="P36" s="3" t="str">
        <f>IF(O36&lt;=(Relatório!O36*1.05),"PREÇO VÁLIDO","PREÇO INVÁLIDO")</f>
        <v>PREÇO VÁLIDO</v>
      </c>
      <c r="Q36" s="6">
        <f>IF(Relatório!O36=0, -1, (O36/Relatório!O36)-1)</f>
        <v>-1</v>
      </c>
    </row>
    <row r="37" spans="1:17" ht="24.95" customHeight="1">
      <c r="A37" s="3" t="s">
        <v>21</v>
      </c>
      <c r="B37" s="3" t="s">
        <v>49</v>
      </c>
      <c r="C37" s="3" t="s">
        <v>50</v>
      </c>
      <c r="D37" s="3" t="s">
        <v>27</v>
      </c>
      <c r="E37" s="3">
        <v>12</v>
      </c>
      <c r="F37" s="1"/>
      <c r="G37" s="1"/>
      <c r="H37" s="2"/>
      <c r="I37" s="4"/>
      <c r="J37" s="2">
        <f>F37+(I37/100*F37)</f>
        <v>0</v>
      </c>
      <c r="K37" s="2">
        <f>G37+(I37/100*G37)</f>
        <v>0</v>
      </c>
      <c r="L37" s="2">
        <f>TRUNC(J37+K37,2)</f>
        <v>0</v>
      </c>
      <c r="M37" s="2">
        <f>IF((J37+K37), TRUNC((J37/(J37+K37)*O37),2), 0)</f>
        <v>0</v>
      </c>
      <c r="N37" s="2">
        <f>IF((J37+K37), TRUNC((K37/(J37+K37)*O37),2), 0)</f>
        <v>0</v>
      </c>
      <c r="O37" s="2">
        <f>TRUNC(L37*E37,2)</f>
        <v>0</v>
      </c>
      <c r="P37" s="3" t="str">
        <f>IF(O37&lt;=(Relatório!O37*1.05),"PREÇO VÁLIDO","PREÇO INVÁLIDO")</f>
        <v>PREÇO VÁLIDO</v>
      </c>
      <c r="Q37" s="6">
        <f>IF(Relatório!O37=0, -1, (O37/Relatório!O37)-1)</f>
        <v>-1</v>
      </c>
    </row>
    <row r="38" spans="1:17" ht="24.95" customHeight="1">
      <c r="A38" s="3" t="s">
        <v>21</v>
      </c>
      <c r="B38" s="3" t="s">
        <v>51</v>
      </c>
      <c r="C38" s="3" t="s">
        <v>52</v>
      </c>
      <c r="D38" s="3" t="s">
        <v>27</v>
      </c>
      <c r="E38" s="3">
        <v>12</v>
      </c>
      <c r="F38" s="1"/>
      <c r="G38" s="1"/>
      <c r="H38" s="2"/>
      <c r="I38" s="4"/>
      <c r="J38" s="2">
        <f>F38+(I38/100*F38)</f>
        <v>0</v>
      </c>
      <c r="K38" s="2">
        <f>G38+(I38/100*G38)</f>
        <v>0</v>
      </c>
      <c r="L38" s="2">
        <f>TRUNC(J38+K38,2)</f>
        <v>0</v>
      </c>
      <c r="M38" s="2">
        <f>IF((J38+K38), TRUNC((J38/(J38+K38)*O38),2), 0)</f>
        <v>0</v>
      </c>
      <c r="N38" s="2">
        <f>IF((J38+K38), TRUNC((K38/(J38+K38)*O38),2), 0)</f>
        <v>0</v>
      </c>
      <c r="O38" s="2">
        <f>TRUNC(L38*E38,2)</f>
        <v>0</v>
      </c>
      <c r="P38" s="3" t="str">
        <f>IF(O38&lt;=(Relatório!O38*1.05),"PREÇO VÁLIDO","PREÇO INVÁLIDO")</f>
        <v>PREÇO VÁLIDO</v>
      </c>
      <c r="Q38" s="6">
        <f>IF(Relatório!O38=0, -1, (O38/Relatório!O38)-1)</f>
        <v>-1</v>
      </c>
    </row>
    <row r="39" spans="1:17" ht="24.95" customHeight="1">
      <c r="A39" s="3" t="s">
        <v>21</v>
      </c>
      <c r="B39" s="3"/>
      <c r="C39" s="3" t="s">
        <v>53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  <c r="Q39" s="6">
        <f>IF(Relatório!O39=0, -1, (O39/Relatório!O39)-1)</f>
        <v>-1</v>
      </c>
    </row>
    <row r="40" spans="1:17" ht="24.95" customHeight="1">
      <c r="A40" s="3" t="s">
        <v>21</v>
      </c>
      <c r="B40" s="3" t="s">
        <v>54</v>
      </c>
      <c r="C40" s="3" t="s">
        <v>55</v>
      </c>
      <c r="D40" s="3" t="s">
        <v>27</v>
      </c>
      <c r="E40" s="3">
        <v>12</v>
      </c>
      <c r="F40" s="1"/>
      <c r="G40" s="1"/>
      <c r="H40" s="2"/>
      <c r="I40" s="4"/>
      <c r="J40" s="2">
        <f>F40+(I40/100*F40)</f>
        <v>0</v>
      </c>
      <c r="K40" s="2">
        <f>G40+(I40/100*G40)</f>
        <v>0</v>
      </c>
      <c r="L40" s="2">
        <f>TRUNC(J40+K40,2)</f>
        <v>0</v>
      </c>
      <c r="M40" s="2">
        <f>IF((J40+K40), TRUNC((J40/(J40+K40)*O40),2), 0)</f>
        <v>0</v>
      </c>
      <c r="N40" s="2">
        <f>IF((J40+K40), TRUNC((K40/(J40+K40)*O40),2), 0)</f>
        <v>0</v>
      </c>
      <c r="O40" s="2">
        <f>TRUNC(L40*E40,2)</f>
        <v>0</v>
      </c>
      <c r="P40" s="3" t="str">
        <f>IF(O40&lt;=(Relatório!O40*1.05),"PREÇO VÁLIDO","PREÇO INVÁLIDO")</f>
        <v>PREÇO VÁLIDO</v>
      </c>
      <c r="Q40" s="6">
        <f>IF(Relatório!O40=0, -1, (O40/Relatório!O40)-1)</f>
        <v>-1</v>
      </c>
    </row>
    <row r="41" spans="1:17" ht="24.95" customHeight="1">
      <c r="A41" s="3" t="s">
        <v>21</v>
      </c>
      <c r="B41" s="3" t="s">
        <v>56</v>
      </c>
      <c r="C41" s="3" t="s">
        <v>57</v>
      </c>
      <c r="D41" s="3" t="s">
        <v>27</v>
      </c>
      <c r="E41" s="3">
        <v>12</v>
      </c>
      <c r="F41" s="1"/>
      <c r="G41" s="1"/>
      <c r="H41" s="2"/>
      <c r="I41" s="4"/>
      <c r="J41" s="2">
        <f>F41+(I41/100*F41)</f>
        <v>0</v>
      </c>
      <c r="K41" s="2">
        <f>G41+(I41/100*G41)</f>
        <v>0</v>
      </c>
      <c r="L41" s="2">
        <f>TRUNC(J41+K41,2)</f>
        <v>0</v>
      </c>
      <c r="M41" s="2">
        <f>IF((J41+K41), TRUNC((J41/(J41+K41)*O41),2), 0)</f>
        <v>0</v>
      </c>
      <c r="N41" s="2">
        <f>IF((J41+K41), TRUNC((K41/(J41+K41)*O41),2), 0)</f>
        <v>0</v>
      </c>
      <c r="O41" s="2">
        <f>TRUNC(L41*E41,2)</f>
        <v>0</v>
      </c>
      <c r="P41" s="3" t="str">
        <f>IF(O41&lt;=(Relatório!O41*1.05),"PREÇO VÁLIDO","PREÇO INVÁLIDO")</f>
        <v>PREÇO VÁLIDO</v>
      </c>
      <c r="Q41" s="6">
        <f>IF(Relatório!O41=0, -1, (O41/Relatório!O41)-1)</f>
        <v>-1</v>
      </c>
    </row>
    <row r="42" spans="1:17" ht="24.95" customHeight="1">
      <c r="A42" s="3" t="s">
        <v>21</v>
      </c>
      <c r="B42" s="3"/>
      <c r="C42" s="3" t="s">
        <v>58</v>
      </c>
      <c r="D42" s="3"/>
      <c r="E42" s="3">
        <v>0</v>
      </c>
      <c r="F42" s="3"/>
      <c r="G42" s="3"/>
      <c r="H42" s="3"/>
      <c r="I42" s="4"/>
      <c r="J42" s="3"/>
      <c r="K42" s="3"/>
      <c r="L42" s="3"/>
      <c r="M42" s="3"/>
      <c r="N42" s="3"/>
      <c r="O42" s="3"/>
      <c r="P42" s="3" t="str">
        <f>IF(O42&lt;=(Relatório!O42*1.05),"PREÇO VÁLIDO","PREÇO INVÁLIDO")</f>
        <v>PREÇO VÁLIDO</v>
      </c>
      <c r="Q42" s="6">
        <f>IF(Relatório!O42=0, -1, (O42/Relatório!O42)-1)</f>
        <v>-1</v>
      </c>
    </row>
    <row r="43" spans="1:17" ht="24.95" customHeight="1">
      <c r="A43" s="3" t="s">
        <v>21</v>
      </c>
      <c r="B43" s="3" t="s">
        <v>59</v>
      </c>
      <c r="C43" s="3" t="s">
        <v>60</v>
      </c>
      <c r="D43" s="3" t="s">
        <v>27</v>
      </c>
      <c r="E43" s="3">
        <v>12</v>
      </c>
      <c r="F43" s="1"/>
      <c r="G43" s="1"/>
      <c r="H43" s="2"/>
      <c r="I43" s="4"/>
      <c r="J43" s="2">
        <f>F43+(I43/100*F43)</f>
        <v>0</v>
      </c>
      <c r="K43" s="2">
        <f>G43+(I43/100*G43)</f>
        <v>0</v>
      </c>
      <c r="L43" s="2">
        <f>TRUNC(J43+K43,2)</f>
        <v>0</v>
      </c>
      <c r="M43" s="2">
        <f>IF((J43+K43), TRUNC((J43/(J43+K43)*O43),2), 0)</f>
        <v>0</v>
      </c>
      <c r="N43" s="2">
        <f>IF((J43+K43), TRUNC((K43/(J43+K43)*O43),2), 0)</f>
        <v>0</v>
      </c>
      <c r="O43" s="2">
        <f>TRUNC(L43*E43,2)</f>
        <v>0</v>
      </c>
      <c r="P43" s="3" t="str">
        <f>IF(O43&lt;=(Relatório!O43*1.05),"PREÇO VÁLIDO","PREÇO INVÁLIDO")</f>
        <v>PREÇO VÁLIDO</v>
      </c>
      <c r="Q43" s="6">
        <f>IF(Relatório!O43=0, -1, (O43/Relatório!O43)-1)</f>
        <v>-1</v>
      </c>
    </row>
    <row r="44" spans="1:17" ht="24.95" customHeight="1">
      <c r="A44" s="3" t="s">
        <v>21</v>
      </c>
      <c r="B44" s="3" t="s">
        <v>61</v>
      </c>
      <c r="C44" s="3" t="s">
        <v>62</v>
      </c>
      <c r="D44" s="3" t="s">
        <v>27</v>
      </c>
      <c r="E44" s="3">
        <v>12</v>
      </c>
      <c r="F44" s="1"/>
      <c r="G44" s="1"/>
      <c r="H44" s="2"/>
      <c r="I44" s="4"/>
      <c r="J44" s="2">
        <f>F44+(I44/100*F44)</f>
        <v>0</v>
      </c>
      <c r="K44" s="2">
        <f>G44+(I44/100*G44)</f>
        <v>0</v>
      </c>
      <c r="L44" s="2">
        <f>TRUNC(J44+K44,2)</f>
        <v>0</v>
      </c>
      <c r="M44" s="2">
        <f>IF((J44+K44), TRUNC((J44/(J44+K44)*O44),2), 0)</f>
        <v>0</v>
      </c>
      <c r="N44" s="2">
        <f>IF((J44+K44), TRUNC((K44/(J44+K44)*O44),2), 0)</f>
        <v>0</v>
      </c>
      <c r="O44" s="2">
        <f>TRUNC(L44*E44,2)</f>
        <v>0</v>
      </c>
      <c r="P44" s="3" t="str">
        <f>IF(O44&lt;=(Relatório!O44*1.05),"PREÇO VÁLIDO","PREÇO INVÁLIDO")</f>
        <v>PREÇO VÁLIDO</v>
      </c>
      <c r="Q44" s="6">
        <f>IF(Relatório!O44=0, -1, (O44/Relatório!O44)-1)</f>
        <v>-1</v>
      </c>
    </row>
    <row r="45" spans="1:17" ht="24.95" customHeight="1">
      <c r="A45" s="3" t="s">
        <v>21</v>
      </c>
      <c r="B45" s="3" t="s">
        <v>63</v>
      </c>
      <c r="C45" s="3" t="s">
        <v>64</v>
      </c>
      <c r="D45" s="3" t="s">
        <v>27</v>
      </c>
      <c r="E45" s="3">
        <v>12</v>
      </c>
      <c r="F45" s="1"/>
      <c r="G45" s="1"/>
      <c r="H45" s="2"/>
      <c r="I45" s="4"/>
      <c r="J45" s="2">
        <f>F45+(I45/100*F45)</f>
        <v>0</v>
      </c>
      <c r="K45" s="2">
        <f>G45+(I45/100*G45)</f>
        <v>0</v>
      </c>
      <c r="L45" s="2">
        <f>TRUNC(J45+K45,2)</f>
        <v>0</v>
      </c>
      <c r="M45" s="2">
        <f>IF((J45+K45), TRUNC((J45/(J45+K45)*O45),2), 0)</f>
        <v>0</v>
      </c>
      <c r="N45" s="2">
        <f>IF((J45+K45), TRUNC((K45/(J45+K45)*O45),2), 0)</f>
        <v>0</v>
      </c>
      <c r="O45" s="2">
        <f>TRUNC(L45*E45,2)</f>
        <v>0</v>
      </c>
      <c r="P45" s="3" t="str">
        <f>IF(O45&lt;=(Relatório!O45*1.05),"PREÇO VÁLIDO","PREÇO INVÁLIDO")</f>
        <v>PREÇO VÁLIDO</v>
      </c>
      <c r="Q45" s="6">
        <f>IF(Relatório!O45=0, -1, (O45/Relatório!O45)-1)</f>
        <v>-1</v>
      </c>
    </row>
    <row r="46" spans="1:17" ht="24.95" customHeight="1">
      <c r="A46" s="3" t="s">
        <v>21</v>
      </c>
      <c r="B46" s="3" t="s">
        <v>65</v>
      </c>
      <c r="C46" s="3" t="s">
        <v>66</v>
      </c>
      <c r="D46" s="3" t="s">
        <v>27</v>
      </c>
      <c r="E46" s="3">
        <v>12</v>
      </c>
      <c r="F46" s="1"/>
      <c r="G46" s="1"/>
      <c r="H46" s="2"/>
      <c r="I46" s="4"/>
      <c r="J46" s="2">
        <f>F46+(I46/100*F46)</f>
        <v>0</v>
      </c>
      <c r="K46" s="2">
        <f>G46+(I46/100*G46)</f>
        <v>0</v>
      </c>
      <c r="L46" s="2">
        <f>TRUNC(J46+K46,2)</f>
        <v>0</v>
      </c>
      <c r="M46" s="2">
        <f>IF((J46+K46), TRUNC((J46/(J46+K46)*O46),2), 0)</f>
        <v>0</v>
      </c>
      <c r="N46" s="2">
        <f>IF((J46+K46), TRUNC((K46/(J46+K46)*O46),2), 0)</f>
        <v>0</v>
      </c>
      <c r="O46" s="2">
        <f>TRUNC(L46*E46,2)</f>
        <v>0</v>
      </c>
      <c r="P46" s="3" t="str">
        <f>IF(O46&lt;=(Relatório!O46*1.05),"PREÇO VÁLIDO","PREÇO INVÁLIDO")</f>
        <v>PREÇO VÁLIDO</v>
      </c>
      <c r="Q46" s="6">
        <f>IF(Relatório!O46=0, -1, (O46/Relatório!O46)-1)</f>
        <v>-1</v>
      </c>
    </row>
    <row r="47" spans="1:17" ht="24.95" customHeight="1">
      <c r="A47" s="3" t="s">
        <v>21</v>
      </c>
      <c r="B47" s="3"/>
      <c r="C47" s="3" t="s">
        <v>67</v>
      </c>
      <c r="D47" s="3"/>
      <c r="E47" s="3">
        <v>0</v>
      </c>
      <c r="F47" s="3"/>
      <c r="G47" s="3"/>
      <c r="H47" s="3"/>
      <c r="I47" s="4"/>
      <c r="J47" s="3"/>
      <c r="K47" s="3"/>
      <c r="L47" s="3"/>
      <c r="M47" s="3"/>
      <c r="N47" s="3"/>
      <c r="O47" s="3"/>
      <c r="P47" s="3" t="str">
        <f>IF(O47&lt;=(Relatório!O47*1.05),"PREÇO VÁLIDO","PREÇO INVÁLIDO")</f>
        <v>PREÇO VÁLIDO</v>
      </c>
      <c r="Q47" s="6">
        <f>IF(Relatório!O47=0, -1, (O47/Relatório!O47)-1)</f>
        <v>-1</v>
      </c>
    </row>
    <row r="48" spans="1:17" ht="24.95" customHeight="1">
      <c r="A48" s="3" t="s">
        <v>21</v>
      </c>
      <c r="B48" s="3" t="s">
        <v>68</v>
      </c>
      <c r="C48" s="3" t="s">
        <v>69</v>
      </c>
      <c r="D48" s="3" t="s">
        <v>27</v>
      </c>
      <c r="E48" s="3">
        <v>12</v>
      </c>
      <c r="F48" s="1"/>
      <c r="G48" s="1"/>
      <c r="H48" s="2"/>
      <c r="I48" s="4"/>
      <c r="J48" s="2">
        <f>F48+(I48/100*F48)</f>
        <v>0</v>
      </c>
      <c r="K48" s="2">
        <f>G48+(I48/100*G48)</f>
        <v>0</v>
      </c>
      <c r="L48" s="2">
        <f>TRUNC(J48+K48,2)</f>
        <v>0</v>
      </c>
      <c r="M48" s="2">
        <f>IF((J48+K48), TRUNC((J48/(J48+K48)*O48),2), 0)</f>
        <v>0</v>
      </c>
      <c r="N48" s="2">
        <f>IF((J48+K48), TRUNC((K48/(J48+K48)*O48),2), 0)</f>
        <v>0</v>
      </c>
      <c r="O48" s="2">
        <f>TRUNC(L48*E48,2)</f>
        <v>0</v>
      </c>
      <c r="P48" s="3" t="str">
        <f>IF(O48&lt;=(Relatório!O48*1.05),"PREÇO VÁLIDO","PREÇO INVÁLIDO")</f>
        <v>PREÇO VÁLIDO</v>
      </c>
      <c r="Q48" s="6">
        <f>IF(Relatório!O48=0, -1, (O48/Relatório!O48)-1)</f>
        <v>-1</v>
      </c>
    </row>
    <row r="49" spans="1:17" ht="24.95" customHeight="1">
      <c r="A49" s="3" t="s">
        <v>21</v>
      </c>
      <c r="B49" s="3" t="s">
        <v>70</v>
      </c>
      <c r="C49" s="3" t="s">
        <v>71</v>
      </c>
      <c r="D49" s="3" t="s">
        <v>27</v>
      </c>
      <c r="E49" s="3">
        <v>12</v>
      </c>
      <c r="F49" s="1"/>
      <c r="G49" s="1"/>
      <c r="H49" s="2"/>
      <c r="I49" s="4"/>
      <c r="J49" s="2">
        <f>F49+(I49/100*F49)</f>
        <v>0</v>
      </c>
      <c r="K49" s="2">
        <f>G49+(I49/100*G49)</f>
        <v>0</v>
      </c>
      <c r="L49" s="2">
        <f>TRUNC(J49+K49,2)</f>
        <v>0</v>
      </c>
      <c r="M49" s="2">
        <f>IF((J49+K49), TRUNC((J49/(J49+K49)*O49),2), 0)</f>
        <v>0</v>
      </c>
      <c r="N49" s="2">
        <f>IF((J49+K49), TRUNC((K49/(J49+K49)*O49),2), 0)</f>
        <v>0</v>
      </c>
      <c r="O49" s="2">
        <f>TRUNC(L49*E49,2)</f>
        <v>0</v>
      </c>
      <c r="P49" s="3" t="str">
        <f>IF(O49&lt;=(Relatório!O49*1.05),"PREÇO VÁLIDO","PREÇO INVÁLIDO")</f>
        <v>PREÇO VÁLIDO</v>
      </c>
      <c r="Q49" s="6">
        <f>IF(Relatório!O49=0, -1, (O49/Relatório!O49)-1)</f>
        <v>-1</v>
      </c>
    </row>
    <row r="50" spans="1:17" ht="24.95" customHeight="1">
      <c r="A50" s="3" t="s">
        <v>21</v>
      </c>
      <c r="B50" s="3"/>
      <c r="C50" s="3" t="s">
        <v>72</v>
      </c>
      <c r="D50" s="3"/>
      <c r="E50" s="3">
        <v>0</v>
      </c>
      <c r="F50" s="3"/>
      <c r="G50" s="3"/>
      <c r="H50" s="3"/>
      <c r="I50" s="4"/>
      <c r="J50" s="3"/>
      <c r="K50" s="3"/>
      <c r="L50" s="3"/>
      <c r="M50" s="3"/>
      <c r="N50" s="3"/>
      <c r="O50" s="3"/>
      <c r="P50" s="3" t="str">
        <f>IF(O50&lt;=(Relatório!O50*1.05),"PREÇO VÁLIDO","PREÇO INVÁLIDO")</f>
        <v>PREÇO VÁLIDO</v>
      </c>
      <c r="Q50" s="6">
        <f>IF(Relatório!O50=0, -1, (O50/Relatório!O50)-1)</f>
        <v>-1</v>
      </c>
    </row>
    <row r="51" spans="1:17" ht="24.95" customHeight="1">
      <c r="A51" s="3" t="s">
        <v>21</v>
      </c>
      <c r="B51" s="3" t="s">
        <v>73</v>
      </c>
      <c r="C51" s="3" t="s">
        <v>74</v>
      </c>
      <c r="D51" s="3" t="s">
        <v>27</v>
      </c>
      <c r="E51" s="3">
        <v>36</v>
      </c>
      <c r="F51" s="1"/>
      <c r="G51" s="1"/>
      <c r="H51" s="2"/>
      <c r="I51" s="4"/>
      <c r="J51" s="2">
        <f>F51+(I51/100*F51)</f>
        <v>0</v>
      </c>
      <c r="K51" s="2">
        <f>G51+(I51/100*G51)</f>
        <v>0</v>
      </c>
      <c r="L51" s="2">
        <f>TRUNC(J51+K51,2)</f>
        <v>0</v>
      </c>
      <c r="M51" s="2">
        <f>IF((J51+K51), TRUNC((J51/(J51+K51)*O51),2), 0)</f>
        <v>0</v>
      </c>
      <c r="N51" s="2">
        <f>IF((J51+K51), TRUNC((K51/(J51+K51)*O51),2), 0)</f>
        <v>0</v>
      </c>
      <c r="O51" s="2">
        <f>TRUNC(L51*E51,2)</f>
        <v>0</v>
      </c>
      <c r="P51" s="3" t="str">
        <f>IF(O51&lt;=(Relatório!O51*1.05),"PREÇO VÁLIDO","PREÇO INVÁLIDO")</f>
        <v>PREÇO VÁLIDO</v>
      </c>
      <c r="Q51" s="6">
        <f>IF(Relatório!O51=0, -1, (O51/Relatório!O51)-1)</f>
        <v>-1</v>
      </c>
    </row>
    <row r="52" spans="1:17">
      <c r="A52" s="7" t="s">
        <v>41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>
        <f>ROUND(SUM(O31:O51), 2)</f>
        <v>0</v>
      </c>
    </row>
    <row r="53" spans="1:17">
      <c r="A53" s="7" t="s">
        <v>75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f>SUM(O29,O52)</f>
        <v>0</v>
      </c>
    </row>
    <row r="55" spans="1:17">
      <c r="A55" t="str">
        <f>CONCATENATE("Importa o presente valor total proposto em: ", TEXT(SUM(O29,O52), "R$ #.###,#0"))</f>
        <v>Importa o presente valor total proposto em: R$ ,0</v>
      </c>
    </row>
    <row r="57" spans="1:17">
      <c r="B57" s="9" t="s">
        <v>76</v>
      </c>
    </row>
    <row r="58" spans="1:17">
      <c r="B58" s="9" t="s">
        <v>77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8"/>
  <sheetViews>
    <sheetView topLeftCell="A7" workbookViewId="0">
      <selection activeCell="G51" sqref="F19:G5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78</v>
      </c>
      <c r="B6" s="7" t="s">
        <v>79</v>
      </c>
      <c r="H6" s="10" t="s">
        <v>86</v>
      </c>
    </row>
    <row r="7" spans="1:9">
      <c r="A7" s="15" t="s">
        <v>80</v>
      </c>
      <c r="B7" s="5"/>
    </row>
    <row r="8" spans="1:9">
      <c r="A8" s="15" t="s">
        <v>81</v>
      </c>
      <c r="B8" s="5"/>
    </row>
    <row r="9" spans="1:9">
      <c r="A9" s="15" t="s">
        <v>82</v>
      </c>
      <c r="B9" s="5"/>
      <c r="H9" s="6" t="s">
        <v>87</v>
      </c>
      <c r="I9" s="6" t="s">
        <v>88</v>
      </c>
    </row>
    <row r="10" spans="1:9">
      <c r="A10" s="10" t="s">
        <v>83</v>
      </c>
      <c r="B10" s="6">
        <v>0</v>
      </c>
      <c r="D10" s="10" t="s">
        <v>84</v>
      </c>
      <c r="E10" s="6">
        <v>0.436</v>
      </c>
      <c r="H10" s="6">
        <f>SUM(M:M)/O53</f>
        <v>0.13302639508520767</v>
      </c>
      <c r="I10" s="6">
        <f>SUM(N:N)/O53</f>
        <v>0.86697358775219091</v>
      </c>
    </row>
    <row r="11" spans="1:9">
      <c r="A11" s="10" t="s">
        <v>84</v>
      </c>
      <c r="B11" s="6">
        <v>0</v>
      </c>
      <c r="D11" s="10" t="s">
        <v>85</v>
      </c>
      <c r="E11" s="6">
        <v>0.436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12</v>
      </c>
      <c r="F21" s="1">
        <v>0</v>
      </c>
      <c r="G21" s="1">
        <v>26814.29</v>
      </c>
      <c r="H21" s="2">
        <v>0</v>
      </c>
      <c r="I21" s="4">
        <v>43.6</v>
      </c>
      <c r="J21" s="2">
        <f>F21+(I21/100*F21)</f>
        <v>0</v>
      </c>
      <c r="K21" s="2">
        <f>G21+(I21/100*G21)</f>
        <v>38505.320440000003</v>
      </c>
      <c r="L21" s="2">
        <f>TRUNC(J21+K21,2)</f>
        <v>38505.32</v>
      </c>
      <c r="M21" s="2">
        <f>IF((J21+K21), TRUNC((J21/(J21+K21)*O21),2), 0)</f>
        <v>0</v>
      </c>
      <c r="N21" s="2">
        <f>IF((J21+K21), TRUNC((K21/(J21+K21)*O21),2), 0)</f>
        <v>462063.84</v>
      </c>
      <c r="O21" s="2">
        <f>TRUNC(L21*E21,2)</f>
        <v>462063.84</v>
      </c>
      <c r="P21" s="3" t="str">
        <f>IF(O21&lt;=(Relatório!O21*1.05),"PREÇO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>
        <v>0</v>
      </c>
      <c r="G22" s="1">
        <v>24227.224999999999</v>
      </c>
      <c r="H22" s="2">
        <v>0</v>
      </c>
      <c r="I22" s="4">
        <v>43.6</v>
      </c>
      <c r="J22" s="2">
        <f>F22+(I22/100*F22)</f>
        <v>0</v>
      </c>
      <c r="K22" s="2">
        <f>G22+(I22/100*G22)</f>
        <v>34790.295099999996</v>
      </c>
      <c r="L22" s="2">
        <f>TRUNC(J22+K22,2)</f>
        <v>34790.29</v>
      </c>
      <c r="M22" s="2">
        <f>IF((J22+K22), TRUNC((J22/(J22+K22)*O22),2), 0)</f>
        <v>0</v>
      </c>
      <c r="N22" s="2">
        <f>IF((J22+K22), TRUNC((K22/(J22+K22)*O22),2), 0)</f>
        <v>208741.74</v>
      </c>
      <c r="O22" s="2">
        <f>TRUNC(L22*E22,2)</f>
        <v>208741.74</v>
      </c>
      <c r="P22" s="3" t="str">
        <f>IF(O22&lt;=(Relatório!O22*1.05),"PREÇO VÁLIDO","PREÇO INVÁLIDO")</f>
        <v>PREÇO VÁLIDO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12</v>
      </c>
      <c r="F23" s="1">
        <v>0</v>
      </c>
      <c r="G23" s="1">
        <v>6895.3450000000003</v>
      </c>
      <c r="H23" s="2">
        <v>0</v>
      </c>
      <c r="I23" s="4">
        <v>43.6</v>
      </c>
      <c r="J23" s="2">
        <f>F23+(I23/100*F23)</f>
        <v>0</v>
      </c>
      <c r="K23" s="2">
        <f>G23+(I23/100*G23)</f>
        <v>9901.7154200000004</v>
      </c>
      <c r="L23" s="2">
        <f>TRUNC(J23+K23,2)</f>
        <v>9901.7099999999991</v>
      </c>
      <c r="M23" s="2">
        <f>IF((J23+K23), TRUNC((J23/(J23+K23)*O23),2), 0)</f>
        <v>0</v>
      </c>
      <c r="N23" s="2">
        <f>IF((J23+K23), TRUNC((K23/(J23+K23)*O23),2), 0)</f>
        <v>118820.52</v>
      </c>
      <c r="O23" s="2">
        <f>TRUNC(L23*E23,2)</f>
        <v>118820.52</v>
      </c>
      <c r="P23" s="3" t="str">
        <f>IF(O23&lt;=(Relatório!O23*1.05),"PREÇO VÁLIDO","PREÇO INVÁLIDO")</f>
        <v>PREÇO VÁLIDO</v>
      </c>
    </row>
    <row r="24" spans="1:17" ht="24.95" customHeight="1">
      <c r="A24" s="3" t="s">
        <v>21</v>
      </c>
      <c r="B24" s="3"/>
      <c r="C24" s="3" t="s">
        <v>32</v>
      </c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3" t="str">
        <f>IF(O24&lt;=(Relatório!O24*1.05),"PREÇO VÁLIDO","PREÇO INVÁLIDO")</f>
        <v>PREÇO VÁLIDO</v>
      </c>
    </row>
    <row r="25" spans="1:17" ht="24.95" customHeight="1">
      <c r="A25" s="3" t="s">
        <v>21</v>
      </c>
      <c r="B25" s="3" t="s">
        <v>33</v>
      </c>
      <c r="C25" s="3" t="s">
        <v>34</v>
      </c>
      <c r="D25" s="3" t="s">
        <v>27</v>
      </c>
      <c r="E25" s="3">
        <v>12</v>
      </c>
      <c r="F25" s="1">
        <v>0</v>
      </c>
      <c r="G25" s="1">
        <v>5447.28</v>
      </c>
      <c r="H25" s="2">
        <v>0</v>
      </c>
      <c r="I25" s="4">
        <v>43.6</v>
      </c>
      <c r="J25" s="2">
        <f>F25+(I25/100*F25)</f>
        <v>0</v>
      </c>
      <c r="K25" s="2">
        <f>G25+(I25/100*G25)</f>
        <v>7822.2940799999997</v>
      </c>
      <c r="L25" s="2">
        <f>TRUNC(J25+K25,2)</f>
        <v>7822.29</v>
      </c>
      <c r="M25" s="2">
        <f>IF((J25+K25), TRUNC((J25/(J25+K25)*O25),2), 0)</f>
        <v>0</v>
      </c>
      <c r="N25" s="2">
        <f>IF((J25+K25), TRUNC((K25/(J25+K25)*O25),2), 0)</f>
        <v>93867.48</v>
      </c>
      <c r="O25" s="2">
        <f>TRUNC(L25*E25,2)</f>
        <v>93867.48</v>
      </c>
      <c r="P25" s="3" t="str">
        <f>IF(O25&lt;=(Relatório!O25*1.05),"PREÇO VÁLIDO","PREÇO INVÁLIDO")</f>
        <v>PREÇO VÁLIDO</v>
      </c>
    </row>
    <row r="26" spans="1:17" ht="24.95" customHeight="1">
      <c r="A26" s="3" t="s">
        <v>21</v>
      </c>
      <c r="B26" s="3" t="s">
        <v>35</v>
      </c>
      <c r="C26" s="3" t="s">
        <v>36</v>
      </c>
      <c r="D26" s="3" t="s">
        <v>27</v>
      </c>
      <c r="E26" s="3">
        <v>12</v>
      </c>
      <c r="F26" s="1">
        <v>0</v>
      </c>
      <c r="G26" s="1">
        <v>4415.63</v>
      </c>
      <c r="H26" s="2">
        <v>0</v>
      </c>
      <c r="I26" s="4">
        <v>43.6</v>
      </c>
      <c r="J26" s="2">
        <f>F26+(I26/100*F26)</f>
        <v>0</v>
      </c>
      <c r="K26" s="2">
        <f>G26+(I26/100*G26)</f>
        <v>6340.8446800000002</v>
      </c>
      <c r="L26" s="2">
        <f>TRUNC(J26+K26,2)</f>
        <v>6340.84</v>
      </c>
      <c r="M26" s="2">
        <f>IF((J26+K26), TRUNC((J26/(J26+K26)*O26),2), 0)</f>
        <v>0</v>
      </c>
      <c r="N26" s="2">
        <f>IF((J26+K26), TRUNC((K26/(J26+K26)*O26),2), 0)</f>
        <v>76090.080000000002</v>
      </c>
      <c r="O26" s="2">
        <f>TRUNC(L26*E26,2)</f>
        <v>76090.080000000002</v>
      </c>
      <c r="P26" s="3" t="str">
        <f>IF(O26&lt;=(Relatório!O26*1.05),"PREÇO VÁLIDO","PREÇO INVÁLIDO")</f>
        <v>PREÇO VÁLIDO</v>
      </c>
    </row>
    <row r="27" spans="1:17" ht="24.95" customHeight="1">
      <c r="A27" s="3" t="s">
        <v>21</v>
      </c>
      <c r="B27" s="3" t="s">
        <v>37</v>
      </c>
      <c r="C27" s="3" t="s">
        <v>38</v>
      </c>
      <c r="D27" s="3" t="s">
        <v>27</v>
      </c>
      <c r="E27" s="3">
        <v>12</v>
      </c>
      <c r="F27" s="1">
        <v>0</v>
      </c>
      <c r="G27" s="1">
        <v>5618.8549999999996</v>
      </c>
      <c r="H27" s="2">
        <v>0</v>
      </c>
      <c r="I27" s="4">
        <v>43.6</v>
      </c>
      <c r="J27" s="2">
        <f>F27+(I27/100*F27)</f>
        <v>0</v>
      </c>
      <c r="K27" s="2">
        <f>G27+(I27/100*G27)</f>
        <v>8068.6757799999996</v>
      </c>
      <c r="L27" s="2">
        <f>TRUNC(J27+K27,2)</f>
        <v>8068.67</v>
      </c>
      <c r="M27" s="2">
        <f>IF((J27+K27), TRUNC((J27/(J27+K27)*O27),2), 0)</f>
        <v>0</v>
      </c>
      <c r="N27" s="2">
        <f>IF((J27+K27), TRUNC((K27/(J27+K27)*O27),2), 0)</f>
        <v>96824.04</v>
      </c>
      <c r="O27" s="2">
        <f>TRUNC(L27*E27,2)</f>
        <v>96824.04</v>
      </c>
      <c r="P27" s="3" t="str">
        <f>IF(O27&lt;=(Relatório!O27*1.05),"PREÇO VÁLIDO","PREÇO INVÁLIDO")</f>
        <v>PREÇO VÁLIDO</v>
      </c>
    </row>
    <row r="28" spans="1:17" ht="24.95" customHeight="1">
      <c r="A28" s="3" t="s">
        <v>21</v>
      </c>
      <c r="B28" s="3" t="s">
        <v>39</v>
      </c>
      <c r="C28" s="3" t="s">
        <v>40</v>
      </c>
      <c r="D28" s="3" t="s">
        <v>27</v>
      </c>
      <c r="E28" s="3">
        <v>24</v>
      </c>
      <c r="F28" s="1">
        <v>0</v>
      </c>
      <c r="G28" s="1">
        <v>4117.92</v>
      </c>
      <c r="H28" s="2">
        <v>0</v>
      </c>
      <c r="I28" s="4">
        <v>43.6</v>
      </c>
      <c r="J28" s="2">
        <f>F28+(I28/100*F28)</f>
        <v>0</v>
      </c>
      <c r="K28" s="2">
        <f>G28+(I28/100*G28)</f>
        <v>5913.3331200000002</v>
      </c>
      <c r="L28" s="2">
        <f>TRUNC(J28+K28,2)</f>
        <v>5913.33</v>
      </c>
      <c r="M28" s="2">
        <f>IF((J28+K28), TRUNC((J28/(J28+K28)*O28),2), 0)</f>
        <v>0</v>
      </c>
      <c r="N28" s="2">
        <f>IF((J28+K28), TRUNC((K28/(J28+K28)*O28),2), 0)</f>
        <v>141919.92000000001</v>
      </c>
      <c r="O28" s="2">
        <f>TRUNC(L28*E28,2)</f>
        <v>141919.92000000001</v>
      </c>
      <c r="P28" s="3" t="str">
        <f>IF(O28&lt;=(Relatório!O28*1.05),"PREÇO VÁLIDO","PREÇO INVÁLIDO")</f>
        <v>PREÇO VÁLIDO</v>
      </c>
    </row>
    <row r="29" spans="1:17">
      <c r="A29" s="7" t="s">
        <v>41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>
        <f>SUM(O17:O28)</f>
        <v>1198327.6199999999</v>
      </c>
    </row>
    <row r="31" spans="1:17">
      <c r="A31" s="9" t="s">
        <v>42</v>
      </c>
    </row>
    <row r="32" spans="1:17">
      <c r="A32" s="11" t="s">
        <v>4</v>
      </c>
      <c r="B32" s="11" t="s">
        <v>5</v>
      </c>
      <c r="C32" s="11" t="s">
        <v>6</v>
      </c>
      <c r="D32" s="11" t="s">
        <v>7</v>
      </c>
      <c r="E32" s="11" t="s">
        <v>8</v>
      </c>
      <c r="F32" s="11" t="s">
        <v>9</v>
      </c>
      <c r="G32" s="11" t="s">
        <v>10</v>
      </c>
      <c r="H32" s="11" t="s">
        <v>12</v>
      </c>
      <c r="I32" s="11" t="s">
        <v>13</v>
      </c>
      <c r="J32" s="11" t="s">
        <v>14</v>
      </c>
      <c r="K32" s="11" t="s">
        <v>15</v>
      </c>
      <c r="L32" s="11" t="s">
        <v>11</v>
      </c>
      <c r="M32" s="11" t="s">
        <v>16</v>
      </c>
      <c r="N32" s="11" t="s">
        <v>17</v>
      </c>
      <c r="O32" s="11" t="s">
        <v>18</v>
      </c>
      <c r="P32" s="11" t="s">
        <v>19</v>
      </c>
      <c r="Q32" s="11" t="s">
        <v>20</v>
      </c>
    </row>
    <row r="33" spans="1:16" ht="24.95" customHeight="1">
      <c r="A33" s="3" t="s">
        <v>21</v>
      </c>
      <c r="B33" s="3"/>
      <c r="C33" s="3" t="s">
        <v>43</v>
      </c>
      <c r="D33" s="3"/>
      <c r="E33" s="3"/>
      <c r="F33" s="3"/>
      <c r="G33" s="3"/>
      <c r="H33" s="3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</row>
    <row r="34" spans="1:16" ht="24.95" customHeight="1">
      <c r="A34" s="3" t="s">
        <v>21</v>
      </c>
      <c r="B34" s="3"/>
      <c r="C34" s="3" t="s">
        <v>44</v>
      </c>
      <c r="D34" s="3"/>
      <c r="E34" s="3"/>
      <c r="F34" s="3"/>
      <c r="G34" s="3"/>
      <c r="H34" s="3"/>
      <c r="I34" s="4"/>
      <c r="J34" s="3"/>
      <c r="K34" s="3"/>
      <c r="L34" s="3"/>
      <c r="M34" s="3"/>
      <c r="N34" s="3"/>
      <c r="O34" s="3"/>
      <c r="P34" s="3" t="str">
        <f>IF(O34&lt;=(Relatório!O34*1.05),"PREÇO VÁLIDO","PREÇO INVÁLIDO")</f>
        <v>PREÇO VÁLIDO</v>
      </c>
    </row>
    <row r="35" spans="1:16" ht="24.95" customHeight="1">
      <c r="A35" s="3" t="s">
        <v>21</v>
      </c>
      <c r="B35" s="3" t="s">
        <v>45</v>
      </c>
      <c r="C35" s="3" t="s">
        <v>46</v>
      </c>
      <c r="D35" s="3" t="s">
        <v>27</v>
      </c>
      <c r="E35" s="3">
        <v>12</v>
      </c>
      <c r="F35" s="1">
        <v>2055.9699999999998</v>
      </c>
      <c r="G35" s="1">
        <v>0</v>
      </c>
      <c r="H35" s="2">
        <f>F35+G35</f>
        <v>2055.9699999999998</v>
      </c>
      <c r="I35" s="4">
        <v>43.6</v>
      </c>
      <c r="J35" s="2">
        <f>F35+(I35/100*F35)</f>
        <v>2952.3729199999998</v>
      </c>
      <c r="K35" s="2">
        <f>G35+(I35/100*G35)</f>
        <v>0</v>
      </c>
      <c r="L35" s="2">
        <f>TRUNC(J35+K35,2)</f>
        <v>2952.37</v>
      </c>
      <c r="M35" s="2">
        <f>IF((J35+K35), TRUNC((J35/(J35+K35)*O35),2), 0)</f>
        <v>35428.44</v>
      </c>
      <c r="N35" s="2">
        <f>IF((J35+K35), TRUNC((K35/(J35+K35)*O35),2), 0)</f>
        <v>0</v>
      </c>
      <c r="O35" s="2">
        <f>TRUNC(L35*E35,2)</f>
        <v>35428.44</v>
      </c>
      <c r="P35" s="3" t="str">
        <f>IF(O35&lt;=(Relatório!O35*1.05),"PREÇO VÁLIDO","PREÇO INVÁLIDO")</f>
        <v>PREÇO VÁLIDO</v>
      </c>
    </row>
    <row r="36" spans="1:16" ht="24.95" customHeight="1">
      <c r="A36" s="3" t="s">
        <v>21</v>
      </c>
      <c r="B36" s="3" t="s">
        <v>47</v>
      </c>
      <c r="C36" s="3" t="s">
        <v>48</v>
      </c>
      <c r="D36" s="3" t="s">
        <v>27</v>
      </c>
      <c r="E36" s="3">
        <v>12</v>
      </c>
      <c r="F36" s="1">
        <v>1154.375</v>
      </c>
      <c r="G36" s="1">
        <v>0</v>
      </c>
      <c r="H36" s="2">
        <f t="shared" ref="H36:H38" si="0">F36+G36</f>
        <v>1154.375</v>
      </c>
      <c r="I36" s="4">
        <v>43.6</v>
      </c>
      <c r="J36" s="2">
        <f>F36+(I36/100*F36)</f>
        <v>1657.6824999999999</v>
      </c>
      <c r="K36" s="2">
        <f>G36+(I36/100*G36)</f>
        <v>0</v>
      </c>
      <c r="L36" s="2">
        <f>TRUNC(J36+K36,2)</f>
        <v>1657.68</v>
      </c>
      <c r="M36" s="2">
        <f>IF((J36+K36), TRUNC((J36/(J36+K36)*O36),2), 0)</f>
        <v>19892.16</v>
      </c>
      <c r="N36" s="2">
        <f>IF((J36+K36), TRUNC((K36/(J36+K36)*O36),2), 0)</f>
        <v>0</v>
      </c>
      <c r="O36" s="2">
        <f>TRUNC(L36*E36,2)</f>
        <v>19892.16</v>
      </c>
      <c r="P36" s="3" t="str">
        <f>IF(O36&lt;=(Relatório!O36*1.05),"PREÇO VÁLIDO","PREÇO INVÁLIDO")</f>
        <v>PREÇO VÁLIDO</v>
      </c>
    </row>
    <row r="37" spans="1:16" ht="24.95" customHeight="1">
      <c r="A37" s="3" t="s">
        <v>21</v>
      </c>
      <c r="B37" s="3" t="s">
        <v>49</v>
      </c>
      <c r="C37" s="3" t="s">
        <v>50</v>
      </c>
      <c r="D37" s="3" t="s">
        <v>27</v>
      </c>
      <c r="E37" s="3">
        <v>12</v>
      </c>
      <c r="F37" s="1">
        <v>540.73500000000001</v>
      </c>
      <c r="G37" s="1">
        <v>0</v>
      </c>
      <c r="H37" s="2">
        <f t="shared" si="0"/>
        <v>540.73500000000001</v>
      </c>
      <c r="I37" s="4">
        <v>43.6</v>
      </c>
      <c r="J37" s="2">
        <f>F37+(I37/100*F37)</f>
        <v>776.49545999999998</v>
      </c>
      <c r="K37" s="2">
        <f>G37+(I37/100*G37)</f>
        <v>0</v>
      </c>
      <c r="L37" s="2">
        <f>TRUNC(J37+K37,2)</f>
        <v>776.49</v>
      </c>
      <c r="M37" s="2">
        <f>IF((J37+K37), TRUNC((J37/(J37+K37)*O37),2), 0)</f>
        <v>9317.8799999999992</v>
      </c>
      <c r="N37" s="2">
        <f>IF((J37+K37), TRUNC((K37/(J37+K37)*O37),2), 0)</f>
        <v>0</v>
      </c>
      <c r="O37" s="2">
        <f>TRUNC(L37*E37,2)</f>
        <v>9317.8799999999992</v>
      </c>
      <c r="P37" s="3" t="str">
        <f>IF(O37&lt;=(Relatório!O37*1.05),"PREÇO VÁLIDO","PREÇO INVÁLIDO")</f>
        <v>PREÇO VÁLIDO</v>
      </c>
    </row>
    <row r="38" spans="1:16" ht="24.95" customHeight="1">
      <c r="A38" s="3" t="s">
        <v>21</v>
      </c>
      <c r="B38" s="3" t="s">
        <v>51</v>
      </c>
      <c r="C38" s="3" t="s">
        <v>52</v>
      </c>
      <c r="D38" s="3" t="s">
        <v>27</v>
      </c>
      <c r="E38" s="3">
        <v>12</v>
      </c>
      <c r="F38" s="1">
        <v>715.01</v>
      </c>
      <c r="G38" s="1">
        <v>0</v>
      </c>
      <c r="H38" s="2">
        <f t="shared" si="0"/>
        <v>715.01</v>
      </c>
      <c r="I38" s="4">
        <v>43.6</v>
      </c>
      <c r="J38" s="2">
        <f>F38+(I38/100*F38)</f>
        <v>1026.7543599999999</v>
      </c>
      <c r="K38" s="2">
        <f>G38+(I38/100*G38)</f>
        <v>0</v>
      </c>
      <c r="L38" s="2">
        <f>TRUNC(J38+K38,2)</f>
        <v>1026.75</v>
      </c>
      <c r="M38" s="2">
        <f>IF((J38+K38), TRUNC((J38/(J38+K38)*O38),2), 0)</f>
        <v>12321</v>
      </c>
      <c r="N38" s="2">
        <f>IF((J38+K38), TRUNC((K38/(J38+K38)*O38),2), 0)</f>
        <v>0</v>
      </c>
      <c r="O38" s="2">
        <f>TRUNC(L38*E38,2)</f>
        <v>12321</v>
      </c>
      <c r="P38" s="3" t="str">
        <f>IF(O38&lt;=(Relatório!O38*1.05),"PREÇO VÁLIDO","PREÇO INVÁLIDO")</f>
        <v>PREÇO VÁLIDO</v>
      </c>
    </row>
    <row r="39" spans="1:16" ht="24.95" customHeight="1">
      <c r="A39" s="3" t="s">
        <v>21</v>
      </c>
      <c r="B39" s="3"/>
      <c r="C39" s="3" t="s">
        <v>53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</row>
    <row r="40" spans="1:16" ht="24.95" customHeight="1">
      <c r="A40" s="3" t="s">
        <v>21</v>
      </c>
      <c r="B40" s="3" t="s">
        <v>54</v>
      </c>
      <c r="C40" s="3" t="s">
        <v>55</v>
      </c>
      <c r="D40" s="3" t="s">
        <v>27</v>
      </c>
      <c r="E40" s="3">
        <v>12</v>
      </c>
      <c r="F40" s="1">
        <v>1369.865</v>
      </c>
      <c r="G40" s="1">
        <v>0</v>
      </c>
      <c r="H40" s="2">
        <f>F40+G40</f>
        <v>1369.865</v>
      </c>
      <c r="I40" s="4">
        <v>43.6</v>
      </c>
      <c r="J40" s="2">
        <f>F40+(I40/100*F40)</f>
        <v>1967.1261399999999</v>
      </c>
      <c r="K40" s="2">
        <f>G40+(I40/100*G40)</f>
        <v>0</v>
      </c>
      <c r="L40" s="2">
        <f>TRUNC(J40+K40,2)</f>
        <v>1967.12</v>
      </c>
      <c r="M40" s="2">
        <f>IF((J40+K40), TRUNC((J40/(J40+K40)*O40),2), 0)</f>
        <v>23605.439999999999</v>
      </c>
      <c r="N40" s="2">
        <f>IF((J40+K40), TRUNC((K40/(J40+K40)*O40),2), 0)</f>
        <v>0</v>
      </c>
      <c r="O40" s="2">
        <f>TRUNC(L40*E40,2)</f>
        <v>23605.439999999999</v>
      </c>
      <c r="P40" s="3" t="str">
        <f>IF(O40&lt;=(Relatório!O40*1.05),"PREÇO VÁLIDO","PREÇO INVÁLIDO")</f>
        <v>PREÇO VÁLIDO</v>
      </c>
    </row>
    <row r="41" spans="1:16" ht="24.95" customHeight="1">
      <c r="A41" s="3" t="s">
        <v>21</v>
      </c>
      <c r="B41" s="3" t="s">
        <v>56</v>
      </c>
      <c r="C41" s="3" t="s">
        <v>57</v>
      </c>
      <c r="D41" s="3" t="s">
        <v>27</v>
      </c>
      <c r="E41" s="3">
        <v>12</v>
      </c>
      <c r="F41" s="1">
        <v>83.36</v>
      </c>
      <c r="G41" s="1">
        <v>0</v>
      </c>
      <c r="H41" s="2">
        <f>F41+G41</f>
        <v>83.36</v>
      </c>
      <c r="I41" s="4">
        <v>43.6</v>
      </c>
      <c r="J41" s="2">
        <f>F41+(I41/100*F41)</f>
        <v>119.70496</v>
      </c>
      <c r="K41" s="2">
        <f>G41+(I41/100*G41)</f>
        <v>0</v>
      </c>
      <c r="L41" s="2">
        <f>TRUNC(J41+K41,2)</f>
        <v>119.7</v>
      </c>
      <c r="M41" s="2">
        <f>IF((J41+K41), TRUNC((J41/(J41+K41)*O41),2), 0)</f>
        <v>1436.4</v>
      </c>
      <c r="N41" s="2">
        <f>IF((J41+K41), TRUNC((K41/(J41+K41)*O41),2), 0)</f>
        <v>0</v>
      </c>
      <c r="O41" s="2">
        <f>TRUNC(L41*E41,2)</f>
        <v>1436.4</v>
      </c>
      <c r="P41" s="3" t="str">
        <f>IF(O41&lt;=(Relatório!O41*1.05),"PREÇO VÁLIDO","PREÇO INVÁLIDO")</f>
        <v>PREÇO VÁLIDO</v>
      </c>
    </row>
    <row r="42" spans="1:16" ht="24.95" customHeight="1">
      <c r="A42" s="3" t="s">
        <v>21</v>
      </c>
      <c r="B42" s="3"/>
      <c r="C42" s="3" t="s">
        <v>58</v>
      </c>
      <c r="D42" s="3"/>
      <c r="E42" s="3">
        <v>0</v>
      </c>
      <c r="F42" s="3"/>
      <c r="G42" s="3"/>
      <c r="H42" s="3"/>
      <c r="I42" s="4"/>
      <c r="J42" s="3"/>
      <c r="K42" s="3"/>
      <c r="L42" s="3"/>
      <c r="M42" s="3"/>
      <c r="N42" s="3"/>
      <c r="O42" s="3"/>
      <c r="P42" s="3" t="str">
        <f>IF(O42&lt;=(Relatório!O42*1.05),"PREÇO VÁLIDO","PREÇO INVÁLIDO")</f>
        <v>PREÇO VÁLIDO</v>
      </c>
    </row>
    <row r="43" spans="1:16" ht="24.95" customHeight="1">
      <c r="A43" s="3" t="s">
        <v>21</v>
      </c>
      <c r="B43" s="3" t="s">
        <v>59</v>
      </c>
      <c r="C43" s="3" t="s">
        <v>60</v>
      </c>
      <c r="D43" s="3" t="s">
        <v>27</v>
      </c>
      <c r="E43" s="3">
        <v>12</v>
      </c>
      <c r="F43" s="1">
        <v>2815.02</v>
      </c>
      <c r="G43" s="1">
        <v>2815.01</v>
      </c>
      <c r="H43" s="2">
        <f>F43+G43</f>
        <v>5630.0300000000007</v>
      </c>
      <c r="I43" s="4">
        <v>43.6</v>
      </c>
      <c r="J43" s="2">
        <f>F43+(I43/100*F43)</f>
        <v>4042.3687199999999</v>
      </c>
      <c r="K43" s="2">
        <f>G43+(I43/100*G43)</f>
        <v>4042.3543600000003</v>
      </c>
      <c r="L43" s="2">
        <f>TRUNC(J43+K43,2)</f>
        <v>8084.72</v>
      </c>
      <c r="M43" s="2">
        <f>IF((J43+K43), TRUNC((J43/(J43+K43)*O43),2), 0)</f>
        <v>48508.4</v>
      </c>
      <c r="N43" s="2">
        <f>IF((J43+K43), TRUNC((K43/(J43+K43)*O43),2), 0)</f>
        <v>48508.23</v>
      </c>
      <c r="O43" s="2">
        <f>TRUNC(L43*E43,2)</f>
        <v>97016.639999999999</v>
      </c>
      <c r="P43" s="3" t="str">
        <f>IF(O43&lt;=(Relatório!O43*1.05),"PREÇO VÁLIDO","PREÇO INVÁLIDO")</f>
        <v>PREÇO VÁLIDO</v>
      </c>
    </row>
    <row r="44" spans="1:16" ht="24.95" customHeight="1">
      <c r="A44" s="3" t="s">
        <v>21</v>
      </c>
      <c r="B44" s="3" t="s">
        <v>61</v>
      </c>
      <c r="C44" s="3" t="s">
        <v>62</v>
      </c>
      <c r="D44" s="3" t="s">
        <v>27</v>
      </c>
      <c r="E44" s="3">
        <v>12</v>
      </c>
      <c r="F44" s="1">
        <v>2218.4250000000002</v>
      </c>
      <c r="G44" s="1">
        <v>2218.4299999999998</v>
      </c>
      <c r="H44" s="2">
        <f t="shared" ref="H44:H46" si="1">F44+G44</f>
        <v>4436.8549999999996</v>
      </c>
      <c r="I44" s="4">
        <v>43.6</v>
      </c>
      <c r="J44" s="2">
        <f>F44+(I44/100*F44)</f>
        <v>3185.6583000000001</v>
      </c>
      <c r="K44" s="2">
        <f>G44+(I44/100*G44)</f>
        <v>3185.6654799999997</v>
      </c>
      <c r="L44" s="2">
        <f>TRUNC(J44+K44,2)</f>
        <v>6371.32</v>
      </c>
      <c r="M44" s="2">
        <f>IF((J44+K44), TRUNC((J44/(J44+K44)*O44),2), 0)</f>
        <v>38227.870000000003</v>
      </c>
      <c r="N44" s="2">
        <f>IF((J44+K44), TRUNC((K44/(J44+K44)*O44),2), 0)</f>
        <v>38227.96</v>
      </c>
      <c r="O44" s="2">
        <f>TRUNC(L44*E44,2)</f>
        <v>76455.839999999997</v>
      </c>
      <c r="P44" s="3" t="str">
        <f>IF(O44&lt;=(Relatório!O44*1.05),"PREÇO VÁLIDO","PREÇO INVÁLIDO")</f>
        <v>PREÇO VÁLIDO</v>
      </c>
    </row>
    <row r="45" spans="1:16" ht="24.95" customHeight="1">
      <c r="A45" s="3" t="s">
        <v>21</v>
      </c>
      <c r="B45" s="3" t="s">
        <v>63</v>
      </c>
      <c r="C45" s="3" t="s">
        <v>64</v>
      </c>
      <c r="D45" s="3" t="s">
        <v>27</v>
      </c>
      <c r="E45" s="3">
        <v>12</v>
      </c>
      <c r="F45" s="1">
        <v>1725.86</v>
      </c>
      <c r="G45" s="1">
        <v>1725.87</v>
      </c>
      <c r="H45" s="2">
        <f t="shared" si="1"/>
        <v>3451.7299999999996</v>
      </c>
      <c r="I45" s="4">
        <v>43.6</v>
      </c>
      <c r="J45" s="2">
        <f>F45+(I45/100*F45)</f>
        <v>2478.3349600000001</v>
      </c>
      <c r="K45" s="2">
        <f>G45+(I45/100*G45)</f>
        <v>2478.3493199999998</v>
      </c>
      <c r="L45" s="2">
        <f>TRUNC(J45+K45,2)</f>
        <v>4956.68</v>
      </c>
      <c r="M45" s="2">
        <f>IF((J45+K45), TRUNC((J45/(J45+K45)*O45),2), 0)</f>
        <v>29739.99</v>
      </c>
      <c r="N45" s="2">
        <f>IF((J45+K45), TRUNC((K45/(J45+K45)*O45),2), 0)</f>
        <v>29740.16</v>
      </c>
      <c r="O45" s="2">
        <f>TRUNC(L45*E45,2)</f>
        <v>59480.160000000003</v>
      </c>
      <c r="P45" s="3" t="str">
        <f>IF(O45&lt;=(Relatório!O45*1.05),"PREÇO VÁLIDO","PREÇO INVÁLIDO")</f>
        <v>PREÇO VÁLIDO</v>
      </c>
    </row>
    <row r="46" spans="1:16" ht="24.95" customHeight="1">
      <c r="A46" s="3" t="s">
        <v>21</v>
      </c>
      <c r="B46" s="3" t="s">
        <v>65</v>
      </c>
      <c r="C46" s="3" t="s">
        <v>66</v>
      </c>
      <c r="D46" s="3" t="s">
        <v>27</v>
      </c>
      <c r="E46" s="3">
        <v>12</v>
      </c>
      <c r="F46" s="1">
        <v>0</v>
      </c>
      <c r="G46" s="1">
        <v>4293.625</v>
      </c>
      <c r="H46" s="2">
        <f t="shared" si="1"/>
        <v>4293.625</v>
      </c>
      <c r="I46" s="4">
        <v>43.6</v>
      </c>
      <c r="J46" s="2">
        <f>F46+(I46/100*F46)</f>
        <v>0</v>
      </c>
      <c r="K46" s="2">
        <f>G46+(I46/100*G46)</f>
        <v>6165.6455000000005</v>
      </c>
      <c r="L46" s="2">
        <f>TRUNC(J46+K46,2)</f>
        <v>6165.64</v>
      </c>
      <c r="M46" s="2">
        <f>IF((J46+K46), TRUNC((J46/(J46+K46)*O46),2), 0)</f>
        <v>0</v>
      </c>
      <c r="N46" s="2">
        <f>IF((J46+K46), TRUNC((K46/(J46+K46)*O46),2), 0)</f>
        <v>73987.679999999993</v>
      </c>
      <c r="O46" s="2">
        <f>TRUNC(L46*E46,2)</f>
        <v>73987.679999999993</v>
      </c>
      <c r="P46" s="3" t="str">
        <f>IF(O46&lt;=(Relatório!O46*1.05),"PREÇO VÁLIDO","PREÇO INVÁLIDO")</f>
        <v>PREÇO VÁLIDO</v>
      </c>
    </row>
    <row r="47" spans="1:16" ht="24.95" customHeight="1">
      <c r="A47" s="3" t="s">
        <v>21</v>
      </c>
      <c r="B47" s="3"/>
      <c r="C47" s="3" t="s">
        <v>67</v>
      </c>
      <c r="D47" s="3"/>
      <c r="E47" s="3">
        <v>0</v>
      </c>
      <c r="F47" s="3"/>
      <c r="G47" s="3"/>
      <c r="H47" s="3"/>
      <c r="I47" s="4"/>
      <c r="J47" s="3"/>
      <c r="K47" s="3"/>
      <c r="L47" s="3"/>
      <c r="M47" s="3"/>
      <c r="N47" s="3"/>
      <c r="O47" s="3"/>
      <c r="P47" s="3" t="str">
        <f>IF(O47&lt;=(Relatório!O47*1.05),"PREÇO VÁLIDO","PREÇO INVÁLIDO")</f>
        <v>PREÇO VÁLIDO</v>
      </c>
    </row>
    <row r="48" spans="1:16" ht="24.95" customHeight="1">
      <c r="A48" s="3" t="s">
        <v>21</v>
      </c>
      <c r="B48" s="3" t="s">
        <v>68</v>
      </c>
      <c r="C48" s="3" t="s">
        <v>69</v>
      </c>
      <c r="D48" s="3" t="s">
        <v>27</v>
      </c>
      <c r="E48" s="3">
        <v>12</v>
      </c>
      <c r="F48" s="1">
        <v>408.57499999999999</v>
      </c>
      <c r="G48" s="1">
        <v>0</v>
      </c>
      <c r="H48" s="2">
        <f>F48+G48</f>
        <v>408.57499999999999</v>
      </c>
      <c r="I48" s="4">
        <v>43.6</v>
      </c>
      <c r="J48" s="2">
        <f>F48+(I48/100*F48)</f>
        <v>586.71370000000002</v>
      </c>
      <c r="K48" s="2">
        <f>G48+(I48/100*G48)</f>
        <v>0</v>
      </c>
      <c r="L48" s="2">
        <f>TRUNC(J48+K48,2)</f>
        <v>586.71</v>
      </c>
      <c r="M48" s="2">
        <f>IF((J48+K48), TRUNC((J48/(J48+K48)*O48),2), 0)</f>
        <v>7040.52</v>
      </c>
      <c r="N48" s="2">
        <f>IF((J48+K48), TRUNC((K48/(J48+K48)*O48),2), 0)</f>
        <v>0</v>
      </c>
      <c r="O48" s="2">
        <f>TRUNC(L48*E48,2)</f>
        <v>7040.52</v>
      </c>
      <c r="P48" s="3" t="str">
        <f>IF(O48&lt;=(Relatório!O48*1.05),"PREÇO VÁLIDO","PREÇO INVÁLIDO")</f>
        <v>PREÇO VÁLIDO</v>
      </c>
    </row>
    <row r="49" spans="1:16" ht="24.95" customHeight="1">
      <c r="A49" s="3" t="s">
        <v>21</v>
      </c>
      <c r="B49" s="3" t="s">
        <v>70</v>
      </c>
      <c r="C49" s="3" t="s">
        <v>71</v>
      </c>
      <c r="D49" s="3" t="s">
        <v>27</v>
      </c>
      <c r="E49" s="3">
        <v>12</v>
      </c>
      <c r="F49" s="1">
        <v>406.82</v>
      </c>
      <c r="G49" s="1">
        <v>0</v>
      </c>
      <c r="H49" s="2">
        <f>F49+G49</f>
        <v>406.82</v>
      </c>
      <c r="I49" s="4">
        <v>43.6</v>
      </c>
      <c r="J49" s="2">
        <f>F49+(I49/100*F49)</f>
        <v>584.19352000000003</v>
      </c>
      <c r="K49" s="2">
        <f>G49+(I49/100*G49)</f>
        <v>0</v>
      </c>
      <c r="L49" s="2">
        <f>TRUNC(J49+K49,2)</f>
        <v>584.19000000000005</v>
      </c>
      <c r="M49" s="2">
        <f>IF((J49+K49), TRUNC((J49/(J49+K49)*O49),2), 0)</f>
        <v>7010.28</v>
      </c>
      <c r="N49" s="2">
        <f>IF((J49+K49), TRUNC((K49/(J49+K49)*O49),2), 0)</f>
        <v>0</v>
      </c>
      <c r="O49" s="2">
        <f>TRUNC(L49*E49,2)</f>
        <v>7010.28</v>
      </c>
      <c r="P49" s="3" t="str">
        <f>IF(O49&lt;=(Relatório!O49*1.05),"PREÇO VÁLIDO","PREÇO INVÁLIDO")</f>
        <v>PREÇO VÁLIDO</v>
      </c>
    </row>
    <row r="50" spans="1:16" ht="24.95" customHeight="1">
      <c r="A50" s="3" t="s">
        <v>21</v>
      </c>
      <c r="B50" s="3"/>
      <c r="C50" s="3" t="s">
        <v>72</v>
      </c>
      <c r="D50" s="3"/>
      <c r="E50" s="3">
        <v>0</v>
      </c>
      <c r="F50" s="3"/>
      <c r="G50" s="3"/>
      <c r="H50" s="3"/>
      <c r="I50" s="4"/>
      <c r="J50" s="3"/>
      <c r="K50" s="3"/>
      <c r="L50" s="3"/>
      <c r="M50" s="3"/>
      <c r="N50" s="3"/>
      <c r="O50" s="3"/>
      <c r="P50" s="3" t="str">
        <f>IF(O50&lt;=(Relatório!O50*1.05),"PREÇO VÁLIDO","PREÇO INVÁLIDO")</f>
        <v>PREÇO VÁLIDO</v>
      </c>
    </row>
    <row r="51" spans="1:16" ht="24.95" customHeight="1">
      <c r="A51" s="3" t="s">
        <v>21</v>
      </c>
      <c r="B51" s="3" t="s">
        <v>73</v>
      </c>
      <c r="C51" s="3" t="s">
        <v>74</v>
      </c>
      <c r="D51" s="3" t="s">
        <v>27</v>
      </c>
      <c r="E51" s="3">
        <v>36</v>
      </c>
      <c r="F51" s="1">
        <v>0</v>
      </c>
      <c r="G51" s="1">
        <f>2450.225</f>
        <v>2450.2249999999999</v>
      </c>
      <c r="H51" s="2">
        <f>F51+G51</f>
        <v>2450.2249999999999</v>
      </c>
      <c r="I51" s="4">
        <v>43.6</v>
      </c>
      <c r="J51" s="2">
        <f>F51+(I51/100*F51)</f>
        <v>0</v>
      </c>
      <c r="K51" s="2">
        <f>G51+(I51/100*G51)</f>
        <v>3518.5230999999999</v>
      </c>
      <c r="L51" s="2">
        <f>TRUNC(J51+K51,2)</f>
        <v>3518.52</v>
      </c>
      <c r="M51" s="2">
        <f>IF((J51+K51), TRUNC((J51/(J51+K51)*O51),2), 0)</f>
        <v>0</v>
      </c>
      <c r="N51" s="2">
        <f>IF((J51+K51), TRUNC((K51/(J51+K51)*O51),2), 0)</f>
        <v>126666.72</v>
      </c>
      <c r="O51" s="2">
        <f>TRUNC(L51*E51,2)</f>
        <v>126666.72</v>
      </c>
      <c r="P51" s="3" t="str">
        <f>IF(O51&lt;=(Relatório!O51*1.05),"PREÇO VÁLIDO","PREÇO INVÁLIDO")</f>
        <v>PREÇO VÁLIDO</v>
      </c>
    </row>
    <row r="52" spans="1:16">
      <c r="A52" s="7" t="s">
        <v>41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>
        <f>SUM(O31:O51)</f>
        <v>549659.16000000015</v>
      </c>
    </row>
    <row r="53" spans="1:16">
      <c r="A53" s="7" t="s">
        <v>75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f>SUM(O29,O52)</f>
        <v>1747986.78</v>
      </c>
    </row>
    <row r="55" spans="1:16">
      <c r="A55" t="str">
        <f>CONCATENATE("Importa o presente valor total proposto em: ", TEXT(SUM(O29,O52), "R$ #.###,#0"))</f>
        <v>Importa o presente valor total proposto em: R$ 1.747.986,78</v>
      </c>
    </row>
    <row r="57" spans="1:16">
      <c r="B57" s="9" t="s">
        <v>76</v>
      </c>
    </row>
    <row r="58" spans="1:16">
      <c r="B58" s="9" t="s">
        <v>77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8"/>
  <sheetViews>
    <sheetView topLeftCell="A40" workbookViewId="0">
      <selection activeCell="N21" sqref="N2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78</v>
      </c>
      <c r="B6" s="7" t="s">
        <v>79</v>
      </c>
      <c r="H6" s="10" t="s">
        <v>86</v>
      </c>
    </row>
    <row r="7" spans="1:9">
      <c r="A7" s="15" t="s">
        <v>80</v>
      </c>
      <c r="B7" s="5"/>
    </row>
    <row r="8" spans="1:9">
      <c r="A8" s="15" t="s">
        <v>81</v>
      </c>
      <c r="B8" s="5"/>
    </row>
    <row r="9" spans="1:9">
      <c r="A9" s="15" t="s">
        <v>82</v>
      </c>
      <c r="B9" s="5"/>
      <c r="H9" s="6" t="s">
        <v>87</v>
      </c>
      <c r="I9" s="6" t="s">
        <v>88</v>
      </c>
    </row>
    <row r="10" spans="1:9">
      <c r="A10" s="10" t="s">
        <v>83</v>
      </c>
      <c r="B10" s="6">
        <v>0</v>
      </c>
      <c r="D10" s="10" t="s">
        <v>84</v>
      </c>
      <c r="E10" s="6">
        <v>0</v>
      </c>
      <c r="H10" s="6">
        <f>SUM(M:M)/O53</f>
        <v>0.13302639508520764</v>
      </c>
      <c r="I10" s="6">
        <f>SUM(N:N)/O53</f>
        <v>0.8669735877521908</v>
      </c>
    </row>
    <row r="11" spans="1:9">
      <c r="A11" s="10" t="s">
        <v>84</v>
      </c>
      <c r="B11" s="6">
        <v>0</v>
      </c>
      <c r="D11" s="10" t="s">
        <v>85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Q19" s="3" t="s">
        <v>23</v>
      </c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Q20" s="3" t="s">
        <v>23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12</v>
      </c>
      <c r="F21" s="1">
        <v>0</v>
      </c>
      <c r="G21" s="1">
        <v>26814.29</v>
      </c>
      <c r="H21" s="2">
        <v>0</v>
      </c>
      <c r="I21" s="4">
        <v>43.6</v>
      </c>
      <c r="J21" s="2">
        <f>F21+(I21/100*F21)</f>
        <v>0</v>
      </c>
      <c r="K21" s="2">
        <f>G21+(I21/100*G21)</f>
        <v>38505.320440000003</v>
      </c>
      <c r="L21" s="2">
        <f>TRUNC(J21+K21,2)</f>
        <v>38505.32</v>
      </c>
      <c r="M21" s="2">
        <f>IF((J21+K21), TRUNC((J21/(J21+K21)*O21),2), 0)</f>
        <v>0</v>
      </c>
      <c r="N21" s="2">
        <f>IF((J21+K21), TRUNC((K21/(J21+K21)*O21),2), 0)</f>
        <v>462063.84</v>
      </c>
      <c r="O21" s="2">
        <f>TRUNC(L21*E21,2)</f>
        <v>462063.84</v>
      </c>
      <c r="Q21" s="3" t="s">
        <v>23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>
        <v>0</v>
      </c>
      <c r="G22" s="1">
        <v>24227.224999999999</v>
      </c>
      <c r="H22" s="2">
        <v>0</v>
      </c>
      <c r="I22" s="4">
        <v>43.6</v>
      </c>
      <c r="J22" s="2">
        <f>F22+(I22/100*F22)</f>
        <v>0</v>
      </c>
      <c r="K22" s="2">
        <f>G22+(I22/100*G22)</f>
        <v>34790.295099999996</v>
      </c>
      <c r="L22" s="2">
        <f>TRUNC(J22+K22,2)</f>
        <v>34790.29</v>
      </c>
      <c r="M22" s="2">
        <f>IF((J22+K22), TRUNC((J22/(J22+K22)*O22),2), 0)</f>
        <v>0</v>
      </c>
      <c r="N22" s="2">
        <f>IF((J22+K22), TRUNC((K22/(J22+K22)*O22),2), 0)</f>
        <v>208741.74</v>
      </c>
      <c r="O22" s="2">
        <f>TRUNC(L22*E22,2)</f>
        <v>208741.74</v>
      </c>
      <c r="Q22" s="3" t="s">
        <v>23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12</v>
      </c>
      <c r="F23" s="1">
        <v>0</v>
      </c>
      <c r="G23" s="1">
        <v>6895.3450000000003</v>
      </c>
      <c r="H23" s="2">
        <v>0</v>
      </c>
      <c r="I23" s="4">
        <v>43.6</v>
      </c>
      <c r="J23" s="2">
        <f>F23+(I23/100*F23)</f>
        <v>0</v>
      </c>
      <c r="K23" s="2">
        <f>G23+(I23/100*G23)</f>
        <v>9901.7154200000004</v>
      </c>
      <c r="L23" s="2">
        <f>TRUNC(J23+K23,2)</f>
        <v>9901.7099999999991</v>
      </c>
      <c r="M23" s="2">
        <f>IF((J23+K23), TRUNC((J23/(J23+K23)*O23),2), 0)</f>
        <v>0</v>
      </c>
      <c r="N23" s="2">
        <f>IF((J23+K23), TRUNC((K23/(J23+K23)*O23),2), 0)</f>
        <v>118820.52</v>
      </c>
      <c r="O23" s="2">
        <f>TRUNC(L23*E23,2)</f>
        <v>118820.52</v>
      </c>
      <c r="Q23" s="3" t="s">
        <v>23</v>
      </c>
    </row>
    <row r="24" spans="1:17" ht="24.95" customHeight="1">
      <c r="A24" s="3" t="s">
        <v>21</v>
      </c>
      <c r="B24" s="3"/>
      <c r="C24" s="3" t="s">
        <v>32</v>
      </c>
      <c r="D24" s="3"/>
      <c r="E24" s="3">
        <v>0</v>
      </c>
      <c r="F24" s="3"/>
      <c r="G24" s="3"/>
      <c r="H24" s="3"/>
      <c r="I24" s="4"/>
      <c r="J24" s="3"/>
      <c r="K24" s="3"/>
      <c r="L24" s="3"/>
      <c r="M24" s="3"/>
      <c r="N24" s="3"/>
      <c r="O24" s="3"/>
      <c r="Q24" s="3" t="s">
        <v>23</v>
      </c>
    </row>
    <row r="25" spans="1:17" ht="24.95" customHeight="1">
      <c r="A25" s="3" t="s">
        <v>21</v>
      </c>
      <c r="B25" s="3" t="s">
        <v>33</v>
      </c>
      <c r="C25" s="3" t="s">
        <v>34</v>
      </c>
      <c r="D25" s="3" t="s">
        <v>27</v>
      </c>
      <c r="E25" s="3">
        <v>12</v>
      </c>
      <c r="F25" s="1">
        <v>0</v>
      </c>
      <c r="G25" s="1">
        <v>5447.28</v>
      </c>
      <c r="H25" s="2">
        <v>0</v>
      </c>
      <c r="I25" s="4">
        <v>43.6</v>
      </c>
      <c r="J25" s="2">
        <f>F25+(I25/100*F25)</f>
        <v>0</v>
      </c>
      <c r="K25" s="2">
        <f>G25+(I25/100*G25)</f>
        <v>7822.2940799999997</v>
      </c>
      <c r="L25" s="2">
        <f>TRUNC(J25+K25,2)</f>
        <v>7822.29</v>
      </c>
      <c r="M25" s="2">
        <f>IF((J25+K25), TRUNC((J25/(J25+K25)*O25),2), 0)</f>
        <v>0</v>
      </c>
      <c r="N25" s="2">
        <f>IF((J25+K25), TRUNC((K25/(J25+K25)*O25),2), 0)</f>
        <v>93867.48</v>
      </c>
      <c r="O25" s="2">
        <f>TRUNC(L25*E25,2)</f>
        <v>93867.48</v>
      </c>
      <c r="Q25" s="3" t="s">
        <v>23</v>
      </c>
    </row>
    <row r="26" spans="1:17" ht="24.95" customHeight="1">
      <c r="A26" s="3" t="s">
        <v>21</v>
      </c>
      <c r="B26" s="3" t="s">
        <v>35</v>
      </c>
      <c r="C26" s="3" t="s">
        <v>36</v>
      </c>
      <c r="D26" s="3" t="s">
        <v>27</v>
      </c>
      <c r="E26" s="3">
        <v>12</v>
      </c>
      <c r="F26" s="1">
        <v>0</v>
      </c>
      <c r="G26" s="1">
        <v>4415.63</v>
      </c>
      <c r="H26" s="2">
        <v>0</v>
      </c>
      <c r="I26" s="4">
        <v>43.6</v>
      </c>
      <c r="J26" s="2">
        <f>F26+(I26/100*F26)</f>
        <v>0</v>
      </c>
      <c r="K26" s="2">
        <f>G26+(I26/100*G26)</f>
        <v>6340.8446800000002</v>
      </c>
      <c r="L26" s="2">
        <f>TRUNC(J26+K26,2)</f>
        <v>6340.84</v>
      </c>
      <c r="M26" s="2">
        <f>IF((J26+K26), TRUNC((J26/(J26+K26)*O26),2), 0)</f>
        <v>0</v>
      </c>
      <c r="N26" s="2">
        <f>IF((J26+K26), TRUNC((K26/(J26+K26)*O26),2), 0)</f>
        <v>76090.080000000002</v>
      </c>
      <c r="O26" s="2">
        <f>TRUNC(L26*E26,2)</f>
        <v>76090.080000000002</v>
      </c>
      <c r="Q26" s="3" t="s">
        <v>23</v>
      </c>
    </row>
    <row r="27" spans="1:17" ht="24.95" customHeight="1">
      <c r="A27" s="3" t="s">
        <v>21</v>
      </c>
      <c r="B27" s="3" t="s">
        <v>37</v>
      </c>
      <c r="C27" s="3" t="s">
        <v>38</v>
      </c>
      <c r="D27" s="3" t="s">
        <v>27</v>
      </c>
      <c r="E27" s="3">
        <v>12</v>
      </c>
      <c r="F27" s="1">
        <v>0</v>
      </c>
      <c r="G27" s="1">
        <v>5618.8549999999996</v>
      </c>
      <c r="H27" s="2">
        <v>0</v>
      </c>
      <c r="I27" s="4">
        <v>43.6</v>
      </c>
      <c r="J27" s="2">
        <f>F27+(I27/100*F27)</f>
        <v>0</v>
      </c>
      <c r="K27" s="2">
        <f>G27+(I27/100*G27)</f>
        <v>8068.6757799999996</v>
      </c>
      <c r="L27" s="2">
        <f>TRUNC(J27+K27,2)</f>
        <v>8068.67</v>
      </c>
      <c r="M27" s="2">
        <f>IF((J27+K27), TRUNC((J27/(J27+K27)*O27),2), 0)</f>
        <v>0</v>
      </c>
      <c r="N27" s="2">
        <f>IF((J27+K27), TRUNC((K27/(J27+K27)*O27),2), 0)</f>
        <v>96824.04</v>
      </c>
      <c r="O27" s="2">
        <f>TRUNC(L27*E27,2)</f>
        <v>96824.04</v>
      </c>
      <c r="Q27" s="3" t="s">
        <v>23</v>
      </c>
    </row>
    <row r="28" spans="1:17" ht="24.95" customHeight="1">
      <c r="A28" s="3" t="s">
        <v>21</v>
      </c>
      <c r="B28" s="3" t="s">
        <v>39</v>
      </c>
      <c r="C28" s="3" t="s">
        <v>40</v>
      </c>
      <c r="D28" s="3" t="s">
        <v>27</v>
      </c>
      <c r="E28" s="3">
        <v>24</v>
      </c>
      <c r="F28" s="1">
        <v>0</v>
      </c>
      <c r="G28" s="1">
        <v>4117.92</v>
      </c>
      <c r="H28" s="2">
        <v>0</v>
      </c>
      <c r="I28" s="4">
        <v>43.6</v>
      </c>
      <c r="J28" s="2">
        <f>F28+(I28/100*F28)</f>
        <v>0</v>
      </c>
      <c r="K28" s="2">
        <f>G28+(I28/100*G28)</f>
        <v>5913.3331200000002</v>
      </c>
      <c r="L28" s="2">
        <f>TRUNC(J28+K28,2)</f>
        <v>5913.33</v>
      </c>
      <c r="M28" s="2">
        <f>IF((J28+K28), TRUNC((J28/(J28+K28)*O28),2), 0)</f>
        <v>0</v>
      </c>
      <c r="N28" s="2">
        <f>IF((J28+K28), TRUNC((K28/(J28+K28)*O28),2), 0)</f>
        <v>141919.92000000001</v>
      </c>
      <c r="O28" s="2">
        <f>TRUNC(L28*E28,2)</f>
        <v>141919.92000000001</v>
      </c>
      <c r="Q28" s="3" t="s">
        <v>23</v>
      </c>
    </row>
    <row r="29" spans="1:17">
      <c r="A29" s="7" t="s">
        <v>41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>
        <f>ROUND(SUM(O17:O28), 2)</f>
        <v>1198327.6200000001</v>
      </c>
    </row>
    <row r="31" spans="1:17">
      <c r="A31" s="9" t="s">
        <v>42</v>
      </c>
    </row>
    <row r="32" spans="1:17">
      <c r="A32" s="11" t="s">
        <v>4</v>
      </c>
      <c r="B32" s="11" t="s">
        <v>5</v>
      </c>
      <c r="C32" s="11" t="s">
        <v>6</v>
      </c>
      <c r="D32" s="11" t="s">
        <v>7</v>
      </c>
      <c r="E32" s="11" t="s">
        <v>8</v>
      </c>
      <c r="F32" s="11" t="s">
        <v>9</v>
      </c>
      <c r="G32" s="11" t="s">
        <v>10</v>
      </c>
      <c r="H32" s="11" t="s">
        <v>12</v>
      </c>
      <c r="I32" s="11" t="s">
        <v>13</v>
      </c>
      <c r="J32" s="11" t="s">
        <v>14</v>
      </c>
      <c r="K32" s="11" t="s">
        <v>15</v>
      </c>
      <c r="L32" s="11" t="s">
        <v>11</v>
      </c>
      <c r="M32" s="11" t="s">
        <v>16</v>
      </c>
      <c r="N32" s="11" t="s">
        <v>17</v>
      </c>
      <c r="O32" s="11" t="s">
        <v>18</v>
      </c>
      <c r="P32" s="11" t="s">
        <v>19</v>
      </c>
      <c r="Q32" s="11" t="s">
        <v>20</v>
      </c>
    </row>
    <row r="33" spans="1:17" ht="24.95" customHeight="1">
      <c r="A33" s="3" t="s">
        <v>21</v>
      </c>
      <c r="B33" s="3"/>
      <c r="C33" s="3" t="s">
        <v>43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Q33" s="3" t="s">
        <v>23</v>
      </c>
    </row>
    <row r="34" spans="1:17" ht="24.95" customHeight="1">
      <c r="A34" s="3" t="s">
        <v>21</v>
      </c>
      <c r="B34" s="3"/>
      <c r="C34" s="3" t="s">
        <v>44</v>
      </c>
      <c r="D34" s="3"/>
      <c r="E34" s="3">
        <v>0</v>
      </c>
      <c r="F34" s="3"/>
      <c r="G34" s="3"/>
      <c r="H34" s="3"/>
      <c r="I34" s="4"/>
      <c r="J34" s="3"/>
      <c r="K34" s="3"/>
      <c r="L34" s="3"/>
      <c r="M34" s="3"/>
      <c r="N34" s="3"/>
      <c r="O34" s="3"/>
      <c r="Q34" s="3" t="s">
        <v>23</v>
      </c>
    </row>
    <row r="35" spans="1:17" ht="24.95" customHeight="1">
      <c r="A35" s="3" t="s">
        <v>21</v>
      </c>
      <c r="B35" s="3" t="s">
        <v>45</v>
      </c>
      <c r="C35" s="3" t="s">
        <v>46</v>
      </c>
      <c r="D35" s="3" t="s">
        <v>27</v>
      </c>
      <c r="E35" s="3">
        <v>12</v>
      </c>
      <c r="F35" s="1">
        <v>2055.9699999999998</v>
      </c>
      <c r="G35" s="1">
        <v>0</v>
      </c>
      <c r="H35" s="2">
        <v>0</v>
      </c>
      <c r="I35" s="4">
        <v>43.6</v>
      </c>
      <c r="J35" s="2">
        <f>F35+(I35/100*F35)</f>
        <v>2952.3729199999998</v>
      </c>
      <c r="K35" s="2">
        <f>G35+(I35/100*G35)</f>
        <v>0</v>
      </c>
      <c r="L35" s="2">
        <f>TRUNC(J35+K35,2)</f>
        <v>2952.37</v>
      </c>
      <c r="M35" s="2">
        <f>IF((J35+K35), TRUNC((J35/(J35+K35)*O35),2), 0)</f>
        <v>35428.44</v>
      </c>
      <c r="N35" s="2">
        <f>IF((J35+K35), TRUNC((K35/(J35+K35)*O35),2), 0)</f>
        <v>0</v>
      </c>
      <c r="O35" s="2">
        <f>TRUNC(L35*E35,2)</f>
        <v>35428.44</v>
      </c>
      <c r="Q35" s="3" t="s">
        <v>23</v>
      </c>
    </row>
    <row r="36" spans="1:17" ht="24.95" customHeight="1">
      <c r="A36" s="3" t="s">
        <v>21</v>
      </c>
      <c r="B36" s="3" t="s">
        <v>47</v>
      </c>
      <c r="C36" s="3" t="s">
        <v>48</v>
      </c>
      <c r="D36" s="3" t="s">
        <v>27</v>
      </c>
      <c r="E36" s="3">
        <v>12</v>
      </c>
      <c r="F36" s="1">
        <v>1154.375</v>
      </c>
      <c r="G36" s="1">
        <v>0</v>
      </c>
      <c r="H36" s="2">
        <v>0</v>
      </c>
      <c r="I36" s="4">
        <v>43.6</v>
      </c>
      <c r="J36" s="2">
        <f>F36+(I36/100*F36)</f>
        <v>1657.6824999999999</v>
      </c>
      <c r="K36" s="2">
        <f>G36+(I36/100*G36)</f>
        <v>0</v>
      </c>
      <c r="L36" s="2">
        <f>TRUNC(J36+K36,2)</f>
        <v>1657.68</v>
      </c>
      <c r="M36" s="2">
        <f>IF((J36+K36), TRUNC((J36/(J36+K36)*O36),2), 0)</f>
        <v>19892.16</v>
      </c>
      <c r="N36" s="2">
        <f>IF((J36+K36), TRUNC((K36/(J36+K36)*O36),2), 0)</f>
        <v>0</v>
      </c>
      <c r="O36" s="2">
        <f>TRUNC(L36*E36,2)</f>
        <v>19892.16</v>
      </c>
      <c r="Q36" s="3" t="s">
        <v>23</v>
      </c>
    </row>
    <row r="37" spans="1:17" ht="24.95" customHeight="1">
      <c r="A37" s="3" t="s">
        <v>21</v>
      </c>
      <c r="B37" s="3" t="s">
        <v>49</v>
      </c>
      <c r="C37" s="3" t="s">
        <v>50</v>
      </c>
      <c r="D37" s="3" t="s">
        <v>27</v>
      </c>
      <c r="E37" s="3">
        <v>12</v>
      </c>
      <c r="F37" s="1">
        <v>540.73500000000001</v>
      </c>
      <c r="G37" s="1">
        <v>0</v>
      </c>
      <c r="H37" s="2">
        <v>0</v>
      </c>
      <c r="I37" s="4">
        <v>43.6</v>
      </c>
      <c r="J37" s="2">
        <f>F37+(I37/100*F37)</f>
        <v>776.49545999999998</v>
      </c>
      <c r="K37" s="2">
        <f>G37+(I37/100*G37)</f>
        <v>0</v>
      </c>
      <c r="L37" s="2">
        <f>TRUNC(J37+K37,2)</f>
        <v>776.49</v>
      </c>
      <c r="M37" s="2">
        <f>IF((J37+K37), TRUNC((J37/(J37+K37)*O37),2), 0)</f>
        <v>9317.8799999999992</v>
      </c>
      <c r="N37" s="2">
        <f>IF((J37+K37), TRUNC((K37/(J37+K37)*O37),2), 0)</f>
        <v>0</v>
      </c>
      <c r="O37" s="2">
        <f>TRUNC(L37*E37,2)</f>
        <v>9317.8799999999992</v>
      </c>
      <c r="Q37" s="3" t="s">
        <v>23</v>
      </c>
    </row>
    <row r="38" spans="1:17" ht="24.95" customHeight="1">
      <c r="A38" s="3" t="s">
        <v>21</v>
      </c>
      <c r="B38" s="3" t="s">
        <v>51</v>
      </c>
      <c r="C38" s="3" t="s">
        <v>52</v>
      </c>
      <c r="D38" s="3" t="s">
        <v>27</v>
      </c>
      <c r="E38" s="3">
        <v>12</v>
      </c>
      <c r="F38" s="1">
        <v>715.01</v>
      </c>
      <c r="G38" s="1">
        <v>0</v>
      </c>
      <c r="H38" s="2">
        <v>0</v>
      </c>
      <c r="I38" s="4">
        <v>43.6</v>
      </c>
      <c r="J38" s="2">
        <f>F38+(I38/100*F38)</f>
        <v>1026.7543599999999</v>
      </c>
      <c r="K38" s="2">
        <f>G38+(I38/100*G38)</f>
        <v>0</v>
      </c>
      <c r="L38" s="2">
        <f>TRUNC(J38+K38,2)</f>
        <v>1026.75</v>
      </c>
      <c r="M38" s="2">
        <f>IF((J38+K38), TRUNC((J38/(J38+K38)*O38),2), 0)</f>
        <v>12321</v>
      </c>
      <c r="N38" s="2">
        <f>IF((J38+K38), TRUNC((K38/(J38+K38)*O38),2), 0)</f>
        <v>0</v>
      </c>
      <c r="O38" s="2">
        <f>TRUNC(L38*E38,2)</f>
        <v>12321</v>
      </c>
      <c r="Q38" s="3" t="s">
        <v>23</v>
      </c>
    </row>
    <row r="39" spans="1:17" ht="24.95" customHeight="1">
      <c r="A39" s="3" t="s">
        <v>21</v>
      </c>
      <c r="B39" s="3"/>
      <c r="C39" s="3" t="s">
        <v>53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Q39" s="3" t="s">
        <v>23</v>
      </c>
    </row>
    <row r="40" spans="1:17" ht="24.95" customHeight="1">
      <c r="A40" s="3" t="s">
        <v>21</v>
      </c>
      <c r="B40" s="3" t="s">
        <v>54</v>
      </c>
      <c r="C40" s="3" t="s">
        <v>55</v>
      </c>
      <c r="D40" s="3" t="s">
        <v>27</v>
      </c>
      <c r="E40" s="3">
        <v>12</v>
      </c>
      <c r="F40" s="1">
        <v>1369.865</v>
      </c>
      <c r="G40" s="1">
        <v>0</v>
      </c>
      <c r="H40" s="2">
        <v>1369.86</v>
      </c>
      <c r="I40" s="4">
        <v>43.6</v>
      </c>
      <c r="J40" s="2">
        <f>F40+(I40/100*F40)</f>
        <v>1967.1261399999999</v>
      </c>
      <c r="K40" s="2">
        <f>G40+(I40/100*G40)</f>
        <v>0</v>
      </c>
      <c r="L40" s="2">
        <f>TRUNC(J40+K40,2)</f>
        <v>1967.12</v>
      </c>
      <c r="M40" s="2">
        <f>IF((J40+K40), TRUNC((J40/(J40+K40)*O40),2), 0)</f>
        <v>23605.439999999999</v>
      </c>
      <c r="N40" s="2">
        <f>IF((J40+K40), TRUNC((K40/(J40+K40)*O40),2), 0)</f>
        <v>0</v>
      </c>
      <c r="O40" s="2">
        <f>TRUNC(L40*E40,2)</f>
        <v>23605.439999999999</v>
      </c>
      <c r="Q40" s="3" t="s">
        <v>23</v>
      </c>
    </row>
    <row r="41" spans="1:17" ht="24.95" customHeight="1">
      <c r="A41" s="3" t="s">
        <v>21</v>
      </c>
      <c r="B41" s="3" t="s">
        <v>56</v>
      </c>
      <c r="C41" s="3" t="s">
        <v>57</v>
      </c>
      <c r="D41" s="3" t="s">
        <v>27</v>
      </c>
      <c r="E41" s="3">
        <v>12</v>
      </c>
      <c r="F41" s="1">
        <v>83.36</v>
      </c>
      <c r="G41" s="1">
        <v>0</v>
      </c>
      <c r="H41" s="2">
        <v>83.36</v>
      </c>
      <c r="I41" s="4">
        <v>43.6</v>
      </c>
      <c r="J41" s="2">
        <f>F41+(I41/100*F41)</f>
        <v>119.70496</v>
      </c>
      <c r="K41" s="2">
        <f>G41+(I41/100*G41)</f>
        <v>0</v>
      </c>
      <c r="L41" s="2">
        <f>TRUNC(J41+K41,2)</f>
        <v>119.7</v>
      </c>
      <c r="M41" s="2">
        <f>IF((J41+K41), TRUNC((J41/(J41+K41)*O41),2), 0)</f>
        <v>1436.4</v>
      </c>
      <c r="N41" s="2">
        <f>IF((J41+K41), TRUNC((K41/(J41+K41)*O41),2), 0)</f>
        <v>0</v>
      </c>
      <c r="O41" s="2">
        <f>TRUNC(L41*E41,2)</f>
        <v>1436.4</v>
      </c>
      <c r="Q41" s="3" t="s">
        <v>23</v>
      </c>
    </row>
    <row r="42" spans="1:17" ht="24.95" customHeight="1">
      <c r="A42" s="3" t="s">
        <v>21</v>
      </c>
      <c r="B42" s="3"/>
      <c r="C42" s="3" t="s">
        <v>58</v>
      </c>
      <c r="D42" s="3"/>
      <c r="E42" s="3">
        <v>0</v>
      </c>
      <c r="F42" s="3"/>
      <c r="G42" s="3"/>
      <c r="H42" s="3"/>
      <c r="I42" s="4"/>
      <c r="J42" s="3"/>
      <c r="K42" s="3"/>
      <c r="L42" s="3"/>
      <c r="M42" s="3"/>
      <c r="N42" s="3"/>
      <c r="O42" s="3"/>
      <c r="Q42" s="3" t="s">
        <v>23</v>
      </c>
    </row>
    <row r="43" spans="1:17" ht="24.95" customHeight="1">
      <c r="A43" s="3" t="s">
        <v>21</v>
      </c>
      <c r="B43" s="3" t="s">
        <v>59</v>
      </c>
      <c r="C43" s="3" t="s">
        <v>60</v>
      </c>
      <c r="D43" s="3" t="s">
        <v>27</v>
      </c>
      <c r="E43" s="3">
        <v>12</v>
      </c>
      <c r="F43" s="1">
        <v>2815.02</v>
      </c>
      <c r="G43" s="1">
        <v>2815.01</v>
      </c>
      <c r="H43" s="2">
        <v>0</v>
      </c>
      <c r="I43" s="4">
        <v>43.6</v>
      </c>
      <c r="J43" s="2">
        <f>F43+(I43/100*F43)</f>
        <v>4042.3687199999999</v>
      </c>
      <c r="K43" s="2">
        <f>G43+(I43/100*G43)</f>
        <v>4042.3543600000003</v>
      </c>
      <c r="L43" s="2">
        <f>TRUNC(J43+K43,2)</f>
        <v>8084.72</v>
      </c>
      <c r="M43" s="2">
        <f>IF((J43+K43), TRUNC((J43/(J43+K43)*O43),2), 0)</f>
        <v>48508.4</v>
      </c>
      <c r="N43" s="2">
        <f>IF((J43+K43), TRUNC((K43/(J43+K43)*O43),2), 0)</f>
        <v>48508.23</v>
      </c>
      <c r="O43" s="2">
        <f>TRUNC(L43*E43,2)</f>
        <v>97016.639999999999</v>
      </c>
      <c r="Q43" s="3" t="s">
        <v>23</v>
      </c>
    </row>
    <row r="44" spans="1:17" ht="24.95" customHeight="1">
      <c r="A44" s="3" t="s">
        <v>21</v>
      </c>
      <c r="B44" s="3" t="s">
        <v>61</v>
      </c>
      <c r="C44" s="3" t="s">
        <v>62</v>
      </c>
      <c r="D44" s="3" t="s">
        <v>27</v>
      </c>
      <c r="E44" s="3">
        <v>12</v>
      </c>
      <c r="F44" s="1">
        <v>2218.4250000000002</v>
      </c>
      <c r="G44" s="1">
        <v>2218.4299999999998</v>
      </c>
      <c r="H44" s="2">
        <v>0</v>
      </c>
      <c r="I44" s="4">
        <v>43.6</v>
      </c>
      <c r="J44" s="2">
        <f>F44+(I44/100*F44)</f>
        <v>3185.6583000000001</v>
      </c>
      <c r="K44" s="2">
        <f>G44+(I44/100*G44)</f>
        <v>3185.6654799999997</v>
      </c>
      <c r="L44" s="2">
        <f>TRUNC(J44+K44,2)</f>
        <v>6371.32</v>
      </c>
      <c r="M44" s="2">
        <f>IF((J44+K44), TRUNC((J44/(J44+K44)*O44),2), 0)</f>
        <v>38227.870000000003</v>
      </c>
      <c r="N44" s="2">
        <f>IF((J44+K44), TRUNC((K44/(J44+K44)*O44),2), 0)</f>
        <v>38227.96</v>
      </c>
      <c r="O44" s="2">
        <f>TRUNC(L44*E44,2)</f>
        <v>76455.839999999997</v>
      </c>
      <c r="Q44" s="3" t="s">
        <v>23</v>
      </c>
    </row>
    <row r="45" spans="1:17" ht="24.95" customHeight="1">
      <c r="A45" s="3" t="s">
        <v>21</v>
      </c>
      <c r="B45" s="3" t="s">
        <v>63</v>
      </c>
      <c r="C45" s="3" t="s">
        <v>64</v>
      </c>
      <c r="D45" s="3" t="s">
        <v>27</v>
      </c>
      <c r="E45" s="3">
        <v>12</v>
      </c>
      <c r="F45" s="1">
        <v>1725.86</v>
      </c>
      <c r="G45" s="1">
        <v>1725.87</v>
      </c>
      <c r="H45" s="2">
        <v>0</v>
      </c>
      <c r="I45" s="4">
        <v>43.6</v>
      </c>
      <c r="J45" s="2">
        <f>F45+(I45/100*F45)</f>
        <v>2478.3349600000001</v>
      </c>
      <c r="K45" s="2">
        <f>G45+(I45/100*G45)</f>
        <v>2478.3493199999998</v>
      </c>
      <c r="L45" s="2">
        <f>TRUNC(J45+K45,2)</f>
        <v>4956.68</v>
      </c>
      <c r="M45" s="2">
        <f>IF((J45+K45), TRUNC((J45/(J45+K45)*O45),2), 0)</f>
        <v>29739.99</v>
      </c>
      <c r="N45" s="2">
        <f>IF((J45+K45), TRUNC((K45/(J45+K45)*O45),2), 0)</f>
        <v>29740.16</v>
      </c>
      <c r="O45" s="2">
        <f>TRUNC(L45*E45,2)</f>
        <v>59480.160000000003</v>
      </c>
      <c r="Q45" s="3" t="s">
        <v>23</v>
      </c>
    </row>
    <row r="46" spans="1:17" ht="24.95" customHeight="1">
      <c r="A46" s="3" t="s">
        <v>21</v>
      </c>
      <c r="B46" s="3" t="s">
        <v>65</v>
      </c>
      <c r="C46" s="3" t="s">
        <v>66</v>
      </c>
      <c r="D46" s="3" t="s">
        <v>27</v>
      </c>
      <c r="E46" s="3">
        <v>12</v>
      </c>
      <c r="F46" s="1">
        <v>0</v>
      </c>
      <c r="G46" s="1">
        <v>4293.625</v>
      </c>
      <c r="H46" s="2">
        <v>0</v>
      </c>
      <c r="I46" s="4">
        <v>43.6</v>
      </c>
      <c r="J46" s="2">
        <f>F46+(I46/100*F46)</f>
        <v>0</v>
      </c>
      <c r="K46" s="2">
        <f>G46+(I46/100*G46)</f>
        <v>6165.6455000000005</v>
      </c>
      <c r="L46" s="2">
        <f>TRUNC(J46+K46,2)</f>
        <v>6165.64</v>
      </c>
      <c r="M46" s="2">
        <f>IF((J46+K46), TRUNC((J46/(J46+K46)*O46),2), 0)</f>
        <v>0</v>
      </c>
      <c r="N46" s="2">
        <f>IF((J46+K46), TRUNC((K46/(J46+K46)*O46),2), 0)</f>
        <v>73987.679999999993</v>
      </c>
      <c r="O46" s="2">
        <f>TRUNC(L46*E46,2)</f>
        <v>73987.679999999993</v>
      </c>
      <c r="Q46" s="3" t="s">
        <v>23</v>
      </c>
    </row>
    <row r="47" spans="1:17" ht="24.95" customHeight="1">
      <c r="A47" s="3" t="s">
        <v>21</v>
      </c>
      <c r="B47" s="3"/>
      <c r="C47" s="3" t="s">
        <v>67</v>
      </c>
      <c r="D47" s="3"/>
      <c r="E47" s="3">
        <v>0</v>
      </c>
      <c r="F47" s="3"/>
      <c r="G47" s="3"/>
      <c r="H47" s="3"/>
      <c r="I47" s="4"/>
      <c r="J47" s="3"/>
      <c r="K47" s="3"/>
      <c r="L47" s="3"/>
      <c r="M47" s="3"/>
      <c r="N47" s="3"/>
      <c r="O47" s="3"/>
      <c r="Q47" s="3" t="s">
        <v>23</v>
      </c>
    </row>
    <row r="48" spans="1:17" ht="24.95" customHeight="1">
      <c r="A48" s="3" t="s">
        <v>21</v>
      </c>
      <c r="B48" s="3" t="s">
        <v>68</v>
      </c>
      <c r="C48" s="3" t="s">
        <v>69</v>
      </c>
      <c r="D48" s="3" t="s">
        <v>27</v>
      </c>
      <c r="E48" s="3">
        <v>12</v>
      </c>
      <c r="F48" s="1">
        <v>408.57499999999999</v>
      </c>
      <c r="G48" s="1">
        <v>0</v>
      </c>
      <c r="H48" s="2">
        <v>408.57</v>
      </c>
      <c r="I48" s="4">
        <v>43.6</v>
      </c>
      <c r="J48" s="2">
        <f>F48+(I48/100*F48)</f>
        <v>586.71370000000002</v>
      </c>
      <c r="K48" s="2">
        <f>G48+(I48/100*G48)</f>
        <v>0</v>
      </c>
      <c r="L48" s="2">
        <f>TRUNC(J48+K48,2)</f>
        <v>586.71</v>
      </c>
      <c r="M48" s="2">
        <f>IF((J48+K48), TRUNC((J48/(J48+K48)*O48),2), 0)</f>
        <v>7040.52</v>
      </c>
      <c r="N48" s="2">
        <f>IF((J48+K48), TRUNC((K48/(J48+K48)*O48),2), 0)</f>
        <v>0</v>
      </c>
      <c r="O48" s="2">
        <f>TRUNC(L48*E48,2)</f>
        <v>7040.52</v>
      </c>
      <c r="Q48" s="3" t="s">
        <v>23</v>
      </c>
    </row>
    <row r="49" spans="1:17" ht="24.95" customHeight="1">
      <c r="A49" s="3" t="s">
        <v>21</v>
      </c>
      <c r="B49" s="3" t="s">
        <v>70</v>
      </c>
      <c r="C49" s="3" t="s">
        <v>71</v>
      </c>
      <c r="D49" s="3" t="s">
        <v>27</v>
      </c>
      <c r="E49" s="3">
        <v>12</v>
      </c>
      <c r="F49" s="1">
        <v>406.82</v>
      </c>
      <c r="G49" s="1">
        <v>0</v>
      </c>
      <c r="H49" s="2">
        <v>406.82</v>
      </c>
      <c r="I49" s="4">
        <v>43.6</v>
      </c>
      <c r="J49" s="2">
        <f>F49+(I49/100*F49)</f>
        <v>584.19352000000003</v>
      </c>
      <c r="K49" s="2">
        <f>G49+(I49/100*G49)</f>
        <v>0</v>
      </c>
      <c r="L49" s="2">
        <f>TRUNC(J49+K49,2)</f>
        <v>584.19000000000005</v>
      </c>
      <c r="M49" s="2">
        <f>IF((J49+K49), TRUNC((J49/(J49+K49)*O49),2), 0)</f>
        <v>7010.28</v>
      </c>
      <c r="N49" s="2">
        <f>IF((J49+K49), TRUNC((K49/(J49+K49)*O49),2), 0)</f>
        <v>0</v>
      </c>
      <c r="O49" s="2">
        <f>TRUNC(L49*E49,2)</f>
        <v>7010.28</v>
      </c>
      <c r="Q49" s="3" t="s">
        <v>23</v>
      </c>
    </row>
    <row r="50" spans="1:17" ht="24.95" customHeight="1">
      <c r="A50" s="3" t="s">
        <v>21</v>
      </c>
      <c r="B50" s="3"/>
      <c r="C50" s="3" t="s">
        <v>72</v>
      </c>
      <c r="D50" s="3"/>
      <c r="E50" s="3">
        <v>0</v>
      </c>
      <c r="F50" s="3"/>
      <c r="G50" s="3"/>
      <c r="H50" s="3"/>
      <c r="I50" s="4"/>
      <c r="J50" s="3"/>
      <c r="K50" s="3"/>
      <c r="L50" s="3"/>
      <c r="M50" s="3"/>
      <c r="N50" s="3"/>
      <c r="O50" s="3"/>
      <c r="Q50" s="3" t="s">
        <v>23</v>
      </c>
    </row>
    <row r="51" spans="1:17" ht="24.95" customHeight="1">
      <c r="A51" s="3" t="s">
        <v>21</v>
      </c>
      <c r="B51" s="3" t="s">
        <v>73</v>
      </c>
      <c r="C51" s="3" t="s">
        <v>74</v>
      </c>
      <c r="D51" s="3" t="s">
        <v>27</v>
      </c>
      <c r="E51" s="3">
        <v>36</v>
      </c>
      <c r="F51" s="1">
        <v>0</v>
      </c>
      <c r="G51" s="1">
        <f>2450.225</f>
        <v>2450.2249999999999</v>
      </c>
      <c r="H51" s="2">
        <v>0</v>
      </c>
      <c r="I51" s="4">
        <v>43.6</v>
      </c>
      <c r="J51" s="2">
        <f>F51+(I51/100*F51)</f>
        <v>0</v>
      </c>
      <c r="K51" s="2">
        <f>G51+(I51/100*G51)</f>
        <v>3518.5230999999999</v>
      </c>
      <c r="L51" s="2">
        <f>TRUNC(J51+K51,2)</f>
        <v>3518.52</v>
      </c>
      <c r="M51" s="2">
        <f>IF((J51+K51), TRUNC((J51/(J51+K51)*O51),2), 0)</f>
        <v>0</v>
      </c>
      <c r="N51" s="2">
        <f>IF((J51+K51), TRUNC((K51/(J51+K51)*O51),2), 0)</f>
        <v>126666.72</v>
      </c>
      <c r="O51" s="2">
        <f>TRUNC(L51*E51,2)</f>
        <v>126666.72</v>
      </c>
      <c r="Q51" s="3" t="s">
        <v>23</v>
      </c>
    </row>
    <row r="52" spans="1:17">
      <c r="A52" s="7" t="s">
        <v>41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>
        <f>ROUND(SUM(O31:O51), 2)</f>
        <v>549659.16</v>
      </c>
    </row>
    <row r="53" spans="1:17">
      <c r="A53" s="7" t="s">
        <v>75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f>SUM(O29,O52)</f>
        <v>1747986.7800000003</v>
      </c>
    </row>
    <row r="55" spans="1:17">
      <c r="A55" t="str">
        <f>CONCATENATE("Importa o presente valor total proposto em: ", TEXT(SUM(O29,O52), "R$ #.###,#0"))</f>
        <v>Importa o presente valor total proposto em: R$ 1.747.986,78</v>
      </c>
    </row>
    <row r="57" spans="1:17">
      <c r="B57" s="9" t="s">
        <v>76</v>
      </c>
    </row>
    <row r="58" spans="1:17">
      <c r="B58" s="9" t="s">
        <v>77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2025-04-29T18:01:00Z</dcterms:created>
  <dcterms:modified xsi:type="dcterms:W3CDTF">2025-04-29T18:15:12Z</dcterms:modified>
</cp:coreProperties>
</file>