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SIE-GABA-DIAF-GELIC\Licitacoes\COLIC 2 - PROCEDIMENTOS\Editais\2025\Concorrência Eletrônica\CE-0092-2025 - Projeto TPS, pátio Aeroporto São Joaquim - SPAF\Anexo IV\"/>
    </mc:Choice>
  </mc:AlternateContent>
  <xr:revisionPtr revIDLastSave="0" documentId="13_ncr:1_{6D2E10C6-F7AC-4053-BD3C-BB9C133EAED1}" xr6:coauthVersionLast="36" xr6:coauthVersionMax="36" xr10:uidLastSave="{00000000-0000-0000-0000-000000000000}"/>
  <bookViews>
    <workbookView xWindow="0" yWindow="0" windowWidth="21570" windowHeight="5685" xr2:uid="{00000000-000D-0000-FFFF-FFFF00000000}"/>
  </bookViews>
  <sheets>
    <sheet name="Proposta" sheetId="1" r:id="rId1"/>
    <sheet name="Referencial" sheetId="2" r:id="rId2"/>
    <sheet name="Relatório" sheetId="3" r:id="rId3"/>
  </sheets>
  <calcPr calcId="191029"/>
</workbook>
</file>

<file path=xl/calcChain.xml><?xml version="1.0" encoding="utf-8"?>
<calcChain xmlns="http://schemas.openxmlformats.org/spreadsheetml/2006/main">
  <c r="O42" i="1" l="1"/>
  <c r="O41" i="1"/>
  <c r="K40" i="1"/>
  <c r="J40" i="1"/>
  <c r="J35" i="1"/>
  <c r="K35" i="1"/>
  <c r="J36" i="1"/>
  <c r="K36" i="1"/>
  <c r="J37" i="1"/>
  <c r="K37" i="1"/>
  <c r="J38" i="1"/>
  <c r="K38" i="1"/>
  <c r="K34" i="1"/>
  <c r="J34" i="1"/>
  <c r="J22" i="1"/>
  <c r="K22" i="1"/>
  <c r="J23" i="1"/>
  <c r="K23" i="1"/>
  <c r="J24" i="1"/>
  <c r="K24" i="1"/>
  <c r="J25" i="1"/>
  <c r="K25" i="1"/>
  <c r="J26" i="1"/>
  <c r="L26" i="1" s="1"/>
  <c r="O26" i="1" s="1"/>
  <c r="P26" i="1" s="1"/>
  <c r="K26" i="1"/>
  <c r="J27" i="1"/>
  <c r="N27" i="1" s="1"/>
  <c r="K27" i="1"/>
  <c r="J28" i="1"/>
  <c r="N28" i="1" s="1"/>
  <c r="K28" i="1"/>
  <c r="J29" i="1"/>
  <c r="M29" i="1" s="1"/>
  <c r="K29" i="1"/>
  <c r="J30" i="1"/>
  <c r="L30" i="1" s="1"/>
  <c r="O30" i="1" s="1"/>
  <c r="K30" i="1"/>
  <c r="J31" i="1"/>
  <c r="K31" i="1"/>
  <c r="J32" i="1"/>
  <c r="K32" i="1"/>
  <c r="K21" i="1"/>
  <c r="J21" i="1"/>
  <c r="H22" i="1"/>
  <c r="H23" i="1"/>
  <c r="H24" i="1"/>
  <c r="H25" i="1"/>
  <c r="H26" i="1"/>
  <c r="H27" i="1"/>
  <c r="H28" i="1"/>
  <c r="H29" i="1"/>
  <c r="H30" i="1"/>
  <c r="H31" i="1"/>
  <c r="H32" i="1"/>
  <c r="H34" i="1"/>
  <c r="H35" i="1"/>
  <c r="H36" i="1"/>
  <c r="H37" i="1"/>
  <c r="H38" i="1"/>
  <c r="H40" i="1"/>
  <c r="H21" i="1"/>
  <c r="K40" i="3"/>
  <c r="J40" i="3"/>
  <c r="L40" i="3" s="1"/>
  <c r="O40" i="3" s="1"/>
  <c r="K38" i="3"/>
  <c r="J38" i="3"/>
  <c r="K37" i="3"/>
  <c r="L37" i="3" s="1"/>
  <c r="O37" i="3" s="1"/>
  <c r="J37" i="3"/>
  <c r="K36" i="3"/>
  <c r="L36" i="3" s="1"/>
  <c r="O36" i="3" s="1"/>
  <c r="J36" i="3"/>
  <c r="N36" i="3" s="1"/>
  <c r="K35" i="3"/>
  <c r="J35" i="3"/>
  <c r="K34" i="3"/>
  <c r="J34" i="3"/>
  <c r="K32" i="3"/>
  <c r="J32" i="3"/>
  <c r="K31" i="3"/>
  <c r="J31" i="3"/>
  <c r="K30" i="3"/>
  <c r="J30" i="3"/>
  <c r="K29" i="3"/>
  <c r="J29" i="3"/>
  <c r="L29" i="3" s="1"/>
  <c r="O29" i="3" s="1"/>
  <c r="K28" i="3"/>
  <c r="J28" i="3"/>
  <c r="L28" i="3" s="1"/>
  <c r="O28" i="3" s="1"/>
  <c r="K27" i="3"/>
  <c r="J27" i="3"/>
  <c r="L27" i="3" s="1"/>
  <c r="O27" i="3" s="1"/>
  <c r="K26" i="3"/>
  <c r="L26" i="3" s="1"/>
  <c r="O26" i="3" s="1"/>
  <c r="J26" i="3"/>
  <c r="K25" i="3"/>
  <c r="L25" i="3" s="1"/>
  <c r="O25" i="3" s="1"/>
  <c r="J25" i="3"/>
  <c r="K24" i="3"/>
  <c r="J24" i="3"/>
  <c r="L24" i="3" s="1"/>
  <c r="O24" i="3" s="1"/>
  <c r="K23" i="3"/>
  <c r="J23" i="3"/>
  <c r="K22" i="3"/>
  <c r="J22" i="3"/>
  <c r="K21" i="3"/>
  <c r="J21" i="3"/>
  <c r="K40" i="2"/>
  <c r="J40" i="2"/>
  <c r="L40" i="2" s="1"/>
  <c r="O40" i="2" s="1"/>
  <c r="P39" i="2"/>
  <c r="K38" i="2"/>
  <c r="J38" i="2"/>
  <c r="K37" i="2"/>
  <c r="J37" i="2"/>
  <c r="K36" i="2"/>
  <c r="J36" i="2"/>
  <c r="K35" i="2"/>
  <c r="J35" i="2"/>
  <c r="K34" i="2"/>
  <c r="J34" i="2"/>
  <c r="L34" i="2" s="1"/>
  <c r="O34" i="2" s="1"/>
  <c r="P33" i="2"/>
  <c r="K32" i="2"/>
  <c r="L32" i="2" s="1"/>
  <c r="O32" i="2" s="1"/>
  <c r="J32" i="2"/>
  <c r="K31" i="2"/>
  <c r="J31" i="2"/>
  <c r="K30" i="2"/>
  <c r="J30" i="2"/>
  <c r="L29" i="2"/>
  <c r="O29" i="2" s="1"/>
  <c r="K29" i="2"/>
  <c r="J29" i="2"/>
  <c r="K28" i="2"/>
  <c r="J28" i="2"/>
  <c r="L27" i="2"/>
  <c r="O27" i="2" s="1"/>
  <c r="K27" i="2"/>
  <c r="J27" i="2"/>
  <c r="K26" i="2"/>
  <c r="J26" i="2"/>
  <c r="L26" i="2" s="1"/>
  <c r="O26" i="2" s="1"/>
  <c r="K25" i="2"/>
  <c r="J25" i="2"/>
  <c r="K24" i="2"/>
  <c r="J24" i="2"/>
  <c r="L24" i="2" s="1"/>
  <c r="O24" i="2" s="1"/>
  <c r="K23" i="2"/>
  <c r="J23" i="2"/>
  <c r="K22" i="2"/>
  <c r="J22" i="2"/>
  <c r="K21" i="2"/>
  <c r="J21" i="2"/>
  <c r="P20" i="2"/>
  <c r="P19" i="2"/>
  <c r="Q39" i="1"/>
  <c r="P39" i="1"/>
  <c r="N38" i="1"/>
  <c r="M38" i="1"/>
  <c r="L38" i="1"/>
  <c r="O38" i="1" s="1"/>
  <c r="N36" i="1"/>
  <c r="N35" i="1"/>
  <c r="N34" i="1"/>
  <c r="Q33" i="1"/>
  <c r="P33" i="1"/>
  <c r="N32" i="1"/>
  <c r="L31" i="1"/>
  <c r="O31" i="1" s="1"/>
  <c r="L25" i="1"/>
  <c r="O25" i="1" s="1"/>
  <c r="N24" i="1"/>
  <c r="N23" i="1"/>
  <c r="M23" i="1"/>
  <c r="L23" i="1"/>
  <c r="O23" i="1" s="1"/>
  <c r="N22" i="1"/>
  <c r="N21" i="1"/>
  <c r="L28" i="1" l="1"/>
  <c r="O28" i="1" s="1"/>
  <c r="P28" i="1" s="1"/>
  <c r="M28" i="1"/>
  <c r="Q25" i="1"/>
  <c r="Q28" i="1"/>
  <c r="P40" i="2"/>
  <c r="N40" i="2"/>
  <c r="M40" i="2"/>
  <c r="N37" i="3"/>
  <c r="M37" i="3"/>
  <c r="N24" i="2"/>
  <c r="P24" i="2"/>
  <c r="M24" i="2"/>
  <c r="Q26" i="1"/>
  <c r="N29" i="3"/>
  <c r="M29" i="3"/>
  <c r="M30" i="2"/>
  <c r="P34" i="2"/>
  <c r="P27" i="2"/>
  <c r="N27" i="2"/>
  <c r="M27" i="2"/>
  <c r="L21" i="1"/>
  <c r="O21" i="1" s="1"/>
  <c r="M26" i="1"/>
  <c r="N40" i="1"/>
  <c r="M40" i="1"/>
  <c r="L34" i="3"/>
  <c r="O34" i="3" s="1"/>
  <c r="N26" i="3"/>
  <c r="N26" i="2"/>
  <c r="M26" i="2"/>
  <c r="P26" i="2"/>
  <c r="N21" i="3"/>
  <c r="N22" i="3"/>
  <c r="P31" i="1"/>
  <c r="L37" i="2"/>
  <c r="O37" i="2" s="1"/>
  <c r="P37" i="2" s="1"/>
  <c r="N37" i="2"/>
  <c r="M37" i="2"/>
  <c r="N38" i="2"/>
  <c r="M21" i="1"/>
  <c r="L30" i="2"/>
  <c r="O30" i="2" s="1"/>
  <c r="M26" i="3"/>
  <c r="L34" i="1"/>
  <c r="O34" i="1" s="1"/>
  <c r="M34" i="1"/>
  <c r="N28" i="3"/>
  <c r="M28" i="3"/>
  <c r="N34" i="2"/>
  <c r="M34" i="2"/>
  <c r="L22" i="2"/>
  <c r="O22" i="2" s="1"/>
  <c r="N22" i="2"/>
  <c r="M22" i="2"/>
  <c r="N36" i="2"/>
  <c r="N38" i="3"/>
  <c r="P25" i="1"/>
  <c r="N30" i="3"/>
  <c r="L30" i="3"/>
  <c r="O30" i="3" s="1"/>
  <c r="Q30" i="1" s="1"/>
  <c r="P29" i="2"/>
  <c r="N29" i="2"/>
  <c r="M29" i="2"/>
  <c r="N30" i="2"/>
  <c r="Q27" i="1"/>
  <c r="P30" i="1"/>
  <c r="N31" i="1"/>
  <c r="M31" i="1"/>
  <c r="N37" i="1"/>
  <c r="M37" i="1"/>
  <c r="L37" i="1"/>
  <c r="O37" i="1" s="1"/>
  <c r="P37" i="1" s="1"/>
  <c r="M23" i="2"/>
  <c r="L23" i="3"/>
  <c r="O23" i="3" s="1"/>
  <c r="Q23" i="1" s="1"/>
  <c r="M40" i="3"/>
  <c r="N40" i="3"/>
  <c r="L40" i="1"/>
  <c r="O40" i="1" s="1"/>
  <c r="P40" i="1" s="1"/>
  <c r="N26" i="1"/>
  <c r="N31" i="3"/>
  <c r="L31" i="2"/>
  <c r="O31" i="2" s="1"/>
  <c r="P31" i="2" s="1"/>
  <c r="M27" i="3"/>
  <c r="N29" i="1"/>
  <c r="M31" i="2"/>
  <c r="N27" i="3"/>
  <c r="L35" i="3"/>
  <c r="O35" i="3" s="1"/>
  <c r="M35" i="1"/>
  <c r="M24" i="3"/>
  <c r="M35" i="3"/>
  <c r="L22" i="1"/>
  <c r="O22" i="1" s="1"/>
  <c r="P22" i="1" s="1"/>
  <c r="L38" i="2"/>
  <c r="O38" i="2" s="1"/>
  <c r="L21" i="3"/>
  <c r="O21" i="3" s="1"/>
  <c r="N24" i="3"/>
  <c r="L31" i="3"/>
  <c r="O31" i="3" s="1"/>
  <c r="Q31" i="1" s="1"/>
  <c r="M22" i="1"/>
  <c r="M27" i="1"/>
  <c r="M32" i="1"/>
  <c r="L23" i="2"/>
  <c r="O23" i="2" s="1"/>
  <c r="M38" i="2"/>
  <c r="M21" i="3"/>
  <c r="M31" i="3"/>
  <c r="L25" i="2"/>
  <c r="O25" i="2" s="1"/>
  <c r="P25" i="2" s="1"/>
  <c r="L24" i="1"/>
  <c r="O24" i="1" s="1"/>
  <c r="P24" i="1" s="1"/>
  <c r="L29" i="1"/>
  <c r="O29" i="1" s="1"/>
  <c r="P29" i="1" s="1"/>
  <c r="L28" i="2"/>
  <c r="O28" i="2" s="1"/>
  <c r="P28" i="2" s="1"/>
  <c r="L38" i="3"/>
  <c r="O38" i="3" s="1"/>
  <c r="Q38" i="1" s="1"/>
  <c r="M24" i="1"/>
  <c r="L35" i="1"/>
  <c r="O35" i="1" s="1"/>
  <c r="P35" i="1" s="1"/>
  <c r="L35" i="2"/>
  <c r="O35" i="2" s="1"/>
  <c r="P35" i="2" s="1"/>
  <c r="L27" i="1"/>
  <c r="O27" i="1" s="1"/>
  <c r="P27" i="1" s="1"/>
  <c r="L32" i="1"/>
  <c r="O32" i="1" s="1"/>
  <c r="M25" i="1"/>
  <c r="M30" i="1"/>
  <c r="M32" i="2"/>
  <c r="M25" i="3"/>
  <c r="M36" i="3"/>
  <c r="N25" i="1"/>
  <c r="N30" i="1"/>
  <c r="L36" i="1"/>
  <c r="O36" i="1" s="1"/>
  <c r="P36" i="1" s="1"/>
  <c r="N32" i="2"/>
  <c r="L36" i="2"/>
  <c r="O36" i="2" s="1"/>
  <c r="P36" i="2" s="1"/>
  <c r="L22" i="3"/>
  <c r="O22" i="3" s="1"/>
  <c r="N25" i="3"/>
  <c r="L32" i="3"/>
  <c r="O32" i="3" s="1"/>
  <c r="Q32" i="1" s="1"/>
  <c r="M36" i="1"/>
  <c r="L21" i="2"/>
  <c r="O21" i="2" s="1"/>
  <c r="M36" i="2"/>
  <c r="M22" i="3"/>
  <c r="M32" i="3"/>
  <c r="Q34" i="1" l="1"/>
  <c r="Q29" i="1"/>
  <c r="M38" i="3"/>
  <c r="N25" i="2"/>
  <c r="Q37" i="1"/>
  <c r="O41" i="2"/>
  <c r="P21" i="2"/>
  <c r="N21" i="2"/>
  <c r="N23" i="3"/>
  <c r="Q35" i="1"/>
  <c r="M23" i="3"/>
  <c r="M21" i="2"/>
  <c r="N28" i="2"/>
  <c r="N35" i="2"/>
  <c r="M35" i="2"/>
  <c r="P23" i="2"/>
  <c r="N23" i="2"/>
  <c r="M34" i="3"/>
  <c r="M25" i="2"/>
  <c r="Q22" i="1"/>
  <c r="P22" i="2"/>
  <c r="Q36" i="1"/>
  <c r="P32" i="2"/>
  <c r="P23" i="1"/>
  <c r="Q24" i="1"/>
  <c r="N34" i="3"/>
  <c r="P34" i="1"/>
  <c r="O41" i="3"/>
  <c r="Q21" i="1"/>
  <c r="P38" i="1"/>
  <c r="P30" i="2"/>
  <c r="P21" i="1"/>
  <c r="M28" i="2"/>
  <c r="N31" i="2"/>
  <c r="N35" i="3"/>
  <c r="P32" i="1"/>
  <c r="P38" i="2"/>
  <c r="Q40" i="1"/>
  <c r="M30" i="3"/>
  <c r="N32" i="3"/>
  <c r="A44" i="1" l="1"/>
  <c r="A44" i="3"/>
  <c r="O42" i="3"/>
  <c r="A44" i="2"/>
  <c r="O42" i="2"/>
  <c r="I10" i="2" l="1"/>
  <c r="H10" i="2"/>
  <c r="I10" i="3"/>
  <c r="H10" i="3"/>
  <c r="I10" i="1"/>
  <c r="H10" i="1"/>
</calcChain>
</file>

<file path=xl/sharedStrings.xml><?xml version="1.0" encoding="utf-8"?>
<sst xmlns="http://schemas.openxmlformats.org/spreadsheetml/2006/main" count="376" uniqueCount="79">
  <si>
    <t xml:space="preserve">      </t>
  </si>
  <si>
    <t xml:space="preserve">      ESTADO DE SANTA CATARINA</t>
  </si>
  <si>
    <t xml:space="preserve">      PROPOSTA DAS LICITANTES</t>
  </si>
  <si>
    <t>201 - Serviços Técnicos</t>
  </si>
  <si>
    <t>Tabela de Origem</t>
  </si>
  <si>
    <t>Cód Auxiliar</t>
  </si>
  <si>
    <t>Descrição do Serviço</t>
  </si>
  <si>
    <t>Unid.</t>
  </si>
  <si>
    <t>Quantidade</t>
  </si>
  <si>
    <t>Custo Unit. Material (R$)</t>
  </si>
  <si>
    <t>Custo Unit. MO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</si>
  <si>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</si>
  <si>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</si>
  <si>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</si>
  <si>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</si>
  <si>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</si>
  <si>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</si>
  <si>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</si>
  <si>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</si>
  <si>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</si>
  <si>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</si>
  <si>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Tabela Referencial de Preço SINAPI 2024 DEZEMBRO Onerada</t>
  </si>
  <si>
    <t>Serviços Técnicos</t>
  </si>
  <si>
    <t/>
  </si>
  <si>
    <t>TERMINAL DE PASSAGEIROS</t>
  </si>
  <si>
    <t>CPU126277</t>
  </si>
  <si>
    <t>PROJETO ARQUITETÔNICO (Ref. DER-ES - 03/2024 - Atualização para 01/2025)</t>
  </si>
  <si>
    <t>M2</t>
  </si>
  <si>
    <t>CPU126278</t>
  </si>
  <si>
    <t>LEVANTAMENTO ARQUITETÔNICO (Ref. DER-ES - 03/2024 - Atualização para 01/2025)</t>
  </si>
  <si>
    <t>CPU126279</t>
  </si>
  <si>
    <t>PROJETO DE SINALIZAÇÃO - INTERNO E EXTERNO (Ref. DER-ES - 03/2024 - Atualização para 01/2025)</t>
  </si>
  <si>
    <t>CPU126280</t>
  </si>
  <si>
    <t>LEVANTAMENTO DE REDES HIDROSSANITÁRIAS(Ref. DER-ES - 03/2024 - Atualização para 01/2025)</t>
  </si>
  <si>
    <t>CPU126295</t>
  </si>
  <si>
    <t>PROJETO HIDROSSANITÁRIO  (Ref. DER-ES - 03/2024 - Atualização para 01/2025)</t>
  </si>
  <si>
    <t>CPU126281</t>
  </si>
  <si>
    <t>PROJETO ESTRUTURAL, INCLUSIVE FUNDAÇÕES  (Ref. DER-ES - 03/2024 - Atualização para 01/2025)</t>
  </si>
  <si>
    <t>CPU126282</t>
  </si>
  <si>
    <t>PROJETO REDES ELÉTRICAS (Ref. DER-ES - 03/2024 - Atualização para 01/2025)</t>
  </si>
  <si>
    <t>CPU126283</t>
  </si>
  <si>
    <t>PROJETO DO SIST.DE CABEAMENTO ESTRUTURADO (VOZ, DADOS E SONORIZAÇÃO) - (Ref. DER-ES - 03/2024 - Atualização para 01/2025)</t>
  </si>
  <si>
    <t>CPU126284</t>
  </si>
  <si>
    <t>PROJETO DE PREVENÇÃO E COMBATE A INCÊNDIO (Ref. DER-ES - 03/2024 - Atualização para 01/2025)</t>
  </si>
  <si>
    <t>CPU126285</t>
  </si>
  <si>
    <t>PROJETO DE CLIMATIZAÇÃO E CONFORTO AMBIENTAL (Ref. DER-ES - 03/2024 - Atualização para 01/2025)</t>
  </si>
  <si>
    <t>CPU126286</t>
  </si>
  <si>
    <t>PROJETO DE ALARME E CFTV (Ref. DER-ES - 03/2024 - Atualização para 01/2025)</t>
  </si>
  <si>
    <t>CPU126287</t>
  </si>
  <si>
    <t>PROJETO SPDA (PARARRAIO) (Ref. DER-ES - 03/2024 - Atualização para 01/2025)</t>
  </si>
  <si>
    <t>ESTACIONAMENTO E COMPLEMENTARES</t>
  </si>
  <si>
    <t>CPU126288</t>
  </si>
  <si>
    <t>PROJETO ELÉTRICO (Ref. DER-ES - 03/2024 - Atualização para 01/2025)</t>
  </si>
  <si>
    <t>CPU126289</t>
  </si>
  <si>
    <t>PROJETO DE TERRAPLENAGEM (Ref. DER-ES - 03/2024 - Atualização para 01/2025)</t>
  </si>
  <si>
    <t>CPU126290</t>
  </si>
  <si>
    <t>PROJETO DE DRENAGEM (Ref. DER-ES - 03/2024 - Atualização para 01/2025)</t>
  </si>
  <si>
    <t>CPU126291</t>
  </si>
  <si>
    <t>"PROJETO DE URBANISMO (MUROS, CALÇADAS, PAVIMENTAÇÕES, CANTEIROS, ACESSOS,OUTROS) (Ref. DER-ES - 03/2024 - Atualização para 01/2025)"</t>
  </si>
  <si>
    <t>CPU126293</t>
  </si>
  <si>
    <t>"PROJETO DE PAISAGISMO (ESPÉCIES, PORTES, QUANTIDADES, MOBILIÁRIO EXTERNO EACESSÓRIOS) (Ref. DER-ES - 03/2024 - Atualização para 01/2025)"</t>
  </si>
  <si>
    <t>PLANILHA ORÇAMENTÁRIA</t>
  </si>
  <si>
    <t>CPU126294</t>
  </si>
  <si>
    <t>"PLANILHA ORÇAMENTÁRIA (PLANILHA DE QUANTITATIVOS, MEMÓRIA DE CALCULO,COMPOSIÇÕES DE CUSTOS, CRONOGRAMA FÍSICO-FINANCEIRO E COTAÇÕES DE PREÇOS)* (Ref. DER-ES - 03/2024 - Atualização para 01/2025)"</t>
  </si>
  <si>
    <t xml:space="preserve">Total do Grupo: </t>
  </si>
  <si>
    <t xml:space="preserve">Total da Proposta: </t>
  </si>
  <si>
    <t>Sistema Integrado de Controle de Obras Públicas</t>
  </si>
  <si>
    <t>Emitido em: 21/05/2025</t>
  </si>
  <si>
    <t xml:space="preserve">Obra: </t>
  </si>
  <si>
    <t>Contratação de empresa de engenharia para elaboração de projeto básico e executivo de implantação do Terminal de Passageiros  TPS , pátio de estacionamento e áreas complementares do Aeroporto Catarinense de São Joaquim.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</si>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</sst>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0.00&quot;%&quot;"/>
  </numFmts>
  <fonts count="5">
    <font>
      <sz val="11"/>
      <color indexed="8"/>
      <name val="Calibri"/>
      <family val="2"/>
      <scheme val="minor"/>
    </font>
    <font>
      <sz val="8"/>
      <name val="Helvetica"/>
    </font>
    <font>
      <sz val="8"/>
      <name val="Helvetica"/>
    </font>
    <font>
      <b/>
      <sz val="8"/>
      <name val="Helvetica-Bold"/>
    </font>
    <font>
      <sz val="14"/>
      <name val="Helvetica-Bold"/>
    </font>
  </fonts>
  <fills count="5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164" fontId="1" fillId="3" borderId="1" xfId="0" applyNumberFormat="1" applyFont="1" applyFill="1" applyBorder="1" applyAlignment="1" applyProtection="1">
      <alignment horizontal="right"/>
      <protection locked="0"/>
    </xf>
    <xf numFmtId="164" fontId="1" fillId="2" borderId="1" xfId="0" applyNumberFormat="1" applyFont="1" applyFill="1" applyBorder="1" applyAlignment="1">
      <alignment horizontal="right"/>
    </xf>
    <xf numFmtId="0" fontId="1" fillId="0" borderId="1" xfId="0" applyFont="1" applyBorder="1" applyAlignment="1">
      <alignment wrapText="1"/>
    </xf>
    <xf numFmtId="165" fontId="1" fillId="0" borderId="1" xfId="0" applyNumberFormat="1" applyFont="1" applyBorder="1" applyAlignment="1">
      <alignment wrapText="1"/>
    </xf>
    <xf numFmtId="0" fontId="1" fillId="4" borderId="2" xfId="0" applyFont="1" applyFill="1" applyBorder="1" applyAlignment="1" applyProtection="1">
      <alignment horizontal="left"/>
      <protection locked="0"/>
    </xf>
    <xf numFmtId="10" fontId="0" fillId="4" borderId="2" xfId="0" applyNumberFormat="1" applyFill="1" applyBorder="1" applyAlignment="1" applyProtection="1">
      <alignment horizontal="center" vertical="center"/>
      <protection locked="0"/>
    </xf>
    <xf numFmtId="0" fontId="0" fillId="4" borderId="2" xfId="0" applyFill="1" applyBorder="1" applyAlignment="1">
      <alignment horizontal="left"/>
    </xf>
    <xf numFmtId="164" fontId="0" fillId="4" borderId="2" xfId="0" applyNumberFormat="1" applyFill="1" applyBorder="1" applyAlignment="1">
      <alignment horizontal="left"/>
    </xf>
    <xf numFmtId="0" fontId="3" fillId="0" borderId="0" xfId="0" applyFont="1" applyProtection="1">
      <protection locked="0"/>
    </xf>
    <xf numFmtId="0" fontId="3" fillId="0" borderId="0" xfId="0" applyFont="1"/>
    <xf numFmtId="0" fontId="3" fillId="3" borderId="1" xfId="0" applyFont="1" applyFill="1" applyBorder="1" applyAlignment="1">
      <alignment horizontal="center"/>
    </xf>
    <xf numFmtId="0" fontId="2" fillId="0" borderId="0" xfId="0" applyFont="1" applyAlignment="1">
      <alignment horizontal="left" wrapText="1"/>
    </xf>
    <xf numFmtId="0" fontId="0" fillId="0" borderId="0" xfId="0"/>
    <xf numFmtId="0" fontId="4" fillId="0" borderId="0" xfId="0" applyFont="1" applyAlignment="1" applyProtection="1">
      <alignment horizontal="center"/>
      <protection locked="0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358139</xdr:colOff>
      <xdr:row>1</xdr:row>
      <xdr:rowOff>175260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58140" cy="36576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</xdr:row>
      <xdr:rowOff>0</xdr:rowOff>
    </xdr:from>
    <xdr:to>
      <xdr:col>1</xdr:col>
      <xdr:colOff>0</xdr:colOff>
      <xdr:row>46</xdr:row>
      <xdr:rowOff>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358139</xdr:colOff>
      <xdr:row>1</xdr:row>
      <xdr:rowOff>175260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58140" cy="36576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</xdr:row>
      <xdr:rowOff>0</xdr:rowOff>
    </xdr:from>
    <xdr:to>
      <xdr:col>1</xdr:col>
      <xdr:colOff>0</xdr:colOff>
      <xdr:row>46</xdr:row>
      <xdr:rowOff>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358139</xdr:colOff>
      <xdr:row>1</xdr:row>
      <xdr:rowOff>175260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58140" cy="36576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</xdr:row>
      <xdr:rowOff>0</xdr:rowOff>
    </xdr:from>
    <xdr:to>
      <xdr:col>1</xdr:col>
      <xdr:colOff>0</xdr:colOff>
      <xdr:row>46</xdr:row>
      <xdr:rowOff>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7"/>
  <sheetViews>
    <sheetView tabSelected="1" topLeftCell="I27" workbookViewId="0">
      <selection activeCell="O43" sqref="O43"/>
    </sheetView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7" width="24.42578125" customWidth="1"/>
  </cols>
  <sheetData>
    <row r="1" spans="1:9">
      <c r="B1" s="12" t="s">
        <v>0</v>
      </c>
      <c r="C1" s="13"/>
      <c r="D1" s="13"/>
      <c r="E1" s="13"/>
      <c r="F1" s="13"/>
    </row>
    <row r="2" spans="1:9">
      <c r="B2" s="12" t="s">
        <v>1</v>
      </c>
      <c r="C2" s="13"/>
      <c r="D2" s="13"/>
      <c r="E2" s="13"/>
      <c r="F2" s="13"/>
    </row>
    <row r="3" spans="1:9">
      <c r="B3" s="12" t="s">
        <v>0</v>
      </c>
      <c r="C3" s="13"/>
      <c r="D3" s="13"/>
      <c r="E3" s="13"/>
      <c r="F3" s="13"/>
    </row>
    <row r="4" spans="1:9" ht="18">
      <c r="A4" s="14" t="s">
        <v>2</v>
      </c>
      <c r="B4" s="13"/>
      <c r="C4" s="13"/>
      <c r="D4" s="13"/>
      <c r="E4" s="13"/>
      <c r="F4" s="13"/>
      <c r="G4" s="13"/>
    </row>
    <row r="6" spans="1:9">
      <c r="A6" s="15" t="s">
        <v>68</v>
      </c>
      <c r="B6" s="7" t="s">
        <v>69</v>
      </c>
      <c r="H6" s="10" t="s">
        <v>76</v>
      </c>
    </row>
    <row r="7" spans="1:9">
      <c r="A7" s="15" t="s">
        <v>70</v>
      </c>
      <c r="B7" s="5"/>
    </row>
    <row r="8" spans="1:9">
      <c r="A8" s="15" t="s">
        <v>71</v>
      </c>
      <c r="B8" s="5"/>
    </row>
    <row r="9" spans="1:9">
      <c r="A9" s="15" t="s">
        <v>72</v>
      </c>
      <c r="B9" s="5"/>
      <c r="H9" s="6" t="s">
        <v>77</v>
      </c>
      <c r="I9" s="6" t="s">
        <v>78</v>
      </c>
    </row>
    <row r="10" spans="1:9">
      <c r="A10" s="10" t="s">
        <v>73</v>
      </c>
      <c r="B10" s="6">
        <v>0</v>
      </c>
      <c r="D10" s="10" t="s">
        <v>74</v>
      </c>
      <c r="E10" s="6">
        <v>0</v>
      </c>
      <c r="H10" s="6" t="e">
        <f>SUM(M:M)/O42</f>
        <v>#DIV/0!</v>
      </c>
      <c r="I10" s="6" t="e">
        <f>SUM(N:N)/O42</f>
        <v>#DIV/0!</v>
      </c>
    </row>
    <row r="11" spans="1:9">
      <c r="A11" s="10" t="s">
        <v>74</v>
      </c>
      <c r="B11" s="6">
        <v>0</v>
      </c>
      <c r="D11" s="10" t="s">
        <v>75</v>
      </c>
      <c r="E11" s="6">
        <v>0</v>
      </c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1" t="s">
        <v>9</v>
      </c>
      <c r="G18" s="1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 t="s">
        <v>21</v>
      </c>
      <c r="B19" s="3"/>
      <c r="C19" s="3" t="s">
        <v>22</v>
      </c>
      <c r="D19" s="3"/>
      <c r="E19" s="3"/>
      <c r="F19" s="3"/>
      <c r="G19" s="3"/>
      <c r="H19" s="3"/>
      <c r="I19" s="4"/>
      <c r="J19" s="3"/>
      <c r="K19" s="3"/>
      <c r="L19" s="3"/>
      <c r="M19" s="3"/>
      <c r="N19" s="3"/>
      <c r="O19" s="3"/>
      <c r="P19" s="3"/>
      <c r="Q19" s="6"/>
    </row>
    <row r="20" spans="1:17" ht="24.95" customHeight="1">
      <c r="A20" s="3" t="s">
        <v>21</v>
      </c>
      <c r="B20" s="3"/>
      <c r="C20" s="3" t="s">
        <v>24</v>
      </c>
      <c r="D20" s="3"/>
      <c r="E20" s="3"/>
      <c r="F20" s="3"/>
      <c r="G20" s="3"/>
      <c r="H20" s="3"/>
      <c r="I20" s="4"/>
      <c r="J20" s="3"/>
      <c r="K20" s="3"/>
      <c r="L20" s="3"/>
      <c r="M20" s="3"/>
      <c r="N20" s="3"/>
      <c r="O20" s="3"/>
      <c r="P20" s="3"/>
      <c r="Q20" s="6"/>
    </row>
    <row r="21" spans="1:17" ht="24.95" customHeight="1">
      <c r="A21" s="3" t="s">
        <v>21</v>
      </c>
      <c r="B21" s="3" t="s">
        <v>25</v>
      </c>
      <c r="C21" s="3" t="s">
        <v>26</v>
      </c>
      <c r="D21" s="3" t="s">
        <v>27</v>
      </c>
      <c r="E21" s="3">
        <v>400</v>
      </c>
      <c r="F21" s="1"/>
      <c r="G21" s="1"/>
      <c r="H21" s="2">
        <f>F21+G21</f>
        <v>0</v>
      </c>
      <c r="I21" s="4"/>
      <c r="J21" s="2">
        <f>TRUNC(F21+(I21/100*F21),2)</f>
        <v>0</v>
      </c>
      <c r="K21" s="2">
        <f>TRUNC(G21+(I21/100*G21),2)</f>
        <v>0</v>
      </c>
      <c r="L21" s="2">
        <f t="shared" ref="L21:L32" si="0">TRUNC(J21+K21,2)</f>
        <v>0</v>
      </c>
      <c r="M21" s="2">
        <f t="shared" ref="M21:M32" si="1">IF((J21+K21), TRUNC((J21/(J21+K21)*O21),2), 0)</f>
        <v>0</v>
      </c>
      <c r="N21" s="2">
        <f t="shared" ref="N21:N32" si="2">IF((J21+K21), TRUNC((K21/(J21+K21)*O21),2), 0)</f>
        <v>0</v>
      </c>
      <c r="O21" s="2">
        <f t="shared" ref="O21:O32" si="3">TRUNC(L21*E21,2)</f>
        <v>0</v>
      </c>
      <c r="P21" s="3" t="str">
        <f>IF(O21&lt;=(Relatório!O21*1.05),"PREÇO VÁLIDO","PREÇO INVÁLIDO")</f>
        <v>PREÇO VÁLIDO</v>
      </c>
      <c r="Q21" s="6">
        <f>IF(Relatório!O21=0, -1, (O21/Relatório!O21)-1)</f>
        <v>-1</v>
      </c>
    </row>
    <row r="22" spans="1:17" ht="24.95" customHeight="1">
      <c r="A22" s="3" t="s">
        <v>21</v>
      </c>
      <c r="B22" s="3" t="s">
        <v>28</v>
      </c>
      <c r="C22" s="3" t="s">
        <v>29</v>
      </c>
      <c r="D22" s="3" t="s">
        <v>27</v>
      </c>
      <c r="E22" s="3">
        <v>400</v>
      </c>
      <c r="F22" s="1"/>
      <c r="G22" s="1"/>
      <c r="H22" s="2">
        <f t="shared" ref="H22:H40" si="4">F22+G22</f>
        <v>0</v>
      </c>
      <c r="I22" s="4"/>
      <c r="J22" s="2">
        <f t="shared" ref="J22:J32" si="5">TRUNC(F22+(I22/100*F22),2)</f>
        <v>0</v>
      </c>
      <c r="K22" s="2">
        <f t="shared" ref="K22:K32" si="6">TRUNC(G22+(I22/100*G22),2)</f>
        <v>0</v>
      </c>
      <c r="L22" s="2">
        <f t="shared" si="0"/>
        <v>0</v>
      </c>
      <c r="M22" s="2">
        <f t="shared" si="1"/>
        <v>0</v>
      </c>
      <c r="N22" s="2">
        <f t="shared" si="2"/>
        <v>0</v>
      </c>
      <c r="O22" s="2">
        <f t="shared" si="3"/>
        <v>0</v>
      </c>
      <c r="P22" s="3" t="str">
        <f>IF(O22&lt;=(Relatório!O22*1.05),"PREÇO VÁLIDO","PREÇO INVÁLIDO")</f>
        <v>PREÇO VÁLIDO</v>
      </c>
      <c r="Q22" s="6">
        <f>IF(Relatório!O22=0, -1, (O22/Relatório!O22)-1)</f>
        <v>-1</v>
      </c>
    </row>
    <row r="23" spans="1:17" ht="24.95" customHeight="1">
      <c r="A23" s="3" t="s">
        <v>21</v>
      </c>
      <c r="B23" s="3" t="s">
        <v>30</v>
      </c>
      <c r="C23" s="3" t="s">
        <v>31</v>
      </c>
      <c r="D23" s="3" t="s">
        <v>27</v>
      </c>
      <c r="E23" s="3">
        <v>400</v>
      </c>
      <c r="F23" s="1"/>
      <c r="G23" s="1"/>
      <c r="H23" s="2">
        <f t="shared" si="4"/>
        <v>0</v>
      </c>
      <c r="I23" s="4"/>
      <c r="J23" s="2">
        <f t="shared" si="5"/>
        <v>0</v>
      </c>
      <c r="K23" s="2">
        <f t="shared" si="6"/>
        <v>0</v>
      </c>
      <c r="L23" s="2">
        <f t="shared" si="0"/>
        <v>0</v>
      </c>
      <c r="M23" s="2">
        <f t="shared" si="1"/>
        <v>0</v>
      </c>
      <c r="N23" s="2">
        <f t="shared" si="2"/>
        <v>0</v>
      </c>
      <c r="O23" s="2">
        <f t="shared" si="3"/>
        <v>0</v>
      </c>
      <c r="P23" s="3" t="str">
        <f>IF(O23&lt;=(Relatório!O23*1.05),"PREÇO VÁLIDO","PREÇO INVÁLIDO")</f>
        <v>PREÇO VÁLIDO</v>
      </c>
      <c r="Q23" s="6">
        <f>IF(Relatório!O23=0, -1, (O23/Relatório!O23)-1)</f>
        <v>-1</v>
      </c>
    </row>
    <row r="24" spans="1:17" ht="24.95" customHeight="1">
      <c r="A24" s="3" t="s">
        <v>21</v>
      </c>
      <c r="B24" s="3" t="s">
        <v>32</v>
      </c>
      <c r="C24" s="3" t="s">
        <v>33</v>
      </c>
      <c r="D24" s="3" t="s">
        <v>27</v>
      </c>
      <c r="E24" s="3">
        <v>400</v>
      </c>
      <c r="F24" s="1"/>
      <c r="G24" s="1"/>
      <c r="H24" s="2">
        <f t="shared" si="4"/>
        <v>0</v>
      </c>
      <c r="I24" s="4"/>
      <c r="J24" s="2">
        <f t="shared" si="5"/>
        <v>0</v>
      </c>
      <c r="K24" s="2">
        <f t="shared" si="6"/>
        <v>0</v>
      </c>
      <c r="L24" s="2">
        <f t="shared" si="0"/>
        <v>0</v>
      </c>
      <c r="M24" s="2">
        <f t="shared" si="1"/>
        <v>0</v>
      </c>
      <c r="N24" s="2">
        <f t="shared" si="2"/>
        <v>0</v>
      </c>
      <c r="O24" s="2">
        <f t="shared" si="3"/>
        <v>0</v>
      </c>
      <c r="P24" s="3" t="str">
        <f>IF(O24&lt;=(Relatório!O24*1.05),"PREÇO VÁLIDO","PREÇO INVÁLIDO")</f>
        <v>PREÇO VÁLIDO</v>
      </c>
      <c r="Q24" s="6">
        <f>IF(Relatório!O24=0, -1, (O24/Relatório!O24)-1)</f>
        <v>-1</v>
      </c>
    </row>
    <row r="25" spans="1:17" ht="24.95" customHeight="1">
      <c r="A25" s="3" t="s">
        <v>21</v>
      </c>
      <c r="B25" s="3" t="s">
        <v>34</v>
      </c>
      <c r="C25" s="3" t="s">
        <v>35</v>
      </c>
      <c r="D25" s="3" t="s">
        <v>27</v>
      </c>
      <c r="E25" s="3">
        <v>400</v>
      </c>
      <c r="F25" s="1"/>
      <c r="G25" s="1"/>
      <c r="H25" s="2">
        <f t="shared" si="4"/>
        <v>0</v>
      </c>
      <c r="I25" s="4"/>
      <c r="J25" s="2">
        <f t="shared" si="5"/>
        <v>0</v>
      </c>
      <c r="K25" s="2">
        <f t="shared" si="6"/>
        <v>0</v>
      </c>
      <c r="L25" s="2">
        <f t="shared" si="0"/>
        <v>0</v>
      </c>
      <c r="M25" s="2">
        <f t="shared" si="1"/>
        <v>0</v>
      </c>
      <c r="N25" s="2">
        <f t="shared" si="2"/>
        <v>0</v>
      </c>
      <c r="O25" s="2">
        <f t="shared" si="3"/>
        <v>0</v>
      </c>
      <c r="P25" s="3" t="str">
        <f>IF(O25&lt;=(Relatório!O25*1.05),"PREÇO VÁLIDO","PREÇO INVÁLIDO")</f>
        <v>PREÇO VÁLIDO</v>
      </c>
      <c r="Q25" s="6">
        <f>IF(Relatório!O25=0, -1, (O25/Relatório!O25)-1)</f>
        <v>-1</v>
      </c>
    </row>
    <row r="26" spans="1:17" ht="24.95" customHeight="1">
      <c r="A26" s="3" t="s">
        <v>21</v>
      </c>
      <c r="B26" s="3" t="s">
        <v>36</v>
      </c>
      <c r="C26" s="3" t="s">
        <v>37</v>
      </c>
      <c r="D26" s="3" t="s">
        <v>27</v>
      </c>
      <c r="E26" s="3">
        <v>400</v>
      </c>
      <c r="F26" s="1"/>
      <c r="G26" s="1"/>
      <c r="H26" s="2">
        <f t="shared" si="4"/>
        <v>0</v>
      </c>
      <c r="I26" s="4"/>
      <c r="J26" s="2">
        <f t="shared" si="5"/>
        <v>0</v>
      </c>
      <c r="K26" s="2">
        <f t="shared" si="6"/>
        <v>0</v>
      </c>
      <c r="L26" s="2">
        <f t="shared" si="0"/>
        <v>0</v>
      </c>
      <c r="M26" s="2">
        <f t="shared" si="1"/>
        <v>0</v>
      </c>
      <c r="N26" s="2">
        <f t="shared" si="2"/>
        <v>0</v>
      </c>
      <c r="O26" s="2">
        <f t="shared" si="3"/>
        <v>0</v>
      </c>
      <c r="P26" s="3" t="str">
        <f>IF(O26&lt;=(Relatório!O26*1.05),"PREÇO VÁLIDO","PREÇO INVÁLIDO")</f>
        <v>PREÇO VÁLIDO</v>
      </c>
      <c r="Q26" s="6">
        <f>IF(Relatório!O26=0, -1, (O26/Relatório!O26)-1)</f>
        <v>-1</v>
      </c>
    </row>
    <row r="27" spans="1:17" ht="24.95" customHeight="1">
      <c r="A27" s="3" t="s">
        <v>21</v>
      </c>
      <c r="B27" s="3" t="s">
        <v>38</v>
      </c>
      <c r="C27" s="3" t="s">
        <v>39</v>
      </c>
      <c r="D27" s="3" t="s">
        <v>27</v>
      </c>
      <c r="E27" s="3">
        <v>400</v>
      </c>
      <c r="F27" s="1"/>
      <c r="G27" s="1"/>
      <c r="H27" s="2">
        <f t="shared" si="4"/>
        <v>0</v>
      </c>
      <c r="I27" s="4"/>
      <c r="J27" s="2">
        <f t="shared" si="5"/>
        <v>0</v>
      </c>
      <c r="K27" s="2">
        <f t="shared" si="6"/>
        <v>0</v>
      </c>
      <c r="L27" s="2">
        <f t="shared" si="0"/>
        <v>0</v>
      </c>
      <c r="M27" s="2">
        <f t="shared" si="1"/>
        <v>0</v>
      </c>
      <c r="N27" s="2">
        <f t="shared" si="2"/>
        <v>0</v>
      </c>
      <c r="O27" s="2">
        <f t="shared" si="3"/>
        <v>0</v>
      </c>
      <c r="P27" s="3" t="str">
        <f>IF(O27&lt;=(Relatório!O27*1.05),"PREÇO VÁLIDO","PREÇO INVÁLIDO")</f>
        <v>PREÇO VÁLIDO</v>
      </c>
      <c r="Q27" s="6">
        <f>IF(Relatório!O27=0, -1, (O27/Relatório!O27)-1)</f>
        <v>-1</v>
      </c>
    </row>
    <row r="28" spans="1:17" ht="24.95" customHeight="1">
      <c r="A28" s="3" t="s">
        <v>21</v>
      </c>
      <c r="B28" s="3" t="s">
        <v>40</v>
      </c>
      <c r="C28" s="3" t="s">
        <v>41</v>
      </c>
      <c r="D28" s="3" t="s">
        <v>27</v>
      </c>
      <c r="E28" s="3">
        <v>400</v>
      </c>
      <c r="F28" s="1"/>
      <c r="G28" s="1"/>
      <c r="H28" s="2">
        <f t="shared" si="4"/>
        <v>0</v>
      </c>
      <c r="I28" s="4"/>
      <c r="J28" s="2">
        <f t="shared" si="5"/>
        <v>0</v>
      </c>
      <c r="K28" s="2">
        <f t="shared" si="6"/>
        <v>0</v>
      </c>
      <c r="L28" s="2">
        <f t="shared" si="0"/>
        <v>0</v>
      </c>
      <c r="M28" s="2">
        <f t="shared" si="1"/>
        <v>0</v>
      </c>
      <c r="N28" s="2">
        <f t="shared" si="2"/>
        <v>0</v>
      </c>
      <c r="O28" s="2">
        <f t="shared" si="3"/>
        <v>0</v>
      </c>
      <c r="P28" s="3" t="str">
        <f>IF(O28&lt;=(Relatório!O28*1.05),"PREÇO VÁLIDO","PREÇO INVÁLIDO")</f>
        <v>PREÇO VÁLIDO</v>
      </c>
      <c r="Q28" s="6">
        <f>IF(Relatório!O28=0, -1, (O28/Relatório!O28)-1)</f>
        <v>-1</v>
      </c>
    </row>
    <row r="29" spans="1:17" ht="24.95" customHeight="1">
      <c r="A29" s="3" t="s">
        <v>21</v>
      </c>
      <c r="B29" s="3" t="s">
        <v>42</v>
      </c>
      <c r="C29" s="3" t="s">
        <v>43</v>
      </c>
      <c r="D29" s="3" t="s">
        <v>27</v>
      </c>
      <c r="E29" s="3">
        <v>400</v>
      </c>
      <c r="F29" s="1"/>
      <c r="G29" s="1"/>
      <c r="H29" s="2">
        <f t="shared" si="4"/>
        <v>0</v>
      </c>
      <c r="I29" s="4"/>
      <c r="J29" s="2">
        <f t="shared" si="5"/>
        <v>0</v>
      </c>
      <c r="K29" s="2">
        <f t="shared" si="6"/>
        <v>0</v>
      </c>
      <c r="L29" s="2">
        <f t="shared" si="0"/>
        <v>0</v>
      </c>
      <c r="M29" s="2">
        <f t="shared" si="1"/>
        <v>0</v>
      </c>
      <c r="N29" s="2">
        <f t="shared" si="2"/>
        <v>0</v>
      </c>
      <c r="O29" s="2">
        <f t="shared" si="3"/>
        <v>0</v>
      </c>
      <c r="P29" s="3" t="str">
        <f>IF(O29&lt;=(Relatório!O29*1.05),"PREÇO VÁLIDO","PREÇO INVÁLIDO")</f>
        <v>PREÇO VÁLIDO</v>
      </c>
      <c r="Q29" s="6">
        <f>IF(Relatório!O29=0, -1, (O29/Relatório!O29)-1)</f>
        <v>-1</v>
      </c>
    </row>
    <row r="30" spans="1:17" ht="24.95" customHeight="1">
      <c r="A30" s="3" t="s">
        <v>21</v>
      </c>
      <c r="B30" s="3" t="s">
        <v>44</v>
      </c>
      <c r="C30" s="3" t="s">
        <v>45</v>
      </c>
      <c r="D30" s="3" t="s">
        <v>27</v>
      </c>
      <c r="E30" s="3">
        <v>400</v>
      </c>
      <c r="F30" s="1"/>
      <c r="G30" s="1"/>
      <c r="H30" s="2">
        <f t="shared" si="4"/>
        <v>0</v>
      </c>
      <c r="I30" s="4"/>
      <c r="J30" s="2">
        <f t="shared" si="5"/>
        <v>0</v>
      </c>
      <c r="K30" s="2">
        <f t="shared" si="6"/>
        <v>0</v>
      </c>
      <c r="L30" s="2">
        <f t="shared" si="0"/>
        <v>0</v>
      </c>
      <c r="M30" s="2">
        <f t="shared" si="1"/>
        <v>0</v>
      </c>
      <c r="N30" s="2">
        <f t="shared" si="2"/>
        <v>0</v>
      </c>
      <c r="O30" s="2">
        <f t="shared" si="3"/>
        <v>0</v>
      </c>
      <c r="P30" s="3" t="str">
        <f>IF(O30&lt;=(Relatório!O30*1.05),"PREÇO VÁLIDO","PREÇO INVÁLIDO")</f>
        <v>PREÇO VÁLIDO</v>
      </c>
      <c r="Q30" s="6">
        <f>IF(Relatório!O30=0, -1, (O30/Relatório!O30)-1)</f>
        <v>-1</v>
      </c>
    </row>
    <row r="31" spans="1:17" ht="24.95" customHeight="1">
      <c r="A31" s="3" t="s">
        <v>21</v>
      </c>
      <c r="B31" s="3" t="s">
        <v>46</v>
      </c>
      <c r="C31" s="3" t="s">
        <v>47</v>
      </c>
      <c r="D31" s="3" t="s">
        <v>27</v>
      </c>
      <c r="E31" s="3">
        <v>400</v>
      </c>
      <c r="F31" s="1"/>
      <c r="G31" s="1"/>
      <c r="H31" s="2">
        <f t="shared" si="4"/>
        <v>0</v>
      </c>
      <c r="I31" s="4"/>
      <c r="J31" s="2">
        <f t="shared" si="5"/>
        <v>0</v>
      </c>
      <c r="K31" s="2">
        <f t="shared" si="6"/>
        <v>0</v>
      </c>
      <c r="L31" s="2">
        <f t="shared" si="0"/>
        <v>0</v>
      </c>
      <c r="M31" s="2">
        <f t="shared" si="1"/>
        <v>0</v>
      </c>
      <c r="N31" s="2">
        <f t="shared" si="2"/>
        <v>0</v>
      </c>
      <c r="O31" s="2">
        <f t="shared" si="3"/>
        <v>0</v>
      </c>
      <c r="P31" s="3" t="str">
        <f>IF(O31&lt;=(Relatório!O31*1.05),"PREÇO VÁLIDO","PREÇO INVÁLIDO")</f>
        <v>PREÇO VÁLIDO</v>
      </c>
      <c r="Q31" s="6">
        <f>IF(Relatório!O31=0, -1, (O31/Relatório!O31)-1)</f>
        <v>-1</v>
      </c>
    </row>
    <row r="32" spans="1:17" ht="24.95" customHeight="1">
      <c r="A32" s="3" t="s">
        <v>21</v>
      </c>
      <c r="B32" s="3" t="s">
        <v>48</v>
      </c>
      <c r="C32" s="3" t="s">
        <v>49</v>
      </c>
      <c r="D32" s="3" t="s">
        <v>27</v>
      </c>
      <c r="E32" s="3">
        <v>400</v>
      </c>
      <c r="F32" s="1"/>
      <c r="G32" s="1"/>
      <c r="H32" s="2">
        <f t="shared" si="4"/>
        <v>0</v>
      </c>
      <c r="I32" s="4"/>
      <c r="J32" s="2">
        <f t="shared" si="5"/>
        <v>0</v>
      </c>
      <c r="K32" s="2">
        <f t="shared" si="6"/>
        <v>0</v>
      </c>
      <c r="L32" s="2">
        <f t="shared" si="0"/>
        <v>0</v>
      </c>
      <c r="M32" s="2">
        <f t="shared" si="1"/>
        <v>0</v>
      </c>
      <c r="N32" s="2">
        <f t="shared" si="2"/>
        <v>0</v>
      </c>
      <c r="O32" s="2">
        <f t="shared" si="3"/>
        <v>0</v>
      </c>
      <c r="P32" s="3" t="str">
        <f>IF(O32&lt;=(Relatório!O32*1.05),"PREÇO VÁLIDO","PREÇO INVÁLIDO")</f>
        <v>PREÇO VÁLIDO</v>
      </c>
      <c r="Q32" s="6">
        <f>IF(Relatório!O32=0, -1, (O32/Relatório!O32)-1)</f>
        <v>-1</v>
      </c>
    </row>
    <row r="33" spans="1:17" ht="24.95" customHeight="1">
      <c r="A33" s="3" t="s">
        <v>21</v>
      </c>
      <c r="B33" s="3"/>
      <c r="C33" s="3" t="s">
        <v>50</v>
      </c>
      <c r="D33" s="3"/>
      <c r="E33" s="3">
        <v>0</v>
      </c>
      <c r="F33" s="3"/>
      <c r="G33" s="3"/>
      <c r="H33" s="2"/>
      <c r="I33" s="4"/>
      <c r="J33" s="3"/>
      <c r="K33" s="3"/>
      <c r="L33" s="3"/>
      <c r="M33" s="3"/>
      <c r="N33" s="3"/>
      <c r="O33" s="3"/>
      <c r="P33" s="3" t="str">
        <f>IF(O33&lt;=(Relatório!O33*1.05),"PREÇO VÁLIDO","PREÇO INVÁLIDO")</f>
        <v>PREÇO VÁLIDO</v>
      </c>
      <c r="Q33" s="6">
        <f>IF(Relatório!O33=0, -1, (O33/Relatório!O33)-1)</f>
        <v>-1</v>
      </c>
    </row>
    <row r="34" spans="1:17" ht="24.95" customHeight="1">
      <c r="A34" s="3" t="s">
        <v>21</v>
      </c>
      <c r="B34" s="3" t="s">
        <v>51</v>
      </c>
      <c r="C34" s="3" t="s">
        <v>52</v>
      </c>
      <c r="D34" s="3" t="s">
        <v>27</v>
      </c>
      <c r="E34" s="3">
        <v>700</v>
      </c>
      <c r="F34" s="1"/>
      <c r="G34" s="1"/>
      <c r="H34" s="2">
        <f t="shared" si="4"/>
        <v>0</v>
      </c>
      <c r="I34" s="4"/>
      <c r="J34" s="2">
        <f t="shared" ref="J34" si="7">TRUNC(F34+(I34/100*F34),2)</f>
        <v>0</v>
      </c>
      <c r="K34" s="2">
        <f t="shared" ref="K34" si="8">TRUNC(G34+(I34/100*G34),2)</f>
        <v>0</v>
      </c>
      <c r="L34" s="2">
        <f>TRUNC(J34+K34,2)</f>
        <v>0</v>
      </c>
      <c r="M34" s="2">
        <f>IF((J34+K34), TRUNC((J34/(J34+K34)*O34),2), 0)</f>
        <v>0</v>
      </c>
      <c r="N34" s="2">
        <f>IF((J34+K34), TRUNC((K34/(J34+K34)*O34),2), 0)</f>
        <v>0</v>
      </c>
      <c r="O34" s="2">
        <f>TRUNC(L34*E34,2)</f>
        <v>0</v>
      </c>
      <c r="P34" s="3" t="str">
        <f>IF(O34&lt;=(Relatório!O34*1.05),"PREÇO VÁLIDO","PREÇO INVÁLIDO")</f>
        <v>PREÇO VÁLIDO</v>
      </c>
      <c r="Q34" s="6">
        <f>IF(Relatório!O34=0, -1, (O34/Relatório!O34)-1)</f>
        <v>-1</v>
      </c>
    </row>
    <row r="35" spans="1:17" ht="24.95" customHeight="1">
      <c r="A35" s="3" t="s">
        <v>21</v>
      </c>
      <c r="B35" s="3" t="s">
        <v>53</v>
      </c>
      <c r="C35" s="3" t="s">
        <v>54</v>
      </c>
      <c r="D35" s="3" t="s">
        <v>27</v>
      </c>
      <c r="E35" s="3">
        <v>30000</v>
      </c>
      <c r="F35" s="1"/>
      <c r="G35" s="1"/>
      <c r="H35" s="2">
        <f t="shared" si="4"/>
        <v>0</v>
      </c>
      <c r="I35" s="4"/>
      <c r="J35" s="2">
        <f t="shared" ref="J35:J38" si="9">TRUNC(F35+(I35/100*F35),2)</f>
        <v>0</v>
      </c>
      <c r="K35" s="2">
        <f t="shared" ref="K35:K38" si="10">TRUNC(G35+(I35/100*G35),2)</f>
        <v>0</v>
      </c>
      <c r="L35" s="2">
        <f>TRUNC(J35+K35,2)</f>
        <v>0</v>
      </c>
      <c r="M35" s="2">
        <f>IF((J35+K35), TRUNC((J35/(J35+K35)*O35),2), 0)</f>
        <v>0</v>
      </c>
      <c r="N35" s="2">
        <f>IF((J35+K35), TRUNC((K35/(J35+K35)*O35),2), 0)</f>
        <v>0</v>
      </c>
      <c r="O35" s="2">
        <f>TRUNC(L35*E35,2)</f>
        <v>0</v>
      </c>
      <c r="P35" s="3" t="str">
        <f>IF(O35&lt;=(Relatório!O35*1.05),"PREÇO VÁLIDO","PREÇO INVÁLIDO")</f>
        <v>PREÇO VÁLIDO</v>
      </c>
      <c r="Q35" s="6">
        <f>IF(Relatório!O35=0, -1, (O35/Relatório!O35)-1)</f>
        <v>-1</v>
      </c>
    </row>
    <row r="36" spans="1:17" ht="24.95" customHeight="1">
      <c r="A36" s="3" t="s">
        <v>21</v>
      </c>
      <c r="B36" s="3" t="s">
        <v>55</v>
      </c>
      <c r="C36" s="3" t="s">
        <v>56</v>
      </c>
      <c r="D36" s="3" t="s">
        <v>27</v>
      </c>
      <c r="E36" s="3">
        <v>5000</v>
      </c>
      <c r="F36" s="1"/>
      <c r="G36" s="1"/>
      <c r="H36" s="2">
        <f t="shared" si="4"/>
        <v>0</v>
      </c>
      <c r="I36" s="4"/>
      <c r="J36" s="2">
        <f t="shared" si="9"/>
        <v>0</v>
      </c>
      <c r="K36" s="2">
        <f t="shared" si="10"/>
        <v>0</v>
      </c>
      <c r="L36" s="2">
        <f>TRUNC(J36+K36,2)</f>
        <v>0</v>
      </c>
      <c r="M36" s="2">
        <f>IF((J36+K36), TRUNC((J36/(J36+K36)*O36),2), 0)</f>
        <v>0</v>
      </c>
      <c r="N36" s="2">
        <f>IF((J36+K36), TRUNC((K36/(J36+K36)*O36),2), 0)</f>
        <v>0</v>
      </c>
      <c r="O36" s="2">
        <f>TRUNC(L36*E36,2)</f>
        <v>0</v>
      </c>
      <c r="P36" s="3" t="str">
        <f>IF(O36&lt;=(Relatório!O36*1.05),"PREÇO VÁLIDO","PREÇO INVÁLIDO")</f>
        <v>PREÇO VÁLIDO</v>
      </c>
      <c r="Q36" s="6">
        <f>IF(Relatório!O36=0, -1, (O36/Relatório!O36)-1)</f>
        <v>-1</v>
      </c>
    </row>
    <row r="37" spans="1:17" ht="24.95" customHeight="1">
      <c r="A37" s="3" t="s">
        <v>21</v>
      </c>
      <c r="B37" s="3" t="s">
        <v>57</v>
      </c>
      <c r="C37" s="3" t="s">
        <v>58</v>
      </c>
      <c r="D37" s="3" t="s">
        <v>27</v>
      </c>
      <c r="E37" s="3">
        <v>5000</v>
      </c>
      <c r="F37" s="1"/>
      <c r="G37" s="1"/>
      <c r="H37" s="2">
        <f t="shared" si="4"/>
        <v>0</v>
      </c>
      <c r="I37" s="4"/>
      <c r="J37" s="2">
        <f t="shared" si="9"/>
        <v>0</v>
      </c>
      <c r="K37" s="2">
        <f t="shared" si="10"/>
        <v>0</v>
      </c>
      <c r="L37" s="2">
        <f>TRUNC(J37+K37,2)</f>
        <v>0</v>
      </c>
      <c r="M37" s="2">
        <f>IF((J37+K37), TRUNC((J37/(J37+K37)*O37),2), 0)</f>
        <v>0</v>
      </c>
      <c r="N37" s="2">
        <f>IF((J37+K37), TRUNC((K37/(J37+K37)*O37),2), 0)</f>
        <v>0</v>
      </c>
      <c r="O37" s="2">
        <f>TRUNC(L37*E37,2)</f>
        <v>0</v>
      </c>
      <c r="P37" s="3" t="str">
        <f>IF(O37&lt;=(Relatório!O37*1.05),"PREÇO VÁLIDO","PREÇO INVÁLIDO")</f>
        <v>PREÇO VÁLIDO</v>
      </c>
      <c r="Q37" s="6">
        <f>IF(Relatório!O37=0, -1, (O37/Relatório!O37)-1)</f>
        <v>-1</v>
      </c>
    </row>
    <row r="38" spans="1:17" ht="24.95" customHeight="1">
      <c r="A38" s="3" t="s">
        <v>21</v>
      </c>
      <c r="B38" s="3" t="s">
        <v>59</v>
      </c>
      <c r="C38" s="3" t="s">
        <v>60</v>
      </c>
      <c r="D38" s="3" t="s">
        <v>27</v>
      </c>
      <c r="E38" s="3">
        <v>700</v>
      </c>
      <c r="F38" s="1"/>
      <c r="G38" s="1"/>
      <c r="H38" s="2">
        <f t="shared" si="4"/>
        <v>0</v>
      </c>
      <c r="I38" s="4"/>
      <c r="J38" s="2">
        <f t="shared" si="9"/>
        <v>0</v>
      </c>
      <c r="K38" s="2">
        <f t="shared" si="10"/>
        <v>0</v>
      </c>
      <c r="L38" s="2">
        <f>TRUNC(J38+K38,2)</f>
        <v>0</v>
      </c>
      <c r="M38" s="2">
        <f>IF((J38+K38), TRUNC((J38/(J38+K38)*O38),2), 0)</f>
        <v>0</v>
      </c>
      <c r="N38" s="2">
        <f>IF((J38+K38), TRUNC((K38/(J38+K38)*O38),2), 0)</f>
        <v>0</v>
      </c>
      <c r="O38" s="2">
        <f>TRUNC(L38*E38,2)</f>
        <v>0</v>
      </c>
      <c r="P38" s="3" t="str">
        <f>IF(O38&lt;=(Relatório!O38*1.05),"PREÇO VÁLIDO","PREÇO INVÁLIDO")</f>
        <v>PREÇO VÁLIDO</v>
      </c>
      <c r="Q38" s="6">
        <f>IF(Relatório!O38=0, -1, (O38/Relatório!O38)-1)</f>
        <v>-1</v>
      </c>
    </row>
    <row r="39" spans="1:17" ht="24.95" customHeight="1">
      <c r="A39" s="3" t="s">
        <v>21</v>
      </c>
      <c r="B39" s="3"/>
      <c r="C39" s="3" t="s">
        <v>61</v>
      </c>
      <c r="D39" s="3"/>
      <c r="E39" s="3"/>
      <c r="F39" s="3"/>
      <c r="G39" s="3"/>
      <c r="H39" s="2"/>
      <c r="I39" s="4"/>
      <c r="J39" s="3"/>
      <c r="K39" s="3"/>
      <c r="L39" s="3"/>
      <c r="M39" s="3"/>
      <c r="N39" s="3"/>
      <c r="O39" s="3"/>
      <c r="P39" s="3" t="str">
        <f>IF(O39&lt;=(Relatório!O39*1.05),"PREÇO VÁLIDO","PREÇO INVÁLIDO")</f>
        <v>PREÇO VÁLIDO</v>
      </c>
      <c r="Q39" s="6">
        <f>IF(Relatório!O39=0, -1, (O39/Relatório!O39)-1)</f>
        <v>-1</v>
      </c>
    </row>
    <row r="40" spans="1:17" ht="24.95" customHeight="1">
      <c r="A40" s="3" t="s">
        <v>21</v>
      </c>
      <c r="B40" s="3" t="s">
        <v>62</v>
      </c>
      <c r="C40" s="3" t="s">
        <v>63</v>
      </c>
      <c r="D40" s="3" t="s">
        <v>27</v>
      </c>
      <c r="E40" s="3">
        <v>1100</v>
      </c>
      <c r="F40" s="1"/>
      <c r="G40" s="1"/>
      <c r="H40" s="2">
        <f t="shared" si="4"/>
        <v>0</v>
      </c>
      <c r="I40" s="4"/>
      <c r="J40" s="2">
        <f t="shared" ref="J40" si="11">TRUNC(F40+(I40/100*F40),2)</f>
        <v>0</v>
      </c>
      <c r="K40" s="2">
        <f t="shared" ref="K40" si="12">TRUNC(G40+(I40/100*G40),2)</f>
        <v>0</v>
      </c>
      <c r="L40" s="2">
        <f>TRUNC(J40+K40,2)</f>
        <v>0</v>
      </c>
      <c r="M40" s="2">
        <f>IF((J40+K40), TRUNC((J40/(J40+K40)*O40),2), 0)</f>
        <v>0</v>
      </c>
      <c r="N40" s="2">
        <f>IF((J40+K40), TRUNC((K40/(J40+K40)*O40),2), 0)</f>
        <v>0</v>
      </c>
      <c r="O40" s="2">
        <f>TRUNC(L40*E40,2)</f>
        <v>0</v>
      </c>
      <c r="P40" s="3" t="str">
        <f>IF(O40&lt;=(Relatório!O40*1.05),"PREÇO VÁLIDO","PREÇO INVÁLIDO")</f>
        <v>PREÇO VÁLIDO</v>
      </c>
      <c r="Q40" s="6">
        <f>IF(Relatório!O40=0, -1, (O40/Relatório!O40)-1)</f>
        <v>-1</v>
      </c>
    </row>
    <row r="41" spans="1:17">
      <c r="A41" s="7" t="s">
        <v>64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>
        <f>SUM(O17:O40)</f>
        <v>0</v>
      </c>
    </row>
    <row r="42" spans="1:17">
      <c r="A42" s="7" t="s">
        <v>65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>
        <f>SUM(O41)</f>
        <v>0</v>
      </c>
    </row>
    <row r="44" spans="1:17">
      <c r="A44" t="str">
        <f>CONCATENATE("Importa o presente valor total proposto em: ", TEXT(SUM(O41), "R$ #.###,#0"))</f>
        <v>Importa o presente valor total proposto em: R$ ,0</v>
      </c>
    </row>
    <row r="46" spans="1:17">
      <c r="B46" s="9" t="s">
        <v>66</v>
      </c>
    </row>
    <row r="47" spans="1:17">
      <c r="B47" s="9" t="s">
        <v>67</v>
      </c>
    </row>
  </sheetData>
  <mergeCells count="8">
    <mergeCell ref="A7"/>
    <mergeCell ref="A8"/>
    <mergeCell ref="A9"/>
    <mergeCell ref="B1:F1"/>
    <mergeCell ref="B2:F2"/>
    <mergeCell ref="B3:F3"/>
    <mergeCell ref="A4:G4"/>
    <mergeCell ref="A6"/>
  </mergeCells>
  <pageMargins left="0.4" right="0.4" top="0.4" bottom="0.4" header="0.3" footer="0.3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47"/>
  <sheetViews>
    <sheetView topLeftCell="A25" workbookViewId="0">
      <selection activeCell="S11" sqref="S11"/>
    </sheetView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5" width="24.42578125" customWidth="1"/>
    <col min="16" max="17" width="24.42578125" hidden="1" customWidth="1"/>
  </cols>
  <sheetData>
    <row r="1" spans="1:9">
      <c r="B1" s="12" t="s">
        <v>0</v>
      </c>
      <c r="C1" s="13"/>
      <c r="D1" s="13"/>
      <c r="E1" s="13"/>
      <c r="F1" s="13"/>
    </row>
    <row r="2" spans="1:9">
      <c r="B2" s="12" t="s">
        <v>1</v>
      </c>
      <c r="C2" s="13"/>
      <c r="D2" s="13"/>
      <c r="E2" s="13"/>
      <c r="F2" s="13"/>
    </row>
    <row r="3" spans="1:9">
      <c r="B3" s="12" t="s">
        <v>0</v>
      </c>
      <c r="C3" s="13"/>
      <c r="D3" s="13"/>
      <c r="E3" s="13"/>
      <c r="F3" s="13"/>
    </row>
    <row r="4" spans="1:9" ht="18">
      <c r="A4" s="14" t="s">
        <v>2</v>
      </c>
      <c r="B4" s="13"/>
      <c r="C4" s="13"/>
      <c r="D4" s="13"/>
      <c r="E4" s="13"/>
      <c r="F4" s="13"/>
      <c r="G4" s="13"/>
    </row>
    <row r="6" spans="1:9">
      <c r="A6" s="15" t="s">
        <v>68</v>
      </c>
      <c r="B6" s="7" t="s">
        <v>69</v>
      </c>
      <c r="H6" s="10" t="s">
        <v>76</v>
      </c>
    </row>
    <row r="7" spans="1:9">
      <c r="A7" s="15" t="s">
        <v>70</v>
      </c>
      <c r="B7" s="5"/>
    </row>
    <row r="8" spans="1:9">
      <c r="A8" s="15" t="s">
        <v>71</v>
      </c>
      <c r="B8" s="5"/>
    </row>
    <row r="9" spans="1:9">
      <c r="A9" s="15" t="s">
        <v>72</v>
      </c>
      <c r="B9" s="5"/>
      <c r="H9" s="6" t="s">
        <v>77</v>
      </c>
      <c r="I9" s="6" t="s">
        <v>78</v>
      </c>
    </row>
    <row r="10" spans="1:9">
      <c r="A10" s="10" t="s">
        <v>73</v>
      </c>
      <c r="B10" s="6">
        <v>0</v>
      </c>
      <c r="D10" s="10" t="s">
        <v>74</v>
      </c>
      <c r="E10" s="6">
        <v>0</v>
      </c>
      <c r="H10" s="6">
        <f>SUM(M:M)/O42</f>
        <v>0</v>
      </c>
      <c r="I10" s="6">
        <f>SUM(N:N)/O42</f>
        <v>1</v>
      </c>
    </row>
    <row r="11" spans="1:9">
      <c r="A11" s="10" t="s">
        <v>74</v>
      </c>
      <c r="B11" s="6">
        <v>0</v>
      </c>
      <c r="D11" s="10" t="s">
        <v>75</v>
      </c>
      <c r="E11" s="6">
        <v>0</v>
      </c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1" t="s">
        <v>9</v>
      </c>
      <c r="G18" s="1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 t="s">
        <v>21</v>
      </c>
      <c r="B19" s="3"/>
      <c r="C19" s="3" t="s">
        <v>22</v>
      </c>
      <c r="D19" s="3"/>
      <c r="E19" s="3">
        <v>0</v>
      </c>
      <c r="F19" s="3"/>
      <c r="G19" s="3"/>
      <c r="H19" s="3"/>
      <c r="I19" s="4"/>
      <c r="J19" s="3"/>
      <c r="K19" s="3"/>
      <c r="L19" s="3"/>
      <c r="M19" s="3"/>
      <c r="N19" s="3"/>
      <c r="O19" s="3"/>
      <c r="P19" s="3" t="str">
        <f>IF(O19&lt;=(Relatório!O19*1.05),"PREÇO VÁLIDO","PREÇO INVÁLIDO")</f>
        <v>PREÇO VÁLIDO</v>
      </c>
    </row>
    <row r="20" spans="1:17" ht="24.95" customHeight="1">
      <c r="A20" s="3" t="s">
        <v>21</v>
      </c>
      <c r="B20" s="3"/>
      <c r="C20" s="3" t="s">
        <v>24</v>
      </c>
      <c r="D20" s="3"/>
      <c r="E20" s="3">
        <v>0</v>
      </c>
      <c r="F20" s="3"/>
      <c r="G20" s="3"/>
      <c r="H20" s="3"/>
      <c r="I20" s="4"/>
      <c r="J20" s="3"/>
      <c r="K20" s="3"/>
      <c r="L20" s="3"/>
      <c r="M20" s="3"/>
      <c r="N20" s="3"/>
      <c r="O20" s="3"/>
      <c r="P20" s="3" t="str">
        <f>IF(O20&lt;=(Relatório!O20*1.05),"PREÇO VÁLIDO","PREÇO INVÁLIDO")</f>
        <v>PREÇO VÁLIDO</v>
      </c>
    </row>
    <row r="21" spans="1:17" ht="24.95" customHeight="1">
      <c r="A21" s="3" t="s">
        <v>21</v>
      </c>
      <c r="B21" s="3" t="s">
        <v>25</v>
      </c>
      <c r="C21" s="3" t="s">
        <v>26</v>
      </c>
      <c r="D21" s="3" t="s">
        <v>27</v>
      </c>
      <c r="E21" s="3">
        <v>400</v>
      </c>
      <c r="F21" s="1">
        <v>0</v>
      </c>
      <c r="G21" s="1">
        <v>31.72</v>
      </c>
      <c r="H21" s="2">
        <v>0</v>
      </c>
      <c r="I21" s="4">
        <v>23.54</v>
      </c>
      <c r="J21" s="2">
        <f t="shared" ref="J21:J32" si="0">F21+(I21/100*F21)</f>
        <v>0</v>
      </c>
      <c r="K21" s="2">
        <f t="shared" ref="K21:K32" si="1">G21+(I21/100*G21)</f>
        <v>39.186887999999996</v>
      </c>
      <c r="L21" s="2">
        <f t="shared" ref="L21:L32" si="2">TRUNC(J21+K21,2)</f>
        <v>39.18</v>
      </c>
      <c r="M21" s="2">
        <f t="shared" ref="M21:M32" si="3">IF((J21+K21), TRUNC((J21/(J21+K21)*O21),2), 0)</f>
        <v>0</v>
      </c>
      <c r="N21" s="2">
        <f t="shared" ref="N21:N32" si="4">IF((J21+K21), TRUNC((K21/(J21+K21)*O21),2), 0)</f>
        <v>15672</v>
      </c>
      <c r="O21" s="2">
        <f t="shared" ref="O21:O32" si="5">TRUNC(L21*E21,2)</f>
        <v>15672</v>
      </c>
      <c r="P21" s="3" t="str">
        <f>IF(O21&lt;=(Relatório!O21*1.05),"PREÇO VÁLIDO","PREÇO INVÁLIDO")</f>
        <v>PREÇO VÁLIDO</v>
      </c>
    </row>
    <row r="22" spans="1:17" ht="24.95" customHeight="1">
      <c r="A22" s="3" t="s">
        <v>21</v>
      </c>
      <c r="B22" s="3" t="s">
        <v>28</v>
      </c>
      <c r="C22" s="3" t="s">
        <v>29</v>
      </c>
      <c r="D22" s="3" t="s">
        <v>27</v>
      </c>
      <c r="E22" s="3">
        <v>400</v>
      </c>
      <c r="F22" s="1">
        <v>0</v>
      </c>
      <c r="G22" s="1">
        <v>6.39</v>
      </c>
      <c r="H22" s="2">
        <v>0</v>
      </c>
      <c r="I22" s="4">
        <v>23.54</v>
      </c>
      <c r="J22" s="2">
        <f t="shared" si="0"/>
        <v>0</v>
      </c>
      <c r="K22" s="2">
        <f t="shared" si="1"/>
        <v>7.8942059999999996</v>
      </c>
      <c r="L22" s="2">
        <f t="shared" si="2"/>
        <v>7.89</v>
      </c>
      <c r="M22" s="2">
        <f t="shared" si="3"/>
        <v>0</v>
      </c>
      <c r="N22" s="2">
        <f t="shared" si="4"/>
        <v>3156</v>
      </c>
      <c r="O22" s="2">
        <f t="shared" si="5"/>
        <v>3156</v>
      </c>
      <c r="P22" s="3" t="str">
        <f>IF(O22&lt;=(Relatório!O22*1.05),"PREÇO VÁLIDO","PREÇO INVÁLIDO")</f>
        <v>PREÇO VÁLIDO</v>
      </c>
    </row>
    <row r="23" spans="1:17" ht="24.95" customHeight="1">
      <c r="A23" s="3" t="s">
        <v>21</v>
      </c>
      <c r="B23" s="3" t="s">
        <v>30</v>
      </c>
      <c r="C23" s="3" t="s">
        <v>31</v>
      </c>
      <c r="D23" s="3" t="s">
        <v>27</v>
      </c>
      <c r="E23" s="3">
        <v>400</v>
      </c>
      <c r="F23" s="1">
        <v>0</v>
      </c>
      <c r="G23" s="1">
        <v>4.95</v>
      </c>
      <c r="H23" s="2">
        <v>0</v>
      </c>
      <c r="I23" s="4">
        <v>23.54</v>
      </c>
      <c r="J23" s="2">
        <f t="shared" si="0"/>
        <v>0</v>
      </c>
      <c r="K23" s="2">
        <f t="shared" si="1"/>
        <v>6.1152300000000004</v>
      </c>
      <c r="L23" s="2">
        <f t="shared" si="2"/>
        <v>6.11</v>
      </c>
      <c r="M23" s="2">
        <f t="shared" si="3"/>
        <v>0</v>
      </c>
      <c r="N23" s="2">
        <f t="shared" si="4"/>
        <v>2444</v>
      </c>
      <c r="O23" s="2">
        <f t="shared" si="5"/>
        <v>2444</v>
      </c>
      <c r="P23" s="3" t="str">
        <f>IF(O23&lt;=(Relatório!O23*1.05),"PREÇO VÁLIDO","PREÇO INVÁLIDO")</f>
        <v>PREÇO VÁLIDO</v>
      </c>
    </row>
    <row r="24" spans="1:17" ht="24.95" customHeight="1">
      <c r="A24" s="3" t="s">
        <v>21</v>
      </c>
      <c r="B24" s="3" t="s">
        <v>32</v>
      </c>
      <c r="C24" s="3" t="s">
        <v>33</v>
      </c>
      <c r="D24" s="3" t="s">
        <v>27</v>
      </c>
      <c r="E24" s="3">
        <v>400</v>
      </c>
      <c r="F24" s="1">
        <v>0</v>
      </c>
      <c r="G24" s="1">
        <v>2.56</v>
      </c>
      <c r="H24" s="2">
        <v>0</v>
      </c>
      <c r="I24" s="4">
        <v>23.54</v>
      </c>
      <c r="J24" s="2">
        <f t="shared" si="0"/>
        <v>0</v>
      </c>
      <c r="K24" s="2">
        <f t="shared" si="1"/>
        <v>3.1626240000000001</v>
      </c>
      <c r="L24" s="2">
        <f t="shared" si="2"/>
        <v>3.16</v>
      </c>
      <c r="M24" s="2">
        <f t="shared" si="3"/>
        <v>0</v>
      </c>
      <c r="N24" s="2">
        <f t="shared" si="4"/>
        <v>1264</v>
      </c>
      <c r="O24" s="2">
        <f t="shared" si="5"/>
        <v>1264</v>
      </c>
      <c r="P24" s="3" t="str">
        <f>IF(O24&lt;=(Relatório!O24*1.05),"PREÇO VÁLIDO","PREÇO INVÁLIDO")</f>
        <v>PREÇO VÁLIDO</v>
      </c>
    </row>
    <row r="25" spans="1:17" ht="24.95" customHeight="1">
      <c r="A25" s="3" t="s">
        <v>21</v>
      </c>
      <c r="B25" s="3" t="s">
        <v>34</v>
      </c>
      <c r="C25" s="3" t="s">
        <v>35</v>
      </c>
      <c r="D25" s="3" t="s">
        <v>27</v>
      </c>
      <c r="E25" s="3">
        <v>400</v>
      </c>
      <c r="F25" s="1">
        <v>0</v>
      </c>
      <c r="G25" s="1">
        <v>11.94</v>
      </c>
      <c r="H25" s="2">
        <v>0</v>
      </c>
      <c r="I25" s="4">
        <v>23.54</v>
      </c>
      <c r="J25" s="2">
        <f t="shared" si="0"/>
        <v>0</v>
      </c>
      <c r="K25" s="2">
        <f t="shared" si="1"/>
        <v>14.750675999999999</v>
      </c>
      <c r="L25" s="2">
        <f t="shared" si="2"/>
        <v>14.75</v>
      </c>
      <c r="M25" s="2">
        <f t="shared" si="3"/>
        <v>0</v>
      </c>
      <c r="N25" s="2">
        <f t="shared" si="4"/>
        <v>5900</v>
      </c>
      <c r="O25" s="2">
        <f t="shared" si="5"/>
        <v>5900</v>
      </c>
      <c r="P25" s="3" t="str">
        <f>IF(O25&lt;=(Relatório!O25*1.05),"PREÇO VÁLIDO","PREÇO INVÁLIDO")</f>
        <v>PREÇO VÁLIDO</v>
      </c>
    </row>
    <row r="26" spans="1:17" ht="24.95" customHeight="1">
      <c r="A26" s="3" t="s">
        <v>21</v>
      </c>
      <c r="B26" s="3" t="s">
        <v>36</v>
      </c>
      <c r="C26" s="3" t="s">
        <v>37</v>
      </c>
      <c r="D26" s="3" t="s">
        <v>27</v>
      </c>
      <c r="E26" s="3">
        <v>400</v>
      </c>
      <c r="F26" s="1">
        <v>0</v>
      </c>
      <c r="G26" s="1">
        <v>19.14</v>
      </c>
      <c r="H26" s="2">
        <v>0</v>
      </c>
      <c r="I26" s="4">
        <v>23.54</v>
      </c>
      <c r="J26" s="2">
        <f t="shared" si="0"/>
        <v>0</v>
      </c>
      <c r="K26" s="2">
        <f t="shared" si="1"/>
        <v>23.645555999999999</v>
      </c>
      <c r="L26" s="2">
        <f t="shared" si="2"/>
        <v>23.64</v>
      </c>
      <c r="M26" s="2">
        <f t="shared" si="3"/>
        <v>0</v>
      </c>
      <c r="N26" s="2">
        <f t="shared" si="4"/>
        <v>9456</v>
      </c>
      <c r="O26" s="2">
        <f t="shared" si="5"/>
        <v>9456</v>
      </c>
      <c r="P26" s="3" t="str">
        <f>IF(O26&lt;=(Relatório!O26*1.05),"PREÇO VÁLIDO","PREÇO INVÁLIDO")</f>
        <v>PREÇO VÁLIDO</v>
      </c>
    </row>
    <row r="27" spans="1:17" ht="24.95" customHeight="1">
      <c r="A27" s="3" t="s">
        <v>21</v>
      </c>
      <c r="B27" s="3" t="s">
        <v>38</v>
      </c>
      <c r="C27" s="3" t="s">
        <v>39</v>
      </c>
      <c r="D27" s="3" t="s">
        <v>27</v>
      </c>
      <c r="E27" s="3">
        <v>400</v>
      </c>
      <c r="F27" s="1">
        <v>0</v>
      </c>
      <c r="G27" s="1">
        <v>12.92</v>
      </c>
      <c r="H27" s="2">
        <v>0</v>
      </c>
      <c r="I27" s="4">
        <v>23.54</v>
      </c>
      <c r="J27" s="2">
        <f t="shared" si="0"/>
        <v>0</v>
      </c>
      <c r="K27" s="2">
        <f t="shared" si="1"/>
        <v>15.961368</v>
      </c>
      <c r="L27" s="2">
        <f t="shared" si="2"/>
        <v>15.96</v>
      </c>
      <c r="M27" s="2">
        <f t="shared" si="3"/>
        <v>0</v>
      </c>
      <c r="N27" s="2">
        <f t="shared" si="4"/>
        <v>6384</v>
      </c>
      <c r="O27" s="2">
        <f t="shared" si="5"/>
        <v>6384</v>
      </c>
      <c r="P27" s="3" t="str">
        <f>IF(O27&lt;=(Relatório!O27*1.05),"PREÇO VÁLIDO","PREÇO INVÁLIDO")</f>
        <v>PREÇO VÁLIDO</v>
      </c>
    </row>
    <row r="28" spans="1:17" ht="24.95" customHeight="1">
      <c r="A28" s="3" t="s">
        <v>21</v>
      </c>
      <c r="B28" s="3" t="s">
        <v>40</v>
      </c>
      <c r="C28" s="3" t="s">
        <v>41</v>
      </c>
      <c r="D28" s="3" t="s">
        <v>27</v>
      </c>
      <c r="E28" s="3">
        <v>400</v>
      </c>
      <c r="F28" s="1">
        <v>0</v>
      </c>
      <c r="G28" s="1">
        <v>6.45</v>
      </c>
      <c r="H28" s="2">
        <v>0</v>
      </c>
      <c r="I28" s="4">
        <v>23.54</v>
      </c>
      <c r="J28" s="2">
        <f t="shared" si="0"/>
        <v>0</v>
      </c>
      <c r="K28" s="2">
        <f t="shared" si="1"/>
        <v>7.9683299999999999</v>
      </c>
      <c r="L28" s="2">
        <f t="shared" si="2"/>
        <v>7.96</v>
      </c>
      <c r="M28" s="2">
        <f t="shared" si="3"/>
        <v>0</v>
      </c>
      <c r="N28" s="2">
        <f t="shared" si="4"/>
        <v>3184</v>
      </c>
      <c r="O28" s="2">
        <f t="shared" si="5"/>
        <v>3184</v>
      </c>
      <c r="P28" s="3" t="str">
        <f>IF(O28&lt;=(Relatório!O28*1.05),"PREÇO VÁLIDO","PREÇO INVÁLIDO")</f>
        <v>PREÇO VÁLIDO</v>
      </c>
    </row>
    <row r="29" spans="1:17" ht="24.95" customHeight="1">
      <c r="A29" s="3" t="s">
        <v>21</v>
      </c>
      <c r="B29" s="3" t="s">
        <v>42</v>
      </c>
      <c r="C29" s="3" t="s">
        <v>43</v>
      </c>
      <c r="D29" s="3" t="s">
        <v>27</v>
      </c>
      <c r="E29" s="3">
        <v>400</v>
      </c>
      <c r="F29" s="1">
        <v>0</v>
      </c>
      <c r="G29" s="1">
        <v>3.28</v>
      </c>
      <c r="H29" s="2">
        <v>0</v>
      </c>
      <c r="I29" s="4">
        <v>23.54</v>
      </c>
      <c r="J29" s="2">
        <f t="shared" si="0"/>
        <v>0</v>
      </c>
      <c r="K29" s="2">
        <f t="shared" si="1"/>
        <v>4.0521119999999993</v>
      </c>
      <c r="L29" s="2">
        <f t="shared" si="2"/>
        <v>4.05</v>
      </c>
      <c r="M29" s="2">
        <f t="shared" si="3"/>
        <v>0</v>
      </c>
      <c r="N29" s="2">
        <f t="shared" si="4"/>
        <v>1620</v>
      </c>
      <c r="O29" s="2">
        <f t="shared" si="5"/>
        <v>1620</v>
      </c>
      <c r="P29" s="3" t="str">
        <f>IF(O29&lt;=(Relatório!O29*1.05),"PREÇO VÁLIDO","PREÇO INVÁLIDO")</f>
        <v>PREÇO VÁLIDO</v>
      </c>
    </row>
    <row r="30" spans="1:17" ht="24.95" customHeight="1">
      <c r="A30" s="3" t="s">
        <v>21</v>
      </c>
      <c r="B30" s="3" t="s">
        <v>44</v>
      </c>
      <c r="C30" s="3" t="s">
        <v>45</v>
      </c>
      <c r="D30" s="3" t="s">
        <v>27</v>
      </c>
      <c r="E30" s="3">
        <v>400</v>
      </c>
      <c r="F30" s="1">
        <v>0</v>
      </c>
      <c r="G30" s="1">
        <v>5.2</v>
      </c>
      <c r="H30" s="2">
        <v>0</v>
      </c>
      <c r="I30" s="4">
        <v>23.54</v>
      </c>
      <c r="J30" s="2">
        <f t="shared" si="0"/>
        <v>0</v>
      </c>
      <c r="K30" s="2">
        <f t="shared" si="1"/>
        <v>6.42408</v>
      </c>
      <c r="L30" s="2">
        <f t="shared" si="2"/>
        <v>6.42</v>
      </c>
      <c r="M30" s="2">
        <f t="shared" si="3"/>
        <v>0</v>
      </c>
      <c r="N30" s="2">
        <f t="shared" si="4"/>
        <v>2568</v>
      </c>
      <c r="O30" s="2">
        <f t="shared" si="5"/>
        <v>2568</v>
      </c>
      <c r="P30" s="3" t="str">
        <f>IF(O30&lt;=(Relatório!O30*1.05),"PREÇO VÁLIDO","PREÇO INVÁLIDO")</f>
        <v>PREÇO VÁLIDO</v>
      </c>
    </row>
    <row r="31" spans="1:17" ht="24.95" customHeight="1">
      <c r="A31" s="3" t="s">
        <v>21</v>
      </c>
      <c r="B31" s="3" t="s">
        <v>46</v>
      </c>
      <c r="C31" s="3" t="s">
        <v>47</v>
      </c>
      <c r="D31" s="3" t="s">
        <v>27</v>
      </c>
      <c r="E31" s="3">
        <v>400</v>
      </c>
      <c r="F31" s="1">
        <v>0</v>
      </c>
      <c r="G31" s="1">
        <v>3.18</v>
      </c>
      <c r="H31" s="2">
        <v>0</v>
      </c>
      <c r="I31" s="4">
        <v>23.54</v>
      </c>
      <c r="J31" s="2">
        <f t="shared" si="0"/>
        <v>0</v>
      </c>
      <c r="K31" s="2">
        <f t="shared" si="1"/>
        <v>3.928572</v>
      </c>
      <c r="L31" s="2">
        <f t="shared" si="2"/>
        <v>3.92</v>
      </c>
      <c r="M31" s="2">
        <f t="shared" si="3"/>
        <v>0</v>
      </c>
      <c r="N31" s="2">
        <f t="shared" si="4"/>
        <v>1568</v>
      </c>
      <c r="O31" s="2">
        <f t="shared" si="5"/>
        <v>1568</v>
      </c>
      <c r="P31" s="3" t="str">
        <f>IF(O31&lt;=(Relatório!O31*1.05),"PREÇO VÁLIDO","PREÇO INVÁLIDO")</f>
        <v>PREÇO VÁLIDO</v>
      </c>
    </row>
    <row r="32" spans="1:17" ht="24.95" customHeight="1">
      <c r="A32" s="3" t="s">
        <v>21</v>
      </c>
      <c r="B32" s="3" t="s">
        <v>48</v>
      </c>
      <c r="C32" s="3" t="s">
        <v>49</v>
      </c>
      <c r="D32" s="3" t="s">
        <v>27</v>
      </c>
      <c r="E32" s="3">
        <v>400</v>
      </c>
      <c r="F32" s="1">
        <v>0</v>
      </c>
      <c r="G32" s="1">
        <v>3.28</v>
      </c>
      <c r="H32" s="2">
        <v>0</v>
      </c>
      <c r="I32" s="4">
        <v>23.54</v>
      </c>
      <c r="J32" s="2">
        <f t="shared" si="0"/>
        <v>0</v>
      </c>
      <c r="K32" s="2">
        <f t="shared" si="1"/>
        <v>4.0521119999999993</v>
      </c>
      <c r="L32" s="2">
        <f t="shared" si="2"/>
        <v>4.05</v>
      </c>
      <c r="M32" s="2">
        <f t="shared" si="3"/>
        <v>0</v>
      </c>
      <c r="N32" s="2">
        <f t="shared" si="4"/>
        <v>1620</v>
      </c>
      <c r="O32" s="2">
        <f t="shared" si="5"/>
        <v>1620</v>
      </c>
      <c r="P32" s="3" t="str">
        <f>IF(O32&lt;=(Relatório!O32*1.05),"PREÇO VÁLIDO","PREÇO INVÁLIDO")</f>
        <v>PREÇO VÁLIDO</v>
      </c>
    </row>
    <row r="33" spans="1:16" ht="24.95" customHeight="1">
      <c r="A33" s="3" t="s">
        <v>21</v>
      </c>
      <c r="B33" s="3"/>
      <c r="C33" s="3" t="s">
        <v>50</v>
      </c>
      <c r="D33" s="3"/>
      <c r="E33" s="3">
        <v>0</v>
      </c>
      <c r="F33" s="3"/>
      <c r="G33" s="3"/>
      <c r="H33" s="3"/>
      <c r="I33" s="4"/>
      <c r="J33" s="3"/>
      <c r="K33" s="3"/>
      <c r="L33" s="3"/>
      <c r="M33" s="3"/>
      <c r="N33" s="3"/>
      <c r="O33" s="3"/>
      <c r="P33" s="3" t="str">
        <f>IF(O33&lt;=(Relatório!O33*1.05),"PREÇO VÁLIDO","PREÇO INVÁLIDO")</f>
        <v>PREÇO VÁLIDO</v>
      </c>
    </row>
    <row r="34" spans="1:16" ht="24.95" customHeight="1">
      <c r="A34" s="3" t="s">
        <v>21</v>
      </c>
      <c r="B34" s="3" t="s">
        <v>51</v>
      </c>
      <c r="C34" s="3" t="s">
        <v>52</v>
      </c>
      <c r="D34" s="3" t="s">
        <v>27</v>
      </c>
      <c r="E34" s="3">
        <v>700</v>
      </c>
      <c r="F34" s="1">
        <v>0</v>
      </c>
      <c r="G34" s="1">
        <v>3.81</v>
      </c>
      <c r="H34" s="2">
        <v>0</v>
      </c>
      <c r="I34" s="4">
        <v>23.54</v>
      </c>
      <c r="J34" s="2">
        <f>F34+(I34/100*F34)</f>
        <v>0</v>
      </c>
      <c r="K34" s="2">
        <f>G34+(I34/100*G34)</f>
        <v>4.706874</v>
      </c>
      <c r="L34" s="2">
        <f>TRUNC(J34+K34,2)</f>
        <v>4.7</v>
      </c>
      <c r="M34" s="2">
        <f>IF((J34+K34), TRUNC((J34/(J34+K34)*O34),2), 0)</f>
        <v>0</v>
      </c>
      <c r="N34" s="2">
        <f>IF((J34+K34), TRUNC((K34/(J34+K34)*O34),2), 0)</f>
        <v>3290</v>
      </c>
      <c r="O34" s="2">
        <f>TRUNC(L34*E34,2)</f>
        <v>3290</v>
      </c>
      <c r="P34" s="3" t="str">
        <f>IF(O34&lt;=(Relatório!O34*1.05),"PREÇO VÁLIDO","PREÇO INVÁLIDO")</f>
        <v>PREÇO VÁLIDO</v>
      </c>
    </row>
    <row r="35" spans="1:16" ht="24.95" customHeight="1">
      <c r="A35" s="3" t="s">
        <v>21</v>
      </c>
      <c r="B35" s="3" t="s">
        <v>53</v>
      </c>
      <c r="C35" s="3" t="s">
        <v>54</v>
      </c>
      <c r="D35" s="3" t="s">
        <v>27</v>
      </c>
      <c r="E35" s="3">
        <v>30000</v>
      </c>
      <c r="F35" s="1">
        <v>0</v>
      </c>
      <c r="G35" s="1">
        <v>2.91</v>
      </c>
      <c r="H35" s="2">
        <v>0</v>
      </c>
      <c r="I35" s="4">
        <v>23.54</v>
      </c>
      <c r="J35" s="2">
        <f>F35+(I35/100*F35)</f>
        <v>0</v>
      </c>
      <c r="K35" s="2">
        <f>G35+(I35/100*G35)</f>
        <v>3.5950139999999999</v>
      </c>
      <c r="L35" s="2">
        <f>TRUNC(J35+K35,2)</f>
        <v>3.59</v>
      </c>
      <c r="M35" s="2">
        <f>IF((J35+K35), TRUNC((J35/(J35+K35)*O35),2), 0)</f>
        <v>0</v>
      </c>
      <c r="N35" s="2">
        <f>IF((J35+K35), TRUNC((K35/(J35+K35)*O35),2), 0)</f>
        <v>107700</v>
      </c>
      <c r="O35" s="2">
        <f>TRUNC(L35*E35,2)</f>
        <v>107700</v>
      </c>
      <c r="P35" s="3" t="str">
        <f>IF(O35&lt;=(Relatório!O35*1.05),"PREÇO VÁLIDO","PREÇO INVÁLIDO")</f>
        <v>PREÇO VÁLIDO</v>
      </c>
    </row>
    <row r="36" spans="1:16" ht="24.95" customHeight="1">
      <c r="A36" s="3" t="s">
        <v>21</v>
      </c>
      <c r="B36" s="3" t="s">
        <v>55</v>
      </c>
      <c r="C36" s="3" t="s">
        <v>56</v>
      </c>
      <c r="D36" s="3" t="s">
        <v>27</v>
      </c>
      <c r="E36" s="3">
        <v>5000</v>
      </c>
      <c r="F36" s="1">
        <v>0</v>
      </c>
      <c r="G36" s="1">
        <v>3.28</v>
      </c>
      <c r="H36" s="2">
        <v>0</v>
      </c>
      <c r="I36" s="4">
        <v>23.54</v>
      </c>
      <c r="J36" s="2">
        <f>F36+(I36/100*F36)</f>
        <v>0</v>
      </c>
      <c r="K36" s="2">
        <f>G36+(I36/100*G36)</f>
        <v>4.0521119999999993</v>
      </c>
      <c r="L36" s="2">
        <f>TRUNC(J36+K36,2)</f>
        <v>4.05</v>
      </c>
      <c r="M36" s="2">
        <f>IF((J36+K36), TRUNC((J36/(J36+K36)*O36),2), 0)</f>
        <v>0</v>
      </c>
      <c r="N36" s="2">
        <f>IF((J36+K36), TRUNC((K36/(J36+K36)*O36),2), 0)</f>
        <v>20250</v>
      </c>
      <c r="O36" s="2">
        <f>TRUNC(L36*E36,2)</f>
        <v>20250</v>
      </c>
      <c r="P36" s="3" t="str">
        <f>IF(O36&lt;=(Relatório!O36*1.05),"PREÇO VÁLIDO","PREÇO INVÁLIDO")</f>
        <v>PREÇO VÁLIDO</v>
      </c>
    </row>
    <row r="37" spans="1:16" ht="24.95" customHeight="1">
      <c r="A37" s="3" t="s">
        <v>21</v>
      </c>
      <c r="B37" s="3" t="s">
        <v>57</v>
      </c>
      <c r="C37" s="3" t="s">
        <v>58</v>
      </c>
      <c r="D37" s="3" t="s">
        <v>27</v>
      </c>
      <c r="E37" s="3">
        <v>5000</v>
      </c>
      <c r="F37" s="1">
        <v>0</v>
      </c>
      <c r="G37" s="1">
        <v>5.07</v>
      </c>
      <c r="H37" s="2">
        <v>0</v>
      </c>
      <c r="I37" s="4">
        <v>23.54</v>
      </c>
      <c r="J37" s="2">
        <f>F37+(I37/100*F37)</f>
        <v>0</v>
      </c>
      <c r="K37" s="2">
        <f>G37+(I37/100*G37)</f>
        <v>6.2634780000000001</v>
      </c>
      <c r="L37" s="2">
        <f>TRUNC(J37+K37,2)</f>
        <v>6.26</v>
      </c>
      <c r="M37" s="2">
        <f>IF((J37+K37), TRUNC((J37/(J37+K37)*O37),2), 0)</f>
        <v>0</v>
      </c>
      <c r="N37" s="2">
        <f>IF((J37+K37), TRUNC((K37/(J37+K37)*O37),2), 0)</f>
        <v>31300</v>
      </c>
      <c r="O37" s="2">
        <f>TRUNC(L37*E37,2)</f>
        <v>31300</v>
      </c>
      <c r="P37" s="3" t="str">
        <f>IF(O37&lt;=(Relatório!O37*1.05),"PREÇO VÁLIDO","PREÇO INVÁLIDO")</f>
        <v>PREÇO VÁLIDO</v>
      </c>
    </row>
    <row r="38" spans="1:16" ht="24.95" customHeight="1">
      <c r="A38" s="3" t="s">
        <v>21</v>
      </c>
      <c r="B38" s="3" t="s">
        <v>59</v>
      </c>
      <c r="C38" s="3" t="s">
        <v>60</v>
      </c>
      <c r="D38" s="3" t="s">
        <v>27</v>
      </c>
      <c r="E38" s="3">
        <v>700</v>
      </c>
      <c r="F38" s="1">
        <v>0</v>
      </c>
      <c r="G38" s="1">
        <v>3.18</v>
      </c>
      <c r="H38" s="2">
        <v>0</v>
      </c>
      <c r="I38" s="4">
        <v>23.54</v>
      </c>
      <c r="J38" s="2">
        <f>F38+(I38/100*F38)</f>
        <v>0</v>
      </c>
      <c r="K38" s="2">
        <f>G38+(I38/100*G38)</f>
        <v>3.928572</v>
      </c>
      <c r="L38" s="2">
        <f>TRUNC(J38+K38,2)</f>
        <v>3.92</v>
      </c>
      <c r="M38" s="2">
        <f>IF((J38+K38), TRUNC((J38/(J38+K38)*O38),2), 0)</f>
        <v>0</v>
      </c>
      <c r="N38" s="2">
        <f>IF((J38+K38), TRUNC((K38/(J38+K38)*O38),2), 0)</f>
        <v>2744</v>
      </c>
      <c r="O38" s="2">
        <f>TRUNC(L38*E38,2)</f>
        <v>2744</v>
      </c>
      <c r="P38" s="3" t="str">
        <f>IF(O38&lt;=(Relatório!O38*1.05),"PREÇO VÁLIDO","PREÇO INVÁLIDO")</f>
        <v>PREÇO VÁLIDO</v>
      </c>
    </row>
    <row r="39" spans="1:16" ht="24.95" customHeight="1">
      <c r="A39" s="3" t="s">
        <v>21</v>
      </c>
      <c r="B39" s="3"/>
      <c r="C39" s="3" t="s">
        <v>61</v>
      </c>
      <c r="D39" s="3"/>
      <c r="E39" s="3">
        <v>0</v>
      </c>
      <c r="F39" s="3"/>
      <c r="G39" s="3"/>
      <c r="H39" s="3"/>
      <c r="I39" s="4"/>
      <c r="J39" s="3"/>
      <c r="K39" s="3"/>
      <c r="L39" s="3"/>
      <c r="M39" s="3"/>
      <c r="N39" s="3"/>
      <c r="O39" s="3"/>
      <c r="P39" s="3" t="str">
        <f>IF(O39&lt;=(Relatório!O39*1.05),"PREÇO VÁLIDO","PREÇO INVÁLIDO")</f>
        <v>PREÇO VÁLIDO</v>
      </c>
    </row>
    <row r="40" spans="1:16" ht="24.95" customHeight="1">
      <c r="A40" s="3" t="s">
        <v>21</v>
      </c>
      <c r="B40" s="3" t="s">
        <v>62</v>
      </c>
      <c r="C40" s="3" t="s">
        <v>63</v>
      </c>
      <c r="D40" s="3" t="s">
        <v>27</v>
      </c>
      <c r="E40" s="3">
        <v>1100</v>
      </c>
      <c r="F40" s="1">
        <v>0</v>
      </c>
      <c r="G40" s="1">
        <v>6.55</v>
      </c>
      <c r="H40" s="2">
        <v>0</v>
      </c>
      <c r="I40" s="4">
        <v>23.54</v>
      </c>
      <c r="J40" s="2">
        <f>F40+(I40/100*F40)</f>
        <v>0</v>
      </c>
      <c r="K40" s="2">
        <f>G40+(I40/100*G40)</f>
        <v>8.0918700000000001</v>
      </c>
      <c r="L40" s="2">
        <f>TRUNC(J40+K40,2)</f>
        <v>8.09</v>
      </c>
      <c r="M40" s="2">
        <f>IF((J40+K40), TRUNC((J40/(J40+K40)*O40),2), 0)</f>
        <v>0</v>
      </c>
      <c r="N40" s="2">
        <f>IF((J40+K40), TRUNC((K40/(J40+K40)*O40),2), 0)</f>
        <v>8899</v>
      </c>
      <c r="O40" s="2">
        <f>TRUNC(L40*E40,2)</f>
        <v>8899</v>
      </c>
      <c r="P40" s="3" t="str">
        <f>IF(O40&lt;=(Relatório!O40*1.05),"PREÇO VÁLIDO","PREÇO INVÁLIDO")</f>
        <v>PREÇO VÁLIDO</v>
      </c>
    </row>
    <row r="41" spans="1:16">
      <c r="A41" s="7" t="s">
        <v>64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>
        <f>ROUND(SUM(O17:O40), 2)</f>
        <v>229019</v>
      </c>
    </row>
    <row r="42" spans="1:16">
      <c r="A42" s="7" t="s">
        <v>65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>
        <f>SUM(O41)</f>
        <v>229019</v>
      </c>
    </row>
    <row r="44" spans="1:16">
      <c r="A44" t="str">
        <f>CONCATENATE("Importa o presente valor total proposto em: ", TEXT(SUM(O41), "R$ #.###,#0"))</f>
        <v>Importa o presente valor total proposto em: R$ 229.019,0</v>
      </c>
    </row>
    <row r="46" spans="1:16">
      <c r="B46" s="9" t="s">
        <v>66</v>
      </c>
    </row>
    <row r="47" spans="1:16">
      <c r="B47" s="9" t="s">
        <v>67</v>
      </c>
    </row>
  </sheetData>
  <mergeCells count="8">
    <mergeCell ref="A7"/>
    <mergeCell ref="A8"/>
    <mergeCell ref="A9"/>
    <mergeCell ref="B1:F1"/>
    <mergeCell ref="B2:F2"/>
    <mergeCell ref="B3:F3"/>
    <mergeCell ref="A4:G4"/>
    <mergeCell ref="A6"/>
  </mergeCells>
  <pageMargins left="0.4" right="0.4" top="0.4" bottom="0.4" header="0.3" footer="0.3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47"/>
  <sheetViews>
    <sheetView workbookViewId="0"/>
  </sheetViews>
  <sheetFormatPr defaultRowHeight="15"/>
  <cols>
    <col min="1" max="1" width="31.140625" customWidth="1"/>
    <col min="2" max="2" width="13.42578125" customWidth="1"/>
    <col min="3" max="3" width="55.7109375" customWidth="1"/>
    <col min="4" max="5" width="13.42578125" customWidth="1"/>
    <col min="6" max="7" width="24.42578125" customWidth="1"/>
    <col min="8" max="9" width="29" customWidth="1"/>
    <col min="10" max="15" width="24.42578125" customWidth="1"/>
    <col min="16" max="17" width="24.42578125" hidden="1" customWidth="1"/>
  </cols>
  <sheetData>
    <row r="1" spans="1:9">
      <c r="B1" s="12" t="s">
        <v>0</v>
      </c>
      <c r="C1" s="13"/>
      <c r="D1" s="13"/>
      <c r="E1" s="13"/>
      <c r="F1" s="13"/>
    </row>
    <row r="2" spans="1:9">
      <c r="B2" s="12" t="s">
        <v>1</v>
      </c>
      <c r="C2" s="13"/>
      <c r="D2" s="13"/>
      <c r="E2" s="13"/>
      <c r="F2" s="13"/>
    </row>
    <row r="3" spans="1:9">
      <c r="B3" s="12" t="s">
        <v>0</v>
      </c>
      <c r="C3" s="13"/>
      <c r="D3" s="13"/>
      <c r="E3" s="13"/>
      <c r="F3" s="13"/>
    </row>
    <row r="4" spans="1:9" ht="18">
      <c r="A4" s="14" t="s">
        <v>2</v>
      </c>
      <c r="B4" s="13"/>
      <c r="C4" s="13"/>
      <c r="D4" s="13"/>
      <c r="E4" s="13"/>
      <c r="F4" s="13"/>
      <c r="G4" s="13"/>
    </row>
    <row r="6" spans="1:9">
      <c r="A6" s="15" t="s">
        <v>68</v>
      </c>
      <c r="B6" s="7" t="s">
        <v>69</v>
      </c>
      <c r="H6" s="10" t="s">
        <v>76</v>
      </c>
    </row>
    <row r="7" spans="1:9">
      <c r="A7" s="15" t="s">
        <v>70</v>
      </c>
      <c r="B7" s="5"/>
    </row>
    <row r="8" spans="1:9">
      <c r="A8" s="15" t="s">
        <v>71</v>
      </c>
      <c r="B8" s="5"/>
    </row>
    <row r="9" spans="1:9">
      <c r="A9" s="15" t="s">
        <v>72</v>
      </c>
      <c r="B9" s="5"/>
      <c r="H9" s="6" t="s">
        <v>77</v>
      </c>
      <c r="I9" s="6" t="s">
        <v>78</v>
      </c>
    </row>
    <row r="10" spans="1:9">
      <c r="A10" s="10" t="s">
        <v>73</v>
      </c>
      <c r="B10" s="6">
        <v>0</v>
      </c>
      <c r="D10" s="10" t="s">
        <v>74</v>
      </c>
      <c r="E10" s="6">
        <v>0</v>
      </c>
      <c r="H10" s="6">
        <f>SUM(M:M)/O42</f>
        <v>0</v>
      </c>
      <c r="I10" s="6">
        <f>SUM(N:N)/O42</f>
        <v>1</v>
      </c>
    </row>
    <row r="11" spans="1:9">
      <c r="A11" s="10" t="s">
        <v>74</v>
      </c>
      <c r="B11" s="6">
        <v>0</v>
      </c>
      <c r="D11" s="10" t="s">
        <v>75</v>
      </c>
      <c r="E11" s="6">
        <v>0</v>
      </c>
    </row>
    <row r="17" spans="1:17">
      <c r="A17" s="9" t="s">
        <v>3</v>
      </c>
    </row>
    <row r="18" spans="1:17">
      <c r="A18" s="11" t="s">
        <v>4</v>
      </c>
      <c r="B18" s="11" t="s">
        <v>5</v>
      </c>
      <c r="C18" s="11" t="s">
        <v>6</v>
      </c>
      <c r="D18" s="11" t="s">
        <v>7</v>
      </c>
      <c r="E18" s="11" t="s">
        <v>8</v>
      </c>
      <c r="F18" s="11" t="s">
        <v>9</v>
      </c>
      <c r="G18" s="11" t="s">
        <v>10</v>
      </c>
      <c r="H18" s="11" t="s">
        <v>12</v>
      </c>
      <c r="I18" s="11" t="s">
        <v>13</v>
      </c>
      <c r="J18" s="11" t="s">
        <v>14</v>
      </c>
      <c r="K18" s="11" t="s">
        <v>15</v>
      </c>
      <c r="L18" s="11" t="s">
        <v>11</v>
      </c>
      <c r="M18" s="11" t="s">
        <v>16</v>
      </c>
      <c r="N18" s="11" t="s">
        <v>17</v>
      </c>
      <c r="O18" s="11" t="s">
        <v>18</v>
      </c>
      <c r="P18" s="11" t="s">
        <v>19</v>
      </c>
      <c r="Q18" s="11" t="s">
        <v>20</v>
      </c>
    </row>
    <row r="19" spans="1:17" ht="24.95" customHeight="1">
      <c r="A19" s="3" t="s">
        <v>21</v>
      </c>
      <c r="B19" s="3"/>
      <c r="C19" s="3" t="s">
        <v>22</v>
      </c>
      <c r="D19" s="3"/>
      <c r="E19" s="3">
        <v>0</v>
      </c>
      <c r="F19" s="3"/>
      <c r="G19" s="3"/>
      <c r="H19" s="3"/>
      <c r="I19" s="4"/>
      <c r="J19" s="3"/>
      <c r="K19" s="3"/>
      <c r="L19" s="3"/>
      <c r="M19" s="3"/>
      <c r="N19" s="3"/>
      <c r="O19" s="3"/>
      <c r="Q19" s="3" t="s">
        <v>23</v>
      </c>
    </row>
    <row r="20" spans="1:17" ht="24.95" customHeight="1">
      <c r="A20" s="3" t="s">
        <v>21</v>
      </c>
      <c r="B20" s="3"/>
      <c r="C20" s="3" t="s">
        <v>24</v>
      </c>
      <c r="D20" s="3"/>
      <c r="E20" s="3">
        <v>0</v>
      </c>
      <c r="F20" s="3"/>
      <c r="G20" s="3"/>
      <c r="H20" s="3"/>
      <c r="I20" s="4"/>
      <c r="J20" s="3"/>
      <c r="K20" s="3"/>
      <c r="L20" s="3"/>
      <c r="M20" s="3"/>
      <c r="N20" s="3"/>
      <c r="O20" s="3"/>
      <c r="Q20" s="3" t="s">
        <v>23</v>
      </c>
    </row>
    <row r="21" spans="1:17" ht="24.95" customHeight="1">
      <c r="A21" s="3" t="s">
        <v>21</v>
      </c>
      <c r="B21" s="3" t="s">
        <v>25</v>
      </c>
      <c r="C21" s="3" t="s">
        <v>26</v>
      </c>
      <c r="D21" s="3" t="s">
        <v>27</v>
      </c>
      <c r="E21" s="3">
        <v>400</v>
      </c>
      <c r="F21" s="1">
        <v>0</v>
      </c>
      <c r="G21" s="1">
        <v>31.72</v>
      </c>
      <c r="H21" s="2">
        <v>0</v>
      </c>
      <c r="I21" s="4">
        <v>23.54</v>
      </c>
      <c r="J21" s="2">
        <f t="shared" ref="J21:J32" si="0">F21+(I21/100*F21)</f>
        <v>0</v>
      </c>
      <c r="K21" s="2">
        <f t="shared" ref="K21:K32" si="1">G21+(I21/100*G21)</f>
        <v>39.186887999999996</v>
      </c>
      <c r="L21" s="2">
        <f t="shared" ref="L21:L32" si="2">TRUNC(J21+K21,2)</f>
        <v>39.18</v>
      </c>
      <c r="M21" s="2">
        <f t="shared" ref="M21:M32" si="3">IF((J21+K21), TRUNC((J21/(J21+K21)*O21),2), 0)</f>
        <v>0</v>
      </c>
      <c r="N21" s="2">
        <f t="shared" ref="N21:N32" si="4">IF((J21+K21), TRUNC((K21/(J21+K21)*O21),2), 0)</f>
        <v>15672</v>
      </c>
      <c r="O21" s="2">
        <f t="shared" ref="O21:O32" si="5">TRUNC(L21*E21,2)</f>
        <v>15672</v>
      </c>
      <c r="Q21" s="3" t="s">
        <v>23</v>
      </c>
    </row>
    <row r="22" spans="1:17" ht="24.95" customHeight="1">
      <c r="A22" s="3" t="s">
        <v>21</v>
      </c>
      <c r="B22" s="3" t="s">
        <v>28</v>
      </c>
      <c r="C22" s="3" t="s">
        <v>29</v>
      </c>
      <c r="D22" s="3" t="s">
        <v>27</v>
      </c>
      <c r="E22" s="3">
        <v>400</v>
      </c>
      <c r="F22" s="1">
        <v>0</v>
      </c>
      <c r="G22" s="1">
        <v>6.39</v>
      </c>
      <c r="H22" s="2">
        <v>0</v>
      </c>
      <c r="I22" s="4">
        <v>23.54</v>
      </c>
      <c r="J22" s="2">
        <f t="shared" si="0"/>
        <v>0</v>
      </c>
      <c r="K22" s="2">
        <f t="shared" si="1"/>
        <v>7.8942059999999996</v>
      </c>
      <c r="L22" s="2">
        <f t="shared" si="2"/>
        <v>7.89</v>
      </c>
      <c r="M22" s="2">
        <f t="shared" si="3"/>
        <v>0</v>
      </c>
      <c r="N22" s="2">
        <f t="shared" si="4"/>
        <v>3156</v>
      </c>
      <c r="O22" s="2">
        <f t="shared" si="5"/>
        <v>3156</v>
      </c>
      <c r="Q22" s="3" t="s">
        <v>23</v>
      </c>
    </row>
    <row r="23" spans="1:17" ht="24.95" customHeight="1">
      <c r="A23" s="3" t="s">
        <v>21</v>
      </c>
      <c r="B23" s="3" t="s">
        <v>30</v>
      </c>
      <c r="C23" s="3" t="s">
        <v>31</v>
      </c>
      <c r="D23" s="3" t="s">
        <v>27</v>
      </c>
      <c r="E23" s="3">
        <v>400</v>
      </c>
      <c r="F23" s="1">
        <v>0</v>
      </c>
      <c r="G23" s="1">
        <v>4.95</v>
      </c>
      <c r="H23" s="2">
        <v>0</v>
      </c>
      <c r="I23" s="4">
        <v>23.54</v>
      </c>
      <c r="J23" s="2">
        <f t="shared" si="0"/>
        <v>0</v>
      </c>
      <c r="K23" s="2">
        <f t="shared" si="1"/>
        <v>6.1152300000000004</v>
      </c>
      <c r="L23" s="2">
        <f t="shared" si="2"/>
        <v>6.11</v>
      </c>
      <c r="M23" s="2">
        <f t="shared" si="3"/>
        <v>0</v>
      </c>
      <c r="N23" s="2">
        <f t="shared" si="4"/>
        <v>2444</v>
      </c>
      <c r="O23" s="2">
        <f t="shared" si="5"/>
        <v>2444</v>
      </c>
      <c r="Q23" s="3" t="s">
        <v>23</v>
      </c>
    </row>
    <row r="24" spans="1:17" ht="24.95" customHeight="1">
      <c r="A24" s="3" t="s">
        <v>21</v>
      </c>
      <c r="B24" s="3" t="s">
        <v>32</v>
      </c>
      <c r="C24" s="3" t="s">
        <v>33</v>
      </c>
      <c r="D24" s="3" t="s">
        <v>27</v>
      </c>
      <c r="E24" s="3">
        <v>400</v>
      </c>
      <c r="F24" s="1">
        <v>0</v>
      </c>
      <c r="G24" s="1">
        <v>2.56</v>
      </c>
      <c r="H24" s="2">
        <v>0</v>
      </c>
      <c r="I24" s="4">
        <v>23.54</v>
      </c>
      <c r="J24" s="2">
        <f t="shared" si="0"/>
        <v>0</v>
      </c>
      <c r="K24" s="2">
        <f t="shared" si="1"/>
        <v>3.1626240000000001</v>
      </c>
      <c r="L24" s="2">
        <f t="shared" si="2"/>
        <v>3.16</v>
      </c>
      <c r="M24" s="2">
        <f t="shared" si="3"/>
        <v>0</v>
      </c>
      <c r="N24" s="2">
        <f t="shared" si="4"/>
        <v>1264</v>
      </c>
      <c r="O24" s="2">
        <f t="shared" si="5"/>
        <v>1264</v>
      </c>
      <c r="Q24" s="3" t="s">
        <v>23</v>
      </c>
    </row>
    <row r="25" spans="1:17" ht="24.95" customHeight="1">
      <c r="A25" s="3" t="s">
        <v>21</v>
      </c>
      <c r="B25" s="3" t="s">
        <v>34</v>
      </c>
      <c r="C25" s="3" t="s">
        <v>35</v>
      </c>
      <c r="D25" s="3" t="s">
        <v>27</v>
      </c>
      <c r="E25" s="3">
        <v>400</v>
      </c>
      <c r="F25" s="1">
        <v>0</v>
      </c>
      <c r="G25" s="1">
        <v>11.94</v>
      </c>
      <c r="H25" s="2">
        <v>0</v>
      </c>
      <c r="I25" s="4">
        <v>23.54</v>
      </c>
      <c r="J25" s="2">
        <f t="shared" si="0"/>
        <v>0</v>
      </c>
      <c r="K25" s="2">
        <f t="shared" si="1"/>
        <v>14.750675999999999</v>
      </c>
      <c r="L25" s="2">
        <f t="shared" si="2"/>
        <v>14.75</v>
      </c>
      <c r="M25" s="2">
        <f t="shared" si="3"/>
        <v>0</v>
      </c>
      <c r="N25" s="2">
        <f t="shared" si="4"/>
        <v>5900</v>
      </c>
      <c r="O25" s="2">
        <f t="shared" si="5"/>
        <v>5900</v>
      </c>
      <c r="Q25" s="3" t="s">
        <v>23</v>
      </c>
    </row>
    <row r="26" spans="1:17" ht="24.95" customHeight="1">
      <c r="A26" s="3" t="s">
        <v>21</v>
      </c>
      <c r="B26" s="3" t="s">
        <v>36</v>
      </c>
      <c r="C26" s="3" t="s">
        <v>37</v>
      </c>
      <c r="D26" s="3" t="s">
        <v>27</v>
      </c>
      <c r="E26" s="3">
        <v>400</v>
      </c>
      <c r="F26" s="1">
        <v>0</v>
      </c>
      <c r="G26" s="1">
        <v>19.14</v>
      </c>
      <c r="H26" s="2">
        <v>0</v>
      </c>
      <c r="I26" s="4">
        <v>23.54</v>
      </c>
      <c r="J26" s="2">
        <f t="shared" si="0"/>
        <v>0</v>
      </c>
      <c r="K26" s="2">
        <f t="shared" si="1"/>
        <v>23.645555999999999</v>
      </c>
      <c r="L26" s="2">
        <f t="shared" si="2"/>
        <v>23.64</v>
      </c>
      <c r="M26" s="2">
        <f t="shared" si="3"/>
        <v>0</v>
      </c>
      <c r="N26" s="2">
        <f t="shared" si="4"/>
        <v>9456</v>
      </c>
      <c r="O26" s="2">
        <f t="shared" si="5"/>
        <v>9456</v>
      </c>
      <c r="Q26" s="3" t="s">
        <v>23</v>
      </c>
    </row>
    <row r="27" spans="1:17" ht="24.95" customHeight="1">
      <c r="A27" s="3" t="s">
        <v>21</v>
      </c>
      <c r="B27" s="3" t="s">
        <v>38</v>
      </c>
      <c r="C27" s="3" t="s">
        <v>39</v>
      </c>
      <c r="D27" s="3" t="s">
        <v>27</v>
      </c>
      <c r="E27" s="3">
        <v>400</v>
      </c>
      <c r="F27" s="1">
        <v>0</v>
      </c>
      <c r="G27" s="1">
        <v>12.92</v>
      </c>
      <c r="H27" s="2">
        <v>0</v>
      </c>
      <c r="I27" s="4">
        <v>23.54</v>
      </c>
      <c r="J27" s="2">
        <f t="shared" si="0"/>
        <v>0</v>
      </c>
      <c r="K27" s="2">
        <f t="shared" si="1"/>
        <v>15.961368</v>
      </c>
      <c r="L27" s="2">
        <f t="shared" si="2"/>
        <v>15.96</v>
      </c>
      <c r="M27" s="2">
        <f t="shared" si="3"/>
        <v>0</v>
      </c>
      <c r="N27" s="2">
        <f t="shared" si="4"/>
        <v>6384</v>
      </c>
      <c r="O27" s="2">
        <f t="shared" si="5"/>
        <v>6384</v>
      </c>
      <c r="Q27" s="3" t="s">
        <v>23</v>
      </c>
    </row>
    <row r="28" spans="1:17" ht="24.95" customHeight="1">
      <c r="A28" s="3" t="s">
        <v>21</v>
      </c>
      <c r="B28" s="3" t="s">
        <v>40</v>
      </c>
      <c r="C28" s="3" t="s">
        <v>41</v>
      </c>
      <c r="D28" s="3" t="s">
        <v>27</v>
      </c>
      <c r="E28" s="3">
        <v>400</v>
      </c>
      <c r="F28" s="1">
        <v>0</v>
      </c>
      <c r="G28" s="1">
        <v>6.45</v>
      </c>
      <c r="H28" s="2">
        <v>0</v>
      </c>
      <c r="I28" s="4">
        <v>23.54</v>
      </c>
      <c r="J28" s="2">
        <f t="shared" si="0"/>
        <v>0</v>
      </c>
      <c r="K28" s="2">
        <f t="shared" si="1"/>
        <v>7.9683299999999999</v>
      </c>
      <c r="L28" s="2">
        <f t="shared" si="2"/>
        <v>7.96</v>
      </c>
      <c r="M28" s="2">
        <f t="shared" si="3"/>
        <v>0</v>
      </c>
      <c r="N28" s="2">
        <f t="shared" si="4"/>
        <v>3184</v>
      </c>
      <c r="O28" s="2">
        <f t="shared" si="5"/>
        <v>3184</v>
      </c>
      <c r="Q28" s="3" t="s">
        <v>23</v>
      </c>
    </row>
    <row r="29" spans="1:17" ht="24.95" customHeight="1">
      <c r="A29" s="3" t="s">
        <v>21</v>
      </c>
      <c r="B29" s="3" t="s">
        <v>42</v>
      </c>
      <c r="C29" s="3" t="s">
        <v>43</v>
      </c>
      <c r="D29" s="3" t="s">
        <v>27</v>
      </c>
      <c r="E29" s="3">
        <v>400</v>
      </c>
      <c r="F29" s="1">
        <v>0</v>
      </c>
      <c r="G29" s="1">
        <v>3.28</v>
      </c>
      <c r="H29" s="2">
        <v>0</v>
      </c>
      <c r="I29" s="4">
        <v>23.54</v>
      </c>
      <c r="J29" s="2">
        <f t="shared" si="0"/>
        <v>0</v>
      </c>
      <c r="K29" s="2">
        <f t="shared" si="1"/>
        <v>4.0521119999999993</v>
      </c>
      <c r="L29" s="2">
        <f t="shared" si="2"/>
        <v>4.05</v>
      </c>
      <c r="M29" s="2">
        <f t="shared" si="3"/>
        <v>0</v>
      </c>
      <c r="N29" s="2">
        <f t="shared" si="4"/>
        <v>1620</v>
      </c>
      <c r="O29" s="2">
        <f t="shared" si="5"/>
        <v>1620</v>
      </c>
      <c r="Q29" s="3" t="s">
        <v>23</v>
      </c>
    </row>
    <row r="30" spans="1:17" ht="24.95" customHeight="1">
      <c r="A30" s="3" t="s">
        <v>21</v>
      </c>
      <c r="B30" s="3" t="s">
        <v>44</v>
      </c>
      <c r="C30" s="3" t="s">
        <v>45</v>
      </c>
      <c r="D30" s="3" t="s">
        <v>27</v>
      </c>
      <c r="E30" s="3">
        <v>400</v>
      </c>
      <c r="F30" s="1">
        <v>0</v>
      </c>
      <c r="G30" s="1">
        <v>5.2</v>
      </c>
      <c r="H30" s="2">
        <v>0</v>
      </c>
      <c r="I30" s="4">
        <v>23.54</v>
      </c>
      <c r="J30" s="2">
        <f t="shared" si="0"/>
        <v>0</v>
      </c>
      <c r="K30" s="2">
        <f t="shared" si="1"/>
        <v>6.42408</v>
      </c>
      <c r="L30" s="2">
        <f t="shared" si="2"/>
        <v>6.42</v>
      </c>
      <c r="M30" s="2">
        <f t="shared" si="3"/>
        <v>0</v>
      </c>
      <c r="N30" s="2">
        <f t="shared" si="4"/>
        <v>2568</v>
      </c>
      <c r="O30" s="2">
        <f t="shared" si="5"/>
        <v>2568</v>
      </c>
      <c r="Q30" s="3" t="s">
        <v>23</v>
      </c>
    </row>
    <row r="31" spans="1:17" ht="24.95" customHeight="1">
      <c r="A31" s="3" t="s">
        <v>21</v>
      </c>
      <c r="B31" s="3" t="s">
        <v>46</v>
      </c>
      <c r="C31" s="3" t="s">
        <v>47</v>
      </c>
      <c r="D31" s="3" t="s">
        <v>27</v>
      </c>
      <c r="E31" s="3">
        <v>400</v>
      </c>
      <c r="F31" s="1">
        <v>0</v>
      </c>
      <c r="G31" s="1">
        <v>3.18</v>
      </c>
      <c r="H31" s="2">
        <v>0</v>
      </c>
      <c r="I31" s="4">
        <v>23.54</v>
      </c>
      <c r="J31" s="2">
        <f t="shared" si="0"/>
        <v>0</v>
      </c>
      <c r="K31" s="2">
        <f t="shared" si="1"/>
        <v>3.928572</v>
      </c>
      <c r="L31" s="2">
        <f t="shared" si="2"/>
        <v>3.92</v>
      </c>
      <c r="M31" s="2">
        <f t="shared" si="3"/>
        <v>0</v>
      </c>
      <c r="N31" s="2">
        <f t="shared" si="4"/>
        <v>1568</v>
      </c>
      <c r="O31" s="2">
        <f t="shared" si="5"/>
        <v>1568</v>
      </c>
      <c r="Q31" s="3" t="s">
        <v>23</v>
      </c>
    </row>
    <row r="32" spans="1:17" ht="24.95" customHeight="1">
      <c r="A32" s="3" t="s">
        <v>21</v>
      </c>
      <c r="B32" s="3" t="s">
        <v>48</v>
      </c>
      <c r="C32" s="3" t="s">
        <v>49</v>
      </c>
      <c r="D32" s="3" t="s">
        <v>27</v>
      </c>
      <c r="E32" s="3">
        <v>400</v>
      </c>
      <c r="F32" s="1">
        <v>0</v>
      </c>
      <c r="G32" s="1">
        <v>3.28</v>
      </c>
      <c r="H32" s="2">
        <v>0</v>
      </c>
      <c r="I32" s="4">
        <v>23.54</v>
      </c>
      <c r="J32" s="2">
        <f t="shared" si="0"/>
        <v>0</v>
      </c>
      <c r="K32" s="2">
        <f t="shared" si="1"/>
        <v>4.0521119999999993</v>
      </c>
      <c r="L32" s="2">
        <f t="shared" si="2"/>
        <v>4.05</v>
      </c>
      <c r="M32" s="2">
        <f t="shared" si="3"/>
        <v>0</v>
      </c>
      <c r="N32" s="2">
        <f t="shared" si="4"/>
        <v>1620</v>
      </c>
      <c r="O32" s="2">
        <f t="shared" si="5"/>
        <v>1620</v>
      </c>
      <c r="Q32" s="3" t="s">
        <v>23</v>
      </c>
    </row>
    <row r="33" spans="1:17" ht="24.95" customHeight="1">
      <c r="A33" s="3" t="s">
        <v>21</v>
      </c>
      <c r="B33" s="3"/>
      <c r="C33" s="3" t="s">
        <v>50</v>
      </c>
      <c r="D33" s="3"/>
      <c r="E33" s="3">
        <v>0</v>
      </c>
      <c r="F33" s="3"/>
      <c r="G33" s="3"/>
      <c r="H33" s="3"/>
      <c r="I33" s="4"/>
      <c r="J33" s="3"/>
      <c r="K33" s="3"/>
      <c r="L33" s="3"/>
      <c r="M33" s="3"/>
      <c r="N33" s="3"/>
      <c r="O33" s="3"/>
      <c r="Q33" s="3" t="s">
        <v>23</v>
      </c>
    </row>
    <row r="34" spans="1:17" ht="24.95" customHeight="1">
      <c r="A34" s="3" t="s">
        <v>21</v>
      </c>
      <c r="B34" s="3" t="s">
        <v>51</v>
      </c>
      <c r="C34" s="3" t="s">
        <v>52</v>
      </c>
      <c r="D34" s="3" t="s">
        <v>27</v>
      </c>
      <c r="E34" s="3">
        <v>700</v>
      </c>
      <c r="F34" s="1">
        <v>0</v>
      </c>
      <c r="G34" s="1">
        <v>3.81</v>
      </c>
      <c r="H34" s="2">
        <v>0</v>
      </c>
      <c r="I34" s="4">
        <v>23.54</v>
      </c>
      <c r="J34" s="2">
        <f>F34+(I34/100*F34)</f>
        <v>0</v>
      </c>
      <c r="K34" s="2">
        <f>G34+(I34/100*G34)</f>
        <v>4.706874</v>
      </c>
      <c r="L34" s="2">
        <f>TRUNC(J34+K34,2)</f>
        <v>4.7</v>
      </c>
      <c r="M34" s="2">
        <f>IF((J34+K34), TRUNC((J34/(J34+K34)*O34),2), 0)</f>
        <v>0</v>
      </c>
      <c r="N34" s="2">
        <f>IF((J34+K34), TRUNC((K34/(J34+K34)*O34),2), 0)</f>
        <v>3290</v>
      </c>
      <c r="O34" s="2">
        <f>TRUNC(L34*E34,2)</f>
        <v>3290</v>
      </c>
      <c r="Q34" s="3" t="s">
        <v>23</v>
      </c>
    </row>
    <row r="35" spans="1:17" ht="24.95" customHeight="1">
      <c r="A35" s="3" t="s">
        <v>21</v>
      </c>
      <c r="B35" s="3" t="s">
        <v>53</v>
      </c>
      <c r="C35" s="3" t="s">
        <v>54</v>
      </c>
      <c r="D35" s="3" t="s">
        <v>27</v>
      </c>
      <c r="E35" s="3">
        <v>30000</v>
      </c>
      <c r="F35" s="1">
        <v>0</v>
      </c>
      <c r="G35" s="1">
        <v>2.91</v>
      </c>
      <c r="H35" s="2">
        <v>0</v>
      </c>
      <c r="I35" s="4">
        <v>23.54</v>
      </c>
      <c r="J35" s="2">
        <f>F35+(I35/100*F35)</f>
        <v>0</v>
      </c>
      <c r="K35" s="2">
        <f>G35+(I35/100*G35)</f>
        <v>3.5950139999999999</v>
      </c>
      <c r="L35" s="2">
        <f>TRUNC(J35+K35,2)</f>
        <v>3.59</v>
      </c>
      <c r="M35" s="2">
        <f>IF((J35+K35), TRUNC((J35/(J35+K35)*O35),2), 0)</f>
        <v>0</v>
      </c>
      <c r="N35" s="2">
        <f>IF((J35+K35), TRUNC((K35/(J35+K35)*O35),2), 0)</f>
        <v>107700</v>
      </c>
      <c r="O35" s="2">
        <f>TRUNC(L35*E35,2)</f>
        <v>107700</v>
      </c>
      <c r="Q35" s="3" t="s">
        <v>23</v>
      </c>
    </row>
    <row r="36" spans="1:17" ht="24.95" customHeight="1">
      <c r="A36" s="3" t="s">
        <v>21</v>
      </c>
      <c r="B36" s="3" t="s">
        <v>55</v>
      </c>
      <c r="C36" s="3" t="s">
        <v>56</v>
      </c>
      <c r="D36" s="3" t="s">
        <v>27</v>
      </c>
      <c r="E36" s="3">
        <v>5000</v>
      </c>
      <c r="F36" s="1">
        <v>0</v>
      </c>
      <c r="G36" s="1">
        <v>3.28</v>
      </c>
      <c r="H36" s="2">
        <v>0</v>
      </c>
      <c r="I36" s="4">
        <v>23.54</v>
      </c>
      <c r="J36" s="2">
        <f>F36+(I36/100*F36)</f>
        <v>0</v>
      </c>
      <c r="K36" s="2">
        <f>G36+(I36/100*G36)</f>
        <v>4.0521119999999993</v>
      </c>
      <c r="L36" s="2">
        <f>TRUNC(J36+K36,2)</f>
        <v>4.05</v>
      </c>
      <c r="M36" s="2">
        <f>IF((J36+K36), TRUNC((J36/(J36+K36)*O36),2), 0)</f>
        <v>0</v>
      </c>
      <c r="N36" s="2">
        <f>IF((J36+K36), TRUNC((K36/(J36+K36)*O36),2), 0)</f>
        <v>20250</v>
      </c>
      <c r="O36" s="2">
        <f>TRUNC(L36*E36,2)</f>
        <v>20250</v>
      </c>
      <c r="Q36" s="3" t="s">
        <v>23</v>
      </c>
    </row>
    <row r="37" spans="1:17" ht="24.95" customHeight="1">
      <c r="A37" s="3" t="s">
        <v>21</v>
      </c>
      <c r="B37" s="3" t="s">
        <v>57</v>
      </c>
      <c r="C37" s="3" t="s">
        <v>58</v>
      </c>
      <c r="D37" s="3" t="s">
        <v>27</v>
      </c>
      <c r="E37" s="3">
        <v>5000</v>
      </c>
      <c r="F37" s="1">
        <v>0</v>
      </c>
      <c r="G37" s="1">
        <v>5.07</v>
      </c>
      <c r="H37" s="2">
        <v>0</v>
      </c>
      <c r="I37" s="4">
        <v>23.54</v>
      </c>
      <c r="J37" s="2">
        <f>F37+(I37/100*F37)</f>
        <v>0</v>
      </c>
      <c r="K37" s="2">
        <f>G37+(I37/100*G37)</f>
        <v>6.2634780000000001</v>
      </c>
      <c r="L37" s="2">
        <f>TRUNC(J37+K37,2)</f>
        <v>6.26</v>
      </c>
      <c r="M37" s="2">
        <f>IF((J37+K37), TRUNC((J37/(J37+K37)*O37),2), 0)</f>
        <v>0</v>
      </c>
      <c r="N37" s="2">
        <f>IF((J37+K37), TRUNC((K37/(J37+K37)*O37),2), 0)</f>
        <v>31300</v>
      </c>
      <c r="O37" s="2">
        <f>TRUNC(L37*E37,2)</f>
        <v>31300</v>
      </c>
      <c r="Q37" s="3" t="s">
        <v>23</v>
      </c>
    </row>
    <row r="38" spans="1:17" ht="24.95" customHeight="1">
      <c r="A38" s="3" t="s">
        <v>21</v>
      </c>
      <c r="B38" s="3" t="s">
        <v>59</v>
      </c>
      <c r="C38" s="3" t="s">
        <v>60</v>
      </c>
      <c r="D38" s="3" t="s">
        <v>27</v>
      </c>
      <c r="E38" s="3">
        <v>700</v>
      </c>
      <c r="F38" s="1">
        <v>0</v>
      </c>
      <c r="G38" s="1">
        <v>3.18</v>
      </c>
      <c r="H38" s="2">
        <v>0</v>
      </c>
      <c r="I38" s="4">
        <v>23.54</v>
      </c>
      <c r="J38" s="2">
        <f>F38+(I38/100*F38)</f>
        <v>0</v>
      </c>
      <c r="K38" s="2">
        <f>G38+(I38/100*G38)</f>
        <v>3.928572</v>
      </c>
      <c r="L38" s="2">
        <f>TRUNC(J38+K38,2)</f>
        <v>3.92</v>
      </c>
      <c r="M38" s="2">
        <f>IF((J38+K38), TRUNC((J38/(J38+K38)*O38),2), 0)</f>
        <v>0</v>
      </c>
      <c r="N38" s="2">
        <f>IF((J38+K38), TRUNC((K38/(J38+K38)*O38),2), 0)</f>
        <v>2744</v>
      </c>
      <c r="O38" s="2">
        <f>TRUNC(L38*E38,2)</f>
        <v>2744</v>
      </c>
      <c r="Q38" s="3" t="s">
        <v>23</v>
      </c>
    </row>
    <row r="39" spans="1:17" ht="24.95" customHeight="1">
      <c r="A39" s="3" t="s">
        <v>21</v>
      </c>
      <c r="B39" s="3"/>
      <c r="C39" s="3" t="s">
        <v>61</v>
      </c>
      <c r="D39" s="3"/>
      <c r="E39" s="3">
        <v>0</v>
      </c>
      <c r="F39" s="3"/>
      <c r="G39" s="3"/>
      <c r="H39" s="3"/>
      <c r="I39" s="4"/>
      <c r="J39" s="3"/>
      <c r="K39" s="3"/>
      <c r="L39" s="3"/>
      <c r="M39" s="3"/>
      <c r="N39" s="3"/>
      <c r="O39" s="3"/>
      <c r="Q39" s="3" t="s">
        <v>23</v>
      </c>
    </row>
    <row r="40" spans="1:17" ht="24.95" customHeight="1">
      <c r="A40" s="3" t="s">
        <v>21</v>
      </c>
      <c r="B40" s="3" t="s">
        <v>62</v>
      </c>
      <c r="C40" s="3" t="s">
        <v>63</v>
      </c>
      <c r="D40" s="3" t="s">
        <v>27</v>
      </c>
      <c r="E40" s="3">
        <v>1100</v>
      </c>
      <c r="F40" s="1">
        <v>0</v>
      </c>
      <c r="G40" s="1">
        <v>6.55</v>
      </c>
      <c r="H40" s="2">
        <v>0</v>
      </c>
      <c r="I40" s="4">
        <v>23.54</v>
      </c>
      <c r="J40" s="2">
        <f>F40+(I40/100*F40)</f>
        <v>0</v>
      </c>
      <c r="K40" s="2">
        <f>G40+(I40/100*G40)</f>
        <v>8.0918700000000001</v>
      </c>
      <c r="L40" s="2">
        <f>TRUNC(J40+K40,2)</f>
        <v>8.09</v>
      </c>
      <c r="M40" s="2">
        <f>IF((J40+K40), TRUNC((J40/(J40+K40)*O40),2), 0)</f>
        <v>0</v>
      </c>
      <c r="N40" s="2">
        <f>IF((J40+K40), TRUNC((K40/(J40+K40)*O40),2), 0)</f>
        <v>8899</v>
      </c>
      <c r="O40" s="2">
        <f>TRUNC(L40*E40,2)</f>
        <v>8899</v>
      </c>
      <c r="Q40" s="3" t="s">
        <v>23</v>
      </c>
    </row>
    <row r="41" spans="1:17">
      <c r="A41" s="7" t="s">
        <v>64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>
        <f>ROUND(SUM(O17:O40), 2)</f>
        <v>229019</v>
      </c>
    </row>
    <row r="42" spans="1:17">
      <c r="A42" s="7" t="s">
        <v>65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>
        <f>SUM(O41)</f>
        <v>229019</v>
      </c>
    </row>
    <row r="44" spans="1:17">
      <c r="A44" t="str">
        <f>CONCATENATE("Importa o presente valor total proposto em: ", TEXT(SUM(O41), "R$ #.###,#0"))</f>
        <v>Importa o presente valor total proposto em: R$ 229.019,0</v>
      </c>
    </row>
    <row r="46" spans="1:17">
      <c r="B46" s="9" t="s">
        <v>66</v>
      </c>
    </row>
    <row r="47" spans="1:17">
      <c r="B47" s="9" t="s">
        <v>67</v>
      </c>
    </row>
  </sheetData>
  <mergeCells count="8">
    <mergeCell ref="A7"/>
    <mergeCell ref="A8"/>
    <mergeCell ref="A9"/>
    <mergeCell ref="B1:F1"/>
    <mergeCell ref="B2:F2"/>
    <mergeCell ref="B3:F3"/>
    <mergeCell ref="A4:G4"/>
    <mergeCell ref="A6"/>
  </mergeCells>
  <pageMargins left="0.4" right="0.4" top="0.4" bottom="0.4" header="0.3" footer="0.3"/>
  <pageSetup paperSize="9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Proposta</vt:lpstr>
      <vt:lpstr>Referencial</vt:lpstr>
      <vt:lpstr>Relatório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Jober Luiz Gonçalves Resenes</cp:lastModifiedBy>
  <dcterms:created xsi:type="dcterms:W3CDTF">2025-05-21T19:09:30Z</dcterms:created>
  <dcterms:modified xsi:type="dcterms:W3CDTF">2025-05-21T19:53:20Z</dcterms:modified>
</cp:coreProperties>
</file>