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Proposta!$A$18:$Q$34</definedName>
    <definedName name="_xlnm._FilterDatabase" localSheetId="1" hidden="true">Referencial!$A$18:$Q$34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R$ 16589,65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R$ 16589,65
Equipamento: R$ 0,00
Incidencia: R$ 0,00
Subserviço: R$ 0,00
</t>
      </text>
    </comment>
    <comment ref="F27" authorId="0">
      <text>
        <t xml:space="preserve">Material: R$ 0,00
Equipamento: R$ 0,00
Incidencia: R$ 0,00
Subserviço: R$ 0,00
</t>
      </text>
    </comment>
    <comment ref="F28" authorId="0">
      <text>
        <t xml:space="preserve">Material: R$ 50922,78
Equipamento: R$ 0,00
Incidencia: R$ 0,00
Subserviço: R$ 0,00
</t>
      </text>
    </comment>
    <comment ref="F33" authorId="0">
      <text>
        <t xml:space="preserve">Material: R$ 0,00
Equipamento: R$ 0,00
Incidencia: R$ 0,00
Subserviço: R$ 0,00
</t>
      </text>
    </comment>
    <comment ref="F34" authorId="0">
      <text>
        <t xml:space="preserve">Material: R$ 18458,17
Equipamento: R$ 0,00
Incidencia: R$ 0,00
Subserviço: R$ 0,00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R$ 16589,65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R$ 16589,65
Equipamento: R$ 0,00
Incidencia: R$ 0,00
Subserviço: R$ 0,00
</t>
      </text>
    </comment>
    <comment ref="F27" authorId="0">
      <text>
        <t xml:space="preserve">Material: R$ 0,00
Equipamento: R$ 0,00
Incidencia: R$ 0,00
Subserviço: R$ 0,00
</t>
      </text>
    </comment>
    <comment ref="F28" authorId="0">
      <text>
        <t xml:space="preserve">Material: R$ 50922,78
Equipamento: R$ 0,00
Incidencia: R$ 0,00
Subserviço: R$ 0,00
</t>
      </text>
    </comment>
    <comment ref="F33" authorId="0">
      <text>
        <t xml:space="preserve">Material: R$ 0,00
Equipamento: R$ 0,00
Incidencia: R$ 0,00
Subserviço: R$ 0,00
</t>
      </text>
    </comment>
    <comment ref="F34" authorId="0">
      <text>
        <t xml:space="preserve">Material: R$ 18458,17
Equipamento: R$ 0,00
Incidencia: R$ 0,00
Subserviço: R$ 0,00
</t>
      </text>
    </comment>
  </commentList>
</comments>
</file>

<file path=xl/sharedStrings.xml><?xml version="1.0" encoding="utf-8"?>
<sst xmlns="http://schemas.openxmlformats.org/spreadsheetml/2006/main" count="210" uniqueCount="54">
  <si>
    <t xml:space="preserve">      </t>
  </si>
  <si>
    <t xml:space="preserve">      ESTADO DE SANTA CATARINA</t>
  </si>
  <si>
    <t xml:space="preserve">      PROPOSTA DAS LICITANTES</t>
  </si>
  <si>
    <t>19 - Ligantes Betuminosos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</si>
  <si>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</si>
  <si>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</si>
  <si>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</si>
  <si>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</si>
  <si>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</si>
  <si>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</si>
  <si>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</si>
  <si>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</si>
  <si>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</si>
  <si>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</si>
  <si>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</si>
  <si>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</si>
  <si>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</si>
  <si>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</si>
  <si>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</si>
  <si>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</si>
  <si>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</si>
  <si>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PRODUTO 1</t>
  </si>
  <si>
    <t>Tabela Referencial de Preços SICRO JANEIRO 2025 - Onerada</t>
  </si>
  <si>
    <t>CPU137995</t>
  </si>
  <si>
    <t>PRODUTO 1 - Relatório de Análise do Projeto Existente e Planejamento Executivo Obra</t>
  </si>
  <si>
    <t>UN</t>
  </si>
  <si>
    <t/>
  </si>
  <si>
    <t xml:space="preserve">Total do Grupo: </t>
  </si>
  <si>
    <t>11 - Infraestrutura</t>
  </si>
  <si>
    <t>PRODUTO 2</t>
  </si>
  <si>
    <t>CPU138011</t>
  </si>
  <si>
    <t>PRODUTO 2 - Relatório de Análise dos  projetos elaborados e entregues pela empreiteira contratada</t>
  </si>
  <si>
    <t>PRODUTO 3</t>
  </si>
  <si>
    <t>CPU138012</t>
  </si>
  <si>
    <t>PRODUTO 3 - Relatório de Adequação, Evolução, Planejamento das Obras e Controle Tecnológico</t>
  </si>
  <si>
    <t>44 - Instalações e Trabalhos Preliminares</t>
  </si>
  <si>
    <t>PRODUTO 4</t>
  </si>
  <si>
    <t>CPU138040</t>
  </si>
  <si>
    <t>PRODUTO 4  - Relatório Final da obra, entrega do as built e Gêmeo Digital</t>
  </si>
  <si>
    <t xml:space="preserve">Total da Proposta: </t>
  </si>
  <si>
    <t>Sistema Integrado de Controle de Obras Públicas</t>
  </si>
  <si>
    <t>Emitido em: 11/02/2026</t>
  </si>
  <si>
    <t>Obra:</t>
  </si>
  <si>
    <t>Supervisão da Barragem de Botuverá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</si>
  <si>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</si>
  <si>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</si>
  <si>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</si>
  <si>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</si>
  <si>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</si>
  <si>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</si>
  <si>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</si>
  <si>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</si>
  <si>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</si>
  <si>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247 - Tabela Referencial de Preço SICRO ABRIL 2025 Onerada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</si>
</sst>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39</xdr:row>
      <xdr:rowOff>0</xdr:rowOff>
    </xdr:from>
    <xdr:to>
      <xdr:col>0</xdr:col>
      <xdr:colOff>400000</xdr:colOff>
      <xdr:row>39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39</xdr:row>
      <xdr:rowOff>0</xdr:rowOff>
    </xdr:from>
    <xdr:to>
      <xdr:col>0</xdr:col>
      <xdr:colOff>400000</xdr:colOff>
      <xdr:row>39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1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42</v>
      </c>
      <c r="B6" s="32" t="s">
        <v>43</v>
      </c>
      <c r="C6" s="32"/>
      <c r="D6" s="32"/>
      <c r="H6" s="12" t="s">
        <v>50</v>
      </c>
    </row>
    <row r="7">
      <c r="A7" s="13" t="s">
        <v>44</v>
      </c>
      <c r="B7" s="7"/>
    </row>
    <row r="8">
      <c r="A8" s="13" t="s">
        <v>45</v>
      </c>
      <c r="B8" s="7"/>
    </row>
    <row r="9">
      <c r="A9" s="13" t="s">
        <v>46</v>
      </c>
      <c r="B9" s="7"/>
      <c r="H9" s="30" t="s">
        <v>51</v>
      </c>
      <c r="I9" s="30" t="s">
        <v>52</v>
      </c>
    </row>
    <row r="10">
      <c r="A10" s="13" t="s">
        <v>47</v>
      </c>
      <c r="B10" t="s" s="31">
        <v>26</v>
      </c>
      <c r="D10" s="13" t="s">
        <v>48</v>
      </c>
      <c r="E10" t="s" s="31">
        <v>26</v>
      </c>
      <c r="H10" s="31">
        <f>SUM(M:M)/O36</f>
      </c>
      <c r="I10" s="31">
        <f>SUM(N:N)/O36</f>
      </c>
    </row>
    <row r="11">
      <c r="A11" s="13" t="s">
        <v>48</v>
      </c>
      <c r="B11" t="n" s="31">
        <v>0.43200000000000005</v>
      </c>
      <c r="D11" s="13" t="s">
        <v>49</v>
      </c>
      <c r="E11" t="s" s="31">
        <v>26</v>
      </c>
    </row>
    <row r="12"/>
    <row r="13" ht="25.0" customHeight="true">
      <c r="A13" s="13" t="s">
        <v>4</v>
      </c>
      <c r="B13" s="7" t="s">
        <v>53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t="s" s="4">
        <v>22</v>
      </c>
      <c r="B20" t="s" s="4">
        <v>23</v>
      </c>
      <c r="C20" t="s" s="4">
        <v>24</v>
      </c>
      <c r="D20" t="s" s="4">
        <v>25</v>
      </c>
      <c r="E20" t="n" s="4">
        <v>1.0</v>
      </c>
      <c r="F20" t="s" s="1">
        <v>26</v>
      </c>
      <c r="G20" t="s" s="1">
        <v>26</v>
      </c>
      <c r="H20" s="2">
        <f>F20+G20</f>
      </c>
      <c r="I20" t="n" s="6">
        <v>43.2</v>
      </c>
      <c r="J20" s="2">
        <f>F20+(TRUNC(I20/100*F20,2))</f>
      </c>
      <c r="K20" s="2">
        <f>G20+(TRUNC(I20/100*G20,2))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  <c r="Q20" s="2">
        <f>(O20/Referencial!O20)-1</f>
      </c>
    </row>
    <row r="21">
      <c r="N21" t="s" s="9">
        <v>27</v>
      </c>
      <c r="O21" s="10">
        <f>TRUNC(SUM(O17:O20), 2)</f>
      </c>
    </row>
    <row r="23">
      <c r="A23" t="s" s="12">
        <v>28</v>
      </c>
    </row>
    <row r="24">
      <c r="A24" s="27" t="s">
        <v>4</v>
      </c>
      <c r="B24" s="27" t="s">
        <v>5</v>
      </c>
      <c r="C24" s="27" t="s">
        <v>6</v>
      </c>
      <c r="D24" s="27" t="s">
        <v>7</v>
      </c>
      <c r="E24" s="27" t="s">
        <v>8</v>
      </c>
      <c r="F24" s="1" t="s">
        <v>9</v>
      </c>
      <c r="G24" s="1" t="s">
        <v>10</v>
      </c>
      <c r="H24" s="27" t="s">
        <v>12</v>
      </c>
      <c r="I24" s="27" t="s">
        <v>13</v>
      </c>
      <c r="J24" s="27" t="s">
        <v>14</v>
      </c>
      <c r="K24" s="27" t="s">
        <v>15</v>
      </c>
      <c r="L24" s="27" t="s">
        <v>11</v>
      </c>
      <c r="M24" s="27" t="s">
        <v>16</v>
      </c>
      <c r="N24" s="27" t="s">
        <v>17</v>
      </c>
      <c r="O24" s="27" t="s">
        <v>18</v>
      </c>
      <c r="P24" s="27" t="s">
        <v>19</v>
      </c>
      <c r="Q24" s="27" t="s">
        <v>20</v>
      </c>
    </row>
    <row r="25" ht="25.0" customHeight="true">
      <c r="A25" s="4"/>
      <c r="B25" s="4"/>
      <c r="C25" t="s" s="4">
        <v>29</v>
      </c>
      <c r="D25" s="4"/>
      <c r="E25" t="n" s="4">
        <v>0.0</v>
      </c>
      <c r="F25" s="1"/>
      <c r="G25" s="1"/>
      <c r="H25" s="4"/>
      <c r="I25" s="6"/>
      <c r="J25" s="4"/>
      <c r="K25" s="4"/>
      <c r="L25" s="4"/>
      <c r="M25" s="4"/>
      <c r="N25" s="4"/>
      <c r="O25" s="4"/>
      <c r="P25" s="4"/>
      <c r="Q25" s="2"/>
    </row>
    <row r="26" ht="25.0" customHeight="true">
      <c r="A26" t="s" s="4">
        <v>22</v>
      </c>
      <c r="B26" t="s" s="4">
        <v>30</v>
      </c>
      <c r="C26" t="s" s="4">
        <v>31</v>
      </c>
      <c r="D26" t="s" s="4">
        <v>25</v>
      </c>
      <c r="E26" t="n" s="4">
        <v>4.0</v>
      </c>
      <c r="F26" t="s" s="1">
        <v>26</v>
      </c>
      <c r="G26" t="s" s="1">
        <v>26</v>
      </c>
      <c r="H26" s="2">
        <f>F26+G26</f>
      </c>
      <c r="I26" t="n" s="6">
        <v>43.2</v>
      </c>
      <c r="J26" s="2">
        <f>F26+(TRUNC(I26/100*F26,2))</f>
      </c>
      <c r="K26" s="2">
        <f>G26+(TRUNC(I26/100*G26,2))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  <c r="Q26" s="2">
        <f>(O26/Referencial!O26)-1</f>
      </c>
    </row>
    <row r="27" ht="25.0" customHeight="true">
      <c r="A27" s="4"/>
      <c r="B27" s="4"/>
      <c r="C27" t="s" s="4">
        <v>32</v>
      </c>
      <c r="D27" s="4"/>
      <c r="E27" t="n" s="4">
        <v>0.0</v>
      </c>
      <c r="F27" s="1"/>
      <c r="G27" s="1"/>
      <c r="H27" s="4"/>
      <c r="I27" s="6"/>
      <c r="J27" s="4"/>
      <c r="K27" s="4"/>
      <c r="L27" s="4"/>
      <c r="M27" s="4"/>
      <c r="N27" s="4"/>
      <c r="O27" s="4"/>
      <c r="P27" s="4"/>
      <c r="Q27" s="2"/>
    </row>
    <row r="28" ht="25.0" customHeight="true">
      <c r="A28" t="s" s="4">
        <v>22</v>
      </c>
      <c r="B28" t="s" s="4">
        <v>33</v>
      </c>
      <c r="C28" t="s" s="4">
        <v>34</v>
      </c>
      <c r="D28" t="s" s="4">
        <v>25</v>
      </c>
      <c r="E28" t="n" s="4">
        <v>24.0</v>
      </c>
      <c r="F28" t="s" s="1">
        <v>26</v>
      </c>
      <c r="G28" t="s" s="1">
        <v>26</v>
      </c>
      <c r="H28" s="2">
        <f>F28+G28</f>
      </c>
      <c r="I28" t="n" s="6">
        <v>43.2</v>
      </c>
      <c r="J28" s="2">
        <f>F28+(TRUNC(I28/100*F28,2))</f>
      </c>
      <c r="K28" s="2">
        <f>G28+(TRUNC(I28/100*G28,2))</f>
      </c>
      <c r="L28" s="2">
        <f>TRUNC(J28+K28,2)</f>
      </c>
      <c r="M28" s="2">
        <f>TRUNC(IF((J28+K28), (J28/(J28+K28)*O28), 0), 2)</f>
      </c>
      <c r="N28" s="2">
        <f>TRUNC(IF((J28+K28), (K28/(J28+K28)*O28), 0), 2)</f>
      </c>
      <c r="O28" s="2">
        <f>TRUNC(L28*E28,2)</f>
      </c>
      <c r="P28" s="4">
        <f>IF(O28&lt;=(Referencial!O28*1.05),"PREÇO VÁLIDO","PREÇO INVÁLIDO")</f>
      </c>
      <c r="Q28" s="2">
        <f>(O28/Referencial!O28)-1</f>
      </c>
    </row>
    <row r="29">
      <c r="N29" t="s" s="9">
        <v>27</v>
      </c>
      <c r="O29" s="10">
        <f>TRUNC(SUM(O23:O28), 2)</f>
      </c>
    </row>
    <row r="31">
      <c r="A31" t="s" s="12">
        <v>35</v>
      </c>
    </row>
    <row r="32">
      <c r="A32" s="27" t="s">
        <v>4</v>
      </c>
      <c r="B32" s="27" t="s">
        <v>5</v>
      </c>
      <c r="C32" s="27" t="s">
        <v>6</v>
      </c>
      <c r="D32" s="27" t="s">
        <v>7</v>
      </c>
      <c r="E32" s="27" t="s">
        <v>8</v>
      </c>
      <c r="F32" s="1" t="s">
        <v>9</v>
      </c>
      <c r="G32" s="1" t="s">
        <v>10</v>
      </c>
      <c r="H32" s="27" t="s">
        <v>12</v>
      </c>
      <c r="I32" s="27" t="s">
        <v>13</v>
      </c>
      <c r="J32" s="27" t="s">
        <v>14</v>
      </c>
      <c r="K32" s="27" t="s">
        <v>15</v>
      </c>
      <c r="L32" s="27" t="s">
        <v>11</v>
      </c>
      <c r="M32" s="27" t="s">
        <v>16</v>
      </c>
      <c r="N32" s="27" t="s">
        <v>17</v>
      </c>
      <c r="O32" s="27" t="s">
        <v>18</v>
      </c>
      <c r="P32" s="27" t="s">
        <v>19</v>
      </c>
      <c r="Q32" s="27" t="s">
        <v>20</v>
      </c>
    </row>
    <row r="33" ht="25.0" customHeight="true">
      <c r="A33" s="4"/>
      <c r="B33" s="4"/>
      <c r="C33" t="s" s="4">
        <v>36</v>
      </c>
      <c r="D33" s="4"/>
      <c r="E33" t="n" s="4">
        <v>0.0</v>
      </c>
      <c r="F33" s="1"/>
      <c r="G33" s="1"/>
      <c r="H33" s="4"/>
      <c r="I33" s="6"/>
      <c r="J33" s="4"/>
      <c r="K33" s="4"/>
      <c r="L33" s="4"/>
      <c r="M33" s="4"/>
      <c r="N33" s="4"/>
      <c r="O33" s="4"/>
      <c r="P33" s="4"/>
      <c r="Q33" s="2"/>
    </row>
    <row r="34" ht="25.0" customHeight="true">
      <c r="A34" t="s" s="4">
        <v>22</v>
      </c>
      <c r="B34" t="s" s="4">
        <v>37</v>
      </c>
      <c r="C34" t="s" s="4">
        <v>38</v>
      </c>
      <c r="D34" t="s" s="4">
        <v>25</v>
      </c>
      <c r="E34" t="n" s="4">
        <v>1.0</v>
      </c>
      <c r="F34" t="s" s="1">
        <v>26</v>
      </c>
      <c r="G34" t="s" s="1">
        <v>26</v>
      </c>
      <c r="H34" s="2">
        <f>F34+G34</f>
      </c>
      <c r="I34" t="n" s="6">
        <v>43.2</v>
      </c>
      <c r="J34" s="2">
        <f>F34+(TRUNC(I34/100*F34,2))</f>
      </c>
      <c r="K34" s="2">
        <f>G34+(TRUNC(I34/100*G34,2))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  <c r="Q34" s="2">
        <f>(O34/Referencial!O34)-1</f>
      </c>
    </row>
    <row r="35">
      <c r="N35" t="s" s="9">
        <v>27</v>
      </c>
      <c r="O35" s="10">
        <f>TRUNC(SUM(O31:O34), 2)</f>
      </c>
    </row>
    <row r="36">
      <c r="N36" t="s" s="9">
        <v>39</v>
      </c>
      <c r="O36" s="10">
        <f>TRUNC(SUM(O21,O29,O35), 2)</f>
      </c>
    </row>
    <row r="38">
      <c r="A38">
        <f>CONCATENATE("Importa o presente valor total proposto em: ", TEXT(SUM(O21,O29,O35), "R$ #.###,#0"))</f>
      </c>
    </row>
    <row r="40">
      <c r="B40" t="s" s="12">
        <v>40</v>
      </c>
    </row>
    <row r="41">
      <c r="B41" t="s" s="12">
        <v>41</v>
      </c>
    </row>
  </sheetData>
  <sheetProtection password="E889" sheet="true" scenarios="true" objects="true" selectLockedCells="true"/>
  <autoFilter ref="A18:Q34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1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42</v>
      </c>
      <c r="B6" s="32" t="s">
        <v>43</v>
      </c>
      <c r="C6" s="32"/>
      <c r="D6" s="32"/>
      <c r="H6" s="12" t="s">
        <v>50</v>
      </c>
    </row>
    <row r="7">
      <c r="A7" s="13" t="s">
        <v>44</v>
      </c>
      <c r="B7" s="7"/>
    </row>
    <row r="8">
      <c r="A8" s="13" t="s">
        <v>45</v>
      </c>
      <c r="B8" s="7"/>
    </row>
    <row r="9">
      <c r="A9" s="13" t="s">
        <v>46</v>
      </c>
      <c r="B9" s="7"/>
      <c r="H9" s="30" t="s">
        <v>51</v>
      </c>
      <c r="I9" s="30" t="s">
        <v>52</v>
      </c>
    </row>
    <row r="10">
      <c r="A10" s="13" t="s">
        <v>47</v>
      </c>
      <c r="B10" t="s" s="31">
        <v>26</v>
      </c>
      <c r="D10" s="13" t="s">
        <v>48</v>
      </c>
      <c r="E10" t="s" s="31">
        <v>26</v>
      </c>
      <c r="H10" s="31">
        <f>SUM(M:M)/O36</f>
      </c>
      <c r="I10" s="31">
        <f>SUM(N:N)/O36</f>
      </c>
    </row>
    <row r="11">
      <c r="A11" s="13" t="s">
        <v>48</v>
      </c>
      <c r="B11" t="n" s="31">
        <v>0.43200000000000005</v>
      </c>
      <c r="D11" s="13" t="s">
        <v>49</v>
      </c>
      <c r="E11" t="s" s="31">
        <v>26</v>
      </c>
    </row>
    <row r="12"/>
    <row r="13" ht="25.0" customHeight="true">
      <c r="A13" s="13" t="s">
        <v>4</v>
      </c>
      <c r="B13" s="7" t="s">
        <v>53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t="s" s="4">
        <v>22</v>
      </c>
      <c r="B20" t="s" s="4">
        <v>23</v>
      </c>
      <c r="C20" t="s" s="4">
        <v>24</v>
      </c>
      <c r="D20" t="s" s="4">
        <v>25</v>
      </c>
      <c r="E20" t="n" s="4">
        <v>1.0</v>
      </c>
      <c r="F20" t="n" s="2">
        <v>16589.65</v>
      </c>
      <c r="G20" t="n" s="2">
        <v>145467.12</v>
      </c>
      <c r="H20" s="2">
        <f>F20+G20</f>
      </c>
      <c r="I20" t="n" s="5">
        <v>43.2</v>
      </c>
      <c r="J20" s="2">
        <f>F20+(TRUNC(I20/100*F20,2))</f>
      </c>
      <c r="K20" s="2">
        <f>G20+(TRUNC(I20/100*G20,2))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</row>
    <row r="21">
      <c r="N21" t="s" s="9">
        <v>27</v>
      </c>
      <c r="O21" s="10">
        <f>TRUNC(SUM(O17:O20), 2)</f>
      </c>
    </row>
    <row r="23">
      <c r="A23" t="s" s="12">
        <v>28</v>
      </c>
    </row>
    <row r="24">
      <c r="A24" s="27" t="s">
        <v>4</v>
      </c>
      <c r="B24" s="27" t="s">
        <v>5</v>
      </c>
      <c r="C24" s="27" t="s">
        <v>6</v>
      </c>
      <c r="D24" s="27" t="s">
        <v>7</v>
      </c>
      <c r="E24" s="27" t="s">
        <v>8</v>
      </c>
      <c r="F24" s="27" t="s">
        <v>9</v>
      </c>
      <c r="G24" s="27" t="s">
        <v>10</v>
      </c>
      <c r="H24" s="27" t="s">
        <v>12</v>
      </c>
      <c r="I24" s="27" t="s">
        <v>13</v>
      </c>
      <c r="J24" s="27" t="s">
        <v>14</v>
      </c>
      <c r="K24" s="27" t="s">
        <v>15</v>
      </c>
      <c r="L24" s="27" t="s">
        <v>11</v>
      </c>
      <c r="M24" s="27" t="s">
        <v>16</v>
      </c>
      <c r="N24" s="27" t="s">
        <v>17</v>
      </c>
      <c r="O24" s="27" t="s">
        <v>18</v>
      </c>
      <c r="P24" s="27" t="s">
        <v>19</v>
      </c>
      <c r="Q24" s="27" t="s">
        <v>20</v>
      </c>
    </row>
    <row r="25" ht="25.0" customHeight="true">
      <c r="A25" s="4"/>
      <c r="B25" s="4"/>
      <c r="C25" t="s" s="4">
        <v>29</v>
      </c>
      <c r="D25" s="4"/>
      <c r="E25" t="n" s="4">
        <v>0.0</v>
      </c>
      <c r="F25" s="2"/>
      <c r="G25" s="2"/>
      <c r="H25" s="4"/>
      <c r="I25" s="5"/>
      <c r="J25" s="4"/>
      <c r="K25" s="4"/>
      <c r="L25" s="4"/>
      <c r="M25" s="4"/>
      <c r="N25" s="4"/>
      <c r="O25" s="4"/>
      <c r="P25" s="4"/>
    </row>
    <row r="26" ht="25.0" customHeight="true">
      <c r="A26" t="s" s="4">
        <v>22</v>
      </c>
      <c r="B26" t="s" s="4">
        <v>30</v>
      </c>
      <c r="C26" t="s" s="4">
        <v>31</v>
      </c>
      <c r="D26" t="s" s="4">
        <v>25</v>
      </c>
      <c r="E26" t="n" s="4">
        <v>4.0</v>
      </c>
      <c r="F26" t="n" s="2">
        <v>16589.65</v>
      </c>
      <c r="G26" t="n" s="2">
        <v>145467.12</v>
      </c>
      <c r="H26" s="2">
        <f>F26+G26</f>
      </c>
      <c r="I26" t="n" s="5">
        <v>43.2</v>
      </c>
      <c r="J26" s="2">
        <f>F26+(TRUNC(I26/100*F26,2))</f>
      </c>
      <c r="K26" s="2">
        <f>G26+(TRUNC(I26/100*G26,2))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</row>
    <row r="27" ht="25.0" customHeight="true">
      <c r="A27" s="4"/>
      <c r="B27" s="4"/>
      <c r="C27" t="s" s="4">
        <v>32</v>
      </c>
      <c r="D27" s="4"/>
      <c r="E27" t="n" s="4">
        <v>0.0</v>
      </c>
      <c r="F27" s="2"/>
      <c r="G27" s="2"/>
      <c r="H27" s="4"/>
      <c r="I27" s="5"/>
      <c r="J27" s="4"/>
      <c r="K27" s="4"/>
      <c r="L27" s="4"/>
      <c r="M27" s="4"/>
      <c r="N27" s="4"/>
      <c r="O27" s="4"/>
      <c r="P27" s="4"/>
    </row>
    <row r="28" ht="25.0" customHeight="true">
      <c r="A28" t="s" s="4">
        <v>22</v>
      </c>
      <c r="B28" t="s" s="4">
        <v>33</v>
      </c>
      <c r="C28" t="s" s="4">
        <v>34</v>
      </c>
      <c r="D28" t="s" s="4">
        <v>25</v>
      </c>
      <c r="E28" t="n" s="4">
        <v>24.0</v>
      </c>
      <c r="F28" t="n" s="2">
        <v>50922.78</v>
      </c>
      <c r="G28" t="n" s="2">
        <v>215424.65</v>
      </c>
      <c r="H28" s="2">
        <f>F28+G28</f>
      </c>
      <c r="I28" t="n" s="5">
        <v>43.2</v>
      </c>
      <c r="J28" s="2">
        <f>F28+(TRUNC(I28/100*F28,2))</f>
      </c>
      <c r="K28" s="2">
        <f>G28+(TRUNC(I28/100*G28,2))</f>
      </c>
      <c r="L28" s="2">
        <f>TRUNC(J28+K28,2)</f>
      </c>
      <c r="M28" s="2">
        <f>TRUNC(IF((J28+K28), (J28/(J28+K28)*O28), 0), 2)</f>
      </c>
      <c r="N28" s="2">
        <f>TRUNC(IF((J28+K28), (K28/(J28+K28)*O28), 0), 2)</f>
      </c>
      <c r="O28" s="2">
        <f>TRUNC(L28*E28,2)</f>
      </c>
      <c r="P28" s="4">
        <f>IF(O28&lt;=(Referencial!O28*1.05),"PREÇO VÁLIDO","PREÇO INVÁLIDO")</f>
      </c>
    </row>
    <row r="29">
      <c r="N29" t="s" s="9">
        <v>27</v>
      </c>
      <c r="O29" s="10">
        <f>TRUNC(SUM(O23:O28), 2)</f>
      </c>
    </row>
    <row r="31">
      <c r="A31" t="s" s="12">
        <v>35</v>
      </c>
    </row>
    <row r="32">
      <c r="A32" s="27" t="s">
        <v>4</v>
      </c>
      <c r="B32" s="27" t="s">
        <v>5</v>
      </c>
      <c r="C32" s="27" t="s">
        <v>6</v>
      </c>
      <c r="D32" s="27" t="s">
        <v>7</v>
      </c>
      <c r="E32" s="27" t="s">
        <v>8</v>
      </c>
      <c r="F32" s="27" t="s">
        <v>9</v>
      </c>
      <c r="G32" s="27" t="s">
        <v>10</v>
      </c>
      <c r="H32" s="27" t="s">
        <v>12</v>
      </c>
      <c r="I32" s="27" t="s">
        <v>13</v>
      </c>
      <c r="J32" s="27" t="s">
        <v>14</v>
      </c>
      <c r="K32" s="27" t="s">
        <v>15</v>
      </c>
      <c r="L32" s="27" t="s">
        <v>11</v>
      </c>
      <c r="M32" s="27" t="s">
        <v>16</v>
      </c>
      <c r="N32" s="27" t="s">
        <v>17</v>
      </c>
      <c r="O32" s="27" t="s">
        <v>18</v>
      </c>
      <c r="P32" s="27" t="s">
        <v>19</v>
      </c>
      <c r="Q32" s="27" t="s">
        <v>20</v>
      </c>
    </row>
    <row r="33" ht="25.0" customHeight="true">
      <c r="A33" s="4"/>
      <c r="B33" s="4"/>
      <c r="C33" t="s" s="4">
        <v>36</v>
      </c>
      <c r="D33" s="4"/>
      <c r="E33" t="n" s="4">
        <v>0.0</v>
      </c>
      <c r="F33" s="2"/>
      <c r="G33" s="2"/>
      <c r="H33" s="4"/>
      <c r="I33" s="5"/>
      <c r="J33" s="4"/>
      <c r="K33" s="4"/>
      <c r="L33" s="4"/>
      <c r="M33" s="4"/>
      <c r="N33" s="4"/>
      <c r="O33" s="4"/>
      <c r="P33" s="4"/>
    </row>
    <row r="34" ht="25.0" customHeight="true">
      <c r="A34" t="s" s="4">
        <v>22</v>
      </c>
      <c r="B34" t="s" s="4">
        <v>37</v>
      </c>
      <c r="C34" t="s" s="4">
        <v>38</v>
      </c>
      <c r="D34" t="s" s="4">
        <v>25</v>
      </c>
      <c r="E34" t="n" s="4">
        <v>1.0</v>
      </c>
      <c r="F34" t="n" s="2">
        <v>18458.17</v>
      </c>
      <c r="G34" t="n" s="2">
        <v>116106.54</v>
      </c>
      <c r="H34" s="2">
        <f>F34+G34</f>
      </c>
      <c r="I34" t="n" s="5">
        <v>43.2</v>
      </c>
      <c r="J34" s="2">
        <f>F34+(TRUNC(I34/100*F34,2))</f>
      </c>
      <c r="K34" s="2">
        <f>G34+(TRUNC(I34/100*G34,2))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</row>
    <row r="35">
      <c r="N35" t="s" s="9">
        <v>27</v>
      </c>
      <c r="O35" s="10">
        <f>TRUNC(SUM(O31:O34), 2)</f>
      </c>
    </row>
    <row r="36">
      <c r="N36" t="s" s="9">
        <v>39</v>
      </c>
      <c r="O36" s="10">
        <f>TRUNC(SUM(O21,O29,O35), 2)</f>
      </c>
    </row>
    <row r="38">
      <c r="A38">
        <f>CONCATENATE("Importa o presente valor total proposto em: ", TEXT(SUM(O21,O29,O35), "R$ #.###,#0"))</f>
      </c>
    </row>
    <row r="40">
      <c r="B40" t="s" s="12">
        <v>40</v>
      </c>
    </row>
    <row r="41">
      <c r="B41" t="s" s="12">
        <v>41</v>
      </c>
    </row>
  </sheetData>
  <sheetProtection password="E889" sheet="true" scenarios="true" objects="true" selectLockedCells="true"/>
  <autoFilter ref="A18:Q34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2026-02-11T19:07:03Z</dcterms:created>
  <dc:creator>Apache POI</dc:creator>
</cp:coreProperties>
</file>