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81A55B04-F54E-4505-B110-7402F7BBC0DC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Proposta!$A$18:$Q$20</definedName>
    <definedName name="_xlnm._FilterDatabase" localSheetId="1" hidden="1">Referencial!$A$18:$Q$20</definedName>
  </definedNames>
  <calcPr calcId="191029"/>
</workbook>
</file>

<file path=xl/calcChain.xml><?xml version="1.0" encoding="utf-8"?>
<calcChain xmlns="http://schemas.openxmlformats.org/spreadsheetml/2006/main">
  <c r="L20" i="2" l="1"/>
  <c r="O20" i="2" s="1"/>
  <c r="K20" i="2"/>
  <c r="J20" i="2"/>
  <c r="N20" i="2" s="1"/>
  <c r="H20" i="2"/>
  <c r="K20" i="1"/>
  <c r="J20" i="1"/>
  <c r="M20" i="1" s="1"/>
  <c r="H20" i="1"/>
  <c r="P20" i="2" l="1"/>
  <c r="O21" i="2"/>
  <c r="M20" i="2"/>
  <c r="N20" i="1"/>
  <c r="L20" i="1"/>
  <c r="O20" i="1" s="1"/>
  <c r="Q20" i="1" l="1"/>
  <c r="P20" i="1"/>
  <c r="O21" i="1"/>
  <c r="A24" i="2"/>
  <c r="O22" i="2"/>
  <c r="A24" i="1" l="1"/>
  <c r="O22" i="1"/>
  <c r="H10" i="2"/>
  <c r="I10" i="2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R$ 4751,79
Detalhamento informativo:
Material: R$ 0,00
Equipamento: R$ 0,00
Incidencia: R$ 0,00
Subserviço: R$ 0,00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R$ 4751,79
Detalhamento informativo:
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<sst xmlns="http://schemas.openxmlformats.org/spreadsheetml/2006/main" count="100" uniqueCount="42">
  <si>
    <t xml:space="preserve">      </t>
  </si>
  <si>
    <t xml:space="preserve">      ESTADO DE SANTA CATARINA</t>
  </si>
  <si>
    <t xml:space="preserve">      PROPOSTA DAS LICITANTES</t>
  </si>
  <si>
    <t>9100 - Sistema de Climatização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</si>
  <si>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</si>
  <si>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</si>
  <si>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</si>
  <si>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</si>
  <si>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</si>
  <si>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</si>
  <si>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</si>
  <si>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</si>
  <si>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</si>
  <si>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</si>
  <si>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</si>
  <si>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</si>
  <si>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</si>
  <si>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</si>
  <si>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</si>
  <si>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</si>
  <si>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</si>
  <si>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FEVEREIRO 2026</t>
  </si>
  <si>
    <t>Sistema de Climatização</t>
  </si>
  <si>
    <t>CPU161710</t>
  </si>
  <si>
    <t>Prestação de serviços contínuos de manutenção preventiva e corretiva em sistema de climatização tipo VRF, com rotinas programadas e atendimento sob demanda, incluindo inspeções, testes, regulagens, limpeza, higienização, ajustes, mão de obra, ferramental, insumos, peças e suporte técnico.</t>
  </si>
  <si>
    <t>UN</t>
  </si>
  <si>
    <t/>
  </si>
  <si>
    <t xml:space="preserve">Total do Grupo: </t>
  </si>
  <si>
    <t xml:space="preserve">Total da Proposta: </t>
  </si>
  <si>
    <t>Sistema Integrado de Controle de Obras Públicas</t>
  </si>
  <si>
    <t>Emitido em: 17/08/2026</t>
  </si>
  <si>
    <t>Obra: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</si>
  <si>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</si>
  <si>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</si>
  <si>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</si>
  <si>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</si>
  <si>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</si>
  <si>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</si>
  <si>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</si>
  <si>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</si>
  <si>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</si>
  <si>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273 - TABELA SINAPI ONERADA FEVEREIRO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</si>
</sst>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400000</xdr:colOff>
      <xdr:row>25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400000</xdr:colOff>
      <xdr:row>25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31</v>
      </c>
      <c r="B6" s="17" t="s">
        <v>26</v>
      </c>
      <c r="C6" s="17"/>
      <c r="D6" s="17"/>
      <c r="H6" s="9" t="s">
        <v>38</v>
      </c>
    </row>
    <row r="7" spans="1:9">
      <c r="A7" s="10" t="s">
        <v>32</v>
      </c>
      <c r="B7" s="6"/>
    </row>
    <row r="8" spans="1:9">
      <c r="A8" s="10" t="s">
        <v>33</v>
      </c>
      <c r="B8" s="6"/>
    </row>
    <row r="9" spans="1:9">
      <c r="A9" s="10" t="s">
        <v>34</v>
      </c>
      <c r="B9" s="6"/>
      <c r="H9" s="12" t="s">
        <v>39</v>
      </c>
      <c r="I9" s="12" t="s">
        <v>40</v>
      </c>
    </row>
    <row r="10" spans="1:9">
      <c r="A10" s="10" t="s">
        <v>35</v>
      </c>
      <c r="B10" s="13" t="s">
        <v>26</v>
      </c>
      <c r="D10" s="10" t="s">
        <v>36</v>
      </c>
      <c r="E10" s="13" t="s">
        <v>26</v>
      </c>
      <c r="H10" s="13" t="e">
        <f>SUM(M:M)/O22</f>
        <v>#VALUE!</v>
      </c>
      <c r="I10" s="13" t="e">
        <f>SUM(N:N)/O22</f>
        <v>#VALUE!</v>
      </c>
    </row>
    <row r="11" spans="1:9">
      <c r="A11" s="10" t="s">
        <v>36</v>
      </c>
      <c r="B11" s="13">
        <v>0</v>
      </c>
      <c r="D11" s="10" t="s">
        <v>37</v>
      </c>
      <c r="E11" s="13" t="s">
        <v>26</v>
      </c>
    </row>
    <row r="13" spans="1:9" ht="24.95" customHeight="1">
      <c r="A13" s="10" t="s">
        <v>4</v>
      </c>
      <c r="B13" s="18" t="s">
        <v>41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" t="s">
        <v>9</v>
      </c>
      <c r="G18" s="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1"/>
      <c r="G19" s="1"/>
      <c r="H19" s="3"/>
      <c r="I19" s="5"/>
      <c r="J19" s="3"/>
      <c r="K19" s="3"/>
      <c r="L19" s="3"/>
      <c r="M19" s="3"/>
      <c r="N19" s="3"/>
      <c r="O19" s="3"/>
      <c r="P19" s="3"/>
      <c r="Q19" s="2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24</v>
      </c>
      <c r="F20" s="1" t="s">
        <v>26</v>
      </c>
      <c r="G20" s="1" t="s">
        <v>26</v>
      </c>
      <c r="H20" s="2" t="e">
        <f>F20+G20</f>
        <v>#VALUE!</v>
      </c>
      <c r="I20" s="5">
        <v>0</v>
      </c>
      <c r="J20" s="2" t="e">
        <f>F20+(I20/100*F20)</f>
        <v>#VALUE!</v>
      </c>
      <c r="K20" s="2" t="e">
        <f>G20+(I20/100*G20)</f>
        <v>#VALUE!</v>
      </c>
      <c r="L20" s="2" t="e">
        <f>TRUNC(J20+K20,2)</f>
        <v>#VALUE!</v>
      </c>
      <c r="M20" s="2" t="e">
        <f>TRUNC(IF((J20+K20), (J20/(J20+K20)*O20), 0),2)</f>
        <v>#VALUE!</v>
      </c>
      <c r="N20" s="2" t="e">
        <f>TRUNC(IF((J20+K20), (K20/(J20+K20)*O20), 0),2)</f>
        <v>#VALUE!</v>
      </c>
      <c r="O20" s="2" t="e">
        <f>TRUNC(L20*E20,2)</f>
        <v>#VALUE!</v>
      </c>
      <c r="P20" s="3" t="e">
        <f>IF(O20&lt;=(Referencial!O20*1.05),"PREÇO VÁLIDO","PREÇO INVÁLIDO")</f>
        <v>#VALUE!</v>
      </c>
      <c r="Q20" s="2" t="e">
        <f>(O20/Referencial!O20)-1</f>
        <v>#VALUE!</v>
      </c>
    </row>
    <row r="21" spans="1:17">
      <c r="N21" s="7" t="s">
        <v>27</v>
      </c>
      <c r="O21" s="8" t="e">
        <f>TRUNC(SUM(O17:O20),2)</f>
        <v>#VALUE!</v>
      </c>
    </row>
    <row r="22" spans="1:17">
      <c r="N22" s="7" t="s">
        <v>28</v>
      </c>
      <c r="O22" s="8" t="e">
        <f>TRUNC(SUM(O21),2)</f>
        <v>#VALUE!</v>
      </c>
    </row>
    <row r="24" spans="1:17">
      <c r="A24" t="e">
        <f>CONCATENATE("Importa o presente valor total proposto em: ", TEXT(SUM(O21), "R$ #.###,#0"))</f>
        <v>#VALUE!</v>
      </c>
    </row>
    <row r="26" spans="1:17">
      <c r="B26" s="9" t="s">
        <v>29</v>
      </c>
    </row>
    <row r="27" spans="1:17">
      <c r="B27" s="9" t="s">
        <v>30</v>
      </c>
    </row>
  </sheetData>
  <sheetProtection password="E889" sheet="1" objects="1" scenarios="1" selectLockedCells="1"/>
  <autoFilter ref="A18:Q20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7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31</v>
      </c>
      <c r="B6" s="17" t="s">
        <v>26</v>
      </c>
      <c r="C6" s="17"/>
      <c r="D6" s="17"/>
      <c r="H6" s="9" t="s">
        <v>38</v>
      </c>
    </row>
    <row r="7" spans="1:9">
      <c r="A7" s="10" t="s">
        <v>32</v>
      </c>
      <c r="B7" s="6"/>
    </row>
    <row r="8" spans="1:9">
      <c r="A8" s="10" t="s">
        <v>33</v>
      </c>
      <c r="B8" s="6"/>
    </row>
    <row r="9" spans="1:9">
      <c r="A9" s="10" t="s">
        <v>34</v>
      </c>
      <c r="B9" s="6"/>
      <c r="H9" s="12" t="s">
        <v>39</v>
      </c>
      <c r="I9" s="12" t="s">
        <v>40</v>
      </c>
    </row>
    <row r="10" spans="1:9">
      <c r="A10" s="10" t="s">
        <v>35</v>
      </c>
      <c r="B10" s="13" t="s">
        <v>26</v>
      </c>
      <c r="D10" s="10" t="s">
        <v>36</v>
      </c>
      <c r="E10" s="13" t="s">
        <v>26</v>
      </c>
      <c r="H10" s="13">
        <f>SUM(M:M)/O22</f>
        <v>0</v>
      </c>
      <c r="I10" s="13">
        <f>SUM(N:N)/O22</f>
        <v>1</v>
      </c>
    </row>
    <row r="11" spans="1:9">
      <c r="A11" s="10" t="s">
        <v>36</v>
      </c>
      <c r="B11" s="13">
        <v>0</v>
      </c>
      <c r="D11" s="10" t="s">
        <v>37</v>
      </c>
      <c r="E11" s="13" t="s">
        <v>26</v>
      </c>
    </row>
    <row r="13" spans="1:9" ht="24.95" customHeight="1">
      <c r="A13" s="10" t="s">
        <v>4</v>
      </c>
      <c r="B13" s="18" t="s">
        <v>41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 t="s">
        <v>23</v>
      </c>
      <c r="C20" s="3" t="s">
        <v>24</v>
      </c>
      <c r="D20" s="3" t="s">
        <v>25</v>
      </c>
      <c r="E20" s="3">
        <v>24</v>
      </c>
      <c r="F20" s="2">
        <v>0</v>
      </c>
      <c r="G20" s="2">
        <v>4751.79</v>
      </c>
      <c r="H20" s="2">
        <f>F20+G20</f>
        <v>4751.79</v>
      </c>
      <c r="I20" s="4">
        <v>0</v>
      </c>
      <c r="J20" s="2">
        <f>F20+(I20/100*F20)</f>
        <v>0</v>
      </c>
      <c r="K20" s="2">
        <f>G20+(I20/100*G20)</f>
        <v>4751.79</v>
      </c>
      <c r="L20" s="2">
        <f>TRUNC(J20+K20,2)</f>
        <v>4751.79</v>
      </c>
      <c r="M20" s="2">
        <f>TRUNC(IF((J20+K20), (J20/(J20+K20)*O20), 0),2)</f>
        <v>0</v>
      </c>
      <c r="N20" s="2">
        <f>TRUNC(IF((J20+K20), (K20/(J20+K20)*O20), 0),2)</f>
        <v>114042.96</v>
      </c>
      <c r="O20" s="2">
        <f>TRUNC(L20*E20,2)</f>
        <v>114042.96</v>
      </c>
      <c r="P20" s="3" t="str">
        <f>IF(O20&lt;=(Referencial!O20*1.05),"PREÇO VÁLIDO","PREÇO INVÁLIDO")</f>
        <v>PREÇO VÁLIDO</v>
      </c>
    </row>
    <row r="21" spans="1:17">
      <c r="N21" s="7" t="s">
        <v>27</v>
      </c>
      <c r="O21" s="8">
        <f>TRUNC(SUM(O17:O20),2)</f>
        <v>114042.96</v>
      </c>
    </row>
    <row r="22" spans="1:17">
      <c r="N22" s="7" t="s">
        <v>28</v>
      </c>
      <c r="O22" s="8">
        <f>TRUNC(SUM(O21),2)</f>
        <v>114042.96</v>
      </c>
    </row>
    <row r="24" spans="1:17">
      <c r="A24" t="str">
        <f>CONCATENATE("Importa o presente valor total proposto em: ", TEXT(SUM(O21), "R$ #.###,#0"))</f>
        <v>Importa o presente valor total proposto em: R$ 114.042,96</v>
      </c>
    </row>
    <row r="26" spans="1:17">
      <c r="B26" s="9" t="s">
        <v>29</v>
      </c>
    </row>
    <row r="27" spans="1:17">
      <c r="B27" s="9" t="s">
        <v>30</v>
      </c>
    </row>
  </sheetData>
  <sheetProtection password="E889" sheet="1" objects="1" scenarios="1" selectLockedCells="1"/>
  <autoFilter ref="A18:Q20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2026-08-17T15:43:50Z</dcterms:created>
  <dcterms:modified xsi:type="dcterms:W3CDTF">2026-08-18T13:11:31Z</dcterms:modified>
</cp:coreProperties>
</file>