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agoretore\Downloads\CE 0134-2026\"/>
    </mc:Choice>
  </mc:AlternateContent>
  <xr:revisionPtr revIDLastSave="0" documentId="8_{0DBD0B6B-9608-43C7-9940-16C3CD53B72E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Proposta" sheetId="1" r:id="rId1"/>
    <sheet name="Referencial" sheetId="2" r:id="rId2"/>
  </sheets>
  <definedNames>
    <definedName name="_xlnm._FilterDatabase" localSheetId="0" hidden="1">Proposta!$A$18:$Q$44</definedName>
    <definedName name="_xlnm._FilterDatabase" localSheetId="1" hidden="1">Referencial!$A$18:$Q$44</definedName>
  </definedNames>
  <calcPr calcId="191029"/>
</workbook>
</file>

<file path=xl/calcChain.xml><?xml version="1.0" encoding="utf-8"?>
<calcChain xmlns="http://schemas.openxmlformats.org/spreadsheetml/2006/main">
  <c r="K44" i="2" l="1"/>
  <c r="J44" i="2"/>
  <c r="H44" i="2"/>
  <c r="K43" i="2"/>
  <c r="J43" i="2"/>
  <c r="H43" i="2"/>
  <c r="K42" i="2"/>
  <c r="J42" i="2"/>
  <c r="H42" i="2"/>
  <c r="K41" i="2"/>
  <c r="J41" i="2"/>
  <c r="H41" i="2"/>
  <c r="K40" i="2"/>
  <c r="J40" i="2"/>
  <c r="H40" i="2"/>
  <c r="K39" i="2"/>
  <c r="J39" i="2"/>
  <c r="H39" i="2"/>
  <c r="K38" i="2"/>
  <c r="J38" i="2"/>
  <c r="H38" i="2"/>
  <c r="K37" i="2"/>
  <c r="J37" i="2"/>
  <c r="H37" i="2"/>
  <c r="K36" i="2"/>
  <c r="J36" i="2"/>
  <c r="H36" i="2"/>
  <c r="K35" i="2"/>
  <c r="J35" i="2"/>
  <c r="H35" i="2"/>
  <c r="K34" i="2"/>
  <c r="J34" i="2"/>
  <c r="H34" i="2"/>
  <c r="K33" i="2"/>
  <c r="J33" i="2"/>
  <c r="H33" i="2"/>
  <c r="K32" i="2"/>
  <c r="J32" i="2"/>
  <c r="H32" i="2"/>
  <c r="L25" i="2"/>
  <c r="O25" i="2" s="1"/>
  <c r="P25" i="2" s="1"/>
  <c r="K25" i="2"/>
  <c r="J25" i="2"/>
  <c r="H25" i="2"/>
  <c r="L24" i="2"/>
  <c r="O24" i="2" s="1"/>
  <c r="P24" i="2" s="1"/>
  <c r="K24" i="2"/>
  <c r="J24" i="2"/>
  <c r="H24" i="2"/>
  <c r="L23" i="2"/>
  <c r="O23" i="2" s="1"/>
  <c r="P23" i="2" s="1"/>
  <c r="K23" i="2"/>
  <c r="J23" i="2"/>
  <c r="H23" i="2"/>
  <c r="L22" i="2"/>
  <c r="O22" i="2" s="1"/>
  <c r="P22" i="2" s="1"/>
  <c r="K22" i="2"/>
  <c r="J22" i="2"/>
  <c r="H22" i="2"/>
  <c r="L21" i="2"/>
  <c r="O21" i="2" s="1"/>
  <c r="K21" i="2"/>
  <c r="J21" i="2"/>
  <c r="H21" i="2"/>
  <c r="K44" i="1"/>
  <c r="J44" i="1"/>
  <c r="N44" i="1" s="1"/>
  <c r="H44" i="1"/>
  <c r="K43" i="1"/>
  <c r="J43" i="1"/>
  <c r="N43" i="1" s="1"/>
  <c r="H43" i="1"/>
  <c r="K42" i="1"/>
  <c r="L42" i="1" s="1"/>
  <c r="O42" i="1" s="1"/>
  <c r="J42" i="1"/>
  <c r="N42" i="1" s="1"/>
  <c r="H42" i="1"/>
  <c r="L41" i="1"/>
  <c r="O41" i="1" s="1"/>
  <c r="K41" i="1"/>
  <c r="M41" i="1" s="1"/>
  <c r="J41" i="1"/>
  <c r="N41" i="1" s="1"/>
  <c r="H41" i="1"/>
  <c r="M40" i="1"/>
  <c r="K40" i="1"/>
  <c r="J40" i="1"/>
  <c r="N40" i="1" s="1"/>
  <c r="H40" i="1"/>
  <c r="K39" i="1"/>
  <c r="J39" i="1"/>
  <c r="N39" i="1" s="1"/>
  <c r="H39" i="1"/>
  <c r="K38" i="1"/>
  <c r="L38" i="1" s="1"/>
  <c r="O38" i="1" s="1"/>
  <c r="J38" i="1"/>
  <c r="N38" i="1" s="1"/>
  <c r="H38" i="1"/>
  <c r="M37" i="1"/>
  <c r="L37" i="1"/>
  <c r="O37" i="1" s="1"/>
  <c r="K37" i="1"/>
  <c r="J37" i="1"/>
  <c r="N37" i="1" s="1"/>
  <c r="H37" i="1"/>
  <c r="M36" i="1"/>
  <c r="K36" i="1"/>
  <c r="J36" i="1"/>
  <c r="N36" i="1" s="1"/>
  <c r="H36" i="1"/>
  <c r="K35" i="1"/>
  <c r="J35" i="1"/>
  <c r="N35" i="1" s="1"/>
  <c r="H35" i="1"/>
  <c r="K34" i="1"/>
  <c r="L34" i="1" s="1"/>
  <c r="O34" i="1" s="1"/>
  <c r="J34" i="1"/>
  <c r="N34" i="1" s="1"/>
  <c r="H34" i="1"/>
  <c r="M33" i="1"/>
  <c r="L33" i="1"/>
  <c r="O33" i="1" s="1"/>
  <c r="K33" i="1"/>
  <c r="J33" i="1"/>
  <c r="N33" i="1" s="1"/>
  <c r="H33" i="1"/>
  <c r="M32" i="1"/>
  <c r="K32" i="1"/>
  <c r="J32" i="1"/>
  <c r="N32" i="1" s="1"/>
  <c r="H32" i="1"/>
  <c r="K25" i="1"/>
  <c r="L25" i="1" s="1"/>
  <c r="O25" i="1" s="1"/>
  <c r="J25" i="1"/>
  <c r="N25" i="1" s="1"/>
  <c r="H25" i="1"/>
  <c r="M24" i="1"/>
  <c r="L24" i="1"/>
  <c r="O24" i="1" s="1"/>
  <c r="K24" i="1"/>
  <c r="J24" i="1"/>
  <c r="N24" i="1" s="1"/>
  <c r="H24" i="1"/>
  <c r="M23" i="1"/>
  <c r="K23" i="1"/>
  <c r="J23" i="1"/>
  <c r="L23" i="1" s="1"/>
  <c r="O23" i="1" s="1"/>
  <c r="H23" i="1"/>
  <c r="K22" i="1"/>
  <c r="J22" i="1"/>
  <c r="M22" i="1" s="1"/>
  <c r="H22" i="1"/>
  <c r="K21" i="1"/>
  <c r="L21" i="1" s="1"/>
  <c r="O21" i="1" s="1"/>
  <c r="J21" i="1"/>
  <c r="N21" i="1" s="1"/>
  <c r="H21" i="1"/>
  <c r="P21" i="2" l="1"/>
  <c r="O26" i="2"/>
  <c r="Q25" i="1"/>
  <c r="P25" i="1"/>
  <c r="P34" i="1"/>
  <c r="P21" i="1"/>
  <c r="O26" i="1"/>
  <c r="Q21" i="1"/>
  <c r="Q42" i="1"/>
  <c r="N21" i="2"/>
  <c r="N22" i="2"/>
  <c r="N23" i="2"/>
  <c r="N24" i="2"/>
  <c r="N25" i="2"/>
  <c r="N34" i="2"/>
  <c r="N42" i="2"/>
  <c r="P24" i="1"/>
  <c r="Q24" i="1"/>
  <c r="Q33" i="1"/>
  <c r="P33" i="1"/>
  <c r="Q23" i="1"/>
  <c r="P23" i="1"/>
  <c r="N39" i="2"/>
  <c r="M21" i="1"/>
  <c r="L22" i="1"/>
  <c r="O22" i="1" s="1"/>
  <c r="M25" i="1"/>
  <c r="M34" i="1"/>
  <c r="L35" i="1"/>
  <c r="O35" i="1" s="1"/>
  <c r="M38" i="1"/>
  <c r="L39" i="1"/>
  <c r="O39" i="1" s="1"/>
  <c r="M42" i="1"/>
  <c r="L43" i="1"/>
  <c r="O43" i="1" s="1"/>
  <c r="M21" i="2"/>
  <c r="M22" i="2"/>
  <c r="M23" i="2"/>
  <c r="M24" i="2"/>
  <c r="M25" i="2"/>
  <c r="L32" i="2"/>
  <c r="O32" i="2" s="1"/>
  <c r="L33" i="2"/>
  <c r="O33" i="2" s="1"/>
  <c r="P33" i="2" s="1"/>
  <c r="L34" i="2"/>
  <c r="O34" i="2" s="1"/>
  <c r="P34" i="2" s="1"/>
  <c r="L35" i="2"/>
  <c r="O35" i="2" s="1"/>
  <c r="P35" i="2" s="1"/>
  <c r="L36" i="2"/>
  <c r="O36" i="2" s="1"/>
  <c r="P36" i="2" s="1"/>
  <c r="L37" i="2"/>
  <c r="O37" i="2" s="1"/>
  <c r="P37" i="2" s="1"/>
  <c r="L38" i="2"/>
  <c r="O38" i="2" s="1"/>
  <c r="P38" i="2" s="1"/>
  <c r="L39" i="2"/>
  <c r="O39" i="2" s="1"/>
  <c r="P39" i="2" s="1"/>
  <c r="L40" i="2"/>
  <c r="O40" i="2" s="1"/>
  <c r="P40" i="2" s="1"/>
  <c r="L41" i="2"/>
  <c r="O41" i="2" s="1"/>
  <c r="P41" i="2" s="1"/>
  <c r="L42" i="2"/>
  <c r="O42" i="2" s="1"/>
  <c r="P42" i="2" s="1"/>
  <c r="L43" i="2"/>
  <c r="O43" i="2" s="1"/>
  <c r="P43" i="2" s="1"/>
  <c r="L44" i="2"/>
  <c r="O44" i="2" s="1"/>
  <c r="P44" i="2" s="1"/>
  <c r="N22" i="1"/>
  <c r="N23" i="1"/>
  <c r="L32" i="1"/>
  <c r="O32" i="1" s="1"/>
  <c r="M35" i="1"/>
  <c r="L36" i="1"/>
  <c r="O36" i="1" s="1"/>
  <c r="M39" i="1"/>
  <c r="L40" i="1"/>
  <c r="O40" i="1" s="1"/>
  <c r="M43" i="1"/>
  <c r="L44" i="1"/>
  <c r="O44" i="1" s="1"/>
  <c r="M33" i="2"/>
  <c r="M34" i="2"/>
  <c r="M37" i="2"/>
  <c r="M38" i="2"/>
  <c r="M41" i="2"/>
  <c r="M42" i="2"/>
  <c r="M44" i="1"/>
  <c r="O45" i="2" l="1"/>
  <c r="P32" i="2"/>
  <c r="Q39" i="1"/>
  <c r="P39" i="1"/>
  <c r="N44" i="2"/>
  <c r="A48" i="2"/>
  <c r="O46" i="2"/>
  <c r="Q40" i="1"/>
  <c r="P40" i="1"/>
  <c r="O45" i="1"/>
  <c r="P32" i="1"/>
  <c r="Q32" i="1"/>
  <c r="Q22" i="1"/>
  <c r="P22" i="1"/>
  <c r="M44" i="2"/>
  <c r="M40" i="2"/>
  <c r="M36" i="2"/>
  <c r="M32" i="2"/>
  <c r="Q43" i="1"/>
  <c r="P43" i="1"/>
  <c r="Q35" i="1"/>
  <c r="P35" i="1"/>
  <c r="P41" i="1"/>
  <c r="N41" i="2"/>
  <c r="P37" i="1"/>
  <c r="N36" i="2"/>
  <c r="P42" i="1"/>
  <c r="N37" i="2"/>
  <c r="Q38" i="1"/>
  <c r="A48" i="1"/>
  <c r="O46" i="1"/>
  <c r="N35" i="2"/>
  <c r="N40" i="2"/>
  <c r="M43" i="2"/>
  <c r="M39" i="2"/>
  <c r="M35" i="2"/>
  <c r="Q44" i="1"/>
  <c r="P44" i="1"/>
  <c r="Q36" i="1"/>
  <c r="P36" i="1"/>
  <c r="N43" i="2"/>
  <c r="Q41" i="1"/>
  <c r="N33" i="2"/>
  <c r="Q37" i="1"/>
  <c r="N32" i="2"/>
  <c r="Q34" i="1"/>
  <c r="N38" i="2"/>
  <c r="P38" i="1"/>
  <c r="I10" i="1" l="1"/>
  <c r="H10" i="1"/>
  <c r="I10" i="2"/>
  <c r="H1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0" authorId="0" shapeId="0" xr:uid="{00000000-0006-0000-0000-00000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1" authorId="0" shapeId="0" xr:uid="{00000000-0006-0000-0000-00000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R$ 0,37
Detalhamento informativo:
Material: R$ 0,00
Equipamento: R$ 0,00
Incidencia: R$ 0,00
Subserviço: R$ 0,00
</t>
        </r>
      </text>
    </comment>
    <comment ref="F22" authorId="0" shapeId="0" xr:uid="{00000000-0006-0000-0000-00000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R$ 6,63
Detalhamento informativo:
Material: R$ 0,00
Equipamento: R$ 0,00
Incidencia: R$ 0,00
Subserviço: R$ 0,00
</t>
        </r>
      </text>
    </comment>
    <comment ref="F23" authorId="0" shapeId="0" xr:uid="{00000000-0006-0000-0000-00000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R$ 2,65
Detalhamento informativo:
Material: R$ 0,00
Equipamento: R$ 0,00
Incidencia: R$ 0,00
Subserviço: R$ 0,00
</t>
        </r>
      </text>
    </comment>
    <comment ref="F24" authorId="0" shapeId="0" xr:uid="{00000000-0006-0000-0000-00000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R$ 2,03
Detalhamento informativo:
Material: R$ 0,00
Equipamento: R$ 0,00
Incidencia: R$ 0,00
Subserviço: R$ 0,00
</t>
        </r>
      </text>
    </comment>
    <comment ref="F25" authorId="0" shapeId="0" xr:uid="{00000000-0006-0000-0000-00000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R$ 3,23
Detalhamento informativo:
Material: R$ 0,00
Equipamento: R$ 0,00
Incidencia: R$ 0,00
Subserviço: R$ 0,00
</t>
        </r>
      </text>
    </comment>
    <comment ref="F30" authorId="0" shapeId="0" xr:uid="{00000000-0006-0000-0000-00000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1" authorId="0" shapeId="0" xr:uid="{00000000-0006-0000-0000-00000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2" authorId="0" shapeId="0" xr:uid="{00000000-0006-0000-0000-00000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R$ 26,65
Detalhamento informativo:
Material: R$ 0,00
Equipamento: R$ 0,00
Incidencia: R$ 0,00
Subserviço: R$ 0,00
</t>
        </r>
      </text>
    </comment>
    <comment ref="F33" authorId="0" shapeId="0" xr:uid="{00000000-0006-0000-0000-00000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R$ 1,41
Detalhamento informativo:
Material: R$ 0,00
Equipamento: R$ 0,00
Incidencia: R$ 0,00
Subserviço: R$ 0,00
</t>
        </r>
      </text>
    </comment>
    <comment ref="F34" authorId="0" shapeId="0" xr:uid="{00000000-0006-0000-0000-00000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R$ 13,63
Detalhamento informativo:
Material: R$ 0,00
Equipamento: R$ 0,00
Incidencia: R$ 0,00
Subserviço: R$ 0,00
</t>
        </r>
      </text>
    </comment>
    <comment ref="F35" authorId="0" shapeId="0" xr:uid="{00000000-0006-0000-0000-00000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R$ 3,86
Detalhamento informativo:
Material: R$ 0,00
Equipamento: R$ 0,00
Incidencia: R$ 0,00
Subserviço: R$ 0,00
</t>
        </r>
      </text>
    </comment>
    <comment ref="F36" authorId="0" shapeId="0" xr:uid="{00000000-0006-0000-0000-00000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R$ 2,12
Detalhamento informativo:
Material: R$ 0,00
Equipamento: R$ 0,00
Incidencia: R$ 0,00
Subserviço: R$ 0,00
</t>
        </r>
      </text>
    </comment>
    <comment ref="F37" authorId="0" shapeId="0" xr:uid="{00000000-0006-0000-0000-00000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R$ 7,47
Detalhamento informativo:
Material: R$ 0,00
Equipamento: R$ 0,00
Incidencia: R$ 0,00
Subserviço: R$ 0,00
</t>
        </r>
      </text>
    </comment>
    <comment ref="F38" authorId="0" shapeId="0" xr:uid="{00000000-0006-0000-0000-00001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R$ 0,66
Detalhamento informativo:
Material: R$ 0,00
Equipamento: R$ 0,00
Incidencia: R$ 0,00
Subserviço: R$ 0,00
</t>
        </r>
      </text>
    </comment>
    <comment ref="F39" authorId="0" shapeId="0" xr:uid="{00000000-0006-0000-0000-00001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R$ 8,88
Detalhamento informativo:
Material: R$ 0,00
Equipamento: R$ 0,00
Incidencia: R$ 0,00
Subserviço: R$ 0,00
</t>
        </r>
      </text>
    </comment>
    <comment ref="F40" authorId="0" shapeId="0" xr:uid="{00000000-0006-0000-0000-00001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R$ 3,96
Detalhamento informativo:
Material: R$ 0,00
Equipamento: R$ 0,00
Incidencia: R$ 0,00
Subserviço: R$ 0,00
</t>
        </r>
      </text>
    </comment>
    <comment ref="F41" authorId="0" shapeId="0" xr:uid="{00000000-0006-0000-0000-00001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R$ 7,61
Detalhamento informativo:
Material: R$ 0,00
Equipamento: R$ 0,00
Incidencia: R$ 0,00
Subserviço: R$ 0,00
</t>
        </r>
      </text>
    </comment>
    <comment ref="F42" authorId="0" shapeId="0" xr:uid="{00000000-0006-0000-0000-00001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R$ 0,31
Detalhamento informativo:
Material: R$ 0,00
Equipamento: R$ 0,00
Incidencia: R$ 0,00
Subserviço: R$ 0,00
</t>
        </r>
      </text>
    </comment>
    <comment ref="F43" authorId="0" shapeId="0" xr:uid="{00000000-0006-0000-0000-00001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R$ 2,96
Detalhamento informativo:
Material: R$ 0,00
Equipamento: R$ 0,00
Incidencia: R$ 0,00
Subserviço: R$ 0,00
</t>
        </r>
      </text>
    </comment>
    <comment ref="F44" authorId="0" shapeId="0" xr:uid="{00000000-0006-0000-0000-00001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R$ 2,16
Detalhamento informativo:
Material: R$ 0,00
Equipamento: R$ 0,00
Incidencia: R$ 0,00
Subserviço: R$ 0,00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100-00000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0" authorId="0" shapeId="0" xr:uid="{00000000-0006-0000-0100-00000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1" authorId="0" shapeId="0" xr:uid="{00000000-0006-0000-0100-00000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R$ 0,37
Detalhamento informativo:
Material: R$ 0,00
Equipamento: R$ 0,00
Incidencia: R$ 0,00
Subserviço: R$ 0,00
</t>
        </r>
      </text>
    </comment>
    <comment ref="F22" authorId="0" shapeId="0" xr:uid="{00000000-0006-0000-0100-00000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R$ 6,63
Detalhamento informativo:
Material: R$ 0,00
Equipamento: R$ 0,00
Incidencia: R$ 0,00
Subserviço: R$ 0,00
</t>
        </r>
      </text>
    </comment>
    <comment ref="F23" authorId="0" shapeId="0" xr:uid="{00000000-0006-0000-0100-00000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R$ 2,65
Detalhamento informativo:
Material: R$ 0,00
Equipamento: R$ 0,00
Incidencia: R$ 0,00
Subserviço: R$ 0,00
</t>
        </r>
      </text>
    </comment>
    <comment ref="F24" authorId="0" shapeId="0" xr:uid="{00000000-0006-0000-0100-00000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R$ 2,03
Detalhamento informativo:
Material: R$ 0,00
Equipamento: R$ 0,00
Incidencia: R$ 0,00
Subserviço: R$ 0,00
</t>
        </r>
      </text>
    </comment>
    <comment ref="F25" authorId="0" shapeId="0" xr:uid="{00000000-0006-0000-0100-00000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R$ 3,23
Detalhamento informativo:
Material: R$ 0,00
Equipamento: R$ 0,00
Incidencia: R$ 0,00
Subserviço: R$ 0,00
</t>
        </r>
      </text>
    </comment>
    <comment ref="F30" authorId="0" shapeId="0" xr:uid="{00000000-0006-0000-0100-00000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1" authorId="0" shapeId="0" xr:uid="{00000000-0006-0000-0100-00000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2" authorId="0" shapeId="0" xr:uid="{00000000-0006-0000-0100-00000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R$ 26,65
Detalhamento informativo:
Material: R$ 0,00
Equipamento: R$ 0,00
Incidencia: R$ 0,00
Subserviço: R$ 0,00
</t>
        </r>
      </text>
    </comment>
    <comment ref="F33" authorId="0" shapeId="0" xr:uid="{00000000-0006-0000-0100-00000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R$ 1,41
Detalhamento informativo:
Material: R$ 0,00
Equipamento: R$ 0,00
Incidencia: R$ 0,00
Subserviço: R$ 0,00
</t>
        </r>
      </text>
    </comment>
    <comment ref="F34" authorId="0" shapeId="0" xr:uid="{00000000-0006-0000-0100-00000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R$ 13,63
Detalhamento informativo:
Material: R$ 0,00
Equipamento: R$ 0,00
Incidencia: R$ 0,00
Subserviço: R$ 0,00
</t>
        </r>
      </text>
    </comment>
    <comment ref="F35" authorId="0" shapeId="0" xr:uid="{00000000-0006-0000-0100-00000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R$ 3,86
Detalhamento informativo:
Material: R$ 0,00
Equipamento: R$ 0,00
Incidencia: R$ 0,00
Subserviço: R$ 0,00
</t>
        </r>
      </text>
    </comment>
    <comment ref="F36" authorId="0" shapeId="0" xr:uid="{00000000-0006-0000-0100-00000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R$ 2,12
Detalhamento informativo:
Material: R$ 0,00
Equipamento: R$ 0,00
Incidencia: R$ 0,00
Subserviço: R$ 0,00
</t>
        </r>
      </text>
    </comment>
    <comment ref="F37" authorId="0" shapeId="0" xr:uid="{00000000-0006-0000-0100-00000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R$ 7,47
Detalhamento informativo:
Material: R$ 0,00
Equipamento: R$ 0,00
Incidencia: R$ 0,00
Subserviço: R$ 0,00
</t>
        </r>
      </text>
    </comment>
    <comment ref="F38" authorId="0" shapeId="0" xr:uid="{00000000-0006-0000-0100-00001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R$ 0,66
Detalhamento informativo:
Material: R$ 0,00
Equipamento: R$ 0,00
Incidencia: R$ 0,00
Subserviço: R$ 0,00
</t>
        </r>
      </text>
    </comment>
    <comment ref="F39" authorId="0" shapeId="0" xr:uid="{00000000-0006-0000-0100-00001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R$ 8,88
Detalhamento informativo:
Material: R$ 0,00
Equipamento: R$ 0,00
Incidencia: R$ 0,00
Subserviço: R$ 0,00
</t>
        </r>
      </text>
    </comment>
    <comment ref="F40" authorId="0" shapeId="0" xr:uid="{00000000-0006-0000-0100-00001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R$ 3,96
Detalhamento informativo:
Material: R$ 0,00
Equipamento: R$ 0,00
Incidencia: R$ 0,00
Subserviço: R$ 0,00
</t>
        </r>
      </text>
    </comment>
    <comment ref="F41" authorId="0" shapeId="0" xr:uid="{00000000-0006-0000-0100-00001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R$ 7,61
Detalhamento informativo:
Material: R$ 0,00
Equipamento: R$ 0,00
Incidencia: R$ 0,00
Subserviço: R$ 0,00
</t>
        </r>
      </text>
    </comment>
    <comment ref="F42" authorId="0" shapeId="0" xr:uid="{00000000-0006-0000-0100-00001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R$ 0,31
Detalhamento informativo:
Material: R$ 0,00
Equipamento: R$ 0,00
Incidencia: R$ 0,00
Subserviço: R$ 0,00
</t>
        </r>
      </text>
    </comment>
    <comment ref="F43" authorId="0" shapeId="0" xr:uid="{00000000-0006-0000-0100-00001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R$ 2,96
Detalhamento informativo:
Material: R$ 0,00
Equipamento: R$ 0,00
Incidencia: R$ 0,00
Subserviço: R$ 0,00
</t>
        </r>
      </text>
    </comment>
    <comment ref="F44" authorId="0" shapeId="0" xr:uid="{00000000-0006-0000-0100-00001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R$ 2,16
Detalhamento informativo:
Material: R$ 0,00
Equipamento: R$ 0,00
Incidencia: R$ 0,00
Subserviço: R$ 0,00
</t>
        </r>
      </text>
    </comment>
  </commentList>
</comments>
</file>

<file path=xl/sharedStrings.xml><?xml version="1.0" encoding="utf-8"?>
<sst xmlns="http://schemas.openxmlformats.org/spreadsheetml/2006/main" count="320" uniqueCount="81">
  <si>
    <t xml:space="preserve">      </t>
  </si>
  <si>
    <t xml:space="preserve">      ESTADO DE SANTA CATARINA</t>
  </si>
  <si>
    <t xml:space="preserve">      PROPOSTA DAS LICITANTES</t>
  </si>
  <si>
    <t>9051 - Serviços Iniciais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</si>
  <si>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</si>
  <si>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</si>
  <si>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</si>
  <si>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</si>
  <si>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</si>
  <si>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</si>
  <si>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</si>
  <si>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</si>
  <si>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</si>
  <si>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</si>
  <si>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</si>
  <si>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</si>
  <si>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</si>
  <si>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</si>
  <si>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</si>
  <si>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</si>
  <si>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</si>
  <si>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TABELA SINAPI DESONERADA MARÇO 2026</t>
  </si>
  <si>
    <t>Serviços Iniciais</t>
  </si>
  <si>
    <t>Levantamento</t>
  </si>
  <si>
    <t>CPU163435</t>
  </si>
  <si>
    <t>LEVANTAMENTO PLANIALTIMÉTRICO E CADASTRAL TERRENO MAIOR QUE 50.001 M2</t>
  </si>
  <si>
    <t>M2</t>
  </si>
  <si>
    <t/>
  </si>
  <si>
    <t>CPU163433</t>
  </si>
  <si>
    <t>LEVANTAMENTO ARQUITETÔNICO</t>
  </si>
  <si>
    <t>CPU163434</t>
  </si>
  <si>
    <t>LEVANTAMENTO DE REDES HIDROSSANITÁRIAS (interno)</t>
  </si>
  <si>
    <t>CPU163436</t>
  </si>
  <si>
    <t>LEVANTAMENTO DE REDES HIDROSSANITÁRIAS (PARA IMPLEMENTOS EXTERNOS)</t>
  </si>
  <si>
    <t>CPU163443</t>
  </si>
  <si>
    <t>LEVANTAMENTO DE CARGAS E REDES ELÉTRICAS</t>
  </si>
  <si>
    <t xml:space="preserve">Total do Grupo: </t>
  </si>
  <si>
    <t>201 - Serviços Técnicos</t>
  </si>
  <si>
    <t>Serviços Técnicos</t>
  </si>
  <si>
    <t>Projeto</t>
  </si>
  <si>
    <t>CPU163445</t>
  </si>
  <si>
    <t>PROJETO ARQUITETURA (REFORMA)</t>
  </si>
  <si>
    <t>CPU163446</t>
  </si>
  <si>
    <t>PROJETO DE URBANISMO (MUROS, CALÇADAS, PAVIMENTAÇÕES, CANTEIROS, ACESSOS, OUTROS)</t>
  </si>
  <si>
    <t>CPU168956</t>
  </si>
  <si>
    <t>PROJETO ESTRUTURA DE CONCRETO ARMADO</t>
  </si>
  <si>
    <t>CPU163447</t>
  </si>
  <si>
    <t>PROJETO DE PREVENÇÃO E COMBATE A INCÊNDIO</t>
  </si>
  <si>
    <t>CPU163448</t>
  </si>
  <si>
    <t>PROJETO SPDA (PARA-RAIO)</t>
  </si>
  <si>
    <t>CPU163449</t>
  </si>
  <si>
    <t>PROJETO HIDROSSANITÁRIO</t>
  </si>
  <si>
    <t>CPU163450</t>
  </si>
  <si>
    <t>PROJETO DE DRENAGEM PLUVIAL INFRAESTRUTURA</t>
  </si>
  <si>
    <t>CPU163451</t>
  </si>
  <si>
    <t>PROJETO ELÉTRICO</t>
  </si>
  <si>
    <t>CPU163452</t>
  </si>
  <si>
    <t>PROJETO ELÉTRICO (externo)</t>
  </si>
  <si>
    <t>CPU163455</t>
  </si>
  <si>
    <t>PROJETO SIST. CABEAMENTO ESTRUTURADO (VOZ, DADOS E SONORIZAÇÃO)</t>
  </si>
  <si>
    <t>CPU163457</t>
  </si>
  <si>
    <t>MANUAL DE USO, OPERAÇÃO E MANUTENÇÃO DAS EDIFICAÇÕES PARA PARA REFORMA E/OU AMPLIAÇÃO DE EDIFICAÇÕES EXISTENTES   ÁREA DE 6.001 M2 A 8.000 M2</t>
  </si>
  <si>
    <t>CPU163459</t>
  </si>
  <si>
    <t xml:space="preserve">COMPATIBILIZAÇÃO DE PROJETOS COM ÁREA ATÉ 10.001 M2 </t>
  </si>
  <si>
    <t>CPU163461</t>
  </si>
  <si>
    <t>PLANILHA ORÇAMENTÁRIA PARA REFORMA E/OU AMPLIAÇÃO DE EDIFICAÇÕES EXISTENTES ÁREA DE 6.001 M2 A 8.000 M2</t>
  </si>
  <si>
    <t xml:space="preserve">Total da Proposta: </t>
  </si>
  <si>
    <t>Sistema Integrado de Controle de Obras Públicas</t>
  </si>
  <si>
    <t>Emitido em: 09/07/2026</t>
  </si>
  <si>
    <t>Obra:</t>
  </si>
  <si>
    <t>Levantamento e elaboração de projeto para regularização do Campus da FCEE.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</si>
  <si>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</si>
  <si>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</si>
  <si>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</si>
  <si>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</si>
  <si>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</si>
  <si>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</si>
  <si>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</si>
  <si>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</si>
  <si>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</si>
  <si>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277 - TABELA SINAPI DESONERADA MARÇO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</si>
</sst>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165" fontId="1" fillId="0" borderId="1" xfId="0" applyNumberFormat="1" applyFont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0" fontId="3" fillId="3" borderId="1" xfId="0" applyFont="1" applyFill="1" applyBorder="1" applyAlignment="1">
      <alignment horizontal="center"/>
    </xf>
    <xf numFmtId="10" fontId="0" fillId="4" borderId="2" xfId="0" applyNumberFormat="1" applyFill="1" applyBorder="1" applyAlignment="1">
      <alignment horizontal="center" vertical="center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0" fontId="1" fillId="4" borderId="2" xfId="0" applyFont="1" applyFill="1" applyBorder="1" applyAlignment="1">
      <alignment horizontal="left"/>
    </xf>
    <xf numFmtId="0" fontId="1" fillId="4" borderId="2" xfId="0" applyFont="1" applyFill="1" applyBorder="1" applyAlignment="1" applyProtection="1">
      <alignment horizontal="left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</xdr:row>
      <xdr:rowOff>0</xdr:rowOff>
    </xdr:from>
    <xdr:to>
      <xdr:col>0</xdr:col>
      <xdr:colOff>400000</xdr:colOff>
      <xdr:row>49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</xdr:row>
      <xdr:rowOff>0</xdr:rowOff>
    </xdr:from>
    <xdr:to>
      <xdr:col>0</xdr:col>
      <xdr:colOff>400000</xdr:colOff>
      <xdr:row>49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1"/>
  <sheetViews>
    <sheetView tabSelected="1"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7" width="24.42578125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69</v>
      </c>
      <c r="B6" s="17" t="s">
        <v>70</v>
      </c>
      <c r="C6" s="17"/>
      <c r="D6" s="17"/>
      <c r="H6" s="9" t="s">
        <v>77</v>
      </c>
    </row>
    <row r="7" spans="1:9">
      <c r="A7" s="10" t="s">
        <v>71</v>
      </c>
      <c r="B7" s="6"/>
    </row>
    <row r="8" spans="1:9">
      <c r="A8" s="10" t="s">
        <v>72</v>
      </c>
      <c r="B8" s="6"/>
    </row>
    <row r="9" spans="1:9">
      <c r="A9" s="10" t="s">
        <v>73</v>
      </c>
      <c r="B9" s="6"/>
      <c r="H9" s="12" t="s">
        <v>78</v>
      </c>
      <c r="I9" s="12" t="s">
        <v>79</v>
      </c>
    </row>
    <row r="10" spans="1:9">
      <c r="A10" s="10" t="s">
        <v>74</v>
      </c>
      <c r="B10" s="13" t="s">
        <v>27</v>
      </c>
      <c r="D10" s="10" t="s">
        <v>75</v>
      </c>
      <c r="E10" s="13" t="s">
        <v>27</v>
      </c>
      <c r="H10" s="13" t="e">
        <f>SUM(M:M)/O46</f>
        <v>#VALUE!</v>
      </c>
      <c r="I10" s="13" t="e">
        <f>SUM(N:N)/O46</f>
        <v>#VALUE!</v>
      </c>
    </row>
    <row r="11" spans="1:9">
      <c r="A11" s="10" t="s">
        <v>75</v>
      </c>
      <c r="B11" s="13">
        <v>0.2621</v>
      </c>
      <c r="D11" s="10" t="s">
        <v>76</v>
      </c>
      <c r="E11" s="13" t="s">
        <v>27</v>
      </c>
    </row>
    <row r="13" spans="1:9" ht="24.95" customHeight="1">
      <c r="A13" s="10" t="s">
        <v>4</v>
      </c>
      <c r="B13" s="18" t="s">
        <v>80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" t="s">
        <v>9</v>
      </c>
      <c r="G18" s="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1"/>
      <c r="G19" s="1"/>
      <c r="H19" s="3"/>
      <c r="I19" s="5"/>
      <c r="J19" s="3"/>
      <c r="K19" s="3"/>
      <c r="L19" s="3"/>
      <c r="M19" s="3"/>
      <c r="N19" s="3"/>
      <c r="O19" s="3"/>
      <c r="P19" s="3"/>
      <c r="Q19" s="2"/>
    </row>
    <row r="20" spans="1:17" ht="24.95" customHeight="1">
      <c r="A20" s="3" t="s">
        <v>21</v>
      </c>
      <c r="B20" s="3"/>
      <c r="C20" s="3" t="s">
        <v>23</v>
      </c>
      <c r="D20" s="3"/>
      <c r="E20" s="3">
        <v>0</v>
      </c>
      <c r="F20" s="1"/>
      <c r="G20" s="1"/>
      <c r="H20" s="3"/>
      <c r="I20" s="5"/>
      <c r="J20" s="3"/>
      <c r="K20" s="3"/>
      <c r="L20" s="3"/>
      <c r="M20" s="3"/>
      <c r="N20" s="3"/>
      <c r="O20" s="3"/>
      <c r="P20" s="3"/>
      <c r="Q20" s="2"/>
    </row>
    <row r="21" spans="1:17" ht="24.95" customHeight="1">
      <c r="A21" s="3" t="s">
        <v>21</v>
      </c>
      <c r="B21" s="3" t="s">
        <v>24</v>
      </c>
      <c r="C21" s="3" t="s">
        <v>25</v>
      </c>
      <c r="D21" s="3" t="s">
        <v>26</v>
      </c>
      <c r="E21" s="3">
        <v>52004.07</v>
      </c>
      <c r="F21" s="1" t="s">
        <v>27</v>
      </c>
      <c r="G21" s="1" t="s">
        <v>27</v>
      </c>
      <c r="H21" s="2" t="e">
        <f>F21+G21</f>
        <v>#VALUE!</v>
      </c>
      <c r="I21" s="5">
        <v>26.21</v>
      </c>
      <c r="J21" s="2" t="e">
        <f>F21+(I21/100*F21)</f>
        <v>#VALUE!</v>
      </c>
      <c r="K21" s="2" t="e">
        <f>G21+(I21/100*G21)</f>
        <v>#VALUE!</v>
      </c>
      <c r="L21" s="2" t="e">
        <f>TRUNC(J21+K21,2)</f>
        <v>#VALUE!</v>
      </c>
      <c r="M21" s="2" t="e">
        <f>TRUNC(IF((J21+K21), (J21/(J21+K21)*O21), 0),2)</f>
        <v>#VALUE!</v>
      </c>
      <c r="N21" s="2" t="e">
        <f>TRUNC(IF((J21+K21), (K21/(J21+K21)*O21), 0),2)</f>
        <v>#VALUE!</v>
      </c>
      <c r="O21" s="2" t="e">
        <f>TRUNC(L21*E21,2)</f>
        <v>#VALUE!</v>
      </c>
      <c r="P21" s="3" t="e">
        <f>IF(O21&lt;=(Referencial!O21*1.05),"PREÇO VÁLIDO","PREÇO INVÁLIDO")</f>
        <v>#VALUE!</v>
      </c>
      <c r="Q21" s="2" t="e">
        <f>(O21/Referencial!O21)-1</f>
        <v>#VALUE!</v>
      </c>
    </row>
    <row r="22" spans="1:17" ht="24.95" customHeight="1">
      <c r="A22" s="3" t="s">
        <v>21</v>
      </c>
      <c r="B22" s="3" t="s">
        <v>28</v>
      </c>
      <c r="C22" s="3" t="s">
        <v>29</v>
      </c>
      <c r="D22" s="3" t="s">
        <v>26</v>
      </c>
      <c r="E22" s="3">
        <v>6717.52</v>
      </c>
      <c r="F22" s="1" t="s">
        <v>27</v>
      </c>
      <c r="G22" s="1" t="s">
        <v>27</v>
      </c>
      <c r="H22" s="2" t="e">
        <f>F22+G22</f>
        <v>#VALUE!</v>
      </c>
      <c r="I22" s="5">
        <v>26.21</v>
      </c>
      <c r="J22" s="2" t="e">
        <f>F22+(I22/100*F22)</f>
        <v>#VALUE!</v>
      </c>
      <c r="K22" s="2" t="e">
        <f>G22+(I22/100*G22)</f>
        <v>#VALUE!</v>
      </c>
      <c r="L22" s="2" t="e">
        <f>TRUNC(J22+K22,2)</f>
        <v>#VALUE!</v>
      </c>
      <c r="M22" s="2" t="e">
        <f>TRUNC(IF((J22+K22), (J22/(J22+K22)*O22), 0),2)</f>
        <v>#VALUE!</v>
      </c>
      <c r="N22" s="2" t="e">
        <f>TRUNC(IF((J22+K22), (K22/(J22+K22)*O22), 0),2)</f>
        <v>#VALUE!</v>
      </c>
      <c r="O22" s="2" t="e">
        <f>TRUNC(L22*E22,2)</f>
        <v>#VALUE!</v>
      </c>
      <c r="P22" s="3" t="e">
        <f>IF(O22&lt;=(Referencial!O22*1.05),"PREÇO VÁLIDO","PREÇO INVÁLIDO")</f>
        <v>#VALUE!</v>
      </c>
      <c r="Q22" s="2" t="e">
        <f>(O22/Referencial!O22)-1</f>
        <v>#VALUE!</v>
      </c>
    </row>
    <row r="23" spans="1:17" ht="24.95" customHeight="1">
      <c r="A23" s="3" t="s">
        <v>21</v>
      </c>
      <c r="B23" s="3" t="s">
        <v>30</v>
      </c>
      <c r="C23" s="3" t="s">
        <v>31</v>
      </c>
      <c r="D23" s="3" t="s">
        <v>26</v>
      </c>
      <c r="E23" s="3">
        <v>6717.52</v>
      </c>
      <c r="F23" s="1" t="s">
        <v>27</v>
      </c>
      <c r="G23" s="1" t="s">
        <v>27</v>
      </c>
      <c r="H23" s="2" t="e">
        <f>F23+G23</f>
        <v>#VALUE!</v>
      </c>
      <c r="I23" s="5">
        <v>26.21</v>
      </c>
      <c r="J23" s="2" t="e">
        <f>F23+(I23/100*F23)</f>
        <v>#VALUE!</v>
      </c>
      <c r="K23" s="2" t="e">
        <f>G23+(I23/100*G23)</f>
        <v>#VALUE!</v>
      </c>
      <c r="L23" s="2" t="e">
        <f>TRUNC(J23+K23,2)</f>
        <v>#VALUE!</v>
      </c>
      <c r="M23" s="2" t="e">
        <f>TRUNC(IF((J23+K23), (J23/(J23+K23)*O23), 0),2)</f>
        <v>#VALUE!</v>
      </c>
      <c r="N23" s="2" t="e">
        <f>TRUNC(IF((J23+K23), (K23/(J23+K23)*O23), 0),2)</f>
        <v>#VALUE!</v>
      </c>
      <c r="O23" s="2" t="e">
        <f>TRUNC(L23*E23,2)</f>
        <v>#VALUE!</v>
      </c>
      <c r="P23" s="3" t="e">
        <f>IF(O23&lt;=(Referencial!O23*1.05),"PREÇO VÁLIDO","PREÇO INVÁLIDO")</f>
        <v>#VALUE!</v>
      </c>
      <c r="Q23" s="2" t="e">
        <f>(O23/Referencial!O23)-1</f>
        <v>#VALUE!</v>
      </c>
    </row>
    <row r="24" spans="1:17" ht="24.95" customHeight="1">
      <c r="A24" s="3" t="s">
        <v>21</v>
      </c>
      <c r="B24" s="3" t="s">
        <v>32</v>
      </c>
      <c r="C24" s="3" t="s">
        <v>33</v>
      </c>
      <c r="D24" s="3" t="s">
        <v>26</v>
      </c>
      <c r="E24" s="3">
        <v>18643.53</v>
      </c>
      <c r="F24" s="1" t="s">
        <v>27</v>
      </c>
      <c r="G24" s="1" t="s">
        <v>27</v>
      </c>
      <c r="H24" s="2" t="e">
        <f>F24+G24</f>
        <v>#VALUE!</v>
      </c>
      <c r="I24" s="5">
        <v>26.21</v>
      </c>
      <c r="J24" s="2" t="e">
        <f>F24+(I24/100*F24)</f>
        <v>#VALUE!</v>
      </c>
      <c r="K24" s="2" t="e">
        <f>G24+(I24/100*G24)</f>
        <v>#VALUE!</v>
      </c>
      <c r="L24" s="2" t="e">
        <f>TRUNC(J24+K24,2)</f>
        <v>#VALUE!</v>
      </c>
      <c r="M24" s="2" t="e">
        <f>TRUNC(IF((J24+K24), (J24/(J24+K24)*O24), 0),2)</f>
        <v>#VALUE!</v>
      </c>
      <c r="N24" s="2" t="e">
        <f>TRUNC(IF((J24+K24), (K24/(J24+K24)*O24), 0),2)</f>
        <v>#VALUE!</v>
      </c>
      <c r="O24" s="2" t="e">
        <f>TRUNC(L24*E24,2)</f>
        <v>#VALUE!</v>
      </c>
      <c r="P24" s="3" t="e">
        <f>IF(O24&lt;=(Referencial!O24*1.05),"PREÇO VÁLIDO","PREÇO INVÁLIDO")</f>
        <v>#VALUE!</v>
      </c>
      <c r="Q24" s="2" t="e">
        <f>(O24/Referencial!O24)-1</f>
        <v>#VALUE!</v>
      </c>
    </row>
    <row r="25" spans="1:17" ht="24.95" customHeight="1">
      <c r="A25" s="3" t="s">
        <v>21</v>
      </c>
      <c r="B25" s="3" t="s">
        <v>34</v>
      </c>
      <c r="C25" s="3" t="s">
        <v>35</v>
      </c>
      <c r="D25" s="3" t="s">
        <v>26</v>
      </c>
      <c r="E25" s="3">
        <v>7542.48</v>
      </c>
      <c r="F25" s="1" t="s">
        <v>27</v>
      </c>
      <c r="G25" s="1" t="s">
        <v>27</v>
      </c>
      <c r="H25" s="2" t="e">
        <f>F25+G25</f>
        <v>#VALUE!</v>
      </c>
      <c r="I25" s="5">
        <v>26.21</v>
      </c>
      <c r="J25" s="2" t="e">
        <f>F25+(I25/100*F25)</f>
        <v>#VALUE!</v>
      </c>
      <c r="K25" s="2" t="e">
        <f>G25+(I25/100*G25)</f>
        <v>#VALUE!</v>
      </c>
      <c r="L25" s="2" t="e">
        <f>TRUNC(J25+K25,2)</f>
        <v>#VALUE!</v>
      </c>
      <c r="M25" s="2" t="e">
        <f>TRUNC(IF((J25+K25), (J25/(J25+K25)*O25), 0),2)</f>
        <v>#VALUE!</v>
      </c>
      <c r="N25" s="2" t="e">
        <f>TRUNC(IF((J25+K25), (K25/(J25+K25)*O25), 0),2)</f>
        <v>#VALUE!</v>
      </c>
      <c r="O25" s="2" t="e">
        <f>TRUNC(L25*E25,2)</f>
        <v>#VALUE!</v>
      </c>
      <c r="P25" s="3" t="e">
        <f>IF(O25&lt;=(Referencial!O25*1.05),"PREÇO VÁLIDO","PREÇO INVÁLIDO")</f>
        <v>#VALUE!</v>
      </c>
      <c r="Q25" s="2" t="e">
        <f>(O25/Referencial!O25)-1</f>
        <v>#VALUE!</v>
      </c>
    </row>
    <row r="26" spans="1:17">
      <c r="N26" s="7" t="s">
        <v>36</v>
      </c>
      <c r="O26" s="8" t="e">
        <f>TRUNC(SUM(O17:O25),2)</f>
        <v>#VALUE!</v>
      </c>
    </row>
    <row r="28" spans="1:17">
      <c r="A28" s="9" t="s">
        <v>37</v>
      </c>
    </row>
    <row r="29" spans="1:17">
      <c r="A29" s="11" t="s">
        <v>4</v>
      </c>
      <c r="B29" s="11" t="s">
        <v>5</v>
      </c>
      <c r="C29" s="11" t="s">
        <v>6</v>
      </c>
      <c r="D29" s="11" t="s">
        <v>7</v>
      </c>
      <c r="E29" s="11" t="s">
        <v>8</v>
      </c>
      <c r="F29" s="1" t="s">
        <v>9</v>
      </c>
      <c r="G29" s="1" t="s">
        <v>10</v>
      </c>
      <c r="H29" s="11" t="s">
        <v>12</v>
      </c>
      <c r="I29" s="11" t="s">
        <v>13</v>
      </c>
      <c r="J29" s="11" t="s">
        <v>14</v>
      </c>
      <c r="K29" s="11" t="s">
        <v>15</v>
      </c>
      <c r="L29" s="11" t="s">
        <v>11</v>
      </c>
      <c r="M29" s="11" t="s">
        <v>16</v>
      </c>
      <c r="N29" s="11" t="s">
        <v>17</v>
      </c>
      <c r="O29" s="11" t="s">
        <v>18</v>
      </c>
      <c r="P29" s="11" t="s">
        <v>19</v>
      </c>
      <c r="Q29" s="11" t="s">
        <v>20</v>
      </c>
    </row>
    <row r="30" spans="1:17" ht="24.95" customHeight="1">
      <c r="A30" s="3" t="s">
        <v>21</v>
      </c>
      <c r="B30" s="3"/>
      <c r="C30" s="3" t="s">
        <v>38</v>
      </c>
      <c r="D30" s="3"/>
      <c r="E30" s="3">
        <v>0</v>
      </c>
      <c r="F30" s="1"/>
      <c r="G30" s="1"/>
      <c r="H30" s="3"/>
      <c r="I30" s="5"/>
      <c r="J30" s="3"/>
      <c r="K30" s="3"/>
      <c r="L30" s="3"/>
      <c r="M30" s="3"/>
      <c r="N30" s="3"/>
      <c r="O30" s="3"/>
      <c r="P30" s="3"/>
      <c r="Q30" s="2"/>
    </row>
    <row r="31" spans="1:17" ht="24.95" customHeight="1">
      <c r="A31" s="3" t="s">
        <v>21</v>
      </c>
      <c r="B31" s="3"/>
      <c r="C31" s="3" t="s">
        <v>39</v>
      </c>
      <c r="D31" s="3"/>
      <c r="E31" s="3">
        <v>0</v>
      </c>
      <c r="F31" s="1"/>
      <c r="G31" s="1"/>
      <c r="H31" s="3"/>
      <c r="I31" s="5"/>
      <c r="J31" s="3"/>
      <c r="K31" s="3"/>
      <c r="L31" s="3"/>
      <c r="M31" s="3"/>
      <c r="N31" s="3"/>
      <c r="O31" s="3"/>
      <c r="P31" s="3"/>
      <c r="Q31" s="2"/>
    </row>
    <row r="32" spans="1:17" ht="24.95" customHeight="1">
      <c r="A32" s="3" t="s">
        <v>21</v>
      </c>
      <c r="B32" s="3" t="s">
        <v>40</v>
      </c>
      <c r="C32" s="3" t="s">
        <v>41</v>
      </c>
      <c r="D32" s="3" t="s">
        <v>26</v>
      </c>
      <c r="E32" s="3">
        <v>6717.52</v>
      </c>
      <c r="F32" s="1" t="s">
        <v>27</v>
      </c>
      <c r="G32" s="1" t="s">
        <v>27</v>
      </c>
      <c r="H32" s="2" t="e">
        <f t="shared" ref="H32:H44" si="0">F32+G32</f>
        <v>#VALUE!</v>
      </c>
      <c r="I32" s="5">
        <v>26.21</v>
      </c>
      <c r="J32" s="2" t="e">
        <f t="shared" ref="J32:J44" si="1">F32+(I32/100*F32)</f>
        <v>#VALUE!</v>
      </c>
      <c r="K32" s="2" t="e">
        <f t="shared" ref="K32:K44" si="2">G32+(I32/100*G32)</f>
        <v>#VALUE!</v>
      </c>
      <c r="L32" s="2" t="e">
        <f t="shared" ref="L32:L44" si="3">TRUNC(J32+K32,2)</f>
        <v>#VALUE!</v>
      </c>
      <c r="M32" s="2" t="e">
        <f t="shared" ref="M32:M44" si="4">TRUNC(IF((J32+K32), (J32/(J32+K32)*O32), 0),2)</f>
        <v>#VALUE!</v>
      </c>
      <c r="N32" s="2" t="e">
        <f t="shared" ref="N32:N44" si="5">TRUNC(IF((J32+K32), (K32/(J32+K32)*O32), 0),2)</f>
        <v>#VALUE!</v>
      </c>
      <c r="O32" s="2" t="e">
        <f t="shared" ref="O32:O44" si="6">TRUNC(L32*E32,2)</f>
        <v>#VALUE!</v>
      </c>
      <c r="P32" s="3" t="e">
        <f>IF(O32&lt;=(Referencial!O32*1.05),"PREÇO VÁLIDO","PREÇO INVÁLIDO")</f>
        <v>#VALUE!</v>
      </c>
      <c r="Q32" s="2" t="e">
        <f>(O32/Referencial!O32)-1</f>
        <v>#VALUE!</v>
      </c>
    </row>
    <row r="33" spans="1:17" ht="24.95" customHeight="1">
      <c r="A33" s="3" t="s">
        <v>21</v>
      </c>
      <c r="B33" s="3" t="s">
        <v>42</v>
      </c>
      <c r="C33" s="3" t="s">
        <v>43</v>
      </c>
      <c r="D33" s="3" t="s">
        <v>26</v>
      </c>
      <c r="E33" s="3">
        <v>17420.45</v>
      </c>
      <c r="F33" s="1" t="s">
        <v>27</v>
      </c>
      <c r="G33" s="1" t="s">
        <v>27</v>
      </c>
      <c r="H33" s="2" t="e">
        <f t="shared" si="0"/>
        <v>#VALUE!</v>
      </c>
      <c r="I33" s="5">
        <v>26.21</v>
      </c>
      <c r="J33" s="2" t="e">
        <f t="shared" si="1"/>
        <v>#VALUE!</v>
      </c>
      <c r="K33" s="2" t="e">
        <f t="shared" si="2"/>
        <v>#VALUE!</v>
      </c>
      <c r="L33" s="2" t="e">
        <f t="shared" si="3"/>
        <v>#VALUE!</v>
      </c>
      <c r="M33" s="2" t="e">
        <f t="shared" si="4"/>
        <v>#VALUE!</v>
      </c>
      <c r="N33" s="2" t="e">
        <f t="shared" si="5"/>
        <v>#VALUE!</v>
      </c>
      <c r="O33" s="2" t="e">
        <f t="shared" si="6"/>
        <v>#VALUE!</v>
      </c>
      <c r="P33" s="3" t="e">
        <f>IF(O33&lt;=(Referencial!O33*1.05),"PREÇO VÁLIDO","PREÇO INVÁLIDO")</f>
        <v>#VALUE!</v>
      </c>
      <c r="Q33" s="2" t="e">
        <f>(O33/Referencial!O33)-1</f>
        <v>#VALUE!</v>
      </c>
    </row>
    <row r="34" spans="1:17" ht="24.95" customHeight="1">
      <c r="A34" s="3" t="s">
        <v>21</v>
      </c>
      <c r="B34" s="3" t="s">
        <v>44</v>
      </c>
      <c r="C34" s="3" t="s">
        <v>45</v>
      </c>
      <c r="D34" s="3" t="s">
        <v>26</v>
      </c>
      <c r="E34" s="3">
        <v>1000</v>
      </c>
      <c r="F34" s="1" t="s">
        <v>27</v>
      </c>
      <c r="G34" s="1" t="s">
        <v>27</v>
      </c>
      <c r="H34" s="2" t="e">
        <f t="shared" si="0"/>
        <v>#VALUE!</v>
      </c>
      <c r="I34" s="5">
        <v>26.21</v>
      </c>
      <c r="J34" s="2" t="e">
        <f t="shared" si="1"/>
        <v>#VALUE!</v>
      </c>
      <c r="K34" s="2" t="e">
        <f t="shared" si="2"/>
        <v>#VALUE!</v>
      </c>
      <c r="L34" s="2" t="e">
        <f t="shared" si="3"/>
        <v>#VALUE!</v>
      </c>
      <c r="M34" s="2" t="e">
        <f t="shared" si="4"/>
        <v>#VALUE!</v>
      </c>
      <c r="N34" s="2" t="e">
        <f t="shared" si="5"/>
        <v>#VALUE!</v>
      </c>
      <c r="O34" s="2" t="e">
        <f t="shared" si="6"/>
        <v>#VALUE!</v>
      </c>
      <c r="P34" s="3" t="e">
        <f>IF(O34&lt;=(Referencial!O34*1.05),"PREÇO VÁLIDO","PREÇO INVÁLIDO")</f>
        <v>#VALUE!</v>
      </c>
      <c r="Q34" s="2" t="e">
        <f>(O34/Referencial!O34)-1</f>
        <v>#VALUE!</v>
      </c>
    </row>
    <row r="35" spans="1:17" ht="24.95" customHeight="1">
      <c r="A35" s="3" t="s">
        <v>21</v>
      </c>
      <c r="B35" s="3" t="s">
        <v>46</v>
      </c>
      <c r="C35" s="3" t="s">
        <v>47</v>
      </c>
      <c r="D35" s="3" t="s">
        <v>26</v>
      </c>
      <c r="E35" s="3">
        <v>6717.52</v>
      </c>
      <c r="F35" s="1" t="s">
        <v>27</v>
      </c>
      <c r="G35" s="1" t="s">
        <v>27</v>
      </c>
      <c r="H35" s="2" t="e">
        <f t="shared" si="0"/>
        <v>#VALUE!</v>
      </c>
      <c r="I35" s="5">
        <v>26.21</v>
      </c>
      <c r="J35" s="2" t="e">
        <f t="shared" si="1"/>
        <v>#VALUE!</v>
      </c>
      <c r="K35" s="2" t="e">
        <f t="shared" si="2"/>
        <v>#VALUE!</v>
      </c>
      <c r="L35" s="2" t="e">
        <f t="shared" si="3"/>
        <v>#VALUE!</v>
      </c>
      <c r="M35" s="2" t="e">
        <f t="shared" si="4"/>
        <v>#VALUE!</v>
      </c>
      <c r="N35" s="2" t="e">
        <f t="shared" si="5"/>
        <v>#VALUE!</v>
      </c>
      <c r="O35" s="2" t="e">
        <f t="shared" si="6"/>
        <v>#VALUE!</v>
      </c>
      <c r="P35" s="3" t="e">
        <f>IF(O35&lt;=(Referencial!O35*1.05),"PREÇO VÁLIDO","PREÇO INVÁLIDO")</f>
        <v>#VALUE!</v>
      </c>
      <c r="Q35" s="2" t="e">
        <f>(O35/Referencial!O35)-1</f>
        <v>#VALUE!</v>
      </c>
    </row>
    <row r="36" spans="1:17" ht="24.95" customHeight="1">
      <c r="A36" s="3" t="s">
        <v>21</v>
      </c>
      <c r="B36" s="3" t="s">
        <v>48</v>
      </c>
      <c r="C36" s="3" t="s">
        <v>49</v>
      </c>
      <c r="D36" s="3" t="s">
        <v>26</v>
      </c>
      <c r="E36" s="3">
        <v>6717.52</v>
      </c>
      <c r="F36" s="1" t="s">
        <v>27</v>
      </c>
      <c r="G36" s="1" t="s">
        <v>27</v>
      </c>
      <c r="H36" s="2" t="e">
        <f t="shared" si="0"/>
        <v>#VALUE!</v>
      </c>
      <c r="I36" s="5">
        <v>26.21</v>
      </c>
      <c r="J36" s="2" t="e">
        <f t="shared" si="1"/>
        <v>#VALUE!</v>
      </c>
      <c r="K36" s="2" t="e">
        <f t="shared" si="2"/>
        <v>#VALUE!</v>
      </c>
      <c r="L36" s="2" t="e">
        <f t="shared" si="3"/>
        <v>#VALUE!</v>
      </c>
      <c r="M36" s="2" t="e">
        <f t="shared" si="4"/>
        <v>#VALUE!</v>
      </c>
      <c r="N36" s="2" t="e">
        <f t="shared" si="5"/>
        <v>#VALUE!</v>
      </c>
      <c r="O36" s="2" t="e">
        <f t="shared" si="6"/>
        <v>#VALUE!</v>
      </c>
      <c r="P36" s="3" t="e">
        <f>IF(O36&lt;=(Referencial!O36*1.05),"PREÇO VÁLIDO","PREÇO INVÁLIDO")</f>
        <v>#VALUE!</v>
      </c>
      <c r="Q36" s="2" t="e">
        <f>(O36/Referencial!O36)-1</f>
        <v>#VALUE!</v>
      </c>
    </row>
    <row r="37" spans="1:17" ht="24.95" customHeight="1">
      <c r="A37" s="3" t="s">
        <v>21</v>
      </c>
      <c r="B37" s="3" t="s">
        <v>50</v>
      </c>
      <c r="C37" s="3" t="s">
        <v>51</v>
      </c>
      <c r="D37" s="3" t="s">
        <v>26</v>
      </c>
      <c r="E37" s="3">
        <v>6717.52</v>
      </c>
      <c r="F37" s="1" t="s">
        <v>27</v>
      </c>
      <c r="G37" s="1" t="s">
        <v>27</v>
      </c>
      <c r="H37" s="2" t="e">
        <f t="shared" si="0"/>
        <v>#VALUE!</v>
      </c>
      <c r="I37" s="5">
        <v>26.21</v>
      </c>
      <c r="J37" s="2" t="e">
        <f t="shared" si="1"/>
        <v>#VALUE!</v>
      </c>
      <c r="K37" s="2" t="e">
        <f t="shared" si="2"/>
        <v>#VALUE!</v>
      </c>
      <c r="L37" s="2" t="e">
        <f t="shared" si="3"/>
        <v>#VALUE!</v>
      </c>
      <c r="M37" s="2" t="e">
        <f t="shared" si="4"/>
        <v>#VALUE!</v>
      </c>
      <c r="N37" s="2" t="e">
        <f t="shared" si="5"/>
        <v>#VALUE!</v>
      </c>
      <c r="O37" s="2" t="e">
        <f t="shared" si="6"/>
        <v>#VALUE!</v>
      </c>
      <c r="P37" s="3" t="e">
        <f>IF(O37&lt;=(Referencial!O37*1.05),"PREÇO VÁLIDO","PREÇO INVÁLIDO")</f>
        <v>#VALUE!</v>
      </c>
      <c r="Q37" s="2" t="e">
        <f>(O37/Referencial!O37)-1</f>
        <v>#VALUE!</v>
      </c>
    </row>
    <row r="38" spans="1:17" ht="24.95" customHeight="1">
      <c r="A38" s="3" t="s">
        <v>21</v>
      </c>
      <c r="B38" s="3" t="s">
        <v>52</v>
      </c>
      <c r="C38" s="3" t="s">
        <v>53</v>
      </c>
      <c r="D38" s="3" t="s">
        <v>26</v>
      </c>
      <c r="E38" s="3">
        <v>18643.53</v>
      </c>
      <c r="F38" s="1" t="s">
        <v>27</v>
      </c>
      <c r="G38" s="1" t="s">
        <v>27</v>
      </c>
      <c r="H38" s="2" t="e">
        <f t="shared" si="0"/>
        <v>#VALUE!</v>
      </c>
      <c r="I38" s="5">
        <v>26.21</v>
      </c>
      <c r="J38" s="2" t="e">
        <f t="shared" si="1"/>
        <v>#VALUE!</v>
      </c>
      <c r="K38" s="2" t="e">
        <f t="shared" si="2"/>
        <v>#VALUE!</v>
      </c>
      <c r="L38" s="2" t="e">
        <f t="shared" si="3"/>
        <v>#VALUE!</v>
      </c>
      <c r="M38" s="2" t="e">
        <f t="shared" si="4"/>
        <v>#VALUE!</v>
      </c>
      <c r="N38" s="2" t="e">
        <f t="shared" si="5"/>
        <v>#VALUE!</v>
      </c>
      <c r="O38" s="2" t="e">
        <f t="shared" si="6"/>
        <v>#VALUE!</v>
      </c>
      <c r="P38" s="3" t="e">
        <f>IF(O38&lt;=(Referencial!O38*1.05),"PREÇO VÁLIDO","PREÇO INVÁLIDO")</f>
        <v>#VALUE!</v>
      </c>
      <c r="Q38" s="2" t="e">
        <f>(O38/Referencial!O38)-1</f>
        <v>#VALUE!</v>
      </c>
    </row>
    <row r="39" spans="1:17" ht="24.95" customHeight="1">
      <c r="A39" s="3" t="s">
        <v>21</v>
      </c>
      <c r="B39" s="3" t="s">
        <v>54</v>
      </c>
      <c r="C39" s="3" t="s">
        <v>55</v>
      </c>
      <c r="D39" s="3" t="s">
        <v>26</v>
      </c>
      <c r="E39" s="3">
        <v>6717.52</v>
      </c>
      <c r="F39" s="1" t="s">
        <v>27</v>
      </c>
      <c r="G39" s="1" t="s">
        <v>27</v>
      </c>
      <c r="H39" s="2" t="e">
        <f t="shared" si="0"/>
        <v>#VALUE!</v>
      </c>
      <c r="I39" s="5">
        <v>26.21</v>
      </c>
      <c r="J39" s="2" t="e">
        <f t="shared" si="1"/>
        <v>#VALUE!</v>
      </c>
      <c r="K39" s="2" t="e">
        <f t="shared" si="2"/>
        <v>#VALUE!</v>
      </c>
      <c r="L39" s="2" t="e">
        <f t="shared" si="3"/>
        <v>#VALUE!</v>
      </c>
      <c r="M39" s="2" t="e">
        <f t="shared" si="4"/>
        <v>#VALUE!</v>
      </c>
      <c r="N39" s="2" t="e">
        <f t="shared" si="5"/>
        <v>#VALUE!</v>
      </c>
      <c r="O39" s="2" t="e">
        <f t="shared" si="6"/>
        <v>#VALUE!</v>
      </c>
      <c r="P39" s="3" t="e">
        <f>IF(O39&lt;=(Referencial!O39*1.05),"PREÇO VÁLIDO","PREÇO INVÁLIDO")</f>
        <v>#VALUE!</v>
      </c>
      <c r="Q39" s="2" t="e">
        <f>(O39/Referencial!O39)-1</f>
        <v>#VALUE!</v>
      </c>
    </row>
    <row r="40" spans="1:17" ht="24.95" customHeight="1">
      <c r="A40" s="3" t="s">
        <v>21</v>
      </c>
      <c r="B40" s="3" t="s">
        <v>56</v>
      </c>
      <c r="C40" s="3" t="s">
        <v>57</v>
      </c>
      <c r="D40" s="3" t="s">
        <v>26</v>
      </c>
      <c r="E40" s="3">
        <v>824.96</v>
      </c>
      <c r="F40" s="1" t="s">
        <v>27</v>
      </c>
      <c r="G40" s="1" t="s">
        <v>27</v>
      </c>
      <c r="H40" s="2" t="e">
        <f t="shared" si="0"/>
        <v>#VALUE!</v>
      </c>
      <c r="I40" s="5">
        <v>26.21</v>
      </c>
      <c r="J40" s="2" t="e">
        <f t="shared" si="1"/>
        <v>#VALUE!</v>
      </c>
      <c r="K40" s="2" t="e">
        <f t="shared" si="2"/>
        <v>#VALUE!</v>
      </c>
      <c r="L40" s="2" t="e">
        <f t="shared" si="3"/>
        <v>#VALUE!</v>
      </c>
      <c r="M40" s="2" t="e">
        <f t="shared" si="4"/>
        <v>#VALUE!</v>
      </c>
      <c r="N40" s="2" t="e">
        <f t="shared" si="5"/>
        <v>#VALUE!</v>
      </c>
      <c r="O40" s="2" t="e">
        <f t="shared" si="6"/>
        <v>#VALUE!</v>
      </c>
      <c r="P40" s="3" t="e">
        <f>IF(O40&lt;=(Referencial!O40*1.05),"PREÇO VÁLIDO","PREÇO INVÁLIDO")</f>
        <v>#VALUE!</v>
      </c>
      <c r="Q40" s="2" t="e">
        <f>(O40/Referencial!O40)-1</f>
        <v>#VALUE!</v>
      </c>
    </row>
    <row r="41" spans="1:17" ht="24.95" customHeight="1">
      <c r="A41" s="3" t="s">
        <v>21</v>
      </c>
      <c r="B41" s="3" t="s">
        <v>58</v>
      </c>
      <c r="C41" s="3" t="s">
        <v>59</v>
      </c>
      <c r="D41" s="3" t="s">
        <v>26</v>
      </c>
      <c r="E41" s="3">
        <v>6717.52</v>
      </c>
      <c r="F41" s="1" t="s">
        <v>27</v>
      </c>
      <c r="G41" s="1" t="s">
        <v>27</v>
      </c>
      <c r="H41" s="2" t="e">
        <f t="shared" si="0"/>
        <v>#VALUE!</v>
      </c>
      <c r="I41" s="5">
        <v>26.21</v>
      </c>
      <c r="J41" s="2" t="e">
        <f t="shared" si="1"/>
        <v>#VALUE!</v>
      </c>
      <c r="K41" s="2" t="e">
        <f t="shared" si="2"/>
        <v>#VALUE!</v>
      </c>
      <c r="L41" s="2" t="e">
        <f t="shared" si="3"/>
        <v>#VALUE!</v>
      </c>
      <c r="M41" s="2" t="e">
        <f t="shared" si="4"/>
        <v>#VALUE!</v>
      </c>
      <c r="N41" s="2" t="e">
        <f t="shared" si="5"/>
        <v>#VALUE!</v>
      </c>
      <c r="O41" s="2" t="e">
        <f t="shared" si="6"/>
        <v>#VALUE!</v>
      </c>
      <c r="P41" s="3" t="e">
        <f>IF(O41&lt;=(Referencial!O41*1.05),"PREÇO VÁLIDO","PREÇO INVÁLIDO")</f>
        <v>#VALUE!</v>
      </c>
      <c r="Q41" s="2" t="e">
        <f>(O41/Referencial!O41)-1</f>
        <v>#VALUE!</v>
      </c>
    </row>
    <row r="42" spans="1:17" ht="24.95" customHeight="1">
      <c r="A42" s="3" t="s">
        <v>21</v>
      </c>
      <c r="B42" s="3" t="s">
        <v>60</v>
      </c>
      <c r="C42" s="3" t="s">
        <v>61</v>
      </c>
      <c r="D42" s="3" t="s">
        <v>26</v>
      </c>
      <c r="E42" s="3">
        <v>6717.52</v>
      </c>
      <c r="F42" s="1" t="s">
        <v>27</v>
      </c>
      <c r="G42" s="1" t="s">
        <v>27</v>
      </c>
      <c r="H42" s="2" t="e">
        <f t="shared" si="0"/>
        <v>#VALUE!</v>
      </c>
      <c r="I42" s="5">
        <v>26.21</v>
      </c>
      <c r="J42" s="2" t="e">
        <f t="shared" si="1"/>
        <v>#VALUE!</v>
      </c>
      <c r="K42" s="2" t="e">
        <f t="shared" si="2"/>
        <v>#VALUE!</v>
      </c>
      <c r="L42" s="2" t="e">
        <f t="shared" si="3"/>
        <v>#VALUE!</v>
      </c>
      <c r="M42" s="2" t="e">
        <f t="shared" si="4"/>
        <v>#VALUE!</v>
      </c>
      <c r="N42" s="2" t="e">
        <f t="shared" si="5"/>
        <v>#VALUE!</v>
      </c>
      <c r="O42" s="2" t="e">
        <f t="shared" si="6"/>
        <v>#VALUE!</v>
      </c>
      <c r="P42" s="3" t="e">
        <f>IF(O42&lt;=(Referencial!O42*1.05),"PREÇO VÁLIDO","PREÇO INVÁLIDO")</f>
        <v>#VALUE!</v>
      </c>
      <c r="Q42" s="2" t="e">
        <f>(O42/Referencial!O42)-1</f>
        <v>#VALUE!</v>
      </c>
    </row>
    <row r="43" spans="1:17" ht="24.95" customHeight="1">
      <c r="A43" s="3" t="s">
        <v>21</v>
      </c>
      <c r="B43" s="3" t="s">
        <v>62</v>
      </c>
      <c r="C43" s="3" t="s">
        <v>63</v>
      </c>
      <c r="D43" s="3" t="s">
        <v>26</v>
      </c>
      <c r="E43" s="3">
        <v>6717.52</v>
      </c>
      <c r="F43" s="1" t="s">
        <v>27</v>
      </c>
      <c r="G43" s="1" t="s">
        <v>27</v>
      </c>
      <c r="H43" s="2" t="e">
        <f t="shared" si="0"/>
        <v>#VALUE!</v>
      </c>
      <c r="I43" s="5">
        <v>26.21</v>
      </c>
      <c r="J43" s="2" t="e">
        <f t="shared" si="1"/>
        <v>#VALUE!</v>
      </c>
      <c r="K43" s="2" t="e">
        <f t="shared" si="2"/>
        <v>#VALUE!</v>
      </c>
      <c r="L43" s="2" t="e">
        <f t="shared" si="3"/>
        <v>#VALUE!</v>
      </c>
      <c r="M43" s="2" t="e">
        <f t="shared" si="4"/>
        <v>#VALUE!</v>
      </c>
      <c r="N43" s="2" t="e">
        <f t="shared" si="5"/>
        <v>#VALUE!</v>
      </c>
      <c r="O43" s="2" t="e">
        <f t="shared" si="6"/>
        <v>#VALUE!</v>
      </c>
      <c r="P43" s="3" t="e">
        <f>IF(O43&lt;=(Referencial!O43*1.05),"PREÇO VÁLIDO","PREÇO INVÁLIDO")</f>
        <v>#VALUE!</v>
      </c>
      <c r="Q43" s="2" t="e">
        <f>(O43/Referencial!O43)-1</f>
        <v>#VALUE!</v>
      </c>
    </row>
    <row r="44" spans="1:17" ht="24.95" customHeight="1">
      <c r="A44" s="3" t="s">
        <v>21</v>
      </c>
      <c r="B44" s="3" t="s">
        <v>64</v>
      </c>
      <c r="C44" s="3" t="s">
        <v>65</v>
      </c>
      <c r="D44" s="3" t="s">
        <v>26</v>
      </c>
      <c r="E44" s="3">
        <v>6717.52</v>
      </c>
      <c r="F44" s="1" t="s">
        <v>27</v>
      </c>
      <c r="G44" s="1" t="s">
        <v>27</v>
      </c>
      <c r="H44" s="2" t="e">
        <f t="shared" si="0"/>
        <v>#VALUE!</v>
      </c>
      <c r="I44" s="5">
        <v>26.21</v>
      </c>
      <c r="J44" s="2" t="e">
        <f t="shared" si="1"/>
        <v>#VALUE!</v>
      </c>
      <c r="K44" s="2" t="e">
        <f t="shared" si="2"/>
        <v>#VALUE!</v>
      </c>
      <c r="L44" s="2" t="e">
        <f t="shared" si="3"/>
        <v>#VALUE!</v>
      </c>
      <c r="M44" s="2" t="e">
        <f t="shared" si="4"/>
        <v>#VALUE!</v>
      </c>
      <c r="N44" s="2" t="e">
        <f t="shared" si="5"/>
        <v>#VALUE!</v>
      </c>
      <c r="O44" s="2" t="e">
        <f t="shared" si="6"/>
        <v>#VALUE!</v>
      </c>
      <c r="P44" s="3" t="e">
        <f>IF(O44&lt;=(Referencial!O44*1.05),"PREÇO VÁLIDO","PREÇO INVÁLIDO")</f>
        <v>#VALUE!</v>
      </c>
      <c r="Q44" s="2" t="e">
        <f>(O44/Referencial!O44)-1</f>
        <v>#VALUE!</v>
      </c>
    </row>
    <row r="45" spans="1:17">
      <c r="N45" s="7" t="s">
        <v>36</v>
      </c>
      <c r="O45" s="8" t="e">
        <f>TRUNC(SUM(O28:O44),2)</f>
        <v>#VALUE!</v>
      </c>
    </row>
    <row r="46" spans="1:17">
      <c r="N46" s="7" t="s">
        <v>66</v>
      </c>
      <c r="O46" s="8" t="e">
        <f>TRUNC(SUM(O26,O45),2)</f>
        <v>#VALUE!</v>
      </c>
    </row>
    <row r="48" spans="1:17">
      <c r="A48" t="e">
        <f>CONCATENATE("Importa o presente valor total proposto em: ", TEXT(SUM(O26,O45), "R$ #.###,#0"))</f>
        <v>#VALUE!</v>
      </c>
    </row>
    <row r="50" spans="2:2">
      <c r="B50" s="9" t="s">
        <v>67</v>
      </c>
    </row>
    <row r="51" spans="2:2">
      <c r="B51" s="9" t="s">
        <v>68</v>
      </c>
    </row>
  </sheetData>
  <sheetProtection password="E889" sheet="1" objects="1" scenarios="1" selectLockedCells="1"/>
  <autoFilter ref="A18:Q44" xr:uid="{00000000-0009-0000-0000-000000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51"/>
  <sheetViews>
    <sheetView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6" width="24.42578125" customWidth="1"/>
    <col min="17" max="17" width="24.42578125" hidden="1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69</v>
      </c>
      <c r="B6" s="17" t="s">
        <v>70</v>
      </c>
      <c r="C6" s="17"/>
      <c r="D6" s="17"/>
      <c r="H6" s="9" t="s">
        <v>77</v>
      </c>
    </row>
    <row r="7" spans="1:9">
      <c r="A7" s="10" t="s">
        <v>71</v>
      </c>
      <c r="B7" s="6"/>
    </row>
    <row r="8" spans="1:9">
      <c r="A8" s="10" t="s">
        <v>72</v>
      </c>
      <c r="B8" s="6"/>
    </row>
    <row r="9" spans="1:9">
      <c r="A9" s="10" t="s">
        <v>73</v>
      </c>
      <c r="B9" s="6"/>
      <c r="H9" s="12" t="s">
        <v>78</v>
      </c>
      <c r="I9" s="12" t="s">
        <v>79</v>
      </c>
    </row>
    <row r="10" spans="1:9">
      <c r="A10" s="10" t="s">
        <v>74</v>
      </c>
      <c r="B10" s="13" t="s">
        <v>27</v>
      </c>
      <c r="D10" s="10" t="s">
        <v>75</v>
      </c>
      <c r="E10" s="13" t="s">
        <v>27</v>
      </c>
      <c r="H10" s="13">
        <f>SUM(M:M)/O46</f>
        <v>0</v>
      </c>
      <c r="I10" s="13">
        <f>SUM(N:N)/O46</f>
        <v>0.99999999999999989</v>
      </c>
    </row>
    <row r="11" spans="1:9">
      <c r="A11" s="10" t="s">
        <v>75</v>
      </c>
      <c r="B11" s="13">
        <v>0.2621</v>
      </c>
      <c r="D11" s="10" t="s">
        <v>76</v>
      </c>
      <c r="E11" s="13" t="s">
        <v>27</v>
      </c>
    </row>
    <row r="13" spans="1:9" ht="24.95" customHeight="1">
      <c r="A13" s="10" t="s">
        <v>4</v>
      </c>
      <c r="B13" s="18" t="s">
        <v>80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2"/>
      <c r="G19" s="2"/>
      <c r="H19" s="3"/>
      <c r="I19" s="4"/>
      <c r="J19" s="3"/>
      <c r="K19" s="3"/>
      <c r="L19" s="3"/>
      <c r="M19" s="3"/>
      <c r="N19" s="3"/>
      <c r="O19" s="3"/>
      <c r="P19" s="3"/>
    </row>
    <row r="20" spans="1:17" ht="24.95" customHeight="1">
      <c r="A20" s="3" t="s">
        <v>21</v>
      </c>
      <c r="B20" s="3"/>
      <c r="C20" s="3" t="s">
        <v>23</v>
      </c>
      <c r="D20" s="3"/>
      <c r="E20" s="3">
        <v>0</v>
      </c>
      <c r="F20" s="2"/>
      <c r="G20" s="2"/>
      <c r="H20" s="3"/>
      <c r="I20" s="4"/>
      <c r="J20" s="3"/>
      <c r="K20" s="3"/>
      <c r="L20" s="3"/>
      <c r="M20" s="3"/>
      <c r="N20" s="3"/>
      <c r="O20" s="3"/>
      <c r="P20" s="3"/>
    </row>
    <row r="21" spans="1:17" ht="24.95" customHeight="1">
      <c r="A21" s="3" t="s">
        <v>21</v>
      </c>
      <c r="B21" s="3" t="s">
        <v>24</v>
      </c>
      <c r="C21" s="3" t="s">
        <v>25</v>
      </c>
      <c r="D21" s="3" t="s">
        <v>26</v>
      </c>
      <c r="E21" s="3">
        <v>52004.07</v>
      </c>
      <c r="F21" s="2">
        <v>0</v>
      </c>
      <c r="G21" s="2">
        <v>0.37</v>
      </c>
      <c r="H21" s="2">
        <f>F21+G21</f>
        <v>0.37</v>
      </c>
      <c r="I21" s="4">
        <v>26.21</v>
      </c>
      <c r="J21" s="2">
        <f>F21+(I21/100*F21)</f>
        <v>0</v>
      </c>
      <c r="K21" s="2">
        <f>G21+(I21/100*G21)</f>
        <v>0.46697699999999998</v>
      </c>
      <c r="L21" s="2">
        <f>TRUNC(J21+K21,2)</f>
        <v>0.46</v>
      </c>
      <c r="M21" s="2">
        <f>TRUNC(IF((J21+K21), (J21/(J21+K21)*O21), 0),2)</f>
        <v>0</v>
      </c>
      <c r="N21" s="2">
        <f>TRUNC(IF((J21+K21), (K21/(J21+K21)*O21), 0),2)</f>
        <v>23921.87</v>
      </c>
      <c r="O21" s="2">
        <f>TRUNC(L21*E21,2)</f>
        <v>23921.87</v>
      </c>
      <c r="P21" s="3" t="str">
        <f>IF(O21&lt;=(Referencial!O21*1.05),"PREÇO VÁLIDO","PREÇO INVÁLIDO")</f>
        <v>PREÇO VÁLIDO</v>
      </c>
    </row>
    <row r="22" spans="1:17" ht="24.95" customHeight="1">
      <c r="A22" s="3" t="s">
        <v>21</v>
      </c>
      <c r="B22" s="3" t="s">
        <v>28</v>
      </c>
      <c r="C22" s="3" t="s">
        <v>29</v>
      </c>
      <c r="D22" s="3" t="s">
        <v>26</v>
      </c>
      <c r="E22" s="3">
        <v>6717.52</v>
      </c>
      <c r="F22" s="2">
        <v>0</v>
      </c>
      <c r="G22" s="2">
        <v>6.63</v>
      </c>
      <c r="H22" s="2">
        <f>F22+G22</f>
        <v>6.63</v>
      </c>
      <c r="I22" s="4">
        <v>26.21</v>
      </c>
      <c r="J22" s="2">
        <f>F22+(I22/100*F22)</f>
        <v>0</v>
      </c>
      <c r="K22" s="2">
        <f>G22+(I22/100*G22)</f>
        <v>8.3677229999999998</v>
      </c>
      <c r="L22" s="2">
        <f>TRUNC(J22+K22,2)</f>
        <v>8.36</v>
      </c>
      <c r="M22" s="2">
        <f>TRUNC(IF((J22+K22), (J22/(J22+K22)*O22), 0),2)</f>
        <v>0</v>
      </c>
      <c r="N22" s="2">
        <f>TRUNC(IF((J22+K22), (K22/(J22+K22)*O22), 0),2)</f>
        <v>56158.46</v>
      </c>
      <c r="O22" s="2">
        <f>TRUNC(L22*E22,2)</f>
        <v>56158.46</v>
      </c>
      <c r="P22" s="3" t="str">
        <f>IF(O22&lt;=(Referencial!O22*1.05),"PREÇO VÁLIDO","PREÇO INVÁLIDO")</f>
        <v>PREÇO VÁLIDO</v>
      </c>
    </row>
    <row r="23" spans="1:17" ht="24.95" customHeight="1">
      <c r="A23" s="3" t="s">
        <v>21</v>
      </c>
      <c r="B23" s="3" t="s">
        <v>30</v>
      </c>
      <c r="C23" s="3" t="s">
        <v>31</v>
      </c>
      <c r="D23" s="3" t="s">
        <v>26</v>
      </c>
      <c r="E23" s="3">
        <v>6717.52</v>
      </c>
      <c r="F23" s="2">
        <v>0</v>
      </c>
      <c r="G23" s="2">
        <v>2.65</v>
      </c>
      <c r="H23" s="2">
        <f>F23+G23</f>
        <v>2.65</v>
      </c>
      <c r="I23" s="4">
        <v>26.21</v>
      </c>
      <c r="J23" s="2">
        <f>F23+(I23/100*F23)</f>
        <v>0</v>
      </c>
      <c r="K23" s="2">
        <f>G23+(I23/100*G23)</f>
        <v>3.3445649999999998</v>
      </c>
      <c r="L23" s="2">
        <f>TRUNC(J23+K23,2)</f>
        <v>3.34</v>
      </c>
      <c r="M23" s="2">
        <f>TRUNC(IF((J23+K23), (J23/(J23+K23)*O23), 0),2)</f>
        <v>0</v>
      </c>
      <c r="N23" s="2">
        <f>TRUNC(IF((J23+K23), (K23/(J23+K23)*O23), 0),2)</f>
        <v>22436.51</v>
      </c>
      <c r="O23" s="2">
        <f>TRUNC(L23*E23,2)</f>
        <v>22436.51</v>
      </c>
      <c r="P23" s="3" t="str">
        <f>IF(O23&lt;=(Referencial!O23*1.05),"PREÇO VÁLIDO","PREÇO INVÁLIDO")</f>
        <v>PREÇO VÁLIDO</v>
      </c>
    </row>
    <row r="24" spans="1:17" ht="24.95" customHeight="1">
      <c r="A24" s="3" t="s">
        <v>21</v>
      </c>
      <c r="B24" s="3" t="s">
        <v>32</v>
      </c>
      <c r="C24" s="3" t="s">
        <v>33</v>
      </c>
      <c r="D24" s="3" t="s">
        <v>26</v>
      </c>
      <c r="E24" s="3">
        <v>18643.53</v>
      </c>
      <c r="F24" s="2">
        <v>0</v>
      </c>
      <c r="G24" s="2">
        <v>2.0299999999999998</v>
      </c>
      <c r="H24" s="2">
        <f>F24+G24</f>
        <v>2.0299999999999998</v>
      </c>
      <c r="I24" s="4">
        <v>26.21</v>
      </c>
      <c r="J24" s="2">
        <f>F24+(I24/100*F24)</f>
        <v>0</v>
      </c>
      <c r="K24" s="2">
        <f>G24+(I24/100*G24)</f>
        <v>2.5620629999999998</v>
      </c>
      <c r="L24" s="2">
        <f>TRUNC(J24+K24,2)</f>
        <v>2.56</v>
      </c>
      <c r="M24" s="2">
        <f>TRUNC(IF((J24+K24), (J24/(J24+K24)*O24), 0),2)</f>
        <v>0</v>
      </c>
      <c r="N24" s="2">
        <f>TRUNC(IF((J24+K24), (K24/(J24+K24)*O24), 0),2)</f>
        <v>47727.43</v>
      </c>
      <c r="O24" s="2">
        <f>TRUNC(L24*E24,2)</f>
        <v>47727.43</v>
      </c>
      <c r="P24" s="3" t="str">
        <f>IF(O24&lt;=(Referencial!O24*1.05),"PREÇO VÁLIDO","PREÇO INVÁLIDO")</f>
        <v>PREÇO VÁLIDO</v>
      </c>
    </row>
    <row r="25" spans="1:17" ht="24.95" customHeight="1">
      <c r="A25" s="3" t="s">
        <v>21</v>
      </c>
      <c r="B25" s="3" t="s">
        <v>34</v>
      </c>
      <c r="C25" s="3" t="s">
        <v>35</v>
      </c>
      <c r="D25" s="3" t="s">
        <v>26</v>
      </c>
      <c r="E25" s="3">
        <v>7542.48</v>
      </c>
      <c r="F25" s="2">
        <v>0</v>
      </c>
      <c r="G25" s="2">
        <v>3.23</v>
      </c>
      <c r="H25" s="2">
        <f>F25+G25</f>
        <v>3.23</v>
      </c>
      <c r="I25" s="4">
        <v>26.21</v>
      </c>
      <c r="J25" s="2">
        <f>F25+(I25/100*F25)</f>
        <v>0</v>
      </c>
      <c r="K25" s="2">
        <f>G25+(I25/100*G25)</f>
        <v>4.0765830000000003</v>
      </c>
      <c r="L25" s="2">
        <f>TRUNC(J25+K25,2)</f>
        <v>4.07</v>
      </c>
      <c r="M25" s="2">
        <f>TRUNC(IF((J25+K25), (J25/(J25+K25)*O25), 0),2)</f>
        <v>0</v>
      </c>
      <c r="N25" s="2">
        <f>TRUNC(IF((J25+K25), (K25/(J25+K25)*O25), 0),2)</f>
        <v>30697.89</v>
      </c>
      <c r="O25" s="2">
        <f>TRUNC(L25*E25,2)</f>
        <v>30697.89</v>
      </c>
      <c r="P25" s="3" t="str">
        <f>IF(O25&lt;=(Referencial!O25*1.05),"PREÇO VÁLIDO","PREÇO INVÁLIDO")</f>
        <v>PREÇO VÁLIDO</v>
      </c>
    </row>
    <row r="26" spans="1:17">
      <c r="N26" s="7" t="s">
        <v>36</v>
      </c>
      <c r="O26" s="8">
        <f>TRUNC(SUM(O17:O25),2)</f>
        <v>180942.16</v>
      </c>
    </row>
    <row r="28" spans="1:17">
      <c r="A28" s="9" t="s">
        <v>37</v>
      </c>
    </row>
    <row r="29" spans="1:17">
      <c r="A29" s="11" t="s">
        <v>4</v>
      </c>
      <c r="B29" s="11" t="s">
        <v>5</v>
      </c>
      <c r="C29" s="11" t="s">
        <v>6</v>
      </c>
      <c r="D29" s="11" t="s">
        <v>7</v>
      </c>
      <c r="E29" s="11" t="s">
        <v>8</v>
      </c>
      <c r="F29" s="11" t="s">
        <v>9</v>
      </c>
      <c r="G29" s="11" t="s">
        <v>10</v>
      </c>
      <c r="H29" s="11" t="s">
        <v>12</v>
      </c>
      <c r="I29" s="11" t="s">
        <v>13</v>
      </c>
      <c r="J29" s="11" t="s">
        <v>14</v>
      </c>
      <c r="K29" s="11" t="s">
        <v>15</v>
      </c>
      <c r="L29" s="11" t="s">
        <v>11</v>
      </c>
      <c r="M29" s="11" t="s">
        <v>16</v>
      </c>
      <c r="N29" s="11" t="s">
        <v>17</v>
      </c>
      <c r="O29" s="11" t="s">
        <v>18</v>
      </c>
      <c r="P29" s="11" t="s">
        <v>19</v>
      </c>
      <c r="Q29" s="11" t="s">
        <v>20</v>
      </c>
    </row>
    <row r="30" spans="1:17" ht="24.95" customHeight="1">
      <c r="A30" s="3" t="s">
        <v>21</v>
      </c>
      <c r="B30" s="3"/>
      <c r="C30" s="3" t="s">
        <v>38</v>
      </c>
      <c r="D30" s="3"/>
      <c r="E30" s="3">
        <v>0</v>
      </c>
      <c r="F30" s="2"/>
      <c r="G30" s="2"/>
      <c r="H30" s="3"/>
      <c r="I30" s="4"/>
      <c r="J30" s="3"/>
      <c r="K30" s="3"/>
      <c r="L30" s="3"/>
      <c r="M30" s="3"/>
      <c r="N30" s="3"/>
      <c r="O30" s="3"/>
      <c r="P30" s="3"/>
    </row>
    <row r="31" spans="1:17" ht="24.95" customHeight="1">
      <c r="A31" s="3" t="s">
        <v>21</v>
      </c>
      <c r="B31" s="3"/>
      <c r="C31" s="3" t="s">
        <v>39</v>
      </c>
      <c r="D31" s="3"/>
      <c r="E31" s="3">
        <v>0</v>
      </c>
      <c r="F31" s="2"/>
      <c r="G31" s="2"/>
      <c r="H31" s="3"/>
      <c r="I31" s="4"/>
      <c r="J31" s="3"/>
      <c r="K31" s="3"/>
      <c r="L31" s="3"/>
      <c r="M31" s="3"/>
      <c r="N31" s="3"/>
      <c r="O31" s="3"/>
      <c r="P31" s="3"/>
    </row>
    <row r="32" spans="1:17" ht="24.95" customHeight="1">
      <c r="A32" s="3" t="s">
        <v>21</v>
      </c>
      <c r="B32" s="3" t="s">
        <v>40</v>
      </c>
      <c r="C32" s="3" t="s">
        <v>41</v>
      </c>
      <c r="D32" s="3" t="s">
        <v>26</v>
      </c>
      <c r="E32" s="3">
        <v>6717.52</v>
      </c>
      <c r="F32" s="2">
        <v>0</v>
      </c>
      <c r="G32" s="2">
        <v>26.65</v>
      </c>
      <c r="H32" s="2">
        <f t="shared" ref="H32:H44" si="0">F32+G32</f>
        <v>26.65</v>
      </c>
      <c r="I32" s="4">
        <v>26.21</v>
      </c>
      <c r="J32" s="2">
        <f t="shared" ref="J32:J44" si="1">F32+(I32/100*F32)</f>
        <v>0</v>
      </c>
      <c r="K32" s="2">
        <f t="shared" ref="K32:K44" si="2">G32+(I32/100*G32)</f>
        <v>33.634965000000001</v>
      </c>
      <c r="L32" s="2">
        <f t="shared" ref="L32:L44" si="3">TRUNC(J32+K32,2)</f>
        <v>33.630000000000003</v>
      </c>
      <c r="M32" s="2">
        <f t="shared" ref="M32:M44" si="4">TRUNC(IF((J32+K32), (J32/(J32+K32)*O32), 0),2)</f>
        <v>0</v>
      </c>
      <c r="N32" s="2">
        <f t="shared" ref="N32:N44" si="5">TRUNC(IF((J32+K32), (K32/(J32+K32)*O32), 0),2)</f>
        <v>225910.19</v>
      </c>
      <c r="O32" s="2">
        <f t="shared" ref="O32:O44" si="6">TRUNC(L32*E32,2)</f>
        <v>225910.19</v>
      </c>
      <c r="P32" s="3" t="str">
        <f>IF(O32&lt;=(Referencial!O32*1.05),"PREÇO VÁLIDO","PREÇO INVÁLIDO")</f>
        <v>PREÇO VÁLIDO</v>
      </c>
    </row>
    <row r="33" spans="1:16" ht="24.95" customHeight="1">
      <c r="A33" s="3" t="s">
        <v>21</v>
      </c>
      <c r="B33" s="3" t="s">
        <v>42</v>
      </c>
      <c r="C33" s="3" t="s">
        <v>43</v>
      </c>
      <c r="D33" s="3" t="s">
        <v>26</v>
      </c>
      <c r="E33" s="3">
        <v>17420.45</v>
      </c>
      <c r="F33" s="2">
        <v>0</v>
      </c>
      <c r="G33" s="2">
        <v>1.41</v>
      </c>
      <c r="H33" s="2">
        <f t="shared" si="0"/>
        <v>1.41</v>
      </c>
      <c r="I33" s="4">
        <v>26.21</v>
      </c>
      <c r="J33" s="2">
        <f t="shared" si="1"/>
        <v>0</v>
      </c>
      <c r="K33" s="2">
        <f t="shared" si="2"/>
        <v>1.7795609999999999</v>
      </c>
      <c r="L33" s="2">
        <f t="shared" si="3"/>
        <v>1.77</v>
      </c>
      <c r="M33" s="2">
        <f t="shared" si="4"/>
        <v>0</v>
      </c>
      <c r="N33" s="2">
        <f t="shared" si="5"/>
        <v>30834.19</v>
      </c>
      <c r="O33" s="2">
        <f t="shared" si="6"/>
        <v>30834.19</v>
      </c>
      <c r="P33" s="3" t="str">
        <f>IF(O33&lt;=(Referencial!O33*1.05),"PREÇO VÁLIDO","PREÇO INVÁLIDO")</f>
        <v>PREÇO VÁLIDO</v>
      </c>
    </row>
    <row r="34" spans="1:16" ht="24.95" customHeight="1">
      <c r="A34" s="3" t="s">
        <v>21</v>
      </c>
      <c r="B34" s="3" t="s">
        <v>44</v>
      </c>
      <c r="C34" s="3" t="s">
        <v>45</v>
      </c>
      <c r="D34" s="3" t="s">
        <v>26</v>
      </c>
      <c r="E34" s="3">
        <v>1000</v>
      </c>
      <c r="F34" s="2">
        <v>0</v>
      </c>
      <c r="G34" s="2">
        <v>13.63</v>
      </c>
      <c r="H34" s="2">
        <f t="shared" si="0"/>
        <v>13.63</v>
      </c>
      <c r="I34" s="4">
        <v>26.21</v>
      </c>
      <c r="J34" s="2">
        <f t="shared" si="1"/>
        <v>0</v>
      </c>
      <c r="K34" s="2">
        <f t="shared" si="2"/>
        <v>17.202423</v>
      </c>
      <c r="L34" s="2">
        <f t="shared" si="3"/>
        <v>17.2</v>
      </c>
      <c r="M34" s="2">
        <f t="shared" si="4"/>
        <v>0</v>
      </c>
      <c r="N34" s="2">
        <f t="shared" si="5"/>
        <v>17200</v>
      </c>
      <c r="O34" s="2">
        <f t="shared" si="6"/>
        <v>17200</v>
      </c>
      <c r="P34" s="3" t="str">
        <f>IF(O34&lt;=(Referencial!O34*1.05),"PREÇO VÁLIDO","PREÇO INVÁLIDO")</f>
        <v>PREÇO VÁLIDO</v>
      </c>
    </row>
    <row r="35" spans="1:16" ht="24.95" customHeight="1">
      <c r="A35" s="3" t="s">
        <v>21</v>
      </c>
      <c r="B35" s="3" t="s">
        <v>46</v>
      </c>
      <c r="C35" s="3" t="s">
        <v>47</v>
      </c>
      <c r="D35" s="3" t="s">
        <v>26</v>
      </c>
      <c r="E35" s="3">
        <v>6717.52</v>
      </c>
      <c r="F35" s="2">
        <v>0</v>
      </c>
      <c r="G35" s="2">
        <v>3.86</v>
      </c>
      <c r="H35" s="2">
        <f t="shared" si="0"/>
        <v>3.86</v>
      </c>
      <c r="I35" s="4">
        <v>26.21</v>
      </c>
      <c r="J35" s="2">
        <f t="shared" si="1"/>
        <v>0</v>
      </c>
      <c r="K35" s="2">
        <f t="shared" si="2"/>
        <v>4.8717059999999996</v>
      </c>
      <c r="L35" s="2">
        <f t="shared" si="3"/>
        <v>4.87</v>
      </c>
      <c r="M35" s="2">
        <f t="shared" si="4"/>
        <v>0</v>
      </c>
      <c r="N35" s="2">
        <f t="shared" si="5"/>
        <v>32714.32</v>
      </c>
      <c r="O35" s="2">
        <f t="shared" si="6"/>
        <v>32714.32</v>
      </c>
      <c r="P35" s="3" t="str">
        <f>IF(O35&lt;=(Referencial!O35*1.05),"PREÇO VÁLIDO","PREÇO INVÁLIDO")</f>
        <v>PREÇO VÁLIDO</v>
      </c>
    </row>
    <row r="36" spans="1:16" ht="24.95" customHeight="1">
      <c r="A36" s="3" t="s">
        <v>21</v>
      </c>
      <c r="B36" s="3" t="s">
        <v>48</v>
      </c>
      <c r="C36" s="3" t="s">
        <v>49</v>
      </c>
      <c r="D36" s="3" t="s">
        <v>26</v>
      </c>
      <c r="E36" s="3">
        <v>6717.52</v>
      </c>
      <c r="F36" s="2">
        <v>0</v>
      </c>
      <c r="G36" s="2">
        <v>2.12</v>
      </c>
      <c r="H36" s="2">
        <f t="shared" si="0"/>
        <v>2.12</v>
      </c>
      <c r="I36" s="4">
        <v>26.21</v>
      </c>
      <c r="J36" s="2">
        <f t="shared" si="1"/>
        <v>0</v>
      </c>
      <c r="K36" s="2">
        <f t="shared" si="2"/>
        <v>2.6756520000000004</v>
      </c>
      <c r="L36" s="2">
        <f t="shared" si="3"/>
        <v>2.67</v>
      </c>
      <c r="M36" s="2">
        <f t="shared" si="4"/>
        <v>0</v>
      </c>
      <c r="N36" s="2">
        <f t="shared" si="5"/>
        <v>17935.77</v>
      </c>
      <c r="O36" s="2">
        <f t="shared" si="6"/>
        <v>17935.77</v>
      </c>
      <c r="P36" s="3" t="str">
        <f>IF(O36&lt;=(Referencial!O36*1.05),"PREÇO VÁLIDO","PREÇO INVÁLIDO")</f>
        <v>PREÇO VÁLIDO</v>
      </c>
    </row>
    <row r="37" spans="1:16" ht="24.95" customHeight="1">
      <c r="A37" s="3" t="s">
        <v>21</v>
      </c>
      <c r="B37" s="3" t="s">
        <v>50</v>
      </c>
      <c r="C37" s="3" t="s">
        <v>51</v>
      </c>
      <c r="D37" s="3" t="s">
        <v>26</v>
      </c>
      <c r="E37" s="3">
        <v>6717.52</v>
      </c>
      <c r="F37" s="2">
        <v>0</v>
      </c>
      <c r="G37" s="2">
        <v>7.47</v>
      </c>
      <c r="H37" s="2">
        <f t="shared" si="0"/>
        <v>7.47</v>
      </c>
      <c r="I37" s="4">
        <v>26.21</v>
      </c>
      <c r="J37" s="2">
        <f t="shared" si="1"/>
        <v>0</v>
      </c>
      <c r="K37" s="2">
        <f t="shared" si="2"/>
        <v>9.4278870000000001</v>
      </c>
      <c r="L37" s="2">
        <f t="shared" si="3"/>
        <v>9.42</v>
      </c>
      <c r="M37" s="2">
        <f t="shared" si="4"/>
        <v>0</v>
      </c>
      <c r="N37" s="2">
        <f t="shared" si="5"/>
        <v>63279.03</v>
      </c>
      <c r="O37" s="2">
        <f t="shared" si="6"/>
        <v>63279.03</v>
      </c>
      <c r="P37" s="3" t="str">
        <f>IF(O37&lt;=(Referencial!O37*1.05),"PREÇO VÁLIDO","PREÇO INVÁLIDO")</f>
        <v>PREÇO VÁLIDO</v>
      </c>
    </row>
    <row r="38" spans="1:16" ht="24.95" customHeight="1">
      <c r="A38" s="3" t="s">
        <v>21</v>
      </c>
      <c r="B38" s="3" t="s">
        <v>52</v>
      </c>
      <c r="C38" s="3" t="s">
        <v>53</v>
      </c>
      <c r="D38" s="3" t="s">
        <v>26</v>
      </c>
      <c r="E38" s="3">
        <v>18643.53</v>
      </c>
      <c r="F38" s="2">
        <v>0</v>
      </c>
      <c r="G38" s="2">
        <v>0.66</v>
      </c>
      <c r="H38" s="2">
        <f t="shared" si="0"/>
        <v>0.66</v>
      </c>
      <c r="I38" s="4">
        <v>26.21</v>
      </c>
      <c r="J38" s="2">
        <f t="shared" si="1"/>
        <v>0</v>
      </c>
      <c r="K38" s="2">
        <f t="shared" si="2"/>
        <v>0.832986</v>
      </c>
      <c r="L38" s="2">
        <f t="shared" si="3"/>
        <v>0.83</v>
      </c>
      <c r="M38" s="2">
        <f t="shared" si="4"/>
        <v>0</v>
      </c>
      <c r="N38" s="2">
        <f t="shared" si="5"/>
        <v>15474.12</v>
      </c>
      <c r="O38" s="2">
        <f t="shared" si="6"/>
        <v>15474.12</v>
      </c>
      <c r="P38" s="3" t="str">
        <f>IF(O38&lt;=(Referencial!O38*1.05),"PREÇO VÁLIDO","PREÇO INVÁLIDO")</f>
        <v>PREÇO VÁLIDO</v>
      </c>
    </row>
    <row r="39" spans="1:16" ht="24.95" customHeight="1">
      <c r="A39" s="3" t="s">
        <v>21</v>
      </c>
      <c r="B39" s="3" t="s">
        <v>54</v>
      </c>
      <c r="C39" s="3" t="s">
        <v>55</v>
      </c>
      <c r="D39" s="3" t="s">
        <v>26</v>
      </c>
      <c r="E39" s="3">
        <v>6717.52</v>
      </c>
      <c r="F39" s="2">
        <v>0</v>
      </c>
      <c r="G39" s="2">
        <v>8.8800000000000008</v>
      </c>
      <c r="H39" s="2">
        <f t="shared" si="0"/>
        <v>8.8800000000000008</v>
      </c>
      <c r="I39" s="4">
        <v>26.21</v>
      </c>
      <c r="J39" s="2">
        <f t="shared" si="1"/>
        <v>0</v>
      </c>
      <c r="K39" s="2">
        <f t="shared" si="2"/>
        <v>11.207448000000001</v>
      </c>
      <c r="L39" s="2">
        <f t="shared" si="3"/>
        <v>11.2</v>
      </c>
      <c r="M39" s="2">
        <f t="shared" si="4"/>
        <v>0</v>
      </c>
      <c r="N39" s="2">
        <f t="shared" si="5"/>
        <v>75236.22</v>
      </c>
      <c r="O39" s="2">
        <f t="shared" si="6"/>
        <v>75236.22</v>
      </c>
      <c r="P39" s="3" t="str">
        <f>IF(O39&lt;=(Referencial!O39*1.05),"PREÇO VÁLIDO","PREÇO INVÁLIDO")</f>
        <v>PREÇO VÁLIDO</v>
      </c>
    </row>
    <row r="40" spans="1:16" ht="24.95" customHeight="1">
      <c r="A40" s="3" t="s">
        <v>21</v>
      </c>
      <c r="B40" s="3" t="s">
        <v>56</v>
      </c>
      <c r="C40" s="3" t="s">
        <v>57</v>
      </c>
      <c r="D40" s="3" t="s">
        <v>26</v>
      </c>
      <c r="E40" s="3">
        <v>824.96</v>
      </c>
      <c r="F40" s="2">
        <v>0</v>
      </c>
      <c r="G40" s="2">
        <v>3.96</v>
      </c>
      <c r="H40" s="2">
        <f t="shared" si="0"/>
        <v>3.96</v>
      </c>
      <c r="I40" s="4">
        <v>26.21</v>
      </c>
      <c r="J40" s="2">
        <f t="shared" si="1"/>
        <v>0</v>
      </c>
      <c r="K40" s="2">
        <f t="shared" si="2"/>
        <v>4.997916</v>
      </c>
      <c r="L40" s="2">
        <f t="shared" si="3"/>
        <v>4.99</v>
      </c>
      <c r="M40" s="2">
        <f t="shared" si="4"/>
        <v>0</v>
      </c>
      <c r="N40" s="2">
        <f t="shared" si="5"/>
        <v>4116.55</v>
      </c>
      <c r="O40" s="2">
        <f t="shared" si="6"/>
        <v>4116.55</v>
      </c>
      <c r="P40" s="3" t="str">
        <f>IF(O40&lt;=(Referencial!O40*1.05),"PREÇO VÁLIDO","PREÇO INVÁLIDO")</f>
        <v>PREÇO VÁLIDO</v>
      </c>
    </row>
    <row r="41" spans="1:16" ht="24.95" customHeight="1">
      <c r="A41" s="3" t="s">
        <v>21</v>
      </c>
      <c r="B41" s="3" t="s">
        <v>58</v>
      </c>
      <c r="C41" s="3" t="s">
        <v>59</v>
      </c>
      <c r="D41" s="3" t="s">
        <v>26</v>
      </c>
      <c r="E41" s="3">
        <v>6717.52</v>
      </c>
      <c r="F41" s="2">
        <v>0</v>
      </c>
      <c r="G41" s="2">
        <v>7.61</v>
      </c>
      <c r="H41" s="2">
        <f t="shared" si="0"/>
        <v>7.61</v>
      </c>
      <c r="I41" s="4">
        <v>26.21</v>
      </c>
      <c r="J41" s="2">
        <f t="shared" si="1"/>
        <v>0</v>
      </c>
      <c r="K41" s="2">
        <f t="shared" si="2"/>
        <v>9.6045809999999996</v>
      </c>
      <c r="L41" s="2">
        <f t="shared" si="3"/>
        <v>9.6</v>
      </c>
      <c r="M41" s="2">
        <f t="shared" si="4"/>
        <v>0</v>
      </c>
      <c r="N41" s="2">
        <f t="shared" si="5"/>
        <v>64488.19</v>
      </c>
      <c r="O41" s="2">
        <f t="shared" si="6"/>
        <v>64488.19</v>
      </c>
      <c r="P41" s="3" t="str">
        <f>IF(O41&lt;=(Referencial!O41*1.05),"PREÇO VÁLIDO","PREÇO INVÁLIDO")</f>
        <v>PREÇO VÁLIDO</v>
      </c>
    </row>
    <row r="42" spans="1:16" ht="24.95" customHeight="1">
      <c r="A42" s="3" t="s">
        <v>21</v>
      </c>
      <c r="B42" s="3" t="s">
        <v>60</v>
      </c>
      <c r="C42" s="3" t="s">
        <v>61</v>
      </c>
      <c r="D42" s="3" t="s">
        <v>26</v>
      </c>
      <c r="E42" s="3">
        <v>6717.52</v>
      </c>
      <c r="F42" s="2">
        <v>0</v>
      </c>
      <c r="G42" s="2">
        <v>0.31</v>
      </c>
      <c r="H42" s="2">
        <f t="shared" si="0"/>
        <v>0.31</v>
      </c>
      <c r="I42" s="4">
        <v>26.21</v>
      </c>
      <c r="J42" s="2">
        <f t="shared" si="1"/>
        <v>0</v>
      </c>
      <c r="K42" s="2">
        <f t="shared" si="2"/>
        <v>0.39125100000000002</v>
      </c>
      <c r="L42" s="2">
        <f t="shared" si="3"/>
        <v>0.39</v>
      </c>
      <c r="M42" s="2">
        <f t="shared" si="4"/>
        <v>0</v>
      </c>
      <c r="N42" s="2">
        <f t="shared" si="5"/>
        <v>2619.83</v>
      </c>
      <c r="O42" s="2">
        <f t="shared" si="6"/>
        <v>2619.83</v>
      </c>
      <c r="P42" s="3" t="str">
        <f>IF(O42&lt;=(Referencial!O42*1.05),"PREÇO VÁLIDO","PREÇO INVÁLIDO")</f>
        <v>PREÇO VÁLIDO</v>
      </c>
    </row>
    <row r="43" spans="1:16" ht="24.95" customHeight="1">
      <c r="A43" s="3" t="s">
        <v>21</v>
      </c>
      <c r="B43" s="3" t="s">
        <v>62</v>
      </c>
      <c r="C43" s="3" t="s">
        <v>63</v>
      </c>
      <c r="D43" s="3" t="s">
        <v>26</v>
      </c>
      <c r="E43" s="3">
        <v>6717.52</v>
      </c>
      <c r="F43" s="2">
        <v>0</v>
      </c>
      <c r="G43" s="2">
        <v>2.96</v>
      </c>
      <c r="H43" s="2">
        <f t="shared" si="0"/>
        <v>2.96</v>
      </c>
      <c r="I43" s="4">
        <v>26.21</v>
      </c>
      <c r="J43" s="2">
        <f t="shared" si="1"/>
        <v>0</v>
      </c>
      <c r="K43" s="2">
        <f t="shared" si="2"/>
        <v>3.7358159999999998</v>
      </c>
      <c r="L43" s="2">
        <f t="shared" si="3"/>
        <v>3.73</v>
      </c>
      <c r="M43" s="2">
        <f t="shared" si="4"/>
        <v>0</v>
      </c>
      <c r="N43" s="2">
        <f t="shared" si="5"/>
        <v>25056.34</v>
      </c>
      <c r="O43" s="2">
        <f t="shared" si="6"/>
        <v>25056.34</v>
      </c>
      <c r="P43" s="3" t="str">
        <f>IF(O43&lt;=(Referencial!O43*1.05),"PREÇO VÁLIDO","PREÇO INVÁLIDO")</f>
        <v>PREÇO VÁLIDO</v>
      </c>
    </row>
    <row r="44" spans="1:16" ht="24.95" customHeight="1">
      <c r="A44" s="3" t="s">
        <v>21</v>
      </c>
      <c r="B44" s="3" t="s">
        <v>64</v>
      </c>
      <c r="C44" s="3" t="s">
        <v>65</v>
      </c>
      <c r="D44" s="3" t="s">
        <v>26</v>
      </c>
      <c r="E44" s="3">
        <v>6717.52</v>
      </c>
      <c r="F44" s="2">
        <v>0</v>
      </c>
      <c r="G44" s="2">
        <v>2.16</v>
      </c>
      <c r="H44" s="2">
        <f t="shared" si="0"/>
        <v>2.16</v>
      </c>
      <c r="I44" s="4">
        <v>26.21</v>
      </c>
      <c r="J44" s="2">
        <f t="shared" si="1"/>
        <v>0</v>
      </c>
      <c r="K44" s="2">
        <f t="shared" si="2"/>
        <v>2.7261360000000003</v>
      </c>
      <c r="L44" s="2">
        <f t="shared" si="3"/>
        <v>2.72</v>
      </c>
      <c r="M44" s="2">
        <f t="shared" si="4"/>
        <v>0</v>
      </c>
      <c r="N44" s="2">
        <f t="shared" si="5"/>
        <v>18271.650000000001</v>
      </c>
      <c r="O44" s="2">
        <f t="shared" si="6"/>
        <v>18271.650000000001</v>
      </c>
      <c r="P44" s="3" t="str">
        <f>IF(O44&lt;=(Referencial!O44*1.05),"PREÇO VÁLIDO","PREÇO INVÁLIDO")</f>
        <v>PREÇO VÁLIDO</v>
      </c>
    </row>
    <row r="45" spans="1:16">
      <c r="N45" s="7" t="s">
        <v>36</v>
      </c>
      <c r="O45" s="8">
        <f>TRUNC(SUM(O28:O44),2)</f>
        <v>593136.4</v>
      </c>
    </row>
    <row r="46" spans="1:16">
      <c r="N46" s="7" t="s">
        <v>66</v>
      </c>
      <c r="O46" s="8">
        <f>TRUNC(SUM(O26,O45),2)</f>
        <v>774078.56</v>
      </c>
    </row>
    <row r="48" spans="1:16">
      <c r="A48" t="str">
        <f>CONCATENATE("Importa o presente valor total proposto em: ", TEXT(SUM(O26,O45), "R$ #.###,#0"))</f>
        <v>Importa o presente valor total proposto em: R$ 774.078,56</v>
      </c>
    </row>
    <row r="50" spans="2:2">
      <c r="B50" s="9" t="s">
        <v>67</v>
      </c>
    </row>
    <row r="51" spans="2:2">
      <c r="B51" s="9" t="s">
        <v>68</v>
      </c>
    </row>
  </sheetData>
  <sheetProtection password="E889" sheet="1" objects="1" scenarios="1" selectLockedCells="1"/>
  <autoFilter ref="A18:Q44" xr:uid="{00000000-0009-0000-0000-000001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Proposta</vt:lpstr>
      <vt:lpstr>Referencial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Thiago Nery Retore</cp:lastModifiedBy>
  <dcterms:created xsi:type="dcterms:W3CDTF">2026-07-09T14:19:05Z</dcterms:created>
  <dcterms:modified xsi:type="dcterms:W3CDTF">2026-09-02T20:00:48Z</dcterms:modified>
</cp:coreProperties>
</file>