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agoretore\Downloads\Edital CE 0135-2026\"/>
    </mc:Choice>
  </mc:AlternateContent>
  <xr:revisionPtr revIDLastSave="0" documentId="8_{C02578A1-93FE-4CB1-8D6D-45AF91497E24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Proposta" sheetId="1" r:id="rId1"/>
    <sheet name="Referencial" sheetId="2" r:id="rId2"/>
  </sheets>
  <definedNames>
    <definedName name="_xlnm._FilterDatabase" localSheetId="0" hidden="1">Proposta!$A$18:$Q$43</definedName>
    <definedName name="_xlnm._FilterDatabase" localSheetId="1" hidden="1">Referencial!$A$18:$Q$43</definedName>
  </definedNames>
  <calcPr calcId="191029"/>
</workbook>
</file>

<file path=xl/calcChain.xml><?xml version="1.0" encoding="utf-8"?>
<calcChain xmlns="http://schemas.openxmlformats.org/spreadsheetml/2006/main">
  <c r="L43" i="2" l="1"/>
  <c r="O43" i="2" s="1"/>
  <c r="K43" i="2"/>
  <c r="J43" i="2"/>
  <c r="N43" i="2" s="1"/>
  <c r="H43" i="2"/>
  <c r="K37" i="2"/>
  <c r="J37" i="2"/>
  <c r="L37" i="2" s="1"/>
  <c r="O37" i="2" s="1"/>
  <c r="H37" i="2"/>
  <c r="K36" i="2"/>
  <c r="J36" i="2"/>
  <c r="L36" i="2" s="1"/>
  <c r="O36" i="2" s="1"/>
  <c r="H36" i="2"/>
  <c r="K35" i="2"/>
  <c r="J35" i="2"/>
  <c r="L35" i="2" s="1"/>
  <c r="O35" i="2" s="1"/>
  <c r="H35" i="2"/>
  <c r="K29" i="2"/>
  <c r="J29" i="2"/>
  <c r="H29" i="2"/>
  <c r="K28" i="2"/>
  <c r="J28" i="2"/>
  <c r="H28" i="2"/>
  <c r="K27" i="2"/>
  <c r="J27" i="2"/>
  <c r="H27" i="2"/>
  <c r="K26" i="2"/>
  <c r="J26" i="2"/>
  <c r="H26" i="2"/>
  <c r="K20" i="2"/>
  <c r="J20" i="2"/>
  <c r="H20" i="2"/>
  <c r="K43" i="1"/>
  <c r="J43" i="1"/>
  <c r="L43" i="1" s="1"/>
  <c r="O43" i="1" s="1"/>
  <c r="H43" i="1"/>
  <c r="M37" i="1"/>
  <c r="L37" i="1"/>
  <c r="O37" i="1" s="1"/>
  <c r="K37" i="1"/>
  <c r="J37" i="1"/>
  <c r="N37" i="1" s="1"/>
  <c r="H37" i="1"/>
  <c r="M36" i="1"/>
  <c r="K36" i="1"/>
  <c r="J36" i="1"/>
  <c r="L36" i="1" s="1"/>
  <c r="O36" i="1" s="1"/>
  <c r="H36" i="1"/>
  <c r="K35" i="1"/>
  <c r="J35" i="1"/>
  <c r="L35" i="1" s="1"/>
  <c r="O35" i="1" s="1"/>
  <c r="H35" i="1"/>
  <c r="M29" i="1"/>
  <c r="L29" i="1"/>
  <c r="O29" i="1" s="1"/>
  <c r="K29" i="1"/>
  <c r="J29" i="1"/>
  <c r="N29" i="1" s="1"/>
  <c r="H29" i="1"/>
  <c r="M28" i="1"/>
  <c r="K28" i="1"/>
  <c r="J28" i="1"/>
  <c r="L28" i="1" s="1"/>
  <c r="O28" i="1" s="1"/>
  <c r="H28" i="1"/>
  <c r="K27" i="1"/>
  <c r="J27" i="1"/>
  <c r="L27" i="1" s="1"/>
  <c r="O27" i="1" s="1"/>
  <c r="H27" i="1"/>
  <c r="K26" i="1"/>
  <c r="L26" i="1" s="1"/>
  <c r="O26" i="1" s="1"/>
  <c r="J26" i="1"/>
  <c r="M26" i="1" s="1"/>
  <c r="H26" i="1"/>
  <c r="M20" i="1"/>
  <c r="K20" i="1"/>
  <c r="J20" i="1"/>
  <c r="L20" i="1" s="1"/>
  <c r="O20" i="1" s="1"/>
  <c r="H20" i="1"/>
  <c r="O21" i="1" l="1"/>
  <c r="P20" i="1"/>
  <c r="Q20" i="1"/>
  <c r="O30" i="1"/>
  <c r="P26" i="1"/>
  <c r="M26" i="2"/>
  <c r="P35" i="2"/>
  <c r="O38" i="2"/>
  <c r="M35" i="2"/>
  <c r="P28" i="1"/>
  <c r="P36" i="1"/>
  <c r="Q36" i="1"/>
  <c r="N20" i="2"/>
  <c r="O38" i="1"/>
  <c r="P35" i="1"/>
  <c r="Q35" i="1"/>
  <c r="P43" i="1"/>
  <c r="O44" i="1"/>
  <c r="Q43" i="1"/>
  <c r="P37" i="2"/>
  <c r="M37" i="2"/>
  <c r="P37" i="1"/>
  <c r="Q37" i="1"/>
  <c r="P36" i="2"/>
  <c r="M36" i="2"/>
  <c r="O44" i="2"/>
  <c r="M43" i="2"/>
  <c r="P43" i="2"/>
  <c r="N27" i="1"/>
  <c r="N35" i="1"/>
  <c r="N20" i="1"/>
  <c r="N28" i="1"/>
  <c r="N36" i="1"/>
  <c r="N26" i="1"/>
  <c r="M27" i="1"/>
  <c r="M35" i="1"/>
  <c r="M43" i="1"/>
  <c r="N26" i="2"/>
  <c r="N43" i="1"/>
  <c r="L20" i="2"/>
  <c r="O20" i="2" s="1"/>
  <c r="N35" i="2"/>
  <c r="N36" i="2"/>
  <c r="N37" i="2"/>
  <c r="L26" i="2"/>
  <c r="O26" i="2" s="1"/>
  <c r="L27" i="2"/>
  <c r="O27" i="2" s="1"/>
  <c r="P27" i="2" s="1"/>
  <c r="L28" i="2"/>
  <c r="O28" i="2" s="1"/>
  <c r="P28" i="2" s="1"/>
  <c r="L29" i="2"/>
  <c r="O29" i="2" s="1"/>
  <c r="P29" i="2" s="1"/>
  <c r="M29" i="2" l="1"/>
  <c r="N29" i="2"/>
  <c r="M28" i="2"/>
  <c r="Q28" i="1"/>
  <c r="N28" i="2"/>
  <c r="Q29" i="1"/>
  <c r="Q27" i="1"/>
  <c r="O30" i="2"/>
  <c r="P26" i="2"/>
  <c r="O21" i="2"/>
  <c r="P20" i="2"/>
  <c r="N27" i="2"/>
  <c r="M27" i="2"/>
  <c r="P29" i="1"/>
  <c r="M20" i="2"/>
  <c r="P27" i="1"/>
  <c r="Q26" i="1"/>
  <c r="A47" i="1"/>
  <c r="O45" i="1"/>
  <c r="I10" i="1" l="1"/>
  <c r="H10" i="1"/>
  <c r="A47" i="2"/>
  <c r="O45" i="2"/>
  <c r="I10" i="2" l="1"/>
  <c r="H10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19" authorId="0" shapeId="0" xr:uid="{00000000-0006-0000-0000-00000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0" authorId="0" shapeId="0" xr:uid="{00000000-0006-0000-0000-00000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R$ 6863,08
Detalhamento informativo:
Material: R$ 0,00
Equipamento: R$ 0,00
Incidencia: R$ 0,00
Subserviço: R$ 6863,08
</t>
        </r>
      </text>
    </comment>
    <comment ref="F25" authorId="0" shapeId="0" xr:uid="{00000000-0006-0000-0000-00000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6" authorId="0" shapeId="0" xr:uid="{00000000-0006-0000-0000-00000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R$ 502,41
Detalhamento informativo:
Material: R$ 450,01
Equipamento: R$ 0,00
Incidencia: R$ 0,00
Subserviço: R$ 0,00
</t>
        </r>
      </text>
    </comment>
    <comment ref="F27" authorId="0" shapeId="0" xr:uid="{00000000-0006-0000-0000-00000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R$ 14,50
Detalhamento informativo:
Material: R$ 0,00
Equipamento: R$ 0,00
Incidencia: R$ 0,00
Subserviço: R$ 0,00
</t>
        </r>
      </text>
    </comment>
    <comment ref="F28" authorId="0" shapeId="0" xr:uid="{00000000-0006-0000-0000-00000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R$ 12,71
Detalhamento informativo:
Material: R$ 1,21
Equipamento: R$ 0,00
Incidencia: R$ 0,00
Subserviço: R$ 0,00
</t>
        </r>
      </text>
    </comment>
    <comment ref="F29" authorId="0" shapeId="0" xr:uid="{00000000-0006-0000-0000-00000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R$ 497,67
Detalhamento informativo:
Material: R$ 376,05
Equipamento: R$ 0,00
Incidencia: R$ 0,00
Subserviço: R$ 121,62
</t>
        </r>
      </text>
    </comment>
    <comment ref="F34" authorId="0" shapeId="0" xr:uid="{00000000-0006-0000-0000-00000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35" authorId="0" shapeId="0" xr:uid="{00000000-0006-0000-0000-00000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R$ 5,34
Detalhamento informativo:
Material: R$ 0,00
Equipamento: R$ 0,00
Incidencia: R$ 0,00
Subserviço: R$ 5,34
</t>
        </r>
      </text>
    </comment>
    <comment ref="F36" authorId="0" shapeId="0" xr:uid="{00000000-0006-0000-0000-00000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R$ 303,44
Detalhamento informativo:
Material: R$ 232,88
Equipamento: R$ 0,00
Incidencia: R$ 0,00
Subserviço: R$ 70,56
</t>
        </r>
      </text>
    </comment>
    <comment ref="F37" authorId="0" shapeId="0" xr:uid="{00000000-0006-0000-0000-00000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R$ 39,71
Detalhamento informativo:
Material: R$ 23,47
Equipamento: R$ 0,00
Incidencia: R$ 0,00
Subserviço: R$ 0,00
</t>
        </r>
      </text>
    </comment>
    <comment ref="F42" authorId="0" shapeId="0" xr:uid="{00000000-0006-0000-0000-00000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43" authorId="0" shapeId="0" xr:uid="{00000000-0006-0000-0000-00000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R$ 4,58
Detalhamento informativo:
Material: R$ 0,59
Equipamento: R$ 0,00
Incidencia: R$ 0,00
Subserviço: R$ 0,00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19" authorId="0" shapeId="0" xr:uid="{00000000-0006-0000-0100-00000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0" authorId="0" shapeId="0" xr:uid="{00000000-0006-0000-0100-00000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R$ 6863,08
Detalhamento informativo:
Material: R$ 0,00
Equipamento: R$ 0,00
Incidencia: R$ 0,00
Subserviço: R$ 6863,08
</t>
        </r>
      </text>
    </comment>
    <comment ref="F25" authorId="0" shapeId="0" xr:uid="{00000000-0006-0000-0100-00000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6" authorId="0" shapeId="0" xr:uid="{00000000-0006-0000-0100-00000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R$ 502,41
Detalhamento informativo:
Material: R$ 450,01
Equipamento: R$ 0,00
Incidencia: R$ 0,00
Subserviço: R$ 0,00
</t>
        </r>
      </text>
    </comment>
    <comment ref="F27" authorId="0" shapeId="0" xr:uid="{00000000-0006-0000-0100-00000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R$ 14,50
Detalhamento informativo:
Material: R$ 0,00
Equipamento: R$ 0,00
Incidencia: R$ 0,00
Subserviço: R$ 0,00
</t>
        </r>
      </text>
    </comment>
    <comment ref="F28" authorId="0" shapeId="0" xr:uid="{00000000-0006-0000-0100-00000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R$ 12,71
Detalhamento informativo:
Material: R$ 1,21
Equipamento: R$ 0,00
Incidencia: R$ 0,00
Subserviço: R$ 0,00
</t>
        </r>
      </text>
    </comment>
    <comment ref="F29" authorId="0" shapeId="0" xr:uid="{00000000-0006-0000-0100-00000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R$ 497,67
Detalhamento informativo:
Material: R$ 376,05
Equipamento: R$ 0,00
Incidencia: R$ 0,00
Subserviço: R$ 121,62
</t>
        </r>
      </text>
    </comment>
    <comment ref="F34" authorId="0" shapeId="0" xr:uid="{00000000-0006-0000-0100-00000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35" authorId="0" shapeId="0" xr:uid="{00000000-0006-0000-0100-00000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R$ 5,34
Detalhamento informativo:
Material: R$ 0,00
Equipamento: R$ 0,00
Incidencia: R$ 0,00
Subserviço: R$ 5,34
</t>
        </r>
      </text>
    </comment>
    <comment ref="F36" authorId="0" shapeId="0" xr:uid="{00000000-0006-0000-0100-00000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R$ 303,44
Detalhamento informativo:
Material: R$ 232,88
Equipamento: R$ 0,00
Incidencia: R$ 0,00
Subserviço: R$ 70,56
</t>
        </r>
      </text>
    </comment>
    <comment ref="F37" authorId="0" shapeId="0" xr:uid="{00000000-0006-0000-0100-00000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R$ 39,71
Detalhamento informativo:
Material: R$ 23,47
Equipamento: R$ 0,00
Incidencia: R$ 0,00
Subserviço: R$ 0,00
</t>
        </r>
      </text>
    </comment>
    <comment ref="F42" authorId="0" shapeId="0" xr:uid="{00000000-0006-0000-0100-00000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43" authorId="0" shapeId="0" xr:uid="{00000000-0006-0000-0100-00000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R$ 4,58
Detalhamento informativo:
Material: R$ 0,59
Equipamento: R$ 0,00
Incidencia: R$ 0,00
Subserviço: R$ 0,00
</t>
        </r>
      </text>
    </comment>
  </commentList>
</comments>
</file>

<file path=xl/sharedStrings.xml><?xml version="1.0" encoding="utf-8"?>
<sst xmlns="http://schemas.openxmlformats.org/spreadsheetml/2006/main" count="306" uniqueCount="66">
  <si>
    <t xml:space="preserve">      </t>
  </si>
  <si>
    <t xml:space="preserve">      ESTADO DE SANTA CATARINA</t>
  </si>
  <si>
    <t xml:space="preserve">      PROPOSTA DAS LICITANTES</t>
  </si>
  <si>
    <t>39 - Consultoria</t>
  </si>
  <si>
    <t>Tabela de Origem</t>
  </si>
  <si>
    <t>Cód Auxiliar</t>
  </si>
  <si>
    <t>Descrição do Serviço</t>
  </si>
  <si>
    <t>Unid.</t>
  </si>
  <si>
    <t>Quantidade</t>
  </si>
  <si>
    <t>Material / Outros (R$)</t>
  </si>
  <si>
    <t>Mão de Obra (R$)</t>
  </si>
  <si>
    <t>Preço Unit. (R$)</t>
  </si>
  <si>
    <t>Custo Unit. (R$)</t>
  </si>
  <si>
    <t>BDI (%)</t>
  </si>
  <si>
    <t>Preço Unit Material (R$)</t>
  </si>
  <si>
    <t>Preço Unit MO (R$)</t>
  </si>
  <si>
    <t>Preço MATERIAL (R$)</t>
  </si>
  <si>
    <t>Preço MO (R$)</t>
  </si>
  <si>
    <t>Preço Total (R$)</t>
  </si>
  <si>
    <t>Verificação $+5%</t>
  </si>
  <si>
    <t>Proposta x Referência</t>
  </si>
  <si>
    <t>TABELA SINAPI ONERADA MARÇO 2026</t>
  </si>
  <si>
    <t>Consultoria</t>
  </si>
  <si>
    <t>CPU136656</t>
  </si>
  <si>
    <t>COMPOSIÇÃO 003: ADMINISTRAÇÃO LOCAL - JOAÇABA</t>
  </si>
  <si>
    <t>UN</t>
  </si>
  <si>
    <t/>
  </si>
  <si>
    <t xml:space="preserve">Total do Grupo: </t>
  </si>
  <si>
    <t>9051 - Serviços Iniciais</t>
  </si>
  <si>
    <t>Serviços Iniciais</t>
  </si>
  <si>
    <t>103689</t>
  </si>
  <si>
    <t>FORNECIMENTO E INSTALAÇÃO DE PLACA DE OBRA COM CHAPA GALVANIZADA E ESTRUTURA DE MADEIRA. AF_03/2022_PS</t>
  </si>
  <si>
    <t>M2</t>
  </si>
  <si>
    <t>97631</t>
  </si>
  <si>
    <t>DEMOLIÇÃO DE ARGAMASSAS, DE FORMA MANUAL, SEM REAPROVEITAMENTO. AF_09/2023</t>
  </si>
  <si>
    <t>99805</t>
  </si>
  <si>
    <t>LIMPEZA DE PISO CERÂMICO OU COM PEDRAS RÚSTICAS UTILIZANDO ÁCIDO MURIÁTICO. AF_10/2025_PS</t>
  </si>
  <si>
    <t>CPU167339</t>
  </si>
  <si>
    <t>COMPOSIÇÃO 004: CAÇAMBA PARA LEVA ENTULHO (5M³) - ref.: SBC 210900</t>
  </si>
  <si>
    <t>9112 - Revestimentos de Piso</t>
  </si>
  <si>
    <t>Revestimentos de Piso</t>
  </si>
  <si>
    <t>CPU136654</t>
  </si>
  <si>
    <t>COMPOSIÇÃO 001: RETIRADA E DEMOLIÇÃO DE PISO</t>
  </si>
  <si>
    <t>CPU136655</t>
  </si>
  <si>
    <t>COMPOSIÇÃO 002: INSTALAÇÃO DE PISO HOSPITALAR  (SEDOP 252012)</t>
  </si>
  <si>
    <t>87620</t>
  </si>
  <si>
    <t>CONTRAPISO EM ARGAMASSA TRAÇO 1:4 (CIMENTO E AREIA), PREPARO MECÂNICO COM BETONEIRA 400 L, APLICADO EM ÁREAS SECAS SOBRE LAJE, ADERIDO, ACABAMENTO NÃO REFORÇADO, ESPESSURA 2CM. AF_07/2021</t>
  </si>
  <si>
    <t>9060 - Complementação Da Obra</t>
  </si>
  <si>
    <t>Complementação Da Obra</t>
  </si>
  <si>
    <t>99803</t>
  </si>
  <si>
    <t>LIMPEZA DE PISO CERÂMICO OU PORCELANATO COM PANO ÚMIDO. AF_10/2025_PS</t>
  </si>
  <si>
    <t xml:space="preserve">Total da Proposta: </t>
  </si>
  <si>
    <t>Sistema Integrado de Controle de Obras Públicas</t>
  </si>
  <si>
    <t>Emitido em: 11/09/2026</t>
  </si>
  <si>
    <t>Obra:</t>
  </si>
  <si>
    <t>Obra de reforma do HEMOCENTRO de Joaçaba e Lages/SC</t>
  </si>
  <si>
    <t>Edital:</t>
  </si>
  <si>
    <t>Razão Social:</t>
  </si>
  <si>
    <t>CNPJ:</t>
  </si>
  <si>
    <t>BDI Administração Local (%):</t>
  </si>
  <si>
    <t>BDI Diferenciado Referencial (%) :</t>
  </si>
  <si>
    <t>BDI Diferenciado Referencial – Serviços Especializados (%) :</t>
  </si>
  <si>
    <t>Data: ___ / ___ / ____</t>
  </si>
  <si>
    <t>Porcentagem de materiais (%)</t>
  </si>
  <si>
    <t>Porcentagem de mão de obra (%)</t>
  </si>
  <si>
    <t>278 - TABELA SINAPI ONERADA MARÇO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</si>
</sst>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0.00&quot;%&quot;"/>
  </numFmts>
  <fonts count="5">
    <font>
      <sz val="11"/>
      <color indexed="8"/>
      <name val="Calibri"/>
      <family val="2"/>
      <scheme val="minor"/>
    </font>
    <font>
      <sz val="8"/>
      <name val="Helvetica"/>
    </font>
    <font>
      <sz val="8"/>
      <name val="Helvetica"/>
    </font>
    <font>
      <b/>
      <sz val="8"/>
      <name val="Helvetica-Bold"/>
    </font>
    <font>
      <sz val="14"/>
      <name val="Helvetica-Bold"/>
    </font>
  </fonts>
  <fills count="5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solid">
        <fgColor indexed="43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1" fillId="3" borderId="1" xfId="0" applyNumberFormat="1" applyFont="1" applyFill="1" applyBorder="1" applyAlignment="1" applyProtection="1">
      <alignment horizontal="right"/>
      <protection locked="0"/>
    </xf>
    <xf numFmtId="164" fontId="1" fillId="2" borderId="1" xfId="0" applyNumberFormat="1" applyFont="1" applyFill="1" applyBorder="1" applyAlignment="1">
      <alignment horizontal="right"/>
    </xf>
    <xf numFmtId="0" fontId="1" fillId="0" borderId="1" xfId="0" applyFont="1" applyBorder="1" applyAlignment="1">
      <alignment wrapText="1"/>
    </xf>
    <xf numFmtId="165" fontId="1" fillId="0" borderId="1" xfId="0" applyNumberFormat="1" applyFont="1" applyBorder="1" applyAlignment="1">
      <alignment wrapText="1"/>
    </xf>
    <xf numFmtId="165" fontId="1" fillId="0" borderId="1" xfId="0" applyNumberFormat="1" applyFont="1" applyBorder="1" applyAlignment="1" applyProtection="1">
      <alignment wrapText="1"/>
      <protection locked="0"/>
    </xf>
    <xf numFmtId="0" fontId="1" fillId="4" borderId="2" xfId="0" applyFont="1" applyFill="1" applyBorder="1" applyAlignment="1" applyProtection="1">
      <alignment horizontal="left" wrapText="1"/>
      <protection locked="0"/>
    </xf>
    <xf numFmtId="0" fontId="0" fillId="4" borderId="2" xfId="0" applyFill="1" applyBorder="1" applyAlignment="1">
      <alignment horizontal="left"/>
    </xf>
    <xf numFmtId="164" fontId="0" fillId="4" borderId="2" xfId="0" applyNumberFormat="1" applyFill="1" applyBorder="1" applyAlignment="1">
      <alignment horizontal="left"/>
    </xf>
    <xf numFmtId="0" fontId="3" fillId="0" borderId="0" xfId="0" applyFont="1" applyProtection="1">
      <protection locked="0"/>
    </xf>
    <xf numFmtId="0" fontId="3" fillId="0" borderId="0" xfId="0" applyFont="1"/>
    <xf numFmtId="0" fontId="3" fillId="3" borderId="1" xfId="0" applyFont="1" applyFill="1" applyBorder="1" applyAlignment="1">
      <alignment horizontal="center"/>
    </xf>
    <xf numFmtId="10" fontId="0" fillId="4" borderId="2" xfId="0" applyNumberFormat="1" applyFill="1" applyBorder="1" applyAlignment="1">
      <alignment horizontal="center" vertical="center"/>
    </xf>
    <xf numFmtId="10" fontId="0" fillId="4" borderId="2" xfId="0" applyNumberForma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left" wrapText="1"/>
    </xf>
    <xf numFmtId="0" fontId="0" fillId="0" borderId="0" xfId="0"/>
    <xf numFmtId="0" fontId="4" fillId="0" borderId="0" xfId="0" applyFont="1" applyAlignment="1" applyProtection="1">
      <alignment horizontal="center"/>
      <protection locked="0"/>
    </xf>
    <xf numFmtId="0" fontId="1" fillId="4" borderId="2" xfId="0" applyFont="1" applyFill="1" applyBorder="1" applyAlignment="1">
      <alignment horizontal="left"/>
    </xf>
    <xf numFmtId="0" fontId="1" fillId="4" borderId="2" xfId="0" applyFont="1" applyFill="1" applyBorder="1" applyAlignment="1" applyProtection="1">
      <alignment horizontal="left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</xdr:row>
      <xdr:rowOff>0</xdr:rowOff>
    </xdr:from>
    <xdr:to>
      <xdr:col>0</xdr:col>
      <xdr:colOff>400000</xdr:colOff>
      <xdr:row>48</xdr:row>
      <xdr:rowOff>200000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</xdr:row>
      <xdr:rowOff>0</xdr:rowOff>
    </xdr:from>
    <xdr:to>
      <xdr:col>0</xdr:col>
      <xdr:colOff>400000</xdr:colOff>
      <xdr:row>48</xdr:row>
      <xdr:rowOff>200000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0"/>
  <sheetViews>
    <sheetView tabSelected="1" workbookViewId="0"/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7" width="24.42578125" customWidth="1"/>
  </cols>
  <sheetData>
    <row r="1" spans="1:9">
      <c r="B1" s="14" t="s">
        <v>0</v>
      </c>
      <c r="C1" s="15"/>
      <c r="D1" s="15"/>
      <c r="E1" s="15"/>
      <c r="F1" s="15"/>
    </row>
    <row r="2" spans="1:9">
      <c r="B2" s="14" t="s">
        <v>1</v>
      </c>
      <c r="C2" s="15"/>
      <c r="D2" s="15"/>
      <c r="E2" s="15"/>
      <c r="F2" s="15"/>
    </row>
    <row r="3" spans="1:9">
      <c r="B3" s="14" t="s">
        <v>0</v>
      </c>
      <c r="C3" s="15"/>
      <c r="D3" s="15"/>
      <c r="E3" s="15"/>
      <c r="F3" s="15"/>
    </row>
    <row r="4" spans="1:9" ht="18">
      <c r="A4" s="16" t="s">
        <v>2</v>
      </c>
      <c r="B4" s="15"/>
      <c r="C4" s="15"/>
      <c r="D4" s="15"/>
      <c r="E4" s="15"/>
      <c r="F4" s="15"/>
      <c r="G4" s="15"/>
    </row>
    <row r="6" spans="1:9">
      <c r="A6" s="10" t="s">
        <v>54</v>
      </c>
      <c r="B6" s="17" t="s">
        <v>55</v>
      </c>
      <c r="C6" s="17"/>
      <c r="D6" s="17"/>
      <c r="H6" s="9" t="s">
        <v>62</v>
      </c>
    </row>
    <row r="7" spans="1:9">
      <c r="A7" s="10" t="s">
        <v>56</v>
      </c>
      <c r="B7" s="6"/>
    </row>
    <row r="8" spans="1:9">
      <c r="A8" s="10" t="s">
        <v>57</v>
      </c>
      <c r="B8" s="6"/>
    </row>
    <row r="9" spans="1:9">
      <c r="A9" s="10" t="s">
        <v>58</v>
      </c>
      <c r="B9" s="6"/>
      <c r="H9" s="12" t="s">
        <v>63</v>
      </c>
      <c r="I9" s="12" t="s">
        <v>64</v>
      </c>
    </row>
    <row r="10" spans="1:9">
      <c r="A10" s="10" t="s">
        <v>59</v>
      </c>
      <c r="B10" s="13" t="s">
        <v>26</v>
      </c>
      <c r="D10" s="10" t="s">
        <v>60</v>
      </c>
      <c r="E10" s="13" t="s">
        <v>26</v>
      </c>
      <c r="H10" s="13" t="e">
        <f>SUM(M:M)/O45</f>
        <v>#VALUE!</v>
      </c>
      <c r="I10" s="13" t="e">
        <f>SUM(N:N)/O45</f>
        <v>#VALUE!</v>
      </c>
    </row>
    <row r="11" spans="1:9">
      <c r="A11" s="10" t="s">
        <v>60</v>
      </c>
      <c r="B11" s="13">
        <v>0.24840000000000001</v>
      </c>
      <c r="D11" s="10" t="s">
        <v>61</v>
      </c>
      <c r="E11" s="13" t="s">
        <v>26</v>
      </c>
    </row>
    <row r="13" spans="1:9" ht="24.95" customHeight="1">
      <c r="A13" s="10" t="s">
        <v>4</v>
      </c>
      <c r="B13" s="18" t="s">
        <v>65</v>
      </c>
      <c r="C13" s="15"/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" t="s">
        <v>9</v>
      </c>
      <c r="G18" s="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 t="s">
        <v>21</v>
      </c>
      <c r="B19" s="3"/>
      <c r="C19" s="3" t="s">
        <v>22</v>
      </c>
      <c r="D19" s="3"/>
      <c r="E19" s="3">
        <v>0</v>
      </c>
      <c r="F19" s="1"/>
      <c r="G19" s="1"/>
      <c r="H19" s="3"/>
      <c r="I19" s="5"/>
      <c r="J19" s="3"/>
      <c r="K19" s="3"/>
      <c r="L19" s="3"/>
      <c r="M19" s="3"/>
      <c r="N19" s="3"/>
      <c r="O19" s="3"/>
      <c r="P19" s="3"/>
      <c r="Q19" s="2"/>
    </row>
    <row r="20" spans="1:17" ht="24.95" customHeight="1">
      <c r="A20" s="3" t="s">
        <v>21</v>
      </c>
      <c r="B20" s="3" t="s">
        <v>23</v>
      </c>
      <c r="C20" s="3" t="s">
        <v>24</v>
      </c>
      <c r="D20" s="3" t="s">
        <v>25</v>
      </c>
      <c r="E20" s="3">
        <v>1</v>
      </c>
      <c r="F20" s="1" t="s">
        <v>26</v>
      </c>
      <c r="G20" s="1" t="s">
        <v>26</v>
      </c>
      <c r="H20" s="2" t="e">
        <f>F20+G20</f>
        <v>#VALUE!</v>
      </c>
      <c r="I20" s="5">
        <v>24.84</v>
      </c>
      <c r="J20" s="2" t="e">
        <f>F20+(I20/100*F20)</f>
        <v>#VALUE!</v>
      </c>
      <c r="K20" s="2" t="e">
        <f>G20+(I20/100*G20)</f>
        <v>#VALUE!</v>
      </c>
      <c r="L20" s="2" t="e">
        <f>TRUNC(J20+K20,2)</f>
        <v>#VALUE!</v>
      </c>
      <c r="M20" s="2" t="e">
        <f>TRUNC(IF((J20+K20), (J20/(J20+K20)*O20), 0),2)</f>
        <v>#VALUE!</v>
      </c>
      <c r="N20" s="2" t="e">
        <f>TRUNC(IF((J20+K20), (K20/(J20+K20)*O20), 0),2)</f>
        <v>#VALUE!</v>
      </c>
      <c r="O20" s="2" t="e">
        <f>TRUNC(L20*E20,2)</f>
        <v>#VALUE!</v>
      </c>
      <c r="P20" s="3" t="e">
        <f>IF(O20&lt;=(Referencial!O20*1.05),"PREÇO VÁLIDO","PREÇO INVÁLIDO")</f>
        <v>#VALUE!</v>
      </c>
      <c r="Q20" s="2" t="e">
        <f>(O20/Referencial!O20)-1</f>
        <v>#VALUE!</v>
      </c>
    </row>
    <row r="21" spans="1:17">
      <c r="N21" s="7" t="s">
        <v>27</v>
      </c>
      <c r="O21" s="8" t="e">
        <f>TRUNC(SUM(O17:O20),2)</f>
        <v>#VALUE!</v>
      </c>
    </row>
    <row r="23" spans="1:17">
      <c r="A23" s="9" t="s">
        <v>28</v>
      </c>
    </row>
    <row r="24" spans="1:17">
      <c r="A24" s="11" t="s">
        <v>4</v>
      </c>
      <c r="B24" s="11" t="s">
        <v>5</v>
      </c>
      <c r="C24" s="11" t="s">
        <v>6</v>
      </c>
      <c r="D24" s="11" t="s">
        <v>7</v>
      </c>
      <c r="E24" s="11" t="s">
        <v>8</v>
      </c>
      <c r="F24" s="1" t="s">
        <v>9</v>
      </c>
      <c r="G24" s="1" t="s">
        <v>10</v>
      </c>
      <c r="H24" s="11" t="s">
        <v>12</v>
      </c>
      <c r="I24" s="11" t="s">
        <v>13</v>
      </c>
      <c r="J24" s="11" t="s">
        <v>14</v>
      </c>
      <c r="K24" s="11" t="s">
        <v>15</v>
      </c>
      <c r="L24" s="11" t="s">
        <v>11</v>
      </c>
      <c r="M24" s="11" t="s">
        <v>16</v>
      </c>
      <c r="N24" s="11" t="s">
        <v>17</v>
      </c>
      <c r="O24" s="11" t="s">
        <v>18</v>
      </c>
      <c r="P24" s="11" t="s">
        <v>19</v>
      </c>
      <c r="Q24" s="11" t="s">
        <v>20</v>
      </c>
    </row>
    <row r="25" spans="1:17" ht="24.95" customHeight="1">
      <c r="A25" s="3" t="s">
        <v>21</v>
      </c>
      <c r="B25" s="3"/>
      <c r="C25" s="3" t="s">
        <v>29</v>
      </c>
      <c r="D25" s="3"/>
      <c r="E25" s="3">
        <v>0</v>
      </c>
      <c r="F25" s="1"/>
      <c r="G25" s="1"/>
      <c r="H25" s="3"/>
      <c r="I25" s="5"/>
      <c r="J25" s="3"/>
      <c r="K25" s="3"/>
      <c r="L25" s="3"/>
      <c r="M25" s="3"/>
      <c r="N25" s="3"/>
      <c r="O25" s="3"/>
      <c r="P25" s="3"/>
      <c r="Q25" s="2"/>
    </row>
    <row r="26" spans="1:17" ht="24.95" customHeight="1">
      <c r="A26" s="3" t="s">
        <v>21</v>
      </c>
      <c r="B26" s="3" t="s">
        <v>30</v>
      </c>
      <c r="C26" s="3" t="s">
        <v>31</v>
      </c>
      <c r="D26" s="3" t="s">
        <v>32</v>
      </c>
      <c r="E26" s="3">
        <v>4.5</v>
      </c>
      <c r="F26" s="1" t="s">
        <v>26</v>
      </c>
      <c r="G26" s="1" t="s">
        <v>26</v>
      </c>
      <c r="H26" s="2" t="e">
        <f>F26+G26</f>
        <v>#VALUE!</v>
      </c>
      <c r="I26" s="5">
        <v>24.84</v>
      </c>
      <c r="J26" s="2" t="e">
        <f>F26+(I26/100*F26)</f>
        <v>#VALUE!</v>
      </c>
      <c r="K26" s="2" t="e">
        <f>G26+(I26/100*G26)</f>
        <v>#VALUE!</v>
      </c>
      <c r="L26" s="2" t="e">
        <f>TRUNC(J26+K26,2)</f>
        <v>#VALUE!</v>
      </c>
      <c r="M26" s="2" t="e">
        <f>TRUNC(IF((J26+K26), (J26/(J26+K26)*O26), 0),2)</f>
        <v>#VALUE!</v>
      </c>
      <c r="N26" s="2" t="e">
        <f>TRUNC(IF((J26+K26), (K26/(J26+K26)*O26), 0),2)</f>
        <v>#VALUE!</v>
      </c>
      <c r="O26" s="2" t="e">
        <f>TRUNC(L26*E26,2)</f>
        <v>#VALUE!</v>
      </c>
      <c r="P26" s="3" t="e">
        <f>IF(O26&lt;=(Referencial!O26*1.05),"PREÇO VÁLIDO","PREÇO INVÁLIDO")</f>
        <v>#VALUE!</v>
      </c>
      <c r="Q26" s="2" t="e">
        <f>(O26/Referencial!O26)-1</f>
        <v>#VALUE!</v>
      </c>
    </row>
    <row r="27" spans="1:17" ht="24.95" customHeight="1">
      <c r="A27" s="3" t="s">
        <v>21</v>
      </c>
      <c r="B27" s="3" t="s">
        <v>33</v>
      </c>
      <c r="C27" s="3" t="s">
        <v>34</v>
      </c>
      <c r="D27" s="3" t="s">
        <v>32</v>
      </c>
      <c r="E27" s="3">
        <v>340.06</v>
      </c>
      <c r="F27" s="1" t="s">
        <v>26</v>
      </c>
      <c r="G27" s="1" t="s">
        <v>26</v>
      </c>
      <c r="H27" s="2" t="e">
        <f>F27+G27</f>
        <v>#VALUE!</v>
      </c>
      <c r="I27" s="5">
        <v>24.84</v>
      </c>
      <c r="J27" s="2" t="e">
        <f>F27+(I27/100*F27)</f>
        <v>#VALUE!</v>
      </c>
      <c r="K27" s="2" t="e">
        <f>G27+(I27/100*G27)</f>
        <v>#VALUE!</v>
      </c>
      <c r="L27" s="2" t="e">
        <f>TRUNC(J27+K27,2)</f>
        <v>#VALUE!</v>
      </c>
      <c r="M27" s="2" t="e">
        <f>TRUNC(IF((J27+K27), (J27/(J27+K27)*O27), 0),2)</f>
        <v>#VALUE!</v>
      </c>
      <c r="N27" s="2" t="e">
        <f>TRUNC(IF((J27+K27), (K27/(J27+K27)*O27), 0),2)</f>
        <v>#VALUE!</v>
      </c>
      <c r="O27" s="2" t="e">
        <f>TRUNC(L27*E27,2)</f>
        <v>#VALUE!</v>
      </c>
      <c r="P27" s="3" t="e">
        <f>IF(O27&lt;=(Referencial!O27*1.05),"PREÇO VÁLIDO","PREÇO INVÁLIDO")</f>
        <v>#VALUE!</v>
      </c>
      <c r="Q27" s="2" t="e">
        <f>(O27/Referencial!O27)-1</f>
        <v>#VALUE!</v>
      </c>
    </row>
    <row r="28" spans="1:17" ht="24.95" customHeight="1">
      <c r="A28" s="3" t="s">
        <v>21</v>
      </c>
      <c r="B28" s="3" t="s">
        <v>35</v>
      </c>
      <c r="C28" s="3" t="s">
        <v>36</v>
      </c>
      <c r="D28" s="3" t="s">
        <v>32</v>
      </c>
      <c r="E28" s="3">
        <v>340.06</v>
      </c>
      <c r="F28" s="1" t="s">
        <v>26</v>
      </c>
      <c r="G28" s="1" t="s">
        <v>26</v>
      </c>
      <c r="H28" s="2" t="e">
        <f>F28+G28</f>
        <v>#VALUE!</v>
      </c>
      <c r="I28" s="5">
        <v>24.84</v>
      </c>
      <c r="J28" s="2" t="e">
        <f>F28+(I28/100*F28)</f>
        <v>#VALUE!</v>
      </c>
      <c r="K28" s="2" t="e">
        <f>G28+(I28/100*G28)</f>
        <v>#VALUE!</v>
      </c>
      <c r="L28" s="2" t="e">
        <f>TRUNC(J28+K28,2)</f>
        <v>#VALUE!</v>
      </c>
      <c r="M28" s="2" t="e">
        <f>TRUNC(IF((J28+K28), (J28/(J28+K28)*O28), 0),2)</f>
        <v>#VALUE!</v>
      </c>
      <c r="N28" s="2" t="e">
        <f>TRUNC(IF((J28+K28), (K28/(J28+K28)*O28), 0),2)</f>
        <v>#VALUE!</v>
      </c>
      <c r="O28" s="2" t="e">
        <f>TRUNC(L28*E28,2)</f>
        <v>#VALUE!</v>
      </c>
      <c r="P28" s="3" t="e">
        <f>IF(O28&lt;=(Referencial!O28*1.05),"PREÇO VÁLIDO","PREÇO INVÁLIDO")</f>
        <v>#VALUE!</v>
      </c>
      <c r="Q28" s="2" t="e">
        <f>(O28/Referencial!O28)-1</f>
        <v>#VALUE!</v>
      </c>
    </row>
    <row r="29" spans="1:17" ht="24.95" customHeight="1">
      <c r="A29" s="3" t="s">
        <v>21</v>
      </c>
      <c r="B29" s="3" t="s">
        <v>37</v>
      </c>
      <c r="C29" s="3" t="s">
        <v>38</v>
      </c>
      <c r="D29" s="3" t="s">
        <v>25</v>
      </c>
      <c r="E29" s="3">
        <v>3</v>
      </c>
      <c r="F29" s="1" t="s">
        <v>26</v>
      </c>
      <c r="G29" s="1" t="s">
        <v>26</v>
      </c>
      <c r="H29" s="2" t="e">
        <f>F29+G29</f>
        <v>#VALUE!</v>
      </c>
      <c r="I29" s="5">
        <v>24.84</v>
      </c>
      <c r="J29" s="2" t="e">
        <f>F29+(I29/100*F29)</f>
        <v>#VALUE!</v>
      </c>
      <c r="K29" s="2" t="e">
        <f>G29+(I29/100*G29)</f>
        <v>#VALUE!</v>
      </c>
      <c r="L29" s="2" t="e">
        <f>TRUNC(J29+K29,2)</f>
        <v>#VALUE!</v>
      </c>
      <c r="M29" s="2" t="e">
        <f>TRUNC(IF((J29+K29), (J29/(J29+K29)*O29), 0),2)</f>
        <v>#VALUE!</v>
      </c>
      <c r="N29" s="2" t="e">
        <f>TRUNC(IF((J29+K29), (K29/(J29+K29)*O29), 0),2)</f>
        <v>#VALUE!</v>
      </c>
      <c r="O29" s="2" t="e">
        <f>TRUNC(L29*E29,2)</f>
        <v>#VALUE!</v>
      </c>
      <c r="P29" s="3" t="e">
        <f>IF(O29&lt;=(Referencial!O29*1.05),"PREÇO VÁLIDO","PREÇO INVÁLIDO")</f>
        <v>#VALUE!</v>
      </c>
      <c r="Q29" s="2" t="e">
        <f>(O29/Referencial!O29)-1</f>
        <v>#VALUE!</v>
      </c>
    </row>
    <row r="30" spans="1:17">
      <c r="N30" s="7" t="s">
        <v>27</v>
      </c>
      <c r="O30" s="8" t="e">
        <f>TRUNC(SUM(O23:O29),2)</f>
        <v>#VALUE!</v>
      </c>
    </row>
    <row r="32" spans="1:17">
      <c r="A32" s="9" t="s">
        <v>39</v>
      </c>
    </row>
    <row r="33" spans="1:17">
      <c r="A33" s="11" t="s">
        <v>4</v>
      </c>
      <c r="B33" s="11" t="s">
        <v>5</v>
      </c>
      <c r="C33" s="11" t="s">
        <v>6</v>
      </c>
      <c r="D33" s="11" t="s">
        <v>7</v>
      </c>
      <c r="E33" s="11" t="s">
        <v>8</v>
      </c>
      <c r="F33" s="1" t="s">
        <v>9</v>
      </c>
      <c r="G33" s="1" t="s">
        <v>10</v>
      </c>
      <c r="H33" s="11" t="s">
        <v>12</v>
      </c>
      <c r="I33" s="11" t="s">
        <v>13</v>
      </c>
      <c r="J33" s="11" t="s">
        <v>14</v>
      </c>
      <c r="K33" s="11" t="s">
        <v>15</v>
      </c>
      <c r="L33" s="11" t="s">
        <v>11</v>
      </c>
      <c r="M33" s="11" t="s">
        <v>16</v>
      </c>
      <c r="N33" s="11" t="s">
        <v>17</v>
      </c>
      <c r="O33" s="11" t="s">
        <v>18</v>
      </c>
      <c r="P33" s="11" t="s">
        <v>19</v>
      </c>
      <c r="Q33" s="11" t="s">
        <v>20</v>
      </c>
    </row>
    <row r="34" spans="1:17" ht="24.95" customHeight="1">
      <c r="A34" s="3" t="s">
        <v>21</v>
      </c>
      <c r="B34" s="3"/>
      <c r="C34" s="3" t="s">
        <v>40</v>
      </c>
      <c r="D34" s="3"/>
      <c r="E34" s="3">
        <v>0</v>
      </c>
      <c r="F34" s="1"/>
      <c r="G34" s="1"/>
      <c r="H34" s="3"/>
      <c r="I34" s="5"/>
      <c r="J34" s="3"/>
      <c r="K34" s="3"/>
      <c r="L34" s="3"/>
      <c r="M34" s="3"/>
      <c r="N34" s="3"/>
      <c r="O34" s="3"/>
      <c r="P34" s="3"/>
      <c r="Q34" s="2"/>
    </row>
    <row r="35" spans="1:17" ht="24.95" customHeight="1">
      <c r="A35" s="3" t="s">
        <v>21</v>
      </c>
      <c r="B35" s="3" t="s">
        <v>41</v>
      </c>
      <c r="C35" s="3" t="s">
        <v>42</v>
      </c>
      <c r="D35" s="3" t="s">
        <v>32</v>
      </c>
      <c r="E35" s="3">
        <v>340.06</v>
      </c>
      <c r="F35" s="1" t="s">
        <v>26</v>
      </c>
      <c r="G35" s="1" t="s">
        <v>26</v>
      </c>
      <c r="H35" s="2" t="e">
        <f>F35+G35</f>
        <v>#VALUE!</v>
      </c>
      <c r="I35" s="5">
        <v>24.84</v>
      </c>
      <c r="J35" s="2" t="e">
        <f>F35+(I35/100*F35)</f>
        <v>#VALUE!</v>
      </c>
      <c r="K35" s="2" t="e">
        <f>G35+(I35/100*G35)</f>
        <v>#VALUE!</v>
      </c>
      <c r="L35" s="2" t="e">
        <f>TRUNC(J35+K35,2)</f>
        <v>#VALUE!</v>
      </c>
      <c r="M35" s="2" t="e">
        <f>TRUNC(IF((J35+K35), (J35/(J35+K35)*O35), 0),2)</f>
        <v>#VALUE!</v>
      </c>
      <c r="N35" s="2" t="e">
        <f>TRUNC(IF((J35+K35), (K35/(J35+K35)*O35), 0),2)</f>
        <v>#VALUE!</v>
      </c>
      <c r="O35" s="2" t="e">
        <f>TRUNC(L35*E35,2)</f>
        <v>#VALUE!</v>
      </c>
      <c r="P35" s="3" t="e">
        <f>IF(O35&lt;=(Referencial!O35*1.05),"PREÇO VÁLIDO","PREÇO INVÁLIDO")</f>
        <v>#VALUE!</v>
      </c>
      <c r="Q35" s="2" t="e">
        <f>(O35/Referencial!O35)-1</f>
        <v>#VALUE!</v>
      </c>
    </row>
    <row r="36" spans="1:17" ht="24.95" customHeight="1">
      <c r="A36" s="3" t="s">
        <v>21</v>
      </c>
      <c r="B36" s="3" t="s">
        <v>43</v>
      </c>
      <c r="C36" s="3" t="s">
        <v>44</v>
      </c>
      <c r="D36" s="3" t="s">
        <v>32</v>
      </c>
      <c r="E36" s="3">
        <v>340.06</v>
      </c>
      <c r="F36" s="1" t="s">
        <v>26</v>
      </c>
      <c r="G36" s="1" t="s">
        <v>26</v>
      </c>
      <c r="H36" s="2" t="e">
        <f>F36+G36</f>
        <v>#VALUE!</v>
      </c>
      <c r="I36" s="5">
        <v>24.84</v>
      </c>
      <c r="J36" s="2" t="e">
        <f>F36+(I36/100*F36)</f>
        <v>#VALUE!</v>
      </c>
      <c r="K36" s="2" t="e">
        <f>G36+(I36/100*G36)</f>
        <v>#VALUE!</v>
      </c>
      <c r="L36" s="2" t="e">
        <f>TRUNC(J36+K36,2)</f>
        <v>#VALUE!</v>
      </c>
      <c r="M36" s="2" t="e">
        <f>TRUNC(IF((J36+K36), (J36/(J36+K36)*O36), 0),2)</f>
        <v>#VALUE!</v>
      </c>
      <c r="N36" s="2" t="e">
        <f>TRUNC(IF((J36+K36), (K36/(J36+K36)*O36), 0),2)</f>
        <v>#VALUE!</v>
      </c>
      <c r="O36" s="2" t="e">
        <f>TRUNC(L36*E36,2)</f>
        <v>#VALUE!</v>
      </c>
      <c r="P36" s="3" t="e">
        <f>IF(O36&lt;=(Referencial!O36*1.05),"PREÇO VÁLIDO","PREÇO INVÁLIDO")</f>
        <v>#VALUE!</v>
      </c>
      <c r="Q36" s="2" t="e">
        <f>(O36/Referencial!O36)-1</f>
        <v>#VALUE!</v>
      </c>
    </row>
    <row r="37" spans="1:17" ht="24.95" customHeight="1">
      <c r="A37" s="3" t="s">
        <v>21</v>
      </c>
      <c r="B37" s="3" t="s">
        <v>45</v>
      </c>
      <c r="C37" s="3" t="s">
        <v>46</v>
      </c>
      <c r="D37" s="3" t="s">
        <v>32</v>
      </c>
      <c r="E37" s="3">
        <v>340.06</v>
      </c>
      <c r="F37" s="1" t="s">
        <v>26</v>
      </c>
      <c r="G37" s="1" t="s">
        <v>26</v>
      </c>
      <c r="H37" s="2" t="e">
        <f>F37+G37</f>
        <v>#VALUE!</v>
      </c>
      <c r="I37" s="5">
        <v>24.84</v>
      </c>
      <c r="J37" s="2" t="e">
        <f>F37+(I37/100*F37)</f>
        <v>#VALUE!</v>
      </c>
      <c r="K37" s="2" t="e">
        <f>G37+(I37/100*G37)</f>
        <v>#VALUE!</v>
      </c>
      <c r="L37" s="2" t="e">
        <f>TRUNC(J37+K37,2)</f>
        <v>#VALUE!</v>
      </c>
      <c r="M37" s="2" t="e">
        <f>TRUNC(IF((J37+K37), (J37/(J37+K37)*O37), 0),2)</f>
        <v>#VALUE!</v>
      </c>
      <c r="N37" s="2" t="e">
        <f>TRUNC(IF((J37+K37), (K37/(J37+K37)*O37), 0),2)</f>
        <v>#VALUE!</v>
      </c>
      <c r="O37" s="2" t="e">
        <f>TRUNC(L37*E37,2)</f>
        <v>#VALUE!</v>
      </c>
      <c r="P37" s="3" t="e">
        <f>IF(O37&lt;=(Referencial!O37*1.05),"PREÇO VÁLIDO","PREÇO INVÁLIDO")</f>
        <v>#VALUE!</v>
      </c>
      <c r="Q37" s="2" t="e">
        <f>(O37/Referencial!O37)-1</f>
        <v>#VALUE!</v>
      </c>
    </row>
    <row r="38" spans="1:17">
      <c r="N38" s="7" t="s">
        <v>27</v>
      </c>
      <c r="O38" s="8" t="e">
        <f>TRUNC(SUM(O32:O37),2)</f>
        <v>#VALUE!</v>
      </c>
    </row>
    <row r="40" spans="1:17">
      <c r="A40" s="9" t="s">
        <v>47</v>
      </c>
    </row>
    <row r="41" spans="1:17">
      <c r="A41" s="11" t="s">
        <v>4</v>
      </c>
      <c r="B41" s="11" t="s">
        <v>5</v>
      </c>
      <c r="C41" s="11" t="s">
        <v>6</v>
      </c>
      <c r="D41" s="11" t="s">
        <v>7</v>
      </c>
      <c r="E41" s="11" t="s">
        <v>8</v>
      </c>
      <c r="F41" s="1" t="s">
        <v>9</v>
      </c>
      <c r="G41" s="1" t="s">
        <v>10</v>
      </c>
      <c r="H41" s="11" t="s">
        <v>12</v>
      </c>
      <c r="I41" s="11" t="s">
        <v>13</v>
      </c>
      <c r="J41" s="11" t="s">
        <v>14</v>
      </c>
      <c r="K41" s="11" t="s">
        <v>15</v>
      </c>
      <c r="L41" s="11" t="s">
        <v>11</v>
      </c>
      <c r="M41" s="11" t="s">
        <v>16</v>
      </c>
      <c r="N41" s="11" t="s">
        <v>17</v>
      </c>
      <c r="O41" s="11" t="s">
        <v>18</v>
      </c>
      <c r="P41" s="11" t="s">
        <v>19</v>
      </c>
      <c r="Q41" s="11" t="s">
        <v>20</v>
      </c>
    </row>
    <row r="42" spans="1:17" ht="24.95" customHeight="1">
      <c r="A42" s="3" t="s">
        <v>21</v>
      </c>
      <c r="B42" s="3"/>
      <c r="C42" s="3" t="s">
        <v>48</v>
      </c>
      <c r="D42" s="3"/>
      <c r="E42" s="3">
        <v>0</v>
      </c>
      <c r="F42" s="1"/>
      <c r="G42" s="1"/>
      <c r="H42" s="3"/>
      <c r="I42" s="5"/>
      <c r="J42" s="3"/>
      <c r="K42" s="3"/>
      <c r="L42" s="3"/>
      <c r="M42" s="3"/>
      <c r="N42" s="3"/>
      <c r="O42" s="3"/>
      <c r="P42" s="3"/>
      <c r="Q42" s="2"/>
    </row>
    <row r="43" spans="1:17" ht="24.95" customHeight="1">
      <c r="A43" s="3" t="s">
        <v>21</v>
      </c>
      <c r="B43" s="3" t="s">
        <v>49</v>
      </c>
      <c r="C43" s="3" t="s">
        <v>50</v>
      </c>
      <c r="D43" s="3" t="s">
        <v>32</v>
      </c>
      <c r="E43" s="3">
        <v>340.06</v>
      </c>
      <c r="F43" s="1" t="s">
        <v>26</v>
      </c>
      <c r="G43" s="1" t="s">
        <v>26</v>
      </c>
      <c r="H43" s="2" t="e">
        <f>F43+G43</f>
        <v>#VALUE!</v>
      </c>
      <c r="I43" s="5">
        <v>24.84</v>
      </c>
      <c r="J43" s="2" t="e">
        <f>F43+(I43/100*F43)</f>
        <v>#VALUE!</v>
      </c>
      <c r="K43" s="2" t="e">
        <f>G43+(I43/100*G43)</f>
        <v>#VALUE!</v>
      </c>
      <c r="L43" s="2" t="e">
        <f>TRUNC(J43+K43,2)</f>
        <v>#VALUE!</v>
      </c>
      <c r="M43" s="2" t="e">
        <f>TRUNC(IF((J43+K43), (J43/(J43+K43)*O43), 0),2)</f>
        <v>#VALUE!</v>
      </c>
      <c r="N43" s="2" t="e">
        <f>TRUNC(IF((J43+K43), (K43/(J43+K43)*O43), 0),2)</f>
        <v>#VALUE!</v>
      </c>
      <c r="O43" s="2" t="e">
        <f>TRUNC(L43*E43,2)</f>
        <v>#VALUE!</v>
      </c>
      <c r="P43" s="3" t="e">
        <f>IF(O43&lt;=(Referencial!O43*1.05),"PREÇO VÁLIDO","PREÇO INVÁLIDO")</f>
        <v>#VALUE!</v>
      </c>
      <c r="Q43" s="2" t="e">
        <f>(O43/Referencial!O43)-1</f>
        <v>#VALUE!</v>
      </c>
    </row>
    <row r="44" spans="1:17">
      <c r="N44" s="7" t="s">
        <v>27</v>
      </c>
      <c r="O44" s="8" t="e">
        <f>TRUNC(SUM(O40:O43),2)</f>
        <v>#VALUE!</v>
      </c>
    </row>
    <row r="45" spans="1:17">
      <c r="N45" s="7" t="s">
        <v>51</v>
      </c>
      <c r="O45" s="8" t="e">
        <f>TRUNC(SUM(O21,O30,O38,O44),2)</f>
        <v>#VALUE!</v>
      </c>
    </row>
    <row r="47" spans="1:17">
      <c r="A47" t="e">
        <f>CONCATENATE("Importa o presente valor total proposto em: ", TEXT(SUM(O21,O30,O38,O44), "R$ #.###,#0"))</f>
        <v>#VALUE!</v>
      </c>
    </row>
    <row r="49" spans="2:2">
      <c r="B49" s="9" t="s">
        <v>52</v>
      </c>
    </row>
    <row r="50" spans="2:2">
      <c r="B50" s="9" t="s">
        <v>53</v>
      </c>
    </row>
  </sheetData>
  <sheetProtection password="E889" sheet="1" objects="1" scenarios="1" selectLockedCells="1"/>
  <autoFilter ref="A18:Q43" xr:uid="{00000000-0009-0000-0000-000000000000}"/>
  <mergeCells count="6">
    <mergeCell ref="B13:C13"/>
    <mergeCell ref="B1:F1"/>
    <mergeCell ref="B2:F2"/>
    <mergeCell ref="B3:F3"/>
    <mergeCell ref="A4:G4"/>
    <mergeCell ref="B6:D6"/>
  </mergeCells>
  <pageMargins left="0.4" right="0.4" top="0.4" bottom="0.4" header="0.3" footer="0.3"/>
  <pageSetup paperSize="9" orientation="landscape"/>
  <headerFooter>
    <oddFooter>&amp;Lteste</oddFooter>
  </headerFooter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50"/>
  <sheetViews>
    <sheetView workbookViewId="0"/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6" width="24.42578125" customWidth="1"/>
    <col min="17" max="17" width="24.42578125" hidden="1" customWidth="1"/>
  </cols>
  <sheetData>
    <row r="1" spans="1:9">
      <c r="B1" s="14" t="s">
        <v>0</v>
      </c>
      <c r="C1" s="15"/>
      <c r="D1" s="15"/>
      <c r="E1" s="15"/>
      <c r="F1" s="15"/>
    </row>
    <row r="2" spans="1:9">
      <c r="B2" s="14" t="s">
        <v>1</v>
      </c>
      <c r="C2" s="15"/>
      <c r="D2" s="15"/>
      <c r="E2" s="15"/>
      <c r="F2" s="15"/>
    </row>
    <row r="3" spans="1:9">
      <c r="B3" s="14" t="s">
        <v>0</v>
      </c>
      <c r="C3" s="15"/>
      <c r="D3" s="15"/>
      <c r="E3" s="15"/>
      <c r="F3" s="15"/>
    </row>
    <row r="4" spans="1:9" ht="18">
      <c r="A4" s="16" t="s">
        <v>2</v>
      </c>
      <c r="B4" s="15"/>
      <c r="C4" s="15"/>
      <c r="D4" s="15"/>
      <c r="E4" s="15"/>
      <c r="F4" s="15"/>
      <c r="G4" s="15"/>
    </row>
    <row r="6" spans="1:9">
      <c r="A6" s="10" t="s">
        <v>54</v>
      </c>
      <c r="B6" s="17" t="s">
        <v>55</v>
      </c>
      <c r="C6" s="17"/>
      <c r="D6" s="17"/>
      <c r="H6" s="9" t="s">
        <v>62</v>
      </c>
    </row>
    <row r="7" spans="1:9">
      <c r="A7" s="10" t="s">
        <v>56</v>
      </c>
      <c r="B7" s="6"/>
    </row>
    <row r="8" spans="1:9">
      <c r="A8" s="10" t="s">
        <v>57</v>
      </c>
      <c r="B8" s="6"/>
    </row>
    <row r="9" spans="1:9">
      <c r="A9" s="10" t="s">
        <v>58</v>
      </c>
      <c r="B9" s="6"/>
      <c r="H9" s="12" t="s">
        <v>63</v>
      </c>
      <c r="I9" s="12" t="s">
        <v>64</v>
      </c>
    </row>
    <row r="10" spans="1:9">
      <c r="A10" s="10" t="s">
        <v>59</v>
      </c>
      <c r="B10" s="13" t="s">
        <v>26</v>
      </c>
      <c r="D10" s="10" t="s">
        <v>60</v>
      </c>
      <c r="E10" s="13" t="s">
        <v>26</v>
      </c>
      <c r="H10" s="13">
        <f>SUM(M:M)/O45</f>
        <v>0.88599532710440876</v>
      </c>
      <c r="I10" s="13">
        <f>SUM(N:N)/O45</f>
        <v>0.1140044439106551</v>
      </c>
    </row>
    <row r="11" spans="1:9">
      <c r="A11" s="10" t="s">
        <v>60</v>
      </c>
      <c r="B11" s="13">
        <v>0.24840000000000001</v>
      </c>
      <c r="D11" s="10" t="s">
        <v>61</v>
      </c>
      <c r="E11" s="13" t="s">
        <v>26</v>
      </c>
    </row>
    <row r="13" spans="1:9" ht="24.95" customHeight="1">
      <c r="A13" s="10" t="s">
        <v>4</v>
      </c>
      <c r="B13" s="18" t="s">
        <v>65</v>
      </c>
      <c r="C13" s="15"/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1" t="s">
        <v>9</v>
      </c>
      <c r="G18" s="1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 t="s">
        <v>21</v>
      </c>
      <c r="B19" s="3"/>
      <c r="C19" s="3" t="s">
        <v>22</v>
      </c>
      <c r="D19" s="3"/>
      <c r="E19" s="3">
        <v>0</v>
      </c>
      <c r="F19" s="2"/>
      <c r="G19" s="2"/>
      <c r="H19" s="3"/>
      <c r="I19" s="4"/>
      <c r="J19" s="3"/>
      <c r="K19" s="3"/>
      <c r="L19" s="3"/>
      <c r="M19" s="3"/>
      <c r="N19" s="3"/>
      <c r="O19" s="3"/>
      <c r="P19" s="3"/>
    </row>
    <row r="20" spans="1:17" ht="24.95" customHeight="1">
      <c r="A20" s="3" t="s">
        <v>21</v>
      </c>
      <c r="B20" s="3" t="s">
        <v>23</v>
      </c>
      <c r="C20" s="3" t="s">
        <v>24</v>
      </c>
      <c r="D20" s="3" t="s">
        <v>25</v>
      </c>
      <c r="E20" s="3">
        <v>1</v>
      </c>
      <c r="F20" s="2">
        <v>6863.08</v>
      </c>
      <c r="G20" s="2">
        <v>0</v>
      </c>
      <c r="H20" s="2">
        <f>F20+G20</f>
        <v>6863.08</v>
      </c>
      <c r="I20" s="4">
        <v>24.84</v>
      </c>
      <c r="J20" s="2">
        <f>F20+(I20/100*F20)</f>
        <v>8567.8690719999995</v>
      </c>
      <c r="K20" s="2">
        <f>G20+(I20/100*G20)</f>
        <v>0</v>
      </c>
      <c r="L20" s="2">
        <f>TRUNC(J20+K20,2)</f>
        <v>8567.86</v>
      </c>
      <c r="M20" s="2">
        <f>TRUNC(IF((J20+K20), (J20/(J20+K20)*O20), 0),2)</f>
        <v>8567.86</v>
      </c>
      <c r="N20" s="2">
        <f>TRUNC(IF((J20+K20), (K20/(J20+K20)*O20), 0),2)</f>
        <v>0</v>
      </c>
      <c r="O20" s="2">
        <f>TRUNC(L20*E20,2)</f>
        <v>8567.86</v>
      </c>
      <c r="P20" s="3" t="str">
        <f>IF(O20&lt;=(Referencial!O20*1.05),"PREÇO VÁLIDO","PREÇO INVÁLIDO")</f>
        <v>PREÇO VÁLIDO</v>
      </c>
    </row>
    <row r="21" spans="1:17">
      <c r="N21" s="7" t="s">
        <v>27</v>
      </c>
      <c r="O21" s="8">
        <f>TRUNC(SUM(O17:O20),2)</f>
        <v>8567.86</v>
      </c>
    </row>
    <row r="23" spans="1:17">
      <c r="A23" s="9" t="s">
        <v>28</v>
      </c>
    </row>
    <row r="24" spans="1:17">
      <c r="A24" s="11" t="s">
        <v>4</v>
      </c>
      <c r="B24" s="11" t="s">
        <v>5</v>
      </c>
      <c r="C24" s="11" t="s">
        <v>6</v>
      </c>
      <c r="D24" s="11" t="s">
        <v>7</v>
      </c>
      <c r="E24" s="11" t="s">
        <v>8</v>
      </c>
      <c r="F24" s="11" t="s">
        <v>9</v>
      </c>
      <c r="G24" s="11" t="s">
        <v>10</v>
      </c>
      <c r="H24" s="11" t="s">
        <v>12</v>
      </c>
      <c r="I24" s="11" t="s">
        <v>13</v>
      </c>
      <c r="J24" s="11" t="s">
        <v>14</v>
      </c>
      <c r="K24" s="11" t="s">
        <v>15</v>
      </c>
      <c r="L24" s="11" t="s">
        <v>11</v>
      </c>
      <c r="M24" s="11" t="s">
        <v>16</v>
      </c>
      <c r="N24" s="11" t="s">
        <v>17</v>
      </c>
      <c r="O24" s="11" t="s">
        <v>18</v>
      </c>
      <c r="P24" s="11" t="s">
        <v>19</v>
      </c>
      <c r="Q24" s="11" t="s">
        <v>20</v>
      </c>
    </row>
    <row r="25" spans="1:17" ht="24.95" customHeight="1">
      <c r="A25" s="3" t="s">
        <v>21</v>
      </c>
      <c r="B25" s="3"/>
      <c r="C25" s="3" t="s">
        <v>29</v>
      </c>
      <c r="D25" s="3"/>
      <c r="E25" s="3">
        <v>0</v>
      </c>
      <c r="F25" s="2"/>
      <c r="G25" s="2"/>
      <c r="H25" s="3"/>
      <c r="I25" s="4"/>
      <c r="J25" s="3"/>
      <c r="K25" s="3"/>
      <c r="L25" s="3"/>
      <c r="M25" s="3"/>
      <c r="N25" s="3"/>
      <c r="O25" s="3"/>
      <c r="P25" s="3"/>
    </row>
    <row r="26" spans="1:17" ht="24.95" customHeight="1">
      <c r="A26" s="3" t="s">
        <v>21</v>
      </c>
      <c r="B26" s="3" t="s">
        <v>30</v>
      </c>
      <c r="C26" s="3" t="s">
        <v>31</v>
      </c>
      <c r="D26" s="3" t="s">
        <v>32</v>
      </c>
      <c r="E26" s="3">
        <v>4.5</v>
      </c>
      <c r="F26" s="2">
        <v>450.01</v>
      </c>
      <c r="G26" s="2">
        <v>52.4</v>
      </c>
      <c r="H26" s="2">
        <f>F26+G26</f>
        <v>502.40999999999997</v>
      </c>
      <c r="I26" s="4">
        <v>24.84</v>
      </c>
      <c r="J26" s="2">
        <f>F26+(I26/100*F26)</f>
        <v>561.79248399999994</v>
      </c>
      <c r="K26" s="2">
        <f>G26+(I26/100*G26)</f>
        <v>65.416159999999991</v>
      </c>
      <c r="L26" s="2">
        <f>TRUNC(J26+K26,2)</f>
        <v>627.20000000000005</v>
      </c>
      <c r="M26" s="2">
        <f>TRUNC(IF((J26+K26), (J26/(J26+K26)*O26), 0),2)</f>
        <v>2528.0300000000002</v>
      </c>
      <c r="N26" s="2">
        <f>TRUNC(IF((J26+K26), (K26/(J26+K26)*O26), 0),2)</f>
        <v>294.36</v>
      </c>
      <c r="O26" s="2">
        <f>TRUNC(L26*E26,2)</f>
        <v>2822.4</v>
      </c>
      <c r="P26" s="3" t="str">
        <f>IF(O26&lt;=(Referencial!O26*1.05),"PREÇO VÁLIDO","PREÇO INVÁLIDO")</f>
        <v>PREÇO VÁLIDO</v>
      </c>
    </row>
    <row r="27" spans="1:17" ht="24.95" customHeight="1">
      <c r="A27" s="3" t="s">
        <v>21</v>
      </c>
      <c r="B27" s="3" t="s">
        <v>33</v>
      </c>
      <c r="C27" s="3" t="s">
        <v>34</v>
      </c>
      <c r="D27" s="3" t="s">
        <v>32</v>
      </c>
      <c r="E27" s="3">
        <v>340.06</v>
      </c>
      <c r="F27" s="2">
        <v>0</v>
      </c>
      <c r="G27" s="2">
        <v>14.5</v>
      </c>
      <c r="H27" s="2">
        <f>F27+G27</f>
        <v>14.5</v>
      </c>
      <c r="I27" s="4">
        <v>24.84</v>
      </c>
      <c r="J27" s="2">
        <f>F27+(I27/100*F27)</f>
        <v>0</v>
      </c>
      <c r="K27" s="2">
        <f>G27+(I27/100*G27)</f>
        <v>18.101800000000001</v>
      </c>
      <c r="L27" s="2">
        <f>TRUNC(J27+K27,2)</f>
        <v>18.100000000000001</v>
      </c>
      <c r="M27" s="2">
        <f>TRUNC(IF((J27+K27), (J27/(J27+K27)*O27), 0),2)</f>
        <v>0</v>
      </c>
      <c r="N27" s="2">
        <f>TRUNC(IF((J27+K27), (K27/(J27+K27)*O27), 0),2)</f>
        <v>6155.08</v>
      </c>
      <c r="O27" s="2">
        <f>TRUNC(L27*E27,2)</f>
        <v>6155.08</v>
      </c>
      <c r="P27" s="3" t="str">
        <f>IF(O27&lt;=(Referencial!O27*1.05),"PREÇO VÁLIDO","PREÇO INVÁLIDO")</f>
        <v>PREÇO VÁLIDO</v>
      </c>
    </row>
    <row r="28" spans="1:17" ht="24.95" customHeight="1">
      <c r="A28" s="3" t="s">
        <v>21</v>
      </c>
      <c r="B28" s="3" t="s">
        <v>35</v>
      </c>
      <c r="C28" s="3" t="s">
        <v>36</v>
      </c>
      <c r="D28" s="3" t="s">
        <v>32</v>
      </c>
      <c r="E28" s="3">
        <v>340.06</v>
      </c>
      <c r="F28" s="2">
        <v>1.21</v>
      </c>
      <c r="G28" s="2">
        <v>11.5</v>
      </c>
      <c r="H28" s="2">
        <f>F28+G28</f>
        <v>12.71</v>
      </c>
      <c r="I28" s="4">
        <v>24.84</v>
      </c>
      <c r="J28" s="2">
        <f>F28+(I28/100*F28)</f>
        <v>1.510564</v>
      </c>
      <c r="K28" s="2">
        <f>G28+(I28/100*G28)</f>
        <v>14.3566</v>
      </c>
      <c r="L28" s="2">
        <f>TRUNC(J28+K28,2)</f>
        <v>15.86</v>
      </c>
      <c r="M28" s="2">
        <f>TRUNC(IF((J28+K28), (J28/(J28+K28)*O28), 0),2)</f>
        <v>513.45000000000005</v>
      </c>
      <c r="N28" s="2">
        <f>TRUNC(IF((J28+K28), (K28/(J28+K28)*O28), 0),2)</f>
        <v>4879.8900000000003</v>
      </c>
      <c r="O28" s="2">
        <f>TRUNC(L28*E28,2)</f>
        <v>5393.35</v>
      </c>
      <c r="P28" s="3" t="str">
        <f>IF(O28&lt;=(Referencial!O28*1.05),"PREÇO VÁLIDO","PREÇO INVÁLIDO")</f>
        <v>PREÇO VÁLIDO</v>
      </c>
    </row>
    <row r="29" spans="1:17" ht="24.95" customHeight="1">
      <c r="A29" s="3" t="s">
        <v>21</v>
      </c>
      <c r="B29" s="3" t="s">
        <v>37</v>
      </c>
      <c r="C29" s="3" t="s">
        <v>38</v>
      </c>
      <c r="D29" s="3" t="s">
        <v>25</v>
      </c>
      <c r="E29" s="3">
        <v>3</v>
      </c>
      <c r="F29" s="2">
        <v>497.67</v>
      </c>
      <c r="G29" s="2">
        <v>0</v>
      </c>
      <c r="H29" s="2">
        <f>F29+G29</f>
        <v>497.67</v>
      </c>
      <c r="I29" s="4">
        <v>24.84</v>
      </c>
      <c r="J29" s="2">
        <f>F29+(I29/100*F29)</f>
        <v>621.29122800000005</v>
      </c>
      <c r="K29" s="2">
        <f>G29+(I29/100*G29)</f>
        <v>0</v>
      </c>
      <c r="L29" s="2">
        <f>TRUNC(J29+K29,2)</f>
        <v>621.29</v>
      </c>
      <c r="M29" s="2">
        <f>TRUNC(IF((J29+K29), (J29/(J29+K29)*O29), 0),2)</f>
        <v>1863.87</v>
      </c>
      <c r="N29" s="2">
        <f>TRUNC(IF((J29+K29), (K29/(J29+K29)*O29), 0),2)</f>
        <v>0</v>
      </c>
      <c r="O29" s="2">
        <f>TRUNC(L29*E29,2)</f>
        <v>1863.87</v>
      </c>
      <c r="P29" s="3" t="str">
        <f>IF(O29&lt;=(Referencial!O29*1.05),"PREÇO VÁLIDO","PREÇO INVÁLIDO")</f>
        <v>PREÇO VÁLIDO</v>
      </c>
    </row>
    <row r="30" spans="1:17">
      <c r="N30" s="7" t="s">
        <v>27</v>
      </c>
      <c r="O30" s="8">
        <f>TRUNC(SUM(O23:O29),2)</f>
        <v>16234.7</v>
      </c>
    </row>
    <row r="32" spans="1:17">
      <c r="A32" s="9" t="s">
        <v>39</v>
      </c>
    </row>
    <row r="33" spans="1:17">
      <c r="A33" s="11" t="s">
        <v>4</v>
      </c>
      <c r="B33" s="11" t="s">
        <v>5</v>
      </c>
      <c r="C33" s="11" t="s">
        <v>6</v>
      </c>
      <c r="D33" s="11" t="s">
        <v>7</v>
      </c>
      <c r="E33" s="11" t="s">
        <v>8</v>
      </c>
      <c r="F33" s="11" t="s">
        <v>9</v>
      </c>
      <c r="G33" s="11" t="s">
        <v>10</v>
      </c>
      <c r="H33" s="11" t="s">
        <v>12</v>
      </c>
      <c r="I33" s="11" t="s">
        <v>13</v>
      </c>
      <c r="J33" s="11" t="s">
        <v>14</v>
      </c>
      <c r="K33" s="11" t="s">
        <v>15</v>
      </c>
      <c r="L33" s="11" t="s">
        <v>11</v>
      </c>
      <c r="M33" s="11" t="s">
        <v>16</v>
      </c>
      <c r="N33" s="11" t="s">
        <v>17</v>
      </c>
      <c r="O33" s="11" t="s">
        <v>18</v>
      </c>
      <c r="P33" s="11" t="s">
        <v>19</v>
      </c>
      <c r="Q33" s="11" t="s">
        <v>20</v>
      </c>
    </row>
    <row r="34" spans="1:17" ht="24.95" customHeight="1">
      <c r="A34" s="3" t="s">
        <v>21</v>
      </c>
      <c r="B34" s="3"/>
      <c r="C34" s="3" t="s">
        <v>40</v>
      </c>
      <c r="D34" s="3"/>
      <c r="E34" s="3">
        <v>0</v>
      </c>
      <c r="F34" s="2"/>
      <c r="G34" s="2"/>
      <c r="H34" s="3"/>
      <c r="I34" s="4"/>
      <c r="J34" s="3"/>
      <c r="K34" s="3"/>
      <c r="L34" s="3"/>
      <c r="M34" s="3"/>
      <c r="N34" s="3"/>
      <c r="O34" s="3"/>
      <c r="P34" s="3"/>
    </row>
    <row r="35" spans="1:17" ht="24.95" customHeight="1">
      <c r="A35" s="3" t="s">
        <v>21</v>
      </c>
      <c r="B35" s="3" t="s">
        <v>41</v>
      </c>
      <c r="C35" s="3" t="s">
        <v>42</v>
      </c>
      <c r="D35" s="3" t="s">
        <v>32</v>
      </c>
      <c r="E35" s="3">
        <v>340.06</v>
      </c>
      <c r="F35" s="2">
        <v>5.34</v>
      </c>
      <c r="G35" s="2">
        <v>0</v>
      </c>
      <c r="H35" s="2">
        <f>F35+G35</f>
        <v>5.34</v>
      </c>
      <c r="I35" s="4">
        <v>24.84</v>
      </c>
      <c r="J35" s="2">
        <f>F35+(I35/100*F35)</f>
        <v>6.6664560000000002</v>
      </c>
      <c r="K35" s="2">
        <f>G35+(I35/100*G35)</f>
        <v>0</v>
      </c>
      <c r="L35" s="2">
        <f>TRUNC(J35+K35,2)</f>
        <v>6.66</v>
      </c>
      <c r="M35" s="2">
        <f>TRUNC(IF((J35+K35), (J35/(J35+K35)*O35), 0),2)</f>
        <v>2264.79</v>
      </c>
      <c r="N35" s="2">
        <f>TRUNC(IF((J35+K35), (K35/(J35+K35)*O35), 0),2)</f>
        <v>0</v>
      </c>
      <c r="O35" s="2">
        <f>TRUNC(L35*E35,2)</f>
        <v>2264.79</v>
      </c>
      <c r="P35" s="3" t="str">
        <f>IF(O35&lt;=(Referencial!O35*1.05),"PREÇO VÁLIDO","PREÇO INVÁLIDO")</f>
        <v>PREÇO VÁLIDO</v>
      </c>
    </row>
    <row r="36" spans="1:17" ht="24.95" customHeight="1">
      <c r="A36" s="3" t="s">
        <v>21</v>
      </c>
      <c r="B36" s="3" t="s">
        <v>43</v>
      </c>
      <c r="C36" s="3" t="s">
        <v>44</v>
      </c>
      <c r="D36" s="3" t="s">
        <v>32</v>
      </c>
      <c r="E36" s="3">
        <v>340.06</v>
      </c>
      <c r="F36" s="2">
        <v>303.44</v>
      </c>
      <c r="G36" s="2">
        <v>0</v>
      </c>
      <c r="H36" s="2">
        <f>F36+G36</f>
        <v>303.44</v>
      </c>
      <c r="I36" s="4">
        <v>24.84</v>
      </c>
      <c r="J36" s="2">
        <f>F36+(I36/100*F36)</f>
        <v>378.81449600000002</v>
      </c>
      <c r="K36" s="2">
        <f>G36+(I36/100*G36)</f>
        <v>0</v>
      </c>
      <c r="L36" s="2">
        <f>TRUNC(J36+K36,2)</f>
        <v>378.81</v>
      </c>
      <c r="M36" s="2">
        <f>TRUNC(IF((J36+K36), (J36/(J36+K36)*O36), 0),2)</f>
        <v>128818.12</v>
      </c>
      <c r="N36" s="2">
        <f>TRUNC(IF((J36+K36), (K36/(J36+K36)*O36), 0),2)</f>
        <v>0</v>
      </c>
      <c r="O36" s="2">
        <f>TRUNC(L36*E36,2)</f>
        <v>128818.12</v>
      </c>
      <c r="P36" s="3" t="str">
        <f>IF(O36&lt;=(Referencial!O36*1.05),"PREÇO VÁLIDO","PREÇO INVÁLIDO")</f>
        <v>PREÇO VÁLIDO</v>
      </c>
    </row>
    <row r="37" spans="1:17" ht="24.95" customHeight="1">
      <c r="A37" s="3" t="s">
        <v>21</v>
      </c>
      <c r="B37" s="3" t="s">
        <v>45</v>
      </c>
      <c r="C37" s="3" t="s">
        <v>46</v>
      </c>
      <c r="D37" s="3" t="s">
        <v>32</v>
      </c>
      <c r="E37" s="3">
        <v>340.06</v>
      </c>
      <c r="F37" s="2">
        <v>23.47</v>
      </c>
      <c r="G37" s="2">
        <v>16.239999999999998</v>
      </c>
      <c r="H37" s="2">
        <f>F37+G37</f>
        <v>39.709999999999994</v>
      </c>
      <c r="I37" s="4">
        <v>24.84</v>
      </c>
      <c r="J37" s="2">
        <f>F37+(I37/100*F37)</f>
        <v>29.299948000000001</v>
      </c>
      <c r="K37" s="2">
        <f>G37+(I37/100*G37)</f>
        <v>20.274015999999996</v>
      </c>
      <c r="L37" s="2">
        <f>TRUNC(J37+K37,2)</f>
        <v>49.57</v>
      </c>
      <c r="M37" s="2">
        <f>TRUNC(IF((J37+K37), (J37/(J37+K37)*O37), 0),2)</f>
        <v>9962.94</v>
      </c>
      <c r="N37" s="2">
        <f>TRUNC(IF((J37+K37), (K37/(J37+K37)*O37), 0),2)</f>
        <v>6893.82</v>
      </c>
      <c r="O37" s="2">
        <f>TRUNC(L37*E37,2)</f>
        <v>16856.77</v>
      </c>
      <c r="P37" s="3" t="str">
        <f>IF(O37&lt;=(Referencial!O37*1.05),"PREÇO VÁLIDO","PREÇO INVÁLIDO")</f>
        <v>PREÇO VÁLIDO</v>
      </c>
    </row>
    <row r="38" spans="1:17">
      <c r="N38" s="7" t="s">
        <v>27</v>
      </c>
      <c r="O38" s="8">
        <f>TRUNC(SUM(O32:O37),2)</f>
        <v>147939.68</v>
      </c>
    </row>
    <row r="40" spans="1:17">
      <c r="A40" s="9" t="s">
        <v>47</v>
      </c>
    </row>
    <row r="41" spans="1:17">
      <c r="A41" s="11" t="s">
        <v>4</v>
      </c>
      <c r="B41" s="11" t="s">
        <v>5</v>
      </c>
      <c r="C41" s="11" t="s">
        <v>6</v>
      </c>
      <c r="D41" s="11" t="s">
        <v>7</v>
      </c>
      <c r="E41" s="11" t="s">
        <v>8</v>
      </c>
      <c r="F41" s="11" t="s">
        <v>9</v>
      </c>
      <c r="G41" s="11" t="s">
        <v>10</v>
      </c>
      <c r="H41" s="11" t="s">
        <v>12</v>
      </c>
      <c r="I41" s="11" t="s">
        <v>13</v>
      </c>
      <c r="J41" s="11" t="s">
        <v>14</v>
      </c>
      <c r="K41" s="11" t="s">
        <v>15</v>
      </c>
      <c r="L41" s="11" t="s">
        <v>11</v>
      </c>
      <c r="M41" s="11" t="s">
        <v>16</v>
      </c>
      <c r="N41" s="11" t="s">
        <v>17</v>
      </c>
      <c r="O41" s="11" t="s">
        <v>18</v>
      </c>
      <c r="P41" s="11" t="s">
        <v>19</v>
      </c>
      <c r="Q41" s="11" t="s">
        <v>20</v>
      </c>
    </row>
    <row r="42" spans="1:17" ht="24.95" customHeight="1">
      <c r="A42" s="3" t="s">
        <v>21</v>
      </c>
      <c r="B42" s="3"/>
      <c r="C42" s="3" t="s">
        <v>48</v>
      </c>
      <c r="D42" s="3"/>
      <c r="E42" s="3">
        <v>0</v>
      </c>
      <c r="F42" s="2"/>
      <c r="G42" s="2"/>
      <c r="H42" s="3"/>
      <c r="I42" s="4"/>
      <c r="J42" s="3"/>
      <c r="K42" s="3"/>
      <c r="L42" s="3"/>
      <c r="M42" s="3"/>
      <c r="N42" s="3"/>
      <c r="O42" s="3"/>
      <c r="P42" s="3"/>
    </row>
    <row r="43" spans="1:17" ht="24.95" customHeight="1">
      <c r="A43" s="3" t="s">
        <v>21</v>
      </c>
      <c r="B43" s="3" t="s">
        <v>49</v>
      </c>
      <c r="C43" s="3" t="s">
        <v>50</v>
      </c>
      <c r="D43" s="3" t="s">
        <v>32</v>
      </c>
      <c r="E43" s="3">
        <v>340.06</v>
      </c>
      <c r="F43" s="2">
        <v>0.59</v>
      </c>
      <c r="G43" s="2">
        <v>3.99</v>
      </c>
      <c r="H43" s="2">
        <f>F43+G43</f>
        <v>4.58</v>
      </c>
      <c r="I43" s="4">
        <v>24.84</v>
      </c>
      <c r="J43" s="2">
        <f>F43+(I43/100*F43)</f>
        <v>0.73655599999999999</v>
      </c>
      <c r="K43" s="2">
        <f>G43+(I43/100*G43)</f>
        <v>4.9811160000000001</v>
      </c>
      <c r="L43" s="2">
        <f>TRUNC(J43+K43,2)</f>
        <v>5.71</v>
      </c>
      <c r="M43" s="2">
        <f>TRUNC(IF((J43+K43), (J43/(J43+K43)*O43), 0),2)</f>
        <v>250.13</v>
      </c>
      <c r="N43" s="2">
        <f>TRUNC(IF((J43+K43), (K43/(J43+K43)*O43), 0),2)</f>
        <v>1691.6</v>
      </c>
      <c r="O43" s="2">
        <f>TRUNC(L43*E43,2)</f>
        <v>1941.74</v>
      </c>
      <c r="P43" s="3" t="str">
        <f>IF(O43&lt;=(Referencial!O43*1.05),"PREÇO VÁLIDO","PREÇO INVÁLIDO")</f>
        <v>PREÇO VÁLIDO</v>
      </c>
    </row>
    <row r="44" spans="1:17">
      <c r="N44" s="7" t="s">
        <v>27</v>
      </c>
      <c r="O44" s="8">
        <f>TRUNC(SUM(O40:O43),2)</f>
        <v>1941.74</v>
      </c>
    </row>
    <row r="45" spans="1:17">
      <c r="N45" s="7" t="s">
        <v>51</v>
      </c>
      <c r="O45" s="8">
        <f>TRUNC(SUM(O21,O30,O38,O44),2)</f>
        <v>174683.98</v>
      </c>
    </row>
    <row r="47" spans="1:17">
      <c r="A47" t="str">
        <f>CONCATENATE("Importa o presente valor total proposto em: ", TEXT(SUM(O21,O30,O38,O44), "R$ #.###,#0"))</f>
        <v>Importa o presente valor total proposto em: R$ 174.683,98</v>
      </c>
    </row>
    <row r="49" spans="2:2">
      <c r="B49" s="9" t="s">
        <v>52</v>
      </c>
    </row>
    <row r="50" spans="2:2">
      <c r="B50" s="9" t="s">
        <v>53</v>
      </c>
    </row>
  </sheetData>
  <sheetProtection password="E889" sheet="1" objects="1" scenarios="1" selectLockedCells="1"/>
  <autoFilter ref="A18:Q43" xr:uid="{00000000-0009-0000-0000-000001000000}"/>
  <mergeCells count="6">
    <mergeCell ref="B13:C13"/>
    <mergeCell ref="B1:F1"/>
    <mergeCell ref="B2:F2"/>
    <mergeCell ref="B3:F3"/>
    <mergeCell ref="A4:G4"/>
    <mergeCell ref="B6:D6"/>
  </mergeCells>
  <pageMargins left="0.4" right="0.4" top="0.4" bottom="0.4" header="0.3" footer="0.3"/>
  <pageSetup paperSize="9" orientation="landscape"/>
  <headerFooter>
    <oddFooter>&amp;Lteste</oddFooter>
  </headerFooter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Proposta</vt:lpstr>
      <vt:lpstr>Referencial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Thiago Nery Retore</cp:lastModifiedBy>
  <dcterms:created xsi:type="dcterms:W3CDTF">2026-09-11T14:24:42Z</dcterms:created>
  <dcterms:modified xsi:type="dcterms:W3CDTF">2026-09-11T14:55:38Z</dcterms:modified>
</cp:coreProperties>
</file>