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Proposta!$A$18:$Q$38</definedName>
    <definedName name="_xlnm._FilterDatabase" localSheetId="1" hidden="true">Referencial!$A$18:$Q$38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Custo unitário (referencial): R$ 0,00
Detalhamento informativo:
Material: R$ 0,00
Equipamento: R$ 0,00
Incidencia: R$ 0,00
Subserviço: R$ 0,00
</t>
      </text>
    </comment>
    <comment ref="F20" authorId="0">
      <text>
        <t xml:space="preserve">Custo unitário (referencial): R$ 95147,94
Detalhamento informativo:
Material: R$ 14945,89
Equipamento: R$ 0,00
Incidencia: R$ 0,00
Subserviço: R$ 0,00
</t>
      </text>
    </comment>
    <comment ref="F25" authorId="0">
      <text>
        <t xml:space="preserve">Custo unitário (referencial): R$ 0,00
Detalhamento informativo:
Material: R$ 0,00
Equipamento: R$ 0,00
Incidencia: R$ 0,00
Subserviço: R$ 0,00
</t>
      </text>
    </comment>
    <comment ref="F26" authorId="0">
      <text>
        <t xml:space="preserve">Custo unitário (referencial): R$ 95147,94
Detalhamento informativo:
Material: R$ 14945,89
Equipamento: R$ 0,00
Incidencia: R$ 0,00
Subserviço: R$ 0,00
</t>
      </text>
    </comment>
    <comment ref="F31" authorId="0">
      <text>
        <t xml:space="preserve">Custo unitário (referencial): R$ 0,00
Detalhamento informativo:
Material: R$ 0,00
Equipamento: R$ 0,00
Incidencia: R$ 0,00
Subserviço: R$ 0,00
</t>
      </text>
    </comment>
    <comment ref="F32" authorId="0">
      <text>
        <t xml:space="preserve">Custo unitário (referencial): R$ 141339,91
Detalhamento informativo:
Material: R$ 38242,90
Equipamento: R$ 0,00
Incidencia: R$ 0,00
Subserviço: R$ 0,00
</t>
      </text>
    </comment>
    <comment ref="F37" authorId="0">
      <text>
        <t xml:space="preserve">Custo unitário (referencial): R$ 0,00
Detalhamento informativo:
Material: R$ 0,00
Equipamento: R$ 0,00
Incidencia: R$ 0,00
Subserviço: R$ 0,00
</t>
      </text>
    </comment>
    <comment ref="F38" authorId="0">
      <text>
        <t xml:space="preserve">Custo unitário (referencial): R$ 66948,31
Detalhamento informativo:
Material: R$ 15794,02
Equipamento: R$ 0,00
Incidencia: R$ 0,00
Subserviço: R$ 0,00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Custo unitário (referencial): R$ 0,00
Detalhamento informativo:
Material: R$ 0,00
Equipamento: R$ 0,00
Incidencia: R$ 0,00
Subserviço: R$ 0,00
</t>
      </text>
    </comment>
    <comment ref="F20" authorId="0">
      <text>
        <t xml:space="preserve">Custo unitário (referencial): R$ 95147,94
Detalhamento informativo:
Material: R$ 14945,89
Equipamento: R$ 0,00
Incidencia: R$ 0,00
Subserviço: R$ 0,00
</t>
      </text>
    </comment>
    <comment ref="F25" authorId="0">
      <text>
        <t xml:space="preserve">Custo unitário (referencial): R$ 0,00
Detalhamento informativo:
Material: R$ 0,00
Equipamento: R$ 0,00
Incidencia: R$ 0,00
Subserviço: R$ 0,00
</t>
      </text>
    </comment>
    <comment ref="F26" authorId="0">
      <text>
        <t xml:space="preserve">Custo unitário (referencial): R$ 95147,94
Detalhamento informativo:
Material: R$ 14945,89
Equipamento: R$ 0,00
Incidencia: R$ 0,00
Subserviço: R$ 0,00
</t>
      </text>
    </comment>
    <comment ref="F31" authorId="0">
      <text>
        <t xml:space="preserve">Custo unitário (referencial): R$ 0,00
Detalhamento informativo:
Material: R$ 0,00
Equipamento: R$ 0,00
Incidencia: R$ 0,00
Subserviço: R$ 0,00
</t>
      </text>
    </comment>
    <comment ref="F32" authorId="0">
      <text>
        <t xml:space="preserve">Custo unitário (referencial): R$ 141339,91
Detalhamento informativo:
Material: R$ 38242,90
Equipamento: R$ 0,00
Incidencia: R$ 0,00
Subserviço: R$ 0,00
</t>
      </text>
    </comment>
    <comment ref="F37" authorId="0">
      <text>
        <t xml:space="preserve">Custo unitário (referencial): R$ 0,00
Detalhamento informativo:
Material: R$ 0,00
Equipamento: R$ 0,00
Incidencia: R$ 0,00
Subserviço: R$ 0,00
</t>
      </text>
    </comment>
    <comment ref="F38" authorId="0">
      <text>
        <t xml:space="preserve">Custo unitário (referencial): R$ 66948,31
Detalhamento informativo:
Material: R$ 15794,02
Equipamento: R$ 0,00
Incidencia: R$ 0,00
Subserviço: R$ 0,00
</t>
      </text>
    </comment>
  </commentList>
</comments>
</file>

<file path=xl/sharedStrings.xml><?xml version="1.0" encoding="utf-8"?>
<sst xmlns="http://schemas.openxmlformats.org/spreadsheetml/2006/main" count="256" uniqueCount="55">
  <si>
    <t xml:space="preserve">      </t>
  </si>
  <si>
    <t xml:space="preserve">      ESTADO DE SANTA CATARINA</t>
  </si>
  <si>
    <t xml:space="preserve">      PROPOSTA DAS LICITANTES</t>
  </si>
  <si>
    <t>55 - Consultoria Técnica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</si>
  <si>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</si>
  <si>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</si>
  <si>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</si>
  <si>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</si>
  <si>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</si>
  <si>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</si>
  <si>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</si>
  <si>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</si>
  <si>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</si>
  <si>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</si>
  <si>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</si>
  <si>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</si>
  <si>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</si>
  <si>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</si>
  <si>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</si>
  <si>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</si>
  <si>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</si>
  <si>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Referencial de Preços SICRO Janeiro 2026 - Onerada</t>
  </si>
  <si>
    <t>PRODUTO 1</t>
  </si>
  <si>
    <t>CPU137995</t>
  </si>
  <si>
    <t>PRODUTO 1 - Relatório de Análise do Projeto Existente e Planejamento Executivo Obra</t>
  </si>
  <si>
    <t>UN</t>
  </si>
  <si>
    <t/>
  </si>
  <si>
    <t xml:space="preserve">Total do Grupo: </t>
  </si>
  <si>
    <t>49 - Estudo de Alternativas</t>
  </si>
  <si>
    <t>PRODUTO 2</t>
  </si>
  <si>
    <t>CPU138011</t>
  </si>
  <si>
    <t>PRODUTO 2 - Relatório de Análise dos  projetos elaborados e entregues pela empreiteira contratada</t>
  </si>
  <si>
    <t>41 - Estudo de Corredores</t>
  </si>
  <si>
    <t>PRODUTO 3</t>
  </si>
  <si>
    <t>CPU138012</t>
  </si>
  <si>
    <t>PRODUTO 3 - Relatório de Adequação, Evolução, Planejamento das Obras e Controle Tecnológico</t>
  </si>
  <si>
    <t>3 - Drenagem</t>
  </si>
  <si>
    <t>PRODUTO 4</t>
  </si>
  <si>
    <t>CPU138040</t>
  </si>
  <si>
    <t>PRODUTO 4  - Relatório Final da obra, entrega do as built e Gêmeo Digital</t>
  </si>
  <si>
    <t xml:space="preserve">Total da Proposta: </t>
  </si>
  <si>
    <t>Sistema Integrado de Controle de Obras Públicas</t>
  </si>
  <si>
    <t>Emitido em: 23/10/2026</t>
  </si>
  <si>
    <t>Obra:</t>
  </si>
  <si>
    <t>Supervisão da Barragem de Petrolândia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</si>
  <si>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</si>
  <si>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</si>
  <si>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</si>
  <si>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</si>
  <si>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</si>
  <si>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</si>
  <si>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</si>
  <si>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</si>
  <si>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</si>
  <si>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281 - Tabela Referencial de Preços SICRO Janeiro 2026 - Onerada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</si>
</sst>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43</xdr:row>
      <xdr:rowOff>0</xdr:rowOff>
    </xdr:from>
    <xdr:to>
      <xdr:col>0</xdr:col>
      <xdr:colOff>400000</xdr:colOff>
      <xdr:row>43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43</xdr:row>
      <xdr:rowOff>0</xdr:rowOff>
    </xdr:from>
    <xdr:to>
      <xdr:col>0</xdr:col>
      <xdr:colOff>400000</xdr:colOff>
      <xdr:row>43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5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43</v>
      </c>
      <c r="B6" s="32" t="s">
        <v>44</v>
      </c>
      <c r="C6" s="32"/>
      <c r="D6" s="32"/>
      <c r="H6" s="12" t="s">
        <v>51</v>
      </c>
    </row>
    <row r="7">
      <c r="A7" s="13" t="s">
        <v>45</v>
      </c>
      <c r="B7" s="7"/>
    </row>
    <row r="8">
      <c r="A8" s="13" t="s">
        <v>46</v>
      </c>
      <c r="B8" s="7"/>
    </row>
    <row r="9">
      <c r="A9" s="13" t="s">
        <v>47</v>
      </c>
      <c r="B9" s="7"/>
      <c r="H9" s="30" t="s">
        <v>52</v>
      </c>
      <c r="I9" s="30" t="s">
        <v>53</v>
      </c>
    </row>
    <row r="10">
      <c r="A10" s="13" t="s">
        <v>48</v>
      </c>
      <c r="B10" t="s" s="31">
        <v>26</v>
      </c>
      <c r="D10" s="13" t="s">
        <v>49</v>
      </c>
      <c r="E10" t="s" s="31">
        <v>26</v>
      </c>
      <c r="H10" s="31">
        <f>SUM(M:M)/O40</f>
      </c>
      <c r="I10" s="31">
        <f>SUM(N:N)/O40</f>
      </c>
    </row>
    <row r="11">
      <c r="A11" s="13" t="s">
        <v>49</v>
      </c>
      <c r="B11" t="n" s="31">
        <v>0.4167</v>
      </c>
      <c r="D11" s="13" t="s">
        <v>50</v>
      </c>
      <c r="E11" t="s" s="31">
        <v>26</v>
      </c>
    </row>
    <row r="12"/>
    <row r="13" ht="25.0" customHeight="true">
      <c r="A13" s="13" t="s">
        <v>4</v>
      </c>
      <c r="B13" s="7" t="s">
        <v>54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t="s" s="4">
        <v>21</v>
      </c>
      <c r="B20" t="s" s="4">
        <v>23</v>
      </c>
      <c r="C20" t="s" s="4">
        <v>24</v>
      </c>
      <c r="D20" t="s" s="4">
        <v>25</v>
      </c>
      <c r="E20" t="n" s="4">
        <v>1.0</v>
      </c>
      <c r="F20" t="s" s="1">
        <v>26</v>
      </c>
      <c r="G20" t="s" s="1">
        <v>26</v>
      </c>
      <c r="H20" s="2">
        <f>F20+G20</f>
      </c>
      <c r="I20" t="n" s="6">
        <v>41.67</v>
      </c>
      <c r="J20" s="2">
        <f>F20+(I20/100*F20)</f>
      </c>
      <c r="K20" s="2">
        <f>G20+(I20/100*G20)</f>
      </c>
      <c r="L20" s="2">
        <f>ROUND(J20+K20,2)</f>
      </c>
      <c r="M20" s="2">
        <f>ROUND(IF((J20+K20), (J20/(J20+K20)*O20), 0),2)</f>
      </c>
      <c r="N20" s="2">
        <f>ROUND(IF((J20+K20), (K20/(J20+K20)*O20), 0),2)</f>
      </c>
      <c r="O20" s="2">
        <f>ROUND(L20*E20,2)</f>
      </c>
      <c r="P20" s="4">
        <f>IF(O20&lt;=(Referencial!O20*1.05),"PREÇO VÁLIDO","PREÇO INVÁLIDO")</f>
      </c>
      <c r="Q20" s="2">
        <f>(O20/Referencial!O20)-1</f>
      </c>
    </row>
    <row r="21">
      <c r="N21" t="s" s="9">
        <v>27</v>
      </c>
      <c r="O21" s="10">
        <f>ROUND(SUM(O17:O20),2)</f>
      </c>
    </row>
    <row r="23">
      <c r="A23" t="s" s="12">
        <v>28</v>
      </c>
    </row>
    <row r="24">
      <c r="A24" s="27" t="s">
        <v>4</v>
      </c>
      <c r="B24" s="27" t="s">
        <v>5</v>
      </c>
      <c r="C24" s="27" t="s">
        <v>6</v>
      </c>
      <c r="D24" s="27" t="s">
        <v>7</v>
      </c>
      <c r="E24" s="27" t="s">
        <v>8</v>
      </c>
      <c r="F24" s="1" t="s">
        <v>9</v>
      </c>
      <c r="G24" s="1" t="s">
        <v>10</v>
      </c>
      <c r="H24" s="27" t="s">
        <v>12</v>
      </c>
      <c r="I24" s="27" t="s">
        <v>13</v>
      </c>
      <c r="J24" s="27" t="s">
        <v>14</v>
      </c>
      <c r="K24" s="27" t="s">
        <v>15</v>
      </c>
      <c r="L24" s="27" t="s">
        <v>11</v>
      </c>
      <c r="M24" s="27" t="s">
        <v>16</v>
      </c>
      <c r="N24" s="27" t="s">
        <v>17</v>
      </c>
      <c r="O24" s="27" t="s">
        <v>18</v>
      </c>
      <c r="P24" s="27" t="s">
        <v>19</v>
      </c>
      <c r="Q24" s="27" t="s">
        <v>20</v>
      </c>
    </row>
    <row r="25" ht="25.0" customHeight="true">
      <c r="A25" t="s" s="4">
        <v>21</v>
      </c>
      <c r="B25" s="4"/>
      <c r="C25" t="s" s="4">
        <v>29</v>
      </c>
      <c r="D25" s="4"/>
      <c r="E25" t="n" s="4">
        <v>0.0</v>
      </c>
      <c r="F25" s="1"/>
      <c r="G25" s="1"/>
      <c r="H25" s="4"/>
      <c r="I25" s="6"/>
      <c r="J25" s="4"/>
      <c r="K25" s="4"/>
      <c r="L25" s="4"/>
      <c r="M25" s="4"/>
      <c r="N25" s="4"/>
      <c r="O25" s="4"/>
      <c r="P25" s="4"/>
      <c r="Q25" s="2"/>
    </row>
    <row r="26" ht="25.0" customHeight="true">
      <c r="A26" t="s" s="4">
        <v>21</v>
      </c>
      <c r="B26" t="s" s="4">
        <v>30</v>
      </c>
      <c r="C26" t="s" s="4">
        <v>31</v>
      </c>
      <c r="D26" t="s" s="4">
        <v>25</v>
      </c>
      <c r="E26" t="n" s="4">
        <v>4.0</v>
      </c>
      <c r="F26" t="s" s="1">
        <v>26</v>
      </c>
      <c r="G26" t="s" s="1">
        <v>26</v>
      </c>
      <c r="H26" s="2">
        <f>F26+G26</f>
      </c>
      <c r="I26" t="n" s="6">
        <v>41.67</v>
      </c>
      <c r="J26" s="2">
        <f>F26+(I26/100*F26)</f>
      </c>
      <c r="K26" s="2">
        <f>G26+(I26/100*G26)</f>
      </c>
      <c r="L26" s="2">
        <f>ROUND(J26+K26,2)</f>
      </c>
      <c r="M26" s="2">
        <f>ROUND(IF((J26+K26), (J26/(J26+K26)*O26), 0),2)</f>
      </c>
      <c r="N26" s="2">
        <f>ROUND(IF((J26+K26), (K26/(J26+K26)*O26), 0),2)</f>
      </c>
      <c r="O26" s="2">
        <f>ROUND(L26*E26,2)</f>
      </c>
      <c r="P26" s="4">
        <f>IF(O26&lt;=(Referencial!O26*1.05),"PREÇO VÁLIDO","PREÇO INVÁLIDO")</f>
      </c>
      <c r="Q26" s="2">
        <f>(O26/Referencial!O26)-1</f>
      </c>
    </row>
    <row r="27">
      <c r="N27" t="s" s="9">
        <v>27</v>
      </c>
      <c r="O27" s="10">
        <f>ROUND(SUM(O23:O26),2)</f>
      </c>
    </row>
    <row r="29">
      <c r="A29" t="s" s="12">
        <v>32</v>
      </c>
    </row>
    <row r="30">
      <c r="A30" s="27" t="s">
        <v>4</v>
      </c>
      <c r="B30" s="27" t="s">
        <v>5</v>
      </c>
      <c r="C30" s="27" t="s">
        <v>6</v>
      </c>
      <c r="D30" s="27" t="s">
        <v>7</v>
      </c>
      <c r="E30" s="27" t="s">
        <v>8</v>
      </c>
      <c r="F30" s="1" t="s">
        <v>9</v>
      </c>
      <c r="G30" s="1" t="s">
        <v>10</v>
      </c>
      <c r="H30" s="27" t="s">
        <v>12</v>
      </c>
      <c r="I30" s="27" t="s">
        <v>13</v>
      </c>
      <c r="J30" s="27" t="s">
        <v>14</v>
      </c>
      <c r="K30" s="27" t="s">
        <v>15</v>
      </c>
      <c r="L30" s="27" t="s">
        <v>11</v>
      </c>
      <c r="M30" s="27" t="s">
        <v>16</v>
      </c>
      <c r="N30" s="27" t="s">
        <v>17</v>
      </c>
      <c r="O30" s="27" t="s">
        <v>18</v>
      </c>
      <c r="P30" s="27" t="s">
        <v>19</v>
      </c>
      <c r="Q30" s="27" t="s">
        <v>20</v>
      </c>
    </row>
    <row r="31" ht="25.0" customHeight="true">
      <c r="A31" t="s" s="4">
        <v>21</v>
      </c>
      <c r="B31" s="4"/>
      <c r="C31" t="s" s="4">
        <v>33</v>
      </c>
      <c r="D31" s="4"/>
      <c r="E31" t="n" s="4">
        <v>0.0</v>
      </c>
      <c r="F31" s="1"/>
      <c r="G31" s="1"/>
      <c r="H31" s="4"/>
      <c r="I31" s="6"/>
      <c r="J31" s="4"/>
      <c r="K31" s="4"/>
      <c r="L31" s="4"/>
      <c r="M31" s="4"/>
      <c r="N31" s="4"/>
      <c r="O31" s="4"/>
      <c r="P31" s="4"/>
      <c r="Q31" s="2"/>
    </row>
    <row r="32" ht="25.0" customHeight="true">
      <c r="A32" t="s" s="4">
        <v>21</v>
      </c>
      <c r="B32" t="s" s="4">
        <v>34</v>
      </c>
      <c r="C32" t="s" s="4">
        <v>35</v>
      </c>
      <c r="D32" t="s" s="4">
        <v>25</v>
      </c>
      <c r="E32" t="n" s="4">
        <v>19.0</v>
      </c>
      <c r="F32" t="s" s="1">
        <v>26</v>
      </c>
      <c r="G32" t="s" s="1">
        <v>26</v>
      </c>
      <c r="H32" s="2">
        <f>F32+G32</f>
      </c>
      <c r="I32" t="n" s="6">
        <v>41.67</v>
      </c>
      <c r="J32" s="2">
        <f>F32+(I32/100*F32)</f>
      </c>
      <c r="K32" s="2">
        <f>G32+(I32/100*G32)</f>
      </c>
      <c r="L32" s="2">
        <f>ROUND(J32+K32,2)</f>
      </c>
      <c r="M32" s="2">
        <f>ROUND(IF((J32+K32), (J32/(J32+K32)*O32), 0),2)</f>
      </c>
      <c r="N32" s="2">
        <f>ROUND(IF((J32+K32), (K32/(J32+K32)*O32), 0),2)</f>
      </c>
      <c r="O32" s="2">
        <f>ROUND(L32*E32,2)</f>
      </c>
      <c r="P32" s="4">
        <f>IF(O32&lt;=(Referencial!O32*1.05),"PREÇO VÁLIDO","PREÇO INVÁLIDO")</f>
      </c>
      <c r="Q32" s="2">
        <f>(O32/Referencial!O32)-1</f>
      </c>
    </row>
    <row r="33">
      <c r="N33" t="s" s="9">
        <v>27</v>
      </c>
      <c r="O33" s="10">
        <f>ROUND(SUM(O29:O32),2)</f>
      </c>
    </row>
    <row r="35">
      <c r="A35" t="s" s="12">
        <v>36</v>
      </c>
    </row>
    <row r="36">
      <c r="A36" s="27" t="s">
        <v>4</v>
      </c>
      <c r="B36" s="27" t="s">
        <v>5</v>
      </c>
      <c r="C36" s="27" t="s">
        <v>6</v>
      </c>
      <c r="D36" s="27" t="s">
        <v>7</v>
      </c>
      <c r="E36" s="27" t="s">
        <v>8</v>
      </c>
      <c r="F36" s="1" t="s">
        <v>9</v>
      </c>
      <c r="G36" s="1" t="s">
        <v>10</v>
      </c>
      <c r="H36" s="27" t="s">
        <v>12</v>
      </c>
      <c r="I36" s="27" t="s">
        <v>13</v>
      </c>
      <c r="J36" s="27" t="s">
        <v>14</v>
      </c>
      <c r="K36" s="27" t="s">
        <v>15</v>
      </c>
      <c r="L36" s="27" t="s">
        <v>11</v>
      </c>
      <c r="M36" s="27" t="s">
        <v>16</v>
      </c>
      <c r="N36" s="27" t="s">
        <v>17</v>
      </c>
      <c r="O36" s="27" t="s">
        <v>18</v>
      </c>
      <c r="P36" s="27" t="s">
        <v>19</v>
      </c>
      <c r="Q36" s="27" t="s">
        <v>20</v>
      </c>
    </row>
    <row r="37" ht="25.0" customHeight="true">
      <c r="A37" t="s" s="4">
        <v>21</v>
      </c>
      <c r="B37" s="4"/>
      <c r="C37" t="s" s="4">
        <v>37</v>
      </c>
      <c r="D37" s="4"/>
      <c r="E37" t="n" s="4">
        <v>0.0</v>
      </c>
      <c r="F37" s="1"/>
      <c r="G37" s="1"/>
      <c r="H37" s="4"/>
      <c r="I37" s="6"/>
      <c r="J37" s="4"/>
      <c r="K37" s="4"/>
      <c r="L37" s="4"/>
      <c r="M37" s="4"/>
      <c r="N37" s="4"/>
      <c r="O37" s="4"/>
      <c r="P37" s="4"/>
      <c r="Q37" s="2"/>
    </row>
    <row r="38" ht="25.0" customHeight="true">
      <c r="A38" t="s" s="4">
        <v>21</v>
      </c>
      <c r="B38" t="s" s="4">
        <v>38</v>
      </c>
      <c r="C38" t="s" s="4">
        <v>39</v>
      </c>
      <c r="D38" t="s" s="4">
        <v>25</v>
      </c>
      <c r="E38" t="n" s="4">
        <v>1.0</v>
      </c>
      <c r="F38" t="s" s="1">
        <v>26</v>
      </c>
      <c r="G38" t="s" s="1">
        <v>26</v>
      </c>
      <c r="H38" s="2">
        <f>F38+G38</f>
      </c>
      <c r="I38" t="n" s="6">
        <v>41.67</v>
      </c>
      <c r="J38" s="2">
        <f>F38+(I38/100*F38)</f>
      </c>
      <c r="K38" s="2">
        <f>G38+(I38/100*G38)</f>
      </c>
      <c r="L38" s="2">
        <f>ROUND(J38+K38,2)</f>
      </c>
      <c r="M38" s="2">
        <f>ROUND(IF((J38+K38), (J38/(J38+K38)*O38), 0),2)</f>
      </c>
      <c r="N38" s="2">
        <f>ROUND(IF((J38+K38), (K38/(J38+K38)*O38), 0),2)</f>
      </c>
      <c r="O38" s="2">
        <f>ROUND(L38*E38,2)</f>
      </c>
      <c r="P38" s="4">
        <f>IF(O38&lt;=(Referencial!O38*1.05),"PREÇO VÁLIDO","PREÇO INVÁLIDO")</f>
      </c>
      <c r="Q38" s="2">
        <f>(O38/Referencial!O38)-1</f>
      </c>
    </row>
    <row r="39">
      <c r="N39" t="s" s="9">
        <v>27</v>
      </c>
      <c r="O39" s="10">
        <f>ROUND(SUM(O35:O38),2)</f>
      </c>
    </row>
    <row r="40">
      <c r="N40" t="s" s="9">
        <v>40</v>
      </c>
      <c r="O40" s="10">
        <f>ROUND(SUM(O21,O27,O33,O39),2)</f>
      </c>
    </row>
    <row r="42">
      <c r="A42">
        <f>CONCATENATE("Importa o presente valor total proposto em: ", TEXT(SUM(O21,O27,O33,O39), "R$ #.###,#0"))</f>
      </c>
    </row>
    <row r="44">
      <c r="B44" t="s" s="12">
        <v>41</v>
      </c>
    </row>
    <row r="45">
      <c r="B45" t="s" s="12">
        <v>42</v>
      </c>
    </row>
  </sheetData>
  <sheetProtection password="E889" sheet="true" scenarios="true" objects="true" selectLockedCells="true"/>
  <autoFilter ref="A18:Q38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5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43</v>
      </c>
      <c r="B6" s="32" t="s">
        <v>44</v>
      </c>
      <c r="C6" s="32"/>
      <c r="D6" s="32"/>
      <c r="H6" s="12" t="s">
        <v>51</v>
      </c>
    </row>
    <row r="7">
      <c r="A7" s="13" t="s">
        <v>45</v>
      </c>
      <c r="B7" s="7"/>
    </row>
    <row r="8">
      <c r="A8" s="13" t="s">
        <v>46</v>
      </c>
      <c r="B8" s="7"/>
    </row>
    <row r="9">
      <c r="A9" s="13" t="s">
        <v>47</v>
      </c>
      <c r="B9" s="7"/>
      <c r="H9" s="30" t="s">
        <v>52</v>
      </c>
      <c r="I9" s="30" t="s">
        <v>53</v>
      </c>
    </row>
    <row r="10">
      <c r="A10" s="13" t="s">
        <v>48</v>
      </c>
      <c r="B10" t="s" s="31">
        <v>26</v>
      </c>
      <c r="D10" s="13" t="s">
        <v>49</v>
      </c>
      <c r="E10" t="s" s="31">
        <v>26</v>
      </c>
      <c r="H10" s="31">
        <f>SUM(M:M)/O40</f>
      </c>
      <c r="I10" s="31">
        <f>SUM(N:N)/O40</f>
      </c>
    </row>
    <row r="11">
      <c r="A11" s="13" t="s">
        <v>49</v>
      </c>
      <c r="B11" t="n" s="31">
        <v>0.4167</v>
      </c>
      <c r="D11" s="13" t="s">
        <v>50</v>
      </c>
      <c r="E11" t="s" s="31">
        <v>26</v>
      </c>
    </row>
    <row r="12"/>
    <row r="13" ht="25.0" customHeight="true">
      <c r="A13" s="13" t="s">
        <v>4</v>
      </c>
      <c r="B13" s="7" t="s">
        <v>54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t="s" s="4">
        <v>21</v>
      </c>
      <c r="B20" t="s" s="4">
        <v>23</v>
      </c>
      <c r="C20" t="s" s="4">
        <v>24</v>
      </c>
      <c r="D20" t="s" s="4">
        <v>25</v>
      </c>
      <c r="E20" t="n" s="4">
        <v>1.0</v>
      </c>
      <c r="F20" t="n" s="2">
        <v>14945.89</v>
      </c>
      <c r="G20" t="n" s="2">
        <v>80202.05</v>
      </c>
      <c r="H20" s="2">
        <f>F20+G20</f>
      </c>
      <c r="I20" t="n" s="5">
        <v>41.67</v>
      </c>
      <c r="J20" s="2">
        <f>F20+(I20/100*F20)</f>
      </c>
      <c r="K20" s="2">
        <f>G20+(I20/100*G20)</f>
      </c>
      <c r="L20" s="2">
        <f>ROUND(J20+K20,2)</f>
      </c>
      <c r="M20" s="2">
        <f>ROUND(IF((J20+K20), (J20/(J20+K20)*O20), 0),2)</f>
      </c>
      <c r="N20" s="2">
        <f>ROUND(IF((J20+K20), (K20/(J20+K20)*O20), 0),2)</f>
      </c>
      <c r="O20" s="2">
        <f>ROUND(L20*E20,2)</f>
      </c>
      <c r="P20" s="4">
        <f>IF(O20&lt;=(Referencial!O20*1.05),"PREÇO VÁLIDO","PREÇO INVÁLIDO")</f>
      </c>
    </row>
    <row r="21">
      <c r="N21" t="s" s="9">
        <v>27</v>
      </c>
      <c r="O21" s="10">
        <f>ROUND(SUM(O17:O20),2)</f>
      </c>
    </row>
    <row r="23">
      <c r="A23" t="s" s="12">
        <v>28</v>
      </c>
    </row>
    <row r="24">
      <c r="A24" s="27" t="s">
        <v>4</v>
      </c>
      <c r="B24" s="27" t="s">
        <v>5</v>
      </c>
      <c r="C24" s="27" t="s">
        <v>6</v>
      </c>
      <c r="D24" s="27" t="s">
        <v>7</v>
      </c>
      <c r="E24" s="27" t="s">
        <v>8</v>
      </c>
      <c r="F24" s="27" t="s">
        <v>9</v>
      </c>
      <c r="G24" s="27" t="s">
        <v>10</v>
      </c>
      <c r="H24" s="27" t="s">
        <v>12</v>
      </c>
      <c r="I24" s="27" t="s">
        <v>13</v>
      </c>
      <c r="J24" s="27" t="s">
        <v>14</v>
      </c>
      <c r="K24" s="27" t="s">
        <v>15</v>
      </c>
      <c r="L24" s="27" t="s">
        <v>11</v>
      </c>
      <c r="M24" s="27" t="s">
        <v>16</v>
      </c>
      <c r="N24" s="27" t="s">
        <v>17</v>
      </c>
      <c r="O24" s="27" t="s">
        <v>18</v>
      </c>
      <c r="P24" s="27" t="s">
        <v>19</v>
      </c>
      <c r="Q24" s="27" t="s">
        <v>20</v>
      </c>
    </row>
    <row r="25" ht="25.0" customHeight="true">
      <c r="A25" t="s" s="4">
        <v>21</v>
      </c>
      <c r="B25" s="4"/>
      <c r="C25" t="s" s="4">
        <v>29</v>
      </c>
      <c r="D25" s="4"/>
      <c r="E25" t="n" s="4">
        <v>0.0</v>
      </c>
      <c r="F25" s="2"/>
      <c r="G25" s="2"/>
      <c r="H25" s="4"/>
      <c r="I25" s="5"/>
      <c r="J25" s="4"/>
      <c r="K25" s="4"/>
      <c r="L25" s="4"/>
      <c r="M25" s="4"/>
      <c r="N25" s="4"/>
      <c r="O25" s="4"/>
      <c r="P25" s="4"/>
    </row>
    <row r="26" ht="25.0" customHeight="true">
      <c r="A26" t="s" s="4">
        <v>21</v>
      </c>
      <c r="B26" t="s" s="4">
        <v>30</v>
      </c>
      <c r="C26" t="s" s="4">
        <v>31</v>
      </c>
      <c r="D26" t="s" s="4">
        <v>25</v>
      </c>
      <c r="E26" t="n" s="4">
        <v>4.0</v>
      </c>
      <c r="F26" t="n" s="2">
        <v>14945.89</v>
      </c>
      <c r="G26" t="n" s="2">
        <v>80202.05</v>
      </c>
      <c r="H26" s="2">
        <f>F26+G26</f>
      </c>
      <c r="I26" t="n" s="5">
        <v>41.67</v>
      </c>
      <c r="J26" s="2">
        <f>F26+(I26/100*F26)</f>
      </c>
      <c r="K26" s="2">
        <f>G26+(I26/100*G26)</f>
      </c>
      <c r="L26" s="2">
        <f>ROUND(J26+K26,2)</f>
      </c>
      <c r="M26" s="2">
        <f>ROUND(IF((J26+K26), (J26/(J26+K26)*O26), 0),2)</f>
      </c>
      <c r="N26" s="2">
        <f>ROUND(IF((J26+K26), (K26/(J26+K26)*O26), 0),2)</f>
      </c>
      <c r="O26" s="2">
        <f>ROUND(L26*E26,2)</f>
      </c>
      <c r="P26" s="4">
        <f>IF(O26&lt;=(Referencial!O26*1.05),"PREÇO VÁLIDO","PREÇO INVÁLIDO")</f>
      </c>
    </row>
    <row r="27">
      <c r="N27" t="s" s="9">
        <v>27</v>
      </c>
      <c r="O27" s="10">
        <f>ROUND(SUM(O23:O26),2)</f>
      </c>
    </row>
    <row r="29">
      <c r="A29" t="s" s="12">
        <v>32</v>
      </c>
    </row>
    <row r="30">
      <c r="A30" s="27" t="s">
        <v>4</v>
      </c>
      <c r="B30" s="27" t="s">
        <v>5</v>
      </c>
      <c r="C30" s="27" t="s">
        <v>6</v>
      </c>
      <c r="D30" s="27" t="s">
        <v>7</v>
      </c>
      <c r="E30" s="27" t="s">
        <v>8</v>
      </c>
      <c r="F30" s="27" t="s">
        <v>9</v>
      </c>
      <c r="G30" s="27" t="s">
        <v>10</v>
      </c>
      <c r="H30" s="27" t="s">
        <v>12</v>
      </c>
      <c r="I30" s="27" t="s">
        <v>13</v>
      </c>
      <c r="J30" s="27" t="s">
        <v>14</v>
      </c>
      <c r="K30" s="27" t="s">
        <v>15</v>
      </c>
      <c r="L30" s="27" t="s">
        <v>11</v>
      </c>
      <c r="M30" s="27" t="s">
        <v>16</v>
      </c>
      <c r="N30" s="27" t="s">
        <v>17</v>
      </c>
      <c r="O30" s="27" t="s">
        <v>18</v>
      </c>
      <c r="P30" s="27" t="s">
        <v>19</v>
      </c>
      <c r="Q30" s="27" t="s">
        <v>20</v>
      </c>
    </row>
    <row r="31" ht="25.0" customHeight="true">
      <c r="A31" t="s" s="4">
        <v>21</v>
      </c>
      <c r="B31" s="4"/>
      <c r="C31" t="s" s="4">
        <v>33</v>
      </c>
      <c r="D31" s="4"/>
      <c r="E31" t="n" s="4">
        <v>0.0</v>
      </c>
      <c r="F31" s="2"/>
      <c r="G31" s="2"/>
      <c r="H31" s="4"/>
      <c r="I31" s="5"/>
      <c r="J31" s="4"/>
      <c r="K31" s="4"/>
      <c r="L31" s="4"/>
      <c r="M31" s="4"/>
      <c r="N31" s="4"/>
      <c r="O31" s="4"/>
      <c r="P31" s="4"/>
    </row>
    <row r="32" ht="25.0" customHeight="true">
      <c r="A32" t="s" s="4">
        <v>21</v>
      </c>
      <c r="B32" t="s" s="4">
        <v>34</v>
      </c>
      <c r="C32" t="s" s="4">
        <v>35</v>
      </c>
      <c r="D32" t="s" s="4">
        <v>25</v>
      </c>
      <c r="E32" t="n" s="4">
        <v>19.0</v>
      </c>
      <c r="F32" t="n" s="2">
        <v>38242.9</v>
      </c>
      <c r="G32" t="n" s="2">
        <v>103097.01</v>
      </c>
      <c r="H32" s="2">
        <f>F32+G32</f>
      </c>
      <c r="I32" t="n" s="5">
        <v>41.67</v>
      </c>
      <c r="J32" s="2">
        <f>F32+(I32/100*F32)</f>
      </c>
      <c r="K32" s="2">
        <f>G32+(I32/100*G32)</f>
      </c>
      <c r="L32" s="2">
        <f>ROUND(J32+K32,2)</f>
      </c>
      <c r="M32" s="2">
        <f>ROUND(IF((J32+K32), (J32/(J32+K32)*O32), 0),2)</f>
      </c>
      <c r="N32" s="2">
        <f>ROUND(IF((J32+K32), (K32/(J32+K32)*O32), 0),2)</f>
      </c>
      <c r="O32" s="2">
        <f>ROUND(L32*E32,2)</f>
      </c>
      <c r="P32" s="4">
        <f>IF(O32&lt;=(Referencial!O32*1.05),"PREÇO VÁLIDO","PREÇO INVÁLIDO")</f>
      </c>
    </row>
    <row r="33">
      <c r="N33" t="s" s="9">
        <v>27</v>
      </c>
      <c r="O33" s="10">
        <f>ROUND(SUM(O29:O32),2)</f>
      </c>
    </row>
    <row r="35">
      <c r="A35" t="s" s="12">
        <v>36</v>
      </c>
    </row>
    <row r="36">
      <c r="A36" s="27" t="s">
        <v>4</v>
      </c>
      <c r="B36" s="27" t="s">
        <v>5</v>
      </c>
      <c r="C36" s="27" t="s">
        <v>6</v>
      </c>
      <c r="D36" s="27" t="s">
        <v>7</v>
      </c>
      <c r="E36" s="27" t="s">
        <v>8</v>
      </c>
      <c r="F36" s="27" t="s">
        <v>9</v>
      </c>
      <c r="G36" s="27" t="s">
        <v>10</v>
      </c>
      <c r="H36" s="27" t="s">
        <v>12</v>
      </c>
      <c r="I36" s="27" t="s">
        <v>13</v>
      </c>
      <c r="J36" s="27" t="s">
        <v>14</v>
      </c>
      <c r="K36" s="27" t="s">
        <v>15</v>
      </c>
      <c r="L36" s="27" t="s">
        <v>11</v>
      </c>
      <c r="M36" s="27" t="s">
        <v>16</v>
      </c>
      <c r="N36" s="27" t="s">
        <v>17</v>
      </c>
      <c r="O36" s="27" t="s">
        <v>18</v>
      </c>
      <c r="P36" s="27" t="s">
        <v>19</v>
      </c>
      <c r="Q36" s="27" t="s">
        <v>20</v>
      </c>
    </row>
    <row r="37" ht="25.0" customHeight="true">
      <c r="A37" t="s" s="4">
        <v>21</v>
      </c>
      <c r="B37" s="4"/>
      <c r="C37" t="s" s="4">
        <v>37</v>
      </c>
      <c r="D37" s="4"/>
      <c r="E37" t="n" s="4">
        <v>0.0</v>
      </c>
      <c r="F37" s="2"/>
      <c r="G37" s="2"/>
      <c r="H37" s="4"/>
      <c r="I37" s="5"/>
      <c r="J37" s="4"/>
      <c r="K37" s="4"/>
      <c r="L37" s="4"/>
      <c r="M37" s="4"/>
      <c r="N37" s="4"/>
      <c r="O37" s="4"/>
      <c r="P37" s="4"/>
    </row>
    <row r="38" ht="25.0" customHeight="true">
      <c r="A38" t="s" s="4">
        <v>21</v>
      </c>
      <c r="B38" t="s" s="4">
        <v>38</v>
      </c>
      <c r="C38" t="s" s="4">
        <v>39</v>
      </c>
      <c r="D38" t="s" s="4">
        <v>25</v>
      </c>
      <c r="E38" t="n" s="4">
        <v>1.0</v>
      </c>
      <c r="F38" t="n" s="2">
        <v>15794.02</v>
      </c>
      <c r="G38" t="n" s="2">
        <v>51154.29</v>
      </c>
      <c r="H38" s="2">
        <f>F38+G38</f>
      </c>
      <c r="I38" t="n" s="5">
        <v>41.67</v>
      </c>
      <c r="J38" s="2">
        <f>F38+(I38/100*F38)</f>
      </c>
      <c r="K38" s="2">
        <f>G38+(I38/100*G38)</f>
      </c>
      <c r="L38" s="2">
        <f>ROUND(J38+K38,2)</f>
      </c>
      <c r="M38" s="2">
        <f>ROUND(IF((J38+K38), (J38/(J38+K38)*O38), 0),2)</f>
      </c>
      <c r="N38" s="2">
        <f>ROUND(IF((J38+K38), (K38/(J38+K38)*O38), 0),2)</f>
      </c>
      <c r="O38" s="2">
        <f>ROUND(L38*E38,2)</f>
      </c>
      <c r="P38" s="4">
        <f>IF(O38&lt;=(Referencial!O38*1.05),"PREÇO VÁLIDO","PREÇO INVÁLIDO")</f>
      </c>
    </row>
    <row r="39">
      <c r="N39" t="s" s="9">
        <v>27</v>
      </c>
      <c r="O39" s="10">
        <f>ROUND(SUM(O35:O38),2)</f>
      </c>
    </row>
    <row r="40">
      <c r="N40" t="s" s="9">
        <v>40</v>
      </c>
      <c r="O40" s="10">
        <f>ROUND(SUM(O21,O27,O33,O39),2)</f>
      </c>
    </row>
    <row r="42">
      <c r="A42">
        <f>CONCATENATE("Importa o presente valor total proposto em: ", TEXT(SUM(O21,O27,O33,O39), "R$ #.###,#0"))</f>
      </c>
    </row>
    <row r="44">
      <c r="B44" t="s" s="12">
        <v>41</v>
      </c>
    </row>
    <row r="45">
      <c r="B45" t="s" s="12">
        <v>42</v>
      </c>
    </row>
  </sheetData>
  <sheetProtection password="E889" sheet="true" scenarios="true" objects="true" selectLockedCells="true"/>
  <autoFilter ref="A18:Q38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2026-10-23T19:14:41Z</dcterms:created>
  <dc:creator>Apache POI</dc:creator>
</cp:coreProperties>
</file>