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"/>
    </mc:Choice>
  </mc:AlternateContent>
  <xr:revisionPtr revIDLastSave="0" documentId="8_{61EB5ADB-E220-4187-B238-9C72C3AF9977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Proposta!$A$18:$Q$29</definedName>
    <definedName name="_xlnm._FilterDatabase" localSheetId="1" hidden="1">Referencial!$A$18:$Q$29</definedName>
  </definedNames>
  <calcPr calcId="191029"/>
</workbook>
</file>

<file path=xl/calcChain.xml><?xml version="1.0" encoding="utf-8"?>
<calcChain xmlns="http://schemas.openxmlformats.org/spreadsheetml/2006/main">
  <c r="K29" i="2" l="1"/>
  <c r="J29" i="2"/>
  <c r="H29" i="2"/>
  <c r="K28" i="2"/>
  <c r="J28" i="2"/>
  <c r="H28" i="2"/>
  <c r="K27" i="2"/>
  <c r="J27" i="2"/>
  <c r="H27" i="2"/>
  <c r="K26" i="2"/>
  <c r="J26" i="2"/>
  <c r="H26" i="2"/>
  <c r="K25" i="2"/>
  <c r="J25" i="2"/>
  <c r="H25" i="2"/>
  <c r="K24" i="2"/>
  <c r="J24" i="2"/>
  <c r="H24" i="2"/>
  <c r="K23" i="2"/>
  <c r="J23" i="2"/>
  <c r="H23" i="2"/>
  <c r="K22" i="2"/>
  <c r="J22" i="2"/>
  <c r="H22" i="2"/>
  <c r="K21" i="2"/>
  <c r="J21" i="2"/>
  <c r="H21" i="2"/>
  <c r="K20" i="2"/>
  <c r="J20" i="2"/>
  <c r="H20" i="2"/>
  <c r="M29" i="1"/>
  <c r="K29" i="1"/>
  <c r="J29" i="1"/>
  <c r="L29" i="1" s="1"/>
  <c r="O29" i="1" s="1"/>
  <c r="H29" i="1"/>
  <c r="K28" i="1"/>
  <c r="J28" i="1"/>
  <c r="M28" i="1" s="1"/>
  <c r="H28" i="1"/>
  <c r="K27" i="1"/>
  <c r="M27" i="1" s="1"/>
  <c r="J27" i="1"/>
  <c r="N27" i="1" s="1"/>
  <c r="H27" i="1"/>
  <c r="L26" i="1"/>
  <c r="O26" i="1" s="1"/>
  <c r="K26" i="1"/>
  <c r="J26" i="1"/>
  <c r="N26" i="1" s="1"/>
  <c r="H26" i="1"/>
  <c r="M25" i="1"/>
  <c r="K25" i="1"/>
  <c r="J25" i="1"/>
  <c r="L25" i="1" s="1"/>
  <c r="O25" i="1" s="1"/>
  <c r="H25" i="1"/>
  <c r="K24" i="1"/>
  <c r="J24" i="1"/>
  <c r="M24" i="1" s="1"/>
  <c r="H24" i="1"/>
  <c r="K23" i="1"/>
  <c r="M23" i="1" s="1"/>
  <c r="J23" i="1"/>
  <c r="N23" i="1" s="1"/>
  <c r="H23" i="1"/>
  <c r="L22" i="1"/>
  <c r="O22" i="1" s="1"/>
  <c r="K22" i="1"/>
  <c r="J22" i="1"/>
  <c r="N22" i="1" s="1"/>
  <c r="H22" i="1"/>
  <c r="M21" i="1"/>
  <c r="K21" i="1"/>
  <c r="J21" i="1"/>
  <c r="L21" i="1" s="1"/>
  <c r="O21" i="1" s="1"/>
  <c r="H21" i="1"/>
  <c r="K20" i="1"/>
  <c r="J20" i="1"/>
  <c r="M20" i="1" s="1"/>
  <c r="H20" i="1"/>
  <c r="N22" i="2" l="1"/>
  <c r="N29" i="2"/>
  <c r="P21" i="1"/>
  <c r="P29" i="1"/>
  <c r="N28" i="2"/>
  <c r="N20" i="1"/>
  <c r="N21" i="1"/>
  <c r="M22" i="1"/>
  <c r="L23" i="1"/>
  <c r="O23" i="1" s="1"/>
  <c r="N25" i="1"/>
  <c r="M26" i="1"/>
  <c r="L27" i="1"/>
  <c r="O27" i="1" s="1"/>
  <c r="N29" i="1"/>
  <c r="L20" i="2"/>
  <c r="O20" i="2" s="1"/>
  <c r="N20" i="2" s="1"/>
  <c r="L21" i="2"/>
  <c r="O21" i="2" s="1"/>
  <c r="P21" i="2" s="1"/>
  <c r="L22" i="2"/>
  <c r="O22" i="2" s="1"/>
  <c r="P22" i="2" s="1"/>
  <c r="L23" i="2"/>
  <c r="O23" i="2" s="1"/>
  <c r="P23" i="2" s="1"/>
  <c r="L24" i="2"/>
  <c r="O24" i="2" s="1"/>
  <c r="P24" i="2" s="1"/>
  <c r="L25" i="2"/>
  <c r="O25" i="2" s="1"/>
  <c r="P25" i="2" s="1"/>
  <c r="L26" i="2"/>
  <c r="O26" i="2" s="1"/>
  <c r="P26" i="2" s="1"/>
  <c r="L27" i="2"/>
  <c r="O27" i="2" s="1"/>
  <c r="P27" i="2" s="1"/>
  <c r="L28" i="2"/>
  <c r="O28" i="2" s="1"/>
  <c r="P28" i="2" s="1"/>
  <c r="L29" i="2"/>
  <c r="O29" i="2" s="1"/>
  <c r="P29" i="2" s="1"/>
  <c r="N28" i="1"/>
  <c r="L28" i="1"/>
  <c r="O28" i="1" s="1"/>
  <c r="M20" i="2"/>
  <c r="M21" i="2"/>
  <c r="M22" i="2"/>
  <c r="M23" i="2"/>
  <c r="M24" i="2"/>
  <c r="M25" i="2"/>
  <c r="M26" i="2"/>
  <c r="M27" i="2"/>
  <c r="M28" i="2"/>
  <c r="M29" i="2"/>
  <c r="N24" i="1"/>
  <c r="L20" i="1"/>
  <c r="O20" i="1" s="1"/>
  <c r="L24" i="1"/>
  <c r="O24" i="1" s="1"/>
  <c r="Q28" i="1" l="1"/>
  <c r="P28" i="1"/>
  <c r="Q27" i="1"/>
  <c r="P27" i="1"/>
  <c r="N24" i="2"/>
  <c r="Q26" i="1"/>
  <c r="Q22" i="1"/>
  <c r="N25" i="2"/>
  <c r="Q25" i="1"/>
  <c r="Q23" i="1"/>
  <c r="P23" i="1"/>
  <c r="P26" i="1"/>
  <c r="P22" i="1"/>
  <c r="N21" i="2"/>
  <c r="P25" i="1"/>
  <c r="Q20" i="1"/>
  <c r="P20" i="1"/>
  <c r="O30" i="1"/>
  <c r="Q24" i="1"/>
  <c r="P24" i="1"/>
  <c r="O30" i="2"/>
  <c r="P20" i="2"/>
  <c r="Q29" i="1"/>
  <c r="Q21" i="1"/>
  <c r="N27" i="2"/>
  <c r="N26" i="2"/>
  <c r="N23" i="2"/>
  <c r="A33" i="1" l="1"/>
  <c r="O31" i="1"/>
  <c r="A33" i="2"/>
  <c r="O31" i="2"/>
  <c r="I10" i="1" l="1"/>
  <c r="H10" i="1"/>
  <c r="H10" i="2"/>
  <c r="I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2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3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4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5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6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7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8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9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2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3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4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5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6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7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8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9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<sst xmlns="http://schemas.openxmlformats.org/spreadsheetml/2006/main" count="190" uniqueCount="63">
  <si>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</si>
  <si>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</si>
  <si>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</si>
  <si>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</si>
  <si>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</si>
  <si>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</si>
  <si>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</si>
  <si>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</si>
  <si>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</si>
  <si>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</si>
  <si>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</si>
  <si>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</si>
  <si>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</si>
  <si>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</si>
  <si>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</si>
  <si>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</si>
  <si>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</si>
  <si>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</si>
  <si>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</si>
  <si>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</si>
  <si>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</si>
  <si>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Referencial de Preço SINAPI 2025 AGOSTO Onerada</t>
  </si>
  <si>
    <t>Serviços Técnicos</t>
  </si>
  <si>
    <t>CPU137905</t>
  </si>
  <si>
    <t>MOBILIZAÇÃO E DESMOBILIZAÇÃO DE EQUIPAMENTO DE SONDAGEM A PERCUSSÃO COM ENSAIO DE PENETRAÇÃO PADRÃO (SPT)   (CUSTO FIXO) - (SICOR-MG)</t>
  </si>
  <si>
    <t>UN</t>
  </si>
  <si>
    <t/>
  </si>
  <si>
    <t>CPU137904</t>
  </si>
  <si>
    <t>PLANILHA ORÇAMENTÁRIA (PLANILHA DE QUANTITATIVOS, MEMÓRIA DE CÁLCULO,COMPOSIÇÕES DE CUSTOS, CRONOGRAMA FÍSICO-FINANCEIRO E COTAÇÕES DE PREÇOS) - (DER-ES)</t>
  </si>
  <si>
    <t>M2</t>
  </si>
  <si>
    <t>CPU137895</t>
  </si>
  <si>
    <t>PROJETO ARQUITETÔNICO - (DER-ES)</t>
  </si>
  <si>
    <t>CPU137901</t>
  </si>
  <si>
    <t>PROJETO DE CLIMATIZAÇÃO E CONFORTO AMBIENTAL - (DER-ES)</t>
  </si>
  <si>
    <t>CPU137900</t>
  </si>
  <si>
    <t>PROJETO DE PREVENÇÃO E COMBATE A INCÊNDIO - (DER-ES)</t>
  </si>
  <si>
    <t>CPU137899</t>
  </si>
  <si>
    <t>PROJETO DO SIST.DE CABEAMENTO ESTRUTURADO (VOZ, DADOS E SONORIZAÇÃO) - (DER-ES)</t>
  </si>
  <si>
    <t>CPU137896</t>
  </si>
  <si>
    <t>PROJETO ESTRUTURAL, INCLUSIVE FUNDAÇÃO - (DER-ES)</t>
  </si>
  <si>
    <t>CPU137897</t>
  </si>
  <si>
    <t>PROJETO HIDROSSANITÁRIO - (DER-ES)</t>
  </si>
  <si>
    <t>CPU137898</t>
  </si>
  <si>
    <t>PROJETO REDES ELÉTRICAS - (DER-ES)</t>
  </si>
  <si>
    <t>CPU137906</t>
  </si>
  <si>
    <t>SONDAGEM A PERCUSSÃO COM ENSAIO DE PENETRAÇÃO PADRÃO (SPT), DIÂMETRO 2.1/2", EXCLUSIVE MOBILIZAÇÃO E DESMOBILIZAÇÃO - (SICOR-MG)</t>
  </si>
  <si>
    <t>M</t>
  </si>
  <si>
    <t xml:space="preserve">Total do Grupo: </t>
  </si>
  <si>
    <t xml:space="preserve">Total da Proposta: </t>
  </si>
  <si>
    <t>Sistema Integrado de Controle de Obras Públicas</t>
  </si>
  <si>
    <t>Emitido em: 29/05/2026</t>
  </si>
  <si>
    <t>Obra:</t>
  </si>
  <si>
    <t>Contratação de projeto de engenharia e arquitetura para o Complexo  de  Segurança  Pública  do município  de  Araranguá localizado na rua Regimento Barriga Verde, 800, centro, Araranguá/SC CEP: 88900-000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</si>
  <si>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</si>
  <si>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</si>
  <si>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</si>
  <si>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</si>
  <si>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</si>
  <si>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</si>
  <si>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</si>
  <si>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</si>
  <si>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</si>
  <si>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253 - Tabela Referencial de Preço SINAPI 2025 AGOSTO Onerada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</si>
</sst>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400000</xdr:colOff>
      <xdr:row>34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400000</xdr:colOff>
      <xdr:row>34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6"/>
  <sheetViews>
    <sheetView tabSelected="1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51</v>
      </c>
      <c r="B6" s="17" t="s">
        <v>52</v>
      </c>
      <c r="C6" s="17"/>
      <c r="D6" s="17"/>
      <c r="H6" s="9" t="s">
        <v>59</v>
      </c>
    </row>
    <row r="7" spans="1:9">
      <c r="A7" s="10" t="s">
        <v>53</v>
      </c>
      <c r="B7" s="6"/>
    </row>
    <row r="8" spans="1:9">
      <c r="A8" s="10" t="s">
        <v>54</v>
      </c>
      <c r="B8" s="6"/>
    </row>
    <row r="9" spans="1:9">
      <c r="A9" s="10" t="s">
        <v>55</v>
      </c>
      <c r="B9" s="6"/>
      <c r="H9" s="12" t="s">
        <v>60</v>
      </c>
      <c r="I9" s="12" t="s">
        <v>61</v>
      </c>
    </row>
    <row r="10" spans="1:9">
      <c r="A10" s="10" t="s">
        <v>56</v>
      </c>
      <c r="B10" s="13" t="s">
        <v>26</v>
      </c>
      <c r="D10" s="10" t="s">
        <v>57</v>
      </c>
      <c r="E10" s="13" t="s">
        <v>26</v>
      </c>
      <c r="H10" s="13" t="e">
        <f>SUM(M:M)/O31</f>
        <v>#VALUE!</v>
      </c>
      <c r="I10" s="13" t="e">
        <f>SUM(N:N)/O31</f>
        <v>#VALUE!</v>
      </c>
    </row>
    <row r="11" spans="1:9">
      <c r="A11" s="10" t="s">
        <v>57</v>
      </c>
      <c r="B11" s="13">
        <v>0.26239999999999997</v>
      </c>
      <c r="D11" s="10" t="s">
        <v>58</v>
      </c>
      <c r="E11" s="13" t="s">
        <v>26</v>
      </c>
    </row>
    <row r="13" spans="1:9" ht="24.95" customHeight="1">
      <c r="A13" s="10" t="s">
        <v>4</v>
      </c>
      <c r="B13" s="18" t="s">
        <v>62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 t="s">
        <v>21</v>
      </c>
      <c r="B20" s="3" t="s">
        <v>23</v>
      </c>
      <c r="C20" s="3" t="s">
        <v>24</v>
      </c>
      <c r="D20" s="3" t="s">
        <v>25</v>
      </c>
      <c r="E20" s="3">
        <v>1</v>
      </c>
      <c r="F20" s="1" t="s">
        <v>26</v>
      </c>
      <c r="G20" s="1" t="s">
        <v>26</v>
      </c>
      <c r="H20" s="2" t="e">
        <f t="shared" ref="H20:H29" si="0">F20+G20</f>
        <v>#VALUE!</v>
      </c>
      <c r="I20" s="5">
        <v>26.24</v>
      </c>
      <c r="J20" s="2" t="e">
        <f t="shared" ref="J20:J29" si="1">F20+(I20/100*F20)</f>
        <v>#VALUE!</v>
      </c>
      <c r="K20" s="2" t="e">
        <f t="shared" ref="K20:K29" si="2">G20+(I20/100*G20)</f>
        <v>#VALUE!</v>
      </c>
      <c r="L20" s="2" t="e">
        <f t="shared" ref="L20:L29" si="3">TRUNC(J20+K20,2)</f>
        <v>#VALUE!</v>
      </c>
      <c r="M20" s="2" t="e">
        <f t="shared" ref="M20:M29" si="4">TRUNC(IF((J20+K20), (J20/(J20+K20)*O20), 0), 2)</f>
        <v>#VALUE!</v>
      </c>
      <c r="N20" s="2" t="e">
        <f t="shared" ref="N20:N29" si="5">TRUNC(IF((J20+K20), (K20/(J20+K20)*O20), 0), 2)</f>
        <v>#VALUE!</v>
      </c>
      <c r="O20" s="2" t="e">
        <f t="shared" ref="O20:O29" si="6">TRUNC(L20*E20,2)</f>
        <v>#VALUE!</v>
      </c>
      <c r="P20" s="3" t="e">
        <f>IF(O20&lt;=(Referencial!O20*1.05),"PREÇO VÁLIDO","PREÇO INVÁLIDO")</f>
        <v>#VALUE!</v>
      </c>
      <c r="Q20" s="2" t="e">
        <f>(O20/Referencial!O20)-1</f>
        <v>#VALUE!</v>
      </c>
    </row>
    <row r="21" spans="1:17" ht="24.95" customHeight="1">
      <c r="A21" s="3" t="s">
        <v>21</v>
      </c>
      <c r="B21" s="3" t="s">
        <v>27</v>
      </c>
      <c r="C21" s="3" t="s">
        <v>28</v>
      </c>
      <c r="D21" s="3" t="s">
        <v>29</v>
      </c>
      <c r="E21" s="3">
        <v>2623.92</v>
      </c>
      <c r="F21" s="1" t="s">
        <v>26</v>
      </c>
      <c r="G21" s="1" t="s">
        <v>26</v>
      </c>
      <c r="H21" s="2" t="e">
        <f t="shared" si="0"/>
        <v>#VALUE!</v>
      </c>
      <c r="I21" s="5">
        <v>26.24</v>
      </c>
      <c r="J21" s="2" t="e">
        <f t="shared" si="1"/>
        <v>#VALUE!</v>
      </c>
      <c r="K21" s="2" t="e">
        <f t="shared" si="2"/>
        <v>#VALUE!</v>
      </c>
      <c r="L21" s="2" t="e">
        <f t="shared" si="3"/>
        <v>#VALUE!</v>
      </c>
      <c r="M21" s="2" t="e">
        <f t="shared" si="4"/>
        <v>#VALUE!</v>
      </c>
      <c r="N21" s="2" t="e">
        <f t="shared" si="5"/>
        <v>#VALUE!</v>
      </c>
      <c r="O21" s="2" t="e">
        <f t="shared" si="6"/>
        <v>#VALUE!</v>
      </c>
      <c r="P21" s="3" t="e">
        <f>IF(O21&lt;=(Referencial!O21*1.05),"PREÇO VÁLIDO","PREÇO INVÁLIDO")</f>
        <v>#VALUE!</v>
      </c>
      <c r="Q21" s="2" t="e">
        <f>(O21/Referencial!O21)-1</f>
        <v>#VALUE!</v>
      </c>
    </row>
    <row r="22" spans="1:17" ht="24.95" customHeight="1">
      <c r="A22" s="3" t="s">
        <v>21</v>
      </c>
      <c r="B22" s="3" t="s">
        <v>30</v>
      </c>
      <c r="C22" s="3" t="s">
        <v>31</v>
      </c>
      <c r="D22" s="3" t="s">
        <v>29</v>
      </c>
      <c r="E22" s="3">
        <v>2623.92</v>
      </c>
      <c r="F22" s="1" t="s">
        <v>26</v>
      </c>
      <c r="G22" s="1" t="s">
        <v>26</v>
      </c>
      <c r="H22" s="2" t="e">
        <f t="shared" si="0"/>
        <v>#VALUE!</v>
      </c>
      <c r="I22" s="5">
        <v>26.24</v>
      </c>
      <c r="J22" s="2" t="e">
        <f t="shared" si="1"/>
        <v>#VALUE!</v>
      </c>
      <c r="K22" s="2" t="e">
        <f t="shared" si="2"/>
        <v>#VALUE!</v>
      </c>
      <c r="L22" s="2" t="e">
        <f t="shared" si="3"/>
        <v>#VALUE!</v>
      </c>
      <c r="M22" s="2" t="e">
        <f t="shared" si="4"/>
        <v>#VALUE!</v>
      </c>
      <c r="N22" s="2" t="e">
        <f t="shared" si="5"/>
        <v>#VALUE!</v>
      </c>
      <c r="O22" s="2" t="e">
        <f t="shared" si="6"/>
        <v>#VALUE!</v>
      </c>
      <c r="P22" s="3" t="e">
        <f>IF(O22&lt;=(Referencial!O22*1.05),"PREÇO VÁLIDO","PREÇO INVÁLIDO")</f>
        <v>#VALUE!</v>
      </c>
      <c r="Q22" s="2" t="e">
        <f>(O22/Referencial!O22)-1</f>
        <v>#VALUE!</v>
      </c>
    </row>
    <row r="23" spans="1:17" ht="24.95" customHeight="1">
      <c r="A23" s="3" t="s">
        <v>21</v>
      </c>
      <c r="B23" s="3" t="s">
        <v>32</v>
      </c>
      <c r="C23" s="3" t="s">
        <v>33</v>
      </c>
      <c r="D23" s="3" t="s">
        <v>29</v>
      </c>
      <c r="E23" s="3">
        <v>2136.69</v>
      </c>
      <c r="F23" s="1" t="s">
        <v>26</v>
      </c>
      <c r="G23" s="1" t="s">
        <v>26</v>
      </c>
      <c r="H23" s="2" t="e">
        <f t="shared" si="0"/>
        <v>#VALUE!</v>
      </c>
      <c r="I23" s="5">
        <v>26.24</v>
      </c>
      <c r="J23" s="2" t="e">
        <f t="shared" si="1"/>
        <v>#VALUE!</v>
      </c>
      <c r="K23" s="2" t="e">
        <f t="shared" si="2"/>
        <v>#VALUE!</v>
      </c>
      <c r="L23" s="2" t="e">
        <f t="shared" si="3"/>
        <v>#VALUE!</v>
      </c>
      <c r="M23" s="2" t="e">
        <f t="shared" si="4"/>
        <v>#VALUE!</v>
      </c>
      <c r="N23" s="2" t="e">
        <f t="shared" si="5"/>
        <v>#VALUE!</v>
      </c>
      <c r="O23" s="2" t="e">
        <f t="shared" si="6"/>
        <v>#VALUE!</v>
      </c>
      <c r="P23" s="3" t="e">
        <f>IF(O23&lt;=(Referencial!O23*1.05),"PREÇO VÁLIDO","PREÇO INVÁLIDO")</f>
        <v>#VALUE!</v>
      </c>
      <c r="Q23" s="2" t="e">
        <f>(O23/Referencial!O23)-1</f>
        <v>#VALUE!</v>
      </c>
    </row>
    <row r="24" spans="1:17" ht="24.95" customHeight="1">
      <c r="A24" s="3" t="s">
        <v>21</v>
      </c>
      <c r="B24" s="3" t="s">
        <v>34</v>
      </c>
      <c r="C24" s="3" t="s">
        <v>35</v>
      </c>
      <c r="D24" s="3" t="s">
        <v>29</v>
      </c>
      <c r="E24" s="3">
        <v>2136.69</v>
      </c>
      <c r="F24" s="1" t="s">
        <v>26</v>
      </c>
      <c r="G24" s="1" t="s">
        <v>26</v>
      </c>
      <c r="H24" s="2" t="e">
        <f t="shared" si="0"/>
        <v>#VALUE!</v>
      </c>
      <c r="I24" s="5">
        <v>26.24</v>
      </c>
      <c r="J24" s="2" t="e">
        <f t="shared" si="1"/>
        <v>#VALUE!</v>
      </c>
      <c r="K24" s="2" t="e">
        <f t="shared" si="2"/>
        <v>#VALUE!</v>
      </c>
      <c r="L24" s="2" t="e">
        <f t="shared" si="3"/>
        <v>#VALUE!</v>
      </c>
      <c r="M24" s="2" t="e">
        <f t="shared" si="4"/>
        <v>#VALUE!</v>
      </c>
      <c r="N24" s="2" t="e">
        <f t="shared" si="5"/>
        <v>#VALUE!</v>
      </c>
      <c r="O24" s="2" t="e">
        <f t="shared" si="6"/>
        <v>#VALUE!</v>
      </c>
      <c r="P24" s="3" t="e">
        <f>IF(O24&lt;=(Referencial!O24*1.05),"PREÇO VÁLIDO","PREÇO INVÁLIDO")</f>
        <v>#VALUE!</v>
      </c>
      <c r="Q24" s="2" t="e">
        <f>(O24/Referencial!O24)-1</f>
        <v>#VALUE!</v>
      </c>
    </row>
    <row r="25" spans="1:17" ht="24.95" customHeight="1">
      <c r="A25" s="3" t="s">
        <v>21</v>
      </c>
      <c r="B25" s="3" t="s">
        <v>36</v>
      </c>
      <c r="C25" s="3" t="s">
        <v>37</v>
      </c>
      <c r="D25" s="3" t="s">
        <v>29</v>
      </c>
      <c r="E25" s="3">
        <v>2136.69</v>
      </c>
      <c r="F25" s="1" t="s">
        <v>26</v>
      </c>
      <c r="G25" s="1" t="s">
        <v>26</v>
      </c>
      <c r="H25" s="2" t="e">
        <f t="shared" si="0"/>
        <v>#VALUE!</v>
      </c>
      <c r="I25" s="5">
        <v>26.24</v>
      </c>
      <c r="J25" s="2" t="e">
        <f t="shared" si="1"/>
        <v>#VALUE!</v>
      </c>
      <c r="K25" s="2" t="e">
        <f t="shared" si="2"/>
        <v>#VALUE!</v>
      </c>
      <c r="L25" s="2" t="e">
        <f t="shared" si="3"/>
        <v>#VALUE!</v>
      </c>
      <c r="M25" s="2" t="e">
        <f t="shared" si="4"/>
        <v>#VALUE!</v>
      </c>
      <c r="N25" s="2" t="e">
        <f t="shared" si="5"/>
        <v>#VALUE!</v>
      </c>
      <c r="O25" s="2" t="e">
        <f t="shared" si="6"/>
        <v>#VALUE!</v>
      </c>
      <c r="P25" s="3" t="e">
        <f>IF(O25&lt;=(Referencial!O25*1.05),"PREÇO VÁLIDO","PREÇO INVÁLIDO")</f>
        <v>#VALUE!</v>
      </c>
      <c r="Q25" s="2" t="e">
        <f>(O25/Referencial!O25)-1</f>
        <v>#VALUE!</v>
      </c>
    </row>
    <row r="26" spans="1:17" ht="24.95" customHeight="1">
      <c r="A26" s="3" t="s">
        <v>21</v>
      </c>
      <c r="B26" s="3" t="s">
        <v>38</v>
      </c>
      <c r="C26" s="3" t="s">
        <v>39</v>
      </c>
      <c r="D26" s="3" t="s">
        <v>29</v>
      </c>
      <c r="E26" s="3">
        <v>760</v>
      </c>
      <c r="F26" s="1" t="s">
        <v>26</v>
      </c>
      <c r="G26" s="1" t="s">
        <v>26</v>
      </c>
      <c r="H26" s="2" t="e">
        <f t="shared" si="0"/>
        <v>#VALUE!</v>
      </c>
      <c r="I26" s="5">
        <v>26.24</v>
      </c>
      <c r="J26" s="2" t="e">
        <f t="shared" si="1"/>
        <v>#VALUE!</v>
      </c>
      <c r="K26" s="2" t="e">
        <f t="shared" si="2"/>
        <v>#VALUE!</v>
      </c>
      <c r="L26" s="2" t="e">
        <f t="shared" si="3"/>
        <v>#VALUE!</v>
      </c>
      <c r="M26" s="2" t="e">
        <f t="shared" si="4"/>
        <v>#VALUE!</v>
      </c>
      <c r="N26" s="2" t="e">
        <f t="shared" si="5"/>
        <v>#VALUE!</v>
      </c>
      <c r="O26" s="2" t="e">
        <f t="shared" si="6"/>
        <v>#VALUE!</v>
      </c>
      <c r="P26" s="3" t="e">
        <f>IF(O26&lt;=(Referencial!O26*1.05),"PREÇO VÁLIDO","PREÇO INVÁLIDO")</f>
        <v>#VALUE!</v>
      </c>
      <c r="Q26" s="2" t="e">
        <f>(O26/Referencial!O26)-1</f>
        <v>#VALUE!</v>
      </c>
    </row>
    <row r="27" spans="1:17" ht="24.95" customHeight="1">
      <c r="A27" s="3" t="s">
        <v>21</v>
      </c>
      <c r="B27" s="3" t="s">
        <v>40</v>
      </c>
      <c r="C27" s="3" t="s">
        <v>41</v>
      </c>
      <c r="D27" s="3" t="s">
        <v>29</v>
      </c>
      <c r="E27" s="3">
        <v>2136.69</v>
      </c>
      <c r="F27" s="1" t="s">
        <v>26</v>
      </c>
      <c r="G27" s="1" t="s">
        <v>26</v>
      </c>
      <c r="H27" s="2" t="e">
        <f t="shared" si="0"/>
        <v>#VALUE!</v>
      </c>
      <c r="I27" s="5">
        <v>26.24</v>
      </c>
      <c r="J27" s="2" t="e">
        <f t="shared" si="1"/>
        <v>#VALUE!</v>
      </c>
      <c r="K27" s="2" t="e">
        <f t="shared" si="2"/>
        <v>#VALUE!</v>
      </c>
      <c r="L27" s="2" t="e">
        <f t="shared" si="3"/>
        <v>#VALUE!</v>
      </c>
      <c r="M27" s="2" t="e">
        <f t="shared" si="4"/>
        <v>#VALUE!</v>
      </c>
      <c r="N27" s="2" t="e">
        <f t="shared" si="5"/>
        <v>#VALUE!</v>
      </c>
      <c r="O27" s="2" t="e">
        <f t="shared" si="6"/>
        <v>#VALUE!</v>
      </c>
      <c r="P27" s="3" t="e">
        <f>IF(O27&lt;=(Referencial!O27*1.05),"PREÇO VÁLIDO","PREÇO INVÁLIDO")</f>
        <v>#VALUE!</v>
      </c>
      <c r="Q27" s="2" t="e">
        <f>(O27/Referencial!O27)-1</f>
        <v>#VALUE!</v>
      </c>
    </row>
    <row r="28" spans="1:17" ht="24.95" customHeight="1">
      <c r="A28" s="3" t="s">
        <v>21</v>
      </c>
      <c r="B28" s="3" t="s">
        <v>42</v>
      </c>
      <c r="C28" s="3" t="s">
        <v>43</v>
      </c>
      <c r="D28" s="3" t="s">
        <v>29</v>
      </c>
      <c r="E28" s="3">
        <v>2136.69</v>
      </c>
      <c r="F28" s="1" t="s">
        <v>26</v>
      </c>
      <c r="G28" s="1" t="s">
        <v>26</v>
      </c>
      <c r="H28" s="2" t="e">
        <f t="shared" si="0"/>
        <v>#VALUE!</v>
      </c>
      <c r="I28" s="5">
        <v>26.24</v>
      </c>
      <c r="J28" s="2" t="e">
        <f t="shared" si="1"/>
        <v>#VALUE!</v>
      </c>
      <c r="K28" s="2" t="e">
        <f t="shared" si="2"/>
        <v>#VALUE!</v>
      </c>
      <c r="L28" s="2" t="e">
        <f t="shared" si="3"/>
        <v>#VALUE!</v>
      </c>
      <c r="M28" s="2" t="e">
        <f t="shared" si="4"/>
        <v>#VALUE!</v>
      </c>
      <c r="N28" s="2" t="e">
        <f t="shared" si="5"/>
        <v>#VALUE!</v>
      </c>
      <c r="O28" s="2" t="e">
        <f t="shared" si="6"/>
        <v>#VALUE!</v>
      </c>
      <c r="P28" s="3" t="e">
        <f>IF(O28&lt;=(Referencial!O28*1.05),"PREÇO VÁLIDO","PREÇO INVÁLIDO")</f>
        <v>#VALUE!</v>
      </c>
      <c r="Q28" s="2" t="e">
        <f>(O28/Referencial!O28)-1</f>
        <v>#VALUE!</v>
      </c>
    </row>
    <row r="29" spans="1:17" ht="24.95" customHeight="1">
      <c r="A29" s="3" t="s">
        <v>21</v>
      </c>
      <c r="B29" s="3" t="s">
        <v>44</v>
      </c>
      <c r="C29" s="3" t="s">
        <v>45</v>
      </c>
      <c r="D29" s="3" t="s">
        <v>46</v>
      </c>
      <c r="E29" s="3">
        <v>60</v>
      </c>
      <c r="F29" s="1" t="s">
        <v>26</v>
      </c>
      <c r="G29" s="1" t="s">
        <v>26</v>
      </c>
      <c r="H29" s="2" t="e">
        <f t="shared" si="0"/>
        <v>#VALUE!</v>
      </c>
      <c r="I29" s="5">
        <v>26.24</v>
      </c>
      <c r="J29" s="2" t="e">
        <f t="shared" si="1"/>
        <v>#VALUE!</v>
      </c>
      <c r="K29" s="2" t="e">
        <f t="shared" si="2"/>
        <v>#VALUE!</v>
      </c>
      <c r="L29" s="2" t="e">
        <f t="shared" si="3"/>
        <v>#VALUE!</v>
      </c>
      <c r="M29" s="2" t="e">
        <f t="shared" si="4"/>
        <v>#VALUE!</v>
      </c>
      <c r="N29" s="2" t="e">
        <f t="shared" si="5"/>
        <v>#VALUE!</v>
      </c>
      <c r="O29" s="2" t="e">
        <f t="shared" si="6"/>
        <v>#VALUE!</v>
      </c>
      <c r="P29" s="3" t="e">
        <f>IF(O29&lt;=(Referencial!O29*1.05),"PREÇO VÁLIDO","PREÇO INVÁLIDO")</f>
        <v>#VALUE!</v>
      </c>
      <c r="Q29" s="2" t="e">
        <f>(O29/Referencial!O29)-1</f>
        <v>#VALUE!</v>
      </c>
    </row>
    <row r="30" spans="1:17">
      <c r="N30" s="7" t="s">
        <v>47</v>
      </c>
      <c r="O30" s="8" t="e">
        <f>TRUNC(SUM(O17:O29), 2)</f>
        <v>#VALUE!</v>
      </c>
    </row>
    <row r="31" spans="1:17">
      <c r="N31" s="7" t="s">
        <v>48</v>
      </c>
      <c r="O31" s="8" t="e">
        <f>TRUNC(SUM(O30), 2)</f>
        <v>#VALUE!</v>
      </c>
    </row>
    <row r="33" spans="1:2">
      <c r="A33" t="e">
        <f>CONCATENATE("Importa o presente valor total proposto em: ", TEXT(SUM(O30), "R$ #.###,#0"))</f>
        <v>#VALUE!</v>
      </c>
    </row>
    <row r="35" spans="1:2">
      <c r="B35" s="9" t="s">
        <v>49</v>
      </c>
    </row>
    <row r="36" spans="1:2">
      <c r="B36" s="9" t="s">
        <v>50</v>
      </c>
    </row>
  </sheetData>
  <sheetProtection password="E889" sheet="1" objects="1" scenarios="1" selectLockedCells="1"/>
  <autoFilter ref="A18:Q29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51</v>
      </c>
      <c r="B6" s="17" t="s">
        <v>52</v>
      </c>
      <c r="C6" s="17"/>
      <c r="D6" s="17"/>
      <c r="H6" s="9" t="s">
        <v>59</v>
      </c>
    </row>
    <row r="7" spans="1:9">
      <c r="A7" s="10" t="s">
        <v>53</v>
      </c>
      <c r="B7" s="6"/>
    </row>
    <row r="8" spans="1:9">
      <c r="A8" s="10" t="s">
        <v>54</v>
      </c>
      <c r="B8" s="6"/>
    </row>
    <row r="9" spans="1:9">
      <c r="A9" s="10" t="s">
        <v>55</v>
      </c>
      <c r="B9" s="6"/>
      <c r="H9" s="12" t="s">
        <v>60</v>
      </c>
      <c r="I9" s="12" t="s">
        <v>61</v>
      </c>
    </row>
    <row r="10" spans="1:9">
      <c r="A10" s="10" t="s">
        <v>56</v>
      </c>
      <c r="B10" s="13" t="s">
        <v>26</v>
      </c>
      <c r="D10" s="10" t="s">
        <v>57</v>
      </c>
      <c r="E10" s="13" t="s">
        <v>26</v>
      </c>
      <c r="H10" s="13">
        <f>SUM(M:M)/O31</f>
        <v>0</v>
      </c>
      <c r="I10" s="13">
        <f>SUM(N:N)/O31</f>
        <v>1.0000000000000002</v>
      </c>
    </row>
    <row r="11" spans="1:9">
      <c r="A11" s="10" t="s">
        <v>57</v>
      </c>
      <c r="B11" s="13">
        <v>0.26239999999999997</v>
      </c>
      <c r="D11" s="10" t="s">
        <v>58</v>
      </c>
      <c r="E11" s="13" t="s">
        <v>26</v>
      </c>
    </row>
    <row r="13" spans="1:9" ht="24.95" customHeight="1">
      <c r="A13" s="10" t="s">
        <v>4</v>
      </c>
      <c r="B13" s="18" t="s">
        <v>62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 t="s">
        <v>21</v>
      </c>
      <c r="B20" s="3" t="s">
        <v>23</v>
      </c>
      <c r="C20" s="3" t="s">
        <v>24</v>
      </c>
      <c r="D20" s="3" t="s">
        <v>25</v>
      </c>
      <c r="E20" s="3">
        <v>1</v>
      </c>
      <c r="F20" s="2">
        <v>0</v>
      </c>
      <c r="G20" s="2">
        <v>928.23</v>
      </c>
      <c r="H20" s="2">
        <f t="shared" ref="H20:H29" si="0">F20+G20</f>
        <v>928.23</v>
      </c>
      <c r="I20" s="4">
        <v>26.24</v>
      </c>
      <c r="J20" s="2">
        <f t="shared" ref="J20:J29" si="1">F20+(I20/100*F20)</f>
        <v>0</v>
      </c>
      <c r="K20" s="2">
        <f t="shared" ref="K20:K29" si="2">G20+(I20/100*G20)</f>
        <v>1171.797552</v>
      </c>
      <c r="L20" s="2">
        <f t="shared" ref="L20:L29" si="3">TRUNC(J20+K20,2)</f>
        <v>1171.79</v>
      </c>
      <c r="M20" s="2">
        <f t="shared" ref="M20:M29" si="4">TRUNC(IF((J20+K20), (J20/(J20+K20)*O20), 0), 2)</f>
        <v>0</v>
      </c>
      <c r="N20" s="2">
        <f t="shared" ref="N20:N29" si="5">TRUNC(IF((J20+K20), (K20/(J20+K20)*O20), 0), 2)</f>
        <v>1171.79</v>
      </c>
      <c r="O20" s="2">
        <f t="shared" ref="O20:O29" si="6">TRUNC(L20*E20,2)</f>
        <v>1171.79</v>
      </c>
      <c r="P20" s="3" t="str">
        <f>IF(O20&lt;=(Referencial!O20*1.05),"PREÇO VÁLIDO","PREÇO INVÁLIDO")</f>
        <v>PREÇO VÁLIDO</v>
      </c>
    </row>
    <row r="21" spans="1:17" ht="24.95" customHeight="1">
      <c r="A21" s="3" t="s">
        <v>21</v>
      </c>
      <c r="B21" s="3" t="s">
        <v>27</v>
      </c>
      <c r="C21" s="3" t="s">
        <v>28</v>
      </c>
      <c r="D21" s="3" t="s">
        <v>29</v>
      </c>
      <c r="E21" s="3">
        <v>2623.92</v>
      </c>
      <c r="F21" s="2">
        <v>0</v>
      </c>
      <c r="G21" s="2">
        <v>6.59</v>
      </c>
      <c r="H21" s="2">
        <f t="shared" si="0"/>
        <v>6.59</v>
      </c>
      <c r="I21" s="4">
        <v>26.24</v>
      </c>
      <c r="J21" s="2">
        <f t="shared" si="1"/>
        <v>0</v>
      </c>
      <c r="K21" s="2">
        <f t="shared" si="2"/>
        <v>8.3192159999999991</v>
      </c>
      <c r="L21" s="2">
        <f t="shared" si="3"/>
        <v>8.31</v>
      </c>
      <c r="M21" s="2">
        <f t="shared" si="4"/>
        <v>0</v>
      </c>
      <c r="N21" s="2">
        <f t="shared" si="5"/>
        <v>21804.77</v>
      </c>
      <c r="O21" s="2">
        <f t="shared" si="6"/>
        <v>21804.77</v>
      </c>
      <c r="P21" s="3" t="str">
        <f>IF(O21&lt;=(Referencial!O21*1.05),"PREÇO VÁLIDO","PREÇO INVÁLIDO")</f>
        <v>PREÇO VÁLIDO</v>
      </c>
    </row>
    <row r="22" spans="1:17" ht="24.95" customHeight="1">
      <c r="A22" s="3" t="s">
        <v>21</v>
      </c>
      <c r="B22" s="3" t="s">
        <v>30</v>
      </c>
      <c r="C22" s="3" t="s">
        <v>31</v>
      </c>
      <c r="D22" s="3" t="s">
        <v>29</v>
      </c>
      <c r="E22" s="3">
        <v>2623.92</v>
      </c>
      <c r="F22" s="2">
        <v>0</v>
      </c>
      <c r="G22" s="2">
        <v>31.91</v>
      </c>
      <c r="H22" s="2">
        <f t="shared" si="0"/>
        <v>31.91</v>
      </c>
      <c r="I22" s="4">
        <v>26.24</v>
      </c>
      <c r="J22" s="2">
        <f t="shared" si="1"/>
        <v>0</v>
      </c>
      <c r="K22" s="2">
        <f t="shared" si="2"/>
        <v>40.283183999999999</v>
      </c>
      <c r="L22" s="2">
        <f t="shared" si="3"/>
        <v>40.28</v>
      </c>
      <c r="M22" s="2">
        <f t="shared" si="4"/>
        <v>0</v>
      </c>
      <c r="N22" s="2">
        <f t="shared" si="5"/>
        <v>105691.49</v>
      </c>
      <c r="O22" s="2">
        <f t="shared" si="6"/>
        <v>105691.49</v>
      </c>
      <c r="P22" s="3" t="str">
        <f>IF(O22&lt;=(Referencial!O22*1.05),"PREÇO VÁLIDO","PREÇO INVÁLIDO")</f>
        <v>PREÇO VÁLIDO</v>
      </c>
    </row>
    <row r="23" spans="1:17" ht="24.95" customHeight="1">
      <c r="A23" s="3" t="s">
        <v>21</v>
      </c>
      <c r="B23" s="3" t="s">
        <v>32</v>
      </c>
      <c r="C23" s="3" t="s">
        <v>33</v>
      </c>
      <c r="D23" s="3" t="s">
        <v>29</v>
      </c>
      <c r="E23" s="3">
        <v>2136.69</v>
      </c>
      <c r="F23" s="2">
        <v>0</v>
      </c>
      <c r="G23" s="2">
        <v>5.23</v>
      </c>
      <c r="H23" s="2">
        <f t="shared" si="0"/>
        <v>5.23</v>
      </c>
      <c r="I23" s="4">
        <v>26.24</v>
      </c>
      <c r="J23" s="2">
        <f t="shared" si="1"/>
        <v>0</v>
      </c>
      <c r="K23" s="2">
        <f t="shared" si="2"/>
        <v>6.6023520000000007</v>
      </c>
      <c r="L23" s="2">
        <f t="shared" si="3"/>
        <v>6.6</v>
      </c>
      <c r="M23" s="2">
        <f t="shared" si="4"/>
        <v>0</v>
      </c>
      <c r="N23" s="2">
        <f t="shared" si="5"/>
        <v>14102.15</v>
      </c>
      <c r="O23" s="2">
        <f t="shared" si="6"/>
        <v>14102.15</v>
      </c>
      <c r="P23" s="3" t="str">
        <f>IF(O23&lt;=(Referencial!O23*1.05),"PREÇO VÁLIDO","PREÇO INVÁLIDO")</f>
        <v>PREÇO VÁLIDO</v>
      </c>
    </row>
    <row r="24" spans="1:17" ht="24.95" customHeight="1">
      <c r="A24" s="3" t="s">
        <v>21</v>
      </c>
      <c r="B24" s="3" t="s">
        <v>34</v>
      </c>
      <c r="C24" s="3" t="s">
        <v>35</v>
      </c>
      <c r="D24" s="3" t="s">
        <v>29</v>
      </c>
      <c r="E24" s="3">
        <v>2136.69</v>
      </c>
      <c r="F24" s="2">
        <v>0</v>
      </c>
      <c r="G24" s="2">
        <v>3.31</v>
      </c>
      <c r="H24" s="2">
        <f t="shared" si="0"/>
        <v>3.31</v>
      </c>
      <c r="I24" s="4">
        <v>26.24</v>
      </c>
      <c r="J24" s="2">
        <f t="shared" si="1"/>
        <v>0</v>
      </c>
      <c r="K24" s="2">
        <f t="shared" si="2"/>
        <v>4.1785439999999996</v>
      </c>
      <c r="L24" s="2">
        <f t="shared" si="3"/>
        <v>4.17</v>
      </c>
      <c r="M24" s="2">
        <f t="shared" si="4"/>
        <v>0</v>
      </c>
      <c r="N24" s="2">
        <f t="shared" si="5"/>
        <v>8909.99</v>
      </c>
      <c r="O24" s="2">
        <f t="shared" si="6"/>
        <v>8909.99</v>
      </c>
      <c r="P24" s="3" t="str">
        <f>IF(O24&lt;=(Referencial!O24*1.05),"PREÇO VÁLIDO","PREÇO INVÁLIDO")</f>
        <v>PREÇO VÁLIDO</v>
      </c>
    </row>
    <row r="25" spans="1:17" ht="24.95" customHeight="1">
      <c r="A25" s="3" t="s">
        <v>21</v>
      </c>
      <c r="B25" s="3" t="s">
        <v>36</v>
      </c>
      <c r="C25" s="3" t="s">
        <v>37</v>
      </c>
      <c r="D25" s="3" t="s">
        <v>29</v>
      </c>
      <c r="E25" s="3">
        <v>2136.69</v>
      </c>
      <c r="F25" s="2">
        <v>0</v>
      </c>
      <c r="G25" s="2">
        <v>6.49</v>
      </c>
      <c r="H25" s="2">
        <f t="shared" si="0"/>
        <v>6.49</v>
      </c>
      <c r="I25" s="4">
        <v>26.24</v>
      </c>
      <c r="J25" s="2">
        <f t="shared" si="1"/>
        <v>0</v>
      </c>
      <c r="K25" s="2">
        <f t="shared" si="2"/>
        <v>8.1929759999999998</v>
      </c>
      <c r="L25" s="2">
        <f t="shared" si="3"/>
        <v>8.19</v>
      </c>
      <c r="M25" s="2">
        <f t="shared" si="4"/>
        <v>0</v>
      </c>
      <c r="N25" s="2">
        <f t="shared" si="5"/>
        <v>17499.490000000002</v>
      </c>
      <c r="O25" s="2">
        <f t="shared" si="6"/>
        <v>17499.490000000002</v>
      </c>
      <c r="P25" s="3" t="str">
        <f>IF(O25&lt;=(Referencial!O25*1.05),"PREÇO VÁLIDO","PREÇO INVÁLIDO")</f>
        <v>PREÇO VÁLIDO</v>
      </c>
    </row>
    <row r="26" spans="1:17" ht="24.95" customHeight="1">
      <c r="A26" s="3" t="s">
        <v>21</v>
      </c>
      <c r="B26" s="3" t="s">
        <v>38</v>
      </c>
      <c r="C26" s="3" t="s">
        <v>39</v>
      </c>
      <c r="D26" s="3" t="s">
        <v>29</v>
      </c>
      <c r="E26" s="3">
        <v>760</v>
      </c>
      <c r="F26" s="2">
        <v>0</v>
      </c>
      <c r="G26" s="2">
        <v>19.43</v>
      </c>
      <c r="H26" s="2">
        <f t="shared" si="0"/>
        <v>19.43</v>
      </c>
      <c r="I26" s="4">
        <v>26.24</v>
      </c>
      <c r="J26" s="2">
        <f t="shared" si="1"/>
        <v>0</v>
      </c>
      <c r="K26" s="2">
        <f t="shared" si="2"/>
        <v>24.528431999999999</v>
      </c>
      <c r="L26" s="2">
        <f t="shared" si="3"/>
        <v>24.52</v>
      </c>
      <c r="M26" s="2">
        <f t="shared" si="4"/>
        <v>0</v>
      </c>
      <c r="N26" s="2">
        <f t="shared" si="5"/>
        <v>18635.2</v>
      </c>
      <c r="O26" s="2">
        <f t="shared" si="6"/>
        <v>18635.2</v>
      </c>
      <c r="P26" s="3" t="str">
        <f>IF(O26&lt;=(Referencial!O26*1.05),"PREÇO VÁLIDO","PREÇO INVÁLIDO")</f>
        <v>PREÇO VÁLIDO</v>
      </c>
    </row>
    <row r="27" spans="1:17" ht="24.95" customHeight="1">
      <c r="A27" s="3" t="s">
        <v>21</v>
      </c>
      <c r="B27" s="3" t="s">
        <v>40</v>
      </c>
      <c r="C27" s="3" t="s">
        <v>41</v>
      </c>
      <c r="D27" s="3" t="s">
        <v>29</v>
      </c>
      <c r="E27" s="3">
        <v>2136.69</v>
      </c>
      <c r="F27" s="2">
        <v>0</v>
      </c>
      <c r="G27" s="2">
        <v>12.02</v>
      </c>
      <c r="H27" s="2">
        <f t="shared" si="0"/>
        <v>12.02</v>
      </c>
      <c r="I27" s="4">
        <v>26.24</v>
      </c>
      <c r="J27" s="2">
        <f t="shared" si="1"/>
        <v>0</v>
      </c>
      <c r="K27" s="2">
        <f t="shared" si="2"/>
        <v>15.174047999999999</v>
      </c>
      <c r="L27" s="2">
        <f t="shared" si="3"/>
        <v>15.17</v>
      </c>
      <c r="M27" s="2">
        <f t="shared" si="4"/>
        <v>0</v>
      </c>
      <c r="N27" s="2">
        <f t="shared" si="5"/>
        <v>32413.58</v>
      </c>
      <c r="O27" s="2">
        <f t="shared" si="6"/>
        <v>32413.58</v>
      </c>
      <c r="P27" s="3" t="str">
        <f>IF(O27&lt;=(Referencial!O27*1.05),"PREÇO VÁLIDO","PREÇO INVÁLIDO")</f>
        <v>PREÇO VÁLIDO</v>
      </c>
    </row>
    <row r="28" spans="1:17" ht="24.95" customHeight="1">
      <c r="A28" s="3" t="s">
        <v>21</v>
      </c>
      <c r="B28" s="3" t="s">
        <v>42</v>
      </c>
      <c r="C28" s="3" t="s">
        <v>43</v>
      </c>
      <c r="D28" s="3" t="s">
        <v>29</v>
      </c>
      <c r="E28" s="3">
        <v>2136.69</v>
      </c>
      <c r="F28" s="2">
        <v>0</v>
      </c>
      <c r="G28" s="2">
        <v>13</v>
      </c>
      <c r="H28" s="2">
        <f t="shared" si="0"/>
        <v>13</v>
      </c>
      <c r="I28" s="4">
        <v>26.24</v>
      </c>
      <c r="J28" s="2">
        <f t="shared" si="1"/>
        <v>0</v>
      </c>
      <c r="K28" s="2">
        <f t="shared" si="2"/>
        <v>16.411200000000001</v>
      </c>
      <c r="L28" s="2">
        <f t="shared" si="3"/>
        <v>16.41</v>
      </c>
      <c r="M28" s="2">
        <f t="shared" si="4"/>
        <v>0</v>
      </c>
      <c r="N28" s="2">
        <f t="shared" si="5"/>
        <v>35063.08</v>
      </c>
      <c r="O28" s="2">
        <f t="shared" si="6"/>
        <v>35063.08</v>
      </c>
      <c r="P28" s="3" t="str">
        <f>IF(O28&lt;=(Referencial!O28*1.05),"PREÇO VÁLIDO","PREÇO INVÁLIDO")</f>
        <v>PREÇO VÁLIDO</v>
      </c>
    </row>
    <row r="29" spans="1:17" ht="24.95" customHeight="1">
      <c r="A29" s="3" t="s">
        <v>21</v>
      </c>
      <c r="B29" s="3" t="s">
        <v>44</v>
      </c>
      <c r="C29" s="3" t="s">
        <v>45</v>
      </c>
      <c r="D29" s="3" t="s">
        <v>46</v>
      </c>
      <c r="E29" s="3">
        <v>60</v>
      </c>
      <c r="F29" s="2">
        <v>0</v>
      </c>
      <c r="G29" s="2">
        <v>80.180000000000007</v>
      </c>
      <c r="H29" s="2">
        <f t="shared" si="0"/>
        <v>80.180000000000007</v>
      </c>
      <c r="I29" s="4">
        <v>26.24</v>
      </c>
      <c r="J29" s="2">
        <f t="shared" si="1"/>
        <v>0</v>
      </c>
      <c r="K29" s="2">
        <f t="shared" si="2"/>
        <v>101.21923200000001</v>
      </c>
      <c r="L29" s="2">
        <f t="shared" si="3"/>
        <v>101.21</v>
      </c>
      <c r="M29" s="2">
        <f t="shared" si="4"/>
        <v>0</v>
      </c>
      <c r="N29" s="2">
        <f t="shared" si="5"/>
        <v>6072.6</v>
      </c>
      <c r="O29" s="2">
        <f t="shared" si="6"/>
        <v>6072.6</v>
      </c>
      <c r="P29" s="3" t="str">
        <f>IF(O29&lt;=(Referencial!O29*1.05),"PREÇO VÁLIDO","PREÇO INVÁLIDO")</f>
        <v>PREÇO VÁLIDO</v>
      </c>
    </row>
    <row r="30" spans="1:17">
      <c r="N30" s="7" t="s">
        <v>47</v>
      </c>
      <c r="O30" s="8">
        <f>TRUNC(SUM(O17:O29), 2)</f>
        <v>261364.14</v>
      </c>
    </row>
    <row r="31" spans="1:17">
      <c r="N31" s="7" t="s">
        <v>48</v>
      </c>
      <c r="O31" s="8">
        <f>TRUNC(SUM(O30), 2)</f>
        <v>261364.14</v>
      </c>
    </row>
    <row r="33" spans="1:2">
      <c r="A33" t="str">
        <f>CONCATENATE("Importa o presente valor total proposto em: ", TEXT(SUM(O30), "R$ #.###,#0"))</f>
        <v>Importa o presente valor total proposto em: R$ 261.364,14</v>
      </c>
    </row>
    <row r="35" spans="1:2">
      <c r="B35" s="9" t="s">
        <v>49</v>
      </c>
    </row>
    <row r="36" spans="1:2">
      <c r="B36" s="9" t="s">
        <v>50</v>
      </c>
    </row>
  </sheetData>
  <sheetProtection password="E889" sheet="1" objects="1" scenarios="1" selectLockedCells="1"/>
  <autoFilter ref="A18:Q29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Thiago Nery Retore</cp:lastModifiedBy>
  <dcterms:created xsi:type="dcterms:W3CDTF">2026-05-29T19:35:25Z</dcterms:created>
  <dcterms:modified xsi:type="dcterms:W3CDTF">2026-05-29T21:18:44Z</dcterms:modified>
</cp:coreProperties>
</file>