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agoretore\Downloads\"/>
    </mc:Choice>
  </mc:AlternateContent>
  <xr:revisionPtr revIDLastSave="0" documentId="8_{FBE4E4D0-0C8E-4130-8645-988EAE6A6721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Proposta" sheetId="1" r:id="rId1"/>
    <sheet name="Referencial" sheetId="2" r:id="rId2"/>
  </sheets>
  <definedNames>
    <definedName name="_xlnm._FilterDatabase" localSheetId="0" hidden="1">Proposta!$A$18:$Q$41</definedName>
    <definedName name="_xlnm._FilterDatabase" localSheetId="1" hidden="1">Referencial!$A$18:$Q$41</definedName>
  </definedNames>
  <calcPr calcId="191029"/>
</workbook>
</file>

<file path=xl/calcChain.xml><?xml version="1.0" encoding="utf-8"?>
<calcChain xmlns="http://schemas.openxmlformats.org/spreadsheetml/2006/main">
  <c r="K41" i="2" l="1"/>
  <c r="J41" i="2"/>
  <c r="H41" i="2"/>
  <c r="L35" i="2"/>
  <c r="O35" i="2" s="1"/>
  <c r="K35" i="2"/>
  <c r="J35" i="2"/>
  <c r="H35" i="2"/>
  <c r="K29" i="2"/>
  <c r="L29" i="2" s="1"/>
  <c r="O29" i="2" s="1"/>
  <c r="J29" i="2"/>
  <c r="H29" i="2"/>
  <c r="K28" i="2"/>
  <c r="L28" i="2" s="1"/>
  <c r="O28" i="2" s="1"/>
  <c r="J28" i="2"/>
  <c r="N28" i="2" s="1"/>
  <c r="H28" i="2"/>
  <c r="K27" i="2"/>
  <c r="L27" i="2" s="1"/>
  <c r="O27" i="2" s="1"/>
  <c r="J27" i="2"/>
  <c r="N27" i="2" s="1"/>
  <c r="H27" i="2"/>
  <c r="K26" i="2"/>
  <c r="L26" i="2" s="1"/>
  <c r="O26" i="2" s="1"/>
  <c r="J26" i="2"/>
  <c r="N26" i="2" s="1"/>
  <c r="H26" i="2"/>
  <c r="K25" i="2"/>
  <c r="L25" i="2" s="1"/>
  <c r="O25" i="2" s="1"/>
  <c r="J25" i="2"/>
  <c r="H25" i="2"/>
  <c r="K24" i="2"/>
  <c r="J24" i="2"/>
  <c r="L24" i="2" s="1"/>
  <c r="O24" i="2" s="1"/>
  <c r="H24" i="2"/>
  <c r="K23" i="2"/>
  <c r="J23" i="2"/>
  <c r="L23" i="2" s="1"/>
  <c r="O23" i="2" s="1"/>
  <c r="H23" i="2"/>
  <c r="K22" i="2"/>
  <c r="J22" i="2"/>
  <c r="L22" i="2" s="1"/>
  <c r="O22" i="2" s="1"/>
  <c r="H22" i="2"/>
  <c r="K21" i="2"/>
  <c r="J21" i="2"/>
  <c r="L21" i="2" s="1"/>
  <c r="O21" i="2" s="1"/>
  <c r="H21" i="2"/>
  <c r="K20" i="2"/>
  <c r="J20" i="2"/>
  <c r="L20" i="2" s="1"/>
  <c r="O20" i="2" s="1"/>
  <c r="H20" i="2"/>
  <c r="K41" i="1"/>
  <c r="J41" i="1"/>
  <c r="N41" i="1" s="1"/>
  <c r="H41" i="1"/>
  <c r="M35" i="1"/>
  <c r="L35" i="1"/>
  <c r="O35" i="1" s="1"/>
  <c r="K35" i="1"/>
  <c r="J35" i="1"/>
  <c r="N35" i="1" s="1"/>
  <c r="H35" i="1"/>
  <c r="K29" i="1"/>
  <c r="J29" i="1"/>
  <c r="N29" i="1" s="1"/>
  <c r="H29" i="1"/>
  <c r="L28" i="1"/>
  <c r="O28" i="1" s="1"/>
  <c r="K28" i="1"/>
  <c r="J28" i="1"/>
  <c r="N28" i="1" s="1"/>
  <c r="H28" i="1"/>
  <c r="M27" i="1"/>
  <c r="L27" i="1"/>
  <c r="O27" i="1" s="1"/>
  <c r="K27" i="1"/>
  <c r="J27" i="1"/>
  <c r="N27" i="1" s="1"/>
  <c r="H27" i="1"/>
  <c r="K26" i="1"/>
  <c r="J26" i="1"/>
  <c r="M26" i="1" s="1"/>
  <c r="H26" i="1"/>
  <c r="K25" i="1"/>
  <c r="J25" i="1"/>
  <c r="N25" i="1" s="1"/>
  <c r="H25" i="1"/>
  <c r="L24" i="1"/>
  <c r="O24" i="1" s="1"/>
  <c r="K24" i="1"/>
  <c r="J24" i="1"/>
  <c r="N24" i="1" s="1"/>
  <c r="H24" i="1"/>
  <c r="M23" i="1"/>
  <c r="L23" i="1"/>
  <c r="O23" i="1" s="1"/>
  <c r="K23" i="1"/>
  <c r="J23" i="1"/>
  <c r="N23" i="1" s="1"/>
  <c r="H23" i="1"/>
  <c r="K22" i="1"/>
  <c r="J22" i="1"/>
  <c r="M22" i="1" s="1"/>
  <c r="H22" i="1"/>
  <c r="K21" i="1"/>
  <c r="J21" i="1"/>
  <c r="N21" i="1" s="1"/>
  <c r="H21" i="1"/>
  <c r="L20" i="1"/>
  <c r="O20" i="1" s="1"/>
  <c r="K20" i="1"/>
  <c r="J20" i="1"/>
  <c r="N20" i="1" s="1"/>
  <c r="H20" i="1"/>
  <c r="P24" i="2" l="1"/>
  <c r="M24" i="2"/>
  <c r="O30" i="1"/>
  <c r="P20" i="1"/>
  <c r="Q20" i="1"/>
  <c r="P23" i="2"/>
  <c r="M23" i="2"/>
  <c r="P28" i="2"/>
  <c r="M28" i="2"/>
  <c r="P25" i="2"/>
  <c r="M25" i="2"/>
  <c r="O36" i="2"/>
  <c r="P35" i="2"/>
  <c r="P27" i="1"/>
  <c r="Q27" i="1"/>
  <c r="P35" i="1"/>
  <c r="Q35" i="1"/>
  <c r="O36" i="1"/>
  <c r="P22" i="2"/>
  <c r="M22" i="2"/>
  <c r="P27" i="2"/>
  <c r="M27" i="2"/>
  <c r="N35" i="2"/>
  <c r="Q24" i="1"/>
  <c r="P24" i="1"/>
  <c r="P20" i="2"/>
  <c r="O30" i="2"/>
  <c r="M20" i="2"/>
  <c r="P29" i="2"/>
  <c r="M29" i="2"/>
  <c r="P23" i="1"/>
  <c r="Q23" i="1"/>
  <c r="Q28" i="1"/>
  <c r="P28" i="1"/>
  <c r="P21" i="2"/>
  <c r="M21" i="2"/>
  <c r="N25" i="2"/>
  <c r="P26" i="2"/>
  <c r="M26" i="2"/>
  <c r="N29" i="2"/>
  <c r="N22" i="1"/>
  <c r="M20" i="1"/>
  <c r="L21" i="1"/>
  <c r="O21" i="1" s="1"/>
  <c r="M24" i="1"/>
  <c r="L25" i="1"/>
  <c r="O25" i="1" s="1"/>
  <c r="M28" i="1"/>
  <c r="L29" i="1"/>
  <c r="O29" i="1" s="1"/>
  <c r="L41" i="1"/>
  <c r="O41" i="1" s="1"/>
  <c r="N20" i="2"/>
  <c r="N21" i="2"/>
  <c r="N22" i="2"/>
  <c r="N23" i="2"/>
  <c r="N24" i="2"/>
  <c r="M35" i="2"/>
  <c r="L41" i="2"/>
  <c r="O41" i="2" s="1"/>
  <c r="N41" i="2" s="1"/>
  <c r="M21" i="1"/>
  <c r="L22" i="1"/>
  <c r="O22" i="1" s="1"/>
  <c r="M25" i="1"/>
  <c r="L26" i="1"/>
  <c r="O26" i="1" s="1"/>
  <c r="M29" i="1"/>
  <c r="M41" i="1"/>
  <c r="N26" i="1"/>
  <c r="Q26" i="1" l="1"/>
  <c r="P26" i="1"/>
  <c r="Q21" i="1"/>
  <c r="P21" i="1"/>
  <c r="A45" i="2"/>
  <c r="O43" i="2"/>
  <c r="Q22" i="1"/>
  <c r="P22" i="1"/>
  <c r="Q25" i="1"/>
  <c r="P25" i="1"/>
  <c r="O42" i="2"/>
  <c r="P41" i="2"/>
  <c r="Q29" i="1"/>
  <c r="P29" i="1"/>
  <c r="M41" i="2"/>
  <c r="A45" i="1"/>
  <c r="O43" i="1"/>
  <c r="O42" i="1"/>
  <c r="Q41" i="1"/>
  <c r="P41" i="1"/>
  <c r="H10" i="1" l="1"/>
  <c r="I10" i="1"/>
  <c r="I10" i="2"/>
  <c r="H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1" authorId="0" shapeId="0" xr:uid="{00000000-0006-0000-0000-00000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2" authorId="0" shapeId="0" xr:uid="{00000000-0006-0000-0000-000004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3" authorId="0" shapeId="0" xr:uid="{00000000-0006-0000-0000-00000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4" authorId="0" shapeId="0" xr:uid="{00000000-0006-0000-0000-00000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5" authorId="0" shapeId="0" xr:uid="{00000000-0006-0000-0000-00000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6" authorId="0" shapeId="0" xr:uid="{00000000-0006-0000-0000-00000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7" authorId="0" shapeId="0" xr:uid="{00000000-0006-0000-0000-00000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8" authorId="0" shapeId="0" xr:uid="{00000000-0006-0000-0000-00000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9" authorId="0" shapeId="0" xr:uid="{00000000-0006-0000-0000-00000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4" authorId="0" shapeId="0" xr:uid="{00000000-0006-0000-0000-00000C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5" authorId="0" shapeId="0" xr:uid="{00000000-0006-0000-0000-00000D000000}">
      <text>
        <r>
          <rPr>
            <sz val="11"/>
            <color indexed="8"/>
            <rFont val="Calibri"/>
            <family val="2"/>
            <scheme val="minor"/>
          </rPr>
          <t xml:space="preserve">Material: R$ 4340,34
Equipamento: R$ 0,00
Incidencia: R$ 0,00
Subserviço: R$ 0,00
</t>
        </r>
      </text>
    </comment>
    <comment ref="F40" authorId="0" shapeId="0" xr:uid="{00000000-0006-0000-0000-00000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41" authorId="0" shapeId="0" xr:uid="{00000000-0006-0000-0000-00000F000000}">
      <text>
        <r>
          <rPr>
            <sz val="11"/>
            <color indexed="8"/>
            <rFont val="Calibri"/>
            <family val="2"/>
            <scheme val="minor"/>
          </rPr>
          <t xml:space="preserve">Material: R$ 297829,98
Equipamento: R$ 0,00
Incidencia: R$ 0,00
Subserviço: R$ 0,00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1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1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1" authorId="0" shapeId="0" xr:uid="{00000000-0006-0000-0100-00000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2" authorId="0" shapeId="0" xr:uid="{00000000-0006-0000-0100-000004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3" authorId="0" shapeId="0" xr:uid="{00000000-0006-0000-0100-00000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4" authorId="0" shapeId="0" xr:uid="{00000000-0006-0000-0100-00000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5" authorId="0" shapeId="0" xr:uid="{00000000-0006-0000-0100-00000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6" authorId="0" shapeId="0" xr:uid="{00000000-0006-0000-0100-00000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7" authorId="0" shapeId="0" xr:uid="{00000000-0006-0000-0100-00000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8" authorId="0" shapeId="0" xr:uid="{00000000-0006-0000-0100-00000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9" authorId="0" shapeId="0" xr:uid="{00000000-0006-0000-0100-00000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4" authorId="0" shapeId="0" xr:uid="{00000000-0006-0000-0100-00000C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35" authorId="0" shapeId="0" xr:uid="{00000000-0006-0000-0100-00000D000000}">
      <text>
        <r>
          <rPr>
            <sz val="11"/>
            <color indexed="8"/>
            <rFont val="Calibri"/>
            <family val="2"/>
            <scheme val="minor"/>
          </rPr>
          <t xml:space="preserve">Material: R$ 4340,34
Equipamento: R$ 0,00
Incidencia: R$ 0,00
Subserviço: R$ 0,00
</t>
        </r>
      </text>
    </comment>
    <comment ref="F40" authorId="0" shapeId="0" xr:uid="{00000000-0006-0000-0100-00000E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41" authorId="0" shapeId="0" xr:uid="{00000000-0006-0000-0100-00000F000000}">
      <text>
        <r>
          <rPr>
            <sz val="11"/>
            <color indexed="8"/>
            <rFont val="Calibri"/>
            <family val="2"/>
            <scheme val="minor"/>
          </rPr>
          <t xml:space="preserve">Material: R$ 297829,98
Equipamento: R$ 0,00
Incidencia: R$ 0,00
Subserviço: R$ 0,00
</t>
        </r>
      </text>
    </comment>
  </commentList>
</comments>
</file>

<file path=xl/sharedStrings.xml><?xml version="1.0" encoding="utf-8"?>
<sst xmlns="http://schemas.openxmlformats.org/spreadsheetml/2006/main" count="288" uniqueCount="71">
  <si>
    <t xml:space="preserve">      </t>
  </si>
  <si>
    <t xml:space="preserve">      ESTADO DE SANTA CATARINA</t>
  </si>
  <si>
    <t xml:space="preserve">      PROPOSTA DAS LICITANTES</t>
  </si>
  <si>
    <t>9051 - Serviços Iniciais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</si>
  <si>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</si>
  <si>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</si>
  <si>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</si>
  <si>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</si>
  <si>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</si>
  <si>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</si>
  <si>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</si>
  <si>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</si>
  <si>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</si>
  <si>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</si>
  <si>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</si>
  <si>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</si>
  <si>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</si>
  <si>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</si>
  <si>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</si>
  <si>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</si>
  <si>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</si>
  <si>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Serviços Iniciais</t>
  </si>
  <si>
    <t>TABELA SINAPI ONERADA OUTUBRO 2025</t>
  </si>
  <si>
    <t>CPU154785</t>
  </si>
  <si>
    <t xml:space="preserve">Projeto Arquitetônico Torres </t>
  </si>
  <si>
    <t>M2</t>
  </si>
  <si>
    <t/>
  </si>
  <si>
    <t>CPU154777</t>
  </si>
  <si>
    <t xml:space="preserve">Projeto Arquitetônico Muralha </t>
  </si>
  <si>
    <t>M</t>
  </si>
  <si>
    <t>CPU154783</t>
  </si>
  <si>
    <t>Projeto estrutural e fundação - Muralha</t>
  </si>
  <si>
    <t>CPU154786</t>
  </si>
  <si>
    <t xml:space="preserve">Projeto Elétrico Torres </t>
  </si>
  <si>
    <t>CPU154788</t>
  </si>
  <si>
    <t>Estrutural e fundação - Torres</t>
  </si>
  <si>
    <t>CPU155699</t>
  </si>
  <si>
    <t>Projeto Hidrossanitário - Torres</t>
  </si>
  <si>
    <t>CPU155700</t>
  </si>
  <si>
    <t>Projeto de Climatização e Conforto Térmico.</t>
  </si>
  <si>
    <t>CPU155701</t>
  </si>
  <si>
    <t>Projeto de Prevenção e Combate a Incêndio</t>
  </si>
  <si>
    <t>CPU155703</t>
  </si>
  <si>
    <t xml:space="preserve">Projeto de alarme e CFTV			</t>
  </si>
  <si>
    <t>CPU155702</t>
  </si>
  <si>
    <t xml:space="preserve">Projeto do sistema de cabeamento estruturado (voz, dados e sonorização)			</t>
  </si>
  <si>
    <t xml:space="preserve">Total do Grupo: </t>
  </si>
  <si>
    <t>9999 - Construções Em Alvenaria E Concreto Armado</t>
  </si>
  <si>
    <t>Construções Em Alvenaria E Concreto Armado</t>
  </si>
  <si>
    <t>CPU154789</t>
  </si>
  <si>
    <t xml:space="preserve">Construção de muralha completa, com altura de 5 metros, incluindo 5 torres de vigilância com infraestrutura completa. </t>
  </si>
  <si>
    <t>201 - Serviços Técnicos</t>
  </si>
  <si>
    <t>Serviços Técnicos</t>
  </si>
  <si>
    <t>CPU150977</t>
  </si>
  <si>
    <t>Administração local 6,23%</t>
  </si>
  <si>
    <t>UN</t>
  </si>
  <si>
    <t xml:space="preserve">Total da Proposta: </t>
  </si>
  <si>
    <t>Sistema Integrado de Controle de Obras Públicas</t>
  </si>
  <si>
    <t>Emitido em: 08/04/2026</t>
  </si>
  <si>
    <t>Obra:</t>
  </si>
  <si>
    <t>Muralha de Palhoça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</si>
  <si>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</si>
  <si>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</si>
  <si>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</si>
  <si>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</si>
  <si>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</si>
  <si>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</si>
  <si>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</si>
  <si>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</si>
  <si>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</si>
  <si>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262 - TABELA SINAPI ONERADA OUTUBRO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</si>
</sst>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10" fontId="0" fillId="4" borderId="2" xfId="0" applyNumberFormat="1" applyFill="1" applyBorder="1" applyAlignment="1">
      <alignment horizontal="center" vertical="center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400000</xdr:colOff>
      <xdr:row>46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400000</xdr:colOff>
      <xdr:row>46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8"/>
  <sheetViews>
    <sheetView tabSelected="1"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59</v>
      </c>
      <c r="B6" s="17" t="s">
        <v>60</v>
      </c>
      <c r="C6" s="17"/>
      <c r="D6" s="17"/>
      <c r="H6" s="9" t="s">
        <v>67</v>
      </c>
    </row>
    <row r="7" spans="1:9">
      <c r="A7" s="10" t="s">
        <v>61</v>
      </c>
      <c r="B7" s="6"/>
    </row>
    <row r="8" spans="1:9">
      <c r="A8" s="10" t="s">
        <v>62</v>
      </c>
      <c r="B8" s="6"/>
    </row>
    <row r="9" spans="1:9">
      <c r="A9" s="10" t="s">
        <v>63</v>
      </c>
      <c r="B9" s="6"/>
      <c r="H9" s="12" t="s">
        <v>68</v>
      </c>
      <c r="I9" s="12" t="s">
        <v>69</v>
      </c>
    </row>
    <row r="10" spans="1:9">
      <c r="A10" s="10" t="s">
        <v>64</v>
      </c>
      <c r="B10" s="13" t="s">
        <v>26</v>
      </c>
      <c r="D10" s="10" t="s">
        <v>65</v>
      </c>
      <c r="E10" s="13" t="s">
        <v>26</v>
      </c>
      <c r="H10" s="13" t="e">
        <f>SUM(M:M)/O43</f>
        <v>#VALUE!</v>
      </c>
      <c r="I10" s="13" t="e">
        <f>SUM(N:N)/O43</f>
        <v>#VALUE!</v>
      </c>
    </row>
    <row r="11" spans="1:9">
      <c r="A11" s="10" t="s">
        <v>65</v>
      </c>
      <c r="B11" s="13">
        <v>0.23519999999999999</v>
      </c>
      <c r="D11" s="10" t="s">
        <v>66</v>
      </c>
      <c r="E11" s="13" t="s">
        <v>26</v>
      </c>
    </row>
    <row r="13" spans="1:9" ht="24.95" customHeight="1">
      <c r="A13" s="10" t="s">
        <v>4</v>
      </c>
      <c r="B13" s="18" t="s">
        <v>70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" t="s">
        <v>9</v>
      </c>
      <c r="G18" s="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/>
      <c r="B19" s="3"/>
      <c r="C19" s="3" t="s">
        <v>21</v>
      </c>
      <c r="D19" s="3"/>
      <c r="E19" s="3">
        <v>0</v>
      </c>
      <c r="F19" s="1"/>
      <c r="G19" s="1"/>
      <c r="H19" s="3"/>
      <c r="I19" s="5"/>
      <c r="J19" s="3"/>
      <c r="K19" s="3"/>
      <c r="L19" s="3"/>
      <c r="M19" s="3"/>
      <c r="N19" s="3"/>
      <c r="O19" s="3"/>
      <c r="P19" s="3"/>
      <c r="Q19" s="2"/>
    </row>
    <row r="20" spans="1:17" ht="24.95" customHeight="1">
      <c r="A20" s="3" t="s">
        <v>22</v>
      </c>
      <c r="B20" s="3" t="s">
        <v>23</v>
      </c>
      <c r="C20" s="3" t="s">
        <v>24</v>
      </c>
      <c r="D20" s="3" t="s">
        <v>25</v>
      </c>
      <c r="E20" s="3">
        <v>90</v>
      </c>
      <c r="F20" s="1" t="s">
        <v>26</v>
      </c>
      <c r="G20" s="1" t="s">
        <v>26</v>
      </c>
      <c r="H20" s="2" t="e">
        <f t="shared" ref="H20:H29" si="0">F20+G20</f>
        <v>#VALUE!</v>
      </c>
      <c r="I20" s="5">
        <v>23.52</v>
      </c>
      <c r="J20" s="2" t="e">
        <f t="shared" ref="J20:J29" si="1">F20+(TRUNC(I20/100*F20,2))</f>
        <v>#VALUE!</v>
      </c>
      <c r="K20" s="2" t="e">
        <f t="shared" ref="K20:K29" si="2">G20+(TRUNC(I20/100*G20,2))</f>
        <v>#VALUE!</v>
      </c>
      <c r="L20" s="2" t="e">
        <f t="shared" ref="L20:L29" si="3">TRUNC(J20+K20,2)</f>
        <v>#VALUE!</v>
      </c>
      <c r="M20" s="2" t="e">
        <f t="shared" ref="M20:M29" si="4">TRUNC(IF((J20+K20), (J20/(J20+K20)*O20), 0), 2)</f>
        <v>#VALUE!</v>
      </c>
      <c r="N20" s="2" t="e">
        <f t="shared" ref="N20:N29" si="5">TRUNC(IF((J20+K20), (K20/(J20+K20)*O20), 0), 2)</f>
        <v>#VALUE!</v>
      </c>
      <c r="O20" s="2" t="e">
        <f t="shared" ref="O20:O29" si="6">TRUNC(L20*E20,2)</f>
        <v>#VALUE!</v>
      </c>
      <c r="P20" s="3" t="e">
        <f>IF(O20&lt;=(Referencial!O20*1.05),"PREÇO VÁLIDO","PREÇO INVÁLIDO")</f>
        <v>#VALUE!</v>
      </c>
      <c r="Q20" s="2" t="e">
        <f>(O20/Referencial!O20)-1</f>
        <v>#VALUE!</v>
      </c>
    </row>
    <row r="21" spans="1:17" ht="24.95" customHeight="1">
      <c r="A21" s="3" t="s">
        <v>22</v>
      </c>
      <c r="B21" s="3" t="s">
        <v>27</v>
      </c>
      <c r="C21" s="3" t="s">
        <v>28</v>
      </c>
      <c r="D21" s="3" t="s">
        <v>29</v>
      </c>
      <c r="E21" s="3">
        <v>1628.4</v>
      </c>
      <c r="F21" s="1" t="s">
        <v>26</v>
      </c>
      <c r="G21" s="1" t="s">
        <v>26</v>
      </c>
      <c r="H21" s="2" t="e">
        <f t="shared" si="0"/>
        <v>#VALUE!</v>
      </c>
      <c r="I21" s="5">
        <v>23.52</v>
      </c>
      <c r="J21" s="2" t="e">
        <f t="shared" si="1"/>
        <v>#VALUE!</v>
      </c>
      <c r="K21" s="2" t="e">
        <f t="shared" si="2"/>
        <v>#VALUE!</v>
      </c>
      <c r="L21" s="2" t="e">
        <f t="shared" si="3"/>
        <v>#VALUE!</v>
      </c>
      <c r="M21" s="2" t="e">
        <f t="shared" si="4"/>
        <v>#VALUE!</v>
      </c>
      <c r="N21" s="2" t="e">
        <f t="shared" si="5"/>
        <v>#VALUE!</v>
      </c>
      <c r="O21" s="2" t="e">
        <f t="shared" si="6"/>
        <v>#VALUE!</v>
      </c>
      <c r="P21" s="3" t="e">
        <f>IF(O21&lt;=(Referencial!O21*1.05),"PREÇO VÁLIDO","PREÇO INVÁLIDO")</f>
        <v>#VALUE!</v>
      </c>
      <c r="Q21" s="2" t="e">
        <f>(O21/Referencial!O21)-1</f>
        <v>#VALUE!</v>
      </c>
    </row>
    <row r="22" spans="1:17" ht="24.95" customHeight="1">
      <c r="A22" s="3" t="s">
        <v>22</v>
      </c>
      <c r="B22" s="3" t="s">
        <v>30</v>
      </c>
      <c r="C22" s="3" t="s">
        <v>31</v>
      </c>
      <c r="D22" s="3" t="s">
        <v>29</v>
      </c>
      <c r="E22" s="3">
        <v>1628.4</v>
      </c>
      <c r="F22" s="1" t="s">
        <v>26</v>
      </c>
      <c r="G22" s="1" t="s">
        <v>26</v>
      </c>
      <c r="H22" s="2" t="e">
        <f t="shared" si="0"/>
        <v>#VALUE!</v>
      </c>
      <c r="I22" s="5">
        <v>23.52</v>
      </c>
      <c r="J22" s="2" t="e">
        <f t="shared" si="1"/>
        <v>#VALUE!</v>
      </c>
      <c r="K22" s="2" t="e">
        <f t="shared" si="2"/>
        <v>#VALUE!</v>
      </c>
      <c r="L22" s="2" t="e">
        <f t="shared" si="3"/>
        <v>#VALUE!</v>
      </c>
      <c r="M22" s="2" t="e">
        <f t="shared" si="4"/>
        <v>#VALUE!</v>
      </c>
      <c r="N22" s="2" t="e">
        <f t="shared" si="5"/>
        <v>#VALUE!</v>
      </c>
      <c r="O22" s="2" t="e">
        <f t="shared" si="6"/>
        <v>#VALUE!</v>
      </c>
      <c r="P22" s="3" t="e">
        <f>IF(O22&lt;=(Referencial!O22*1.05),"PREÇO VÁLIDO","PREÇO INVÁLIDO")</f>
        <v>#VALUE!</v>
      </c>
      <c r="Q22" s="2" t="e">
        <f>(O22/Referencial!O22)-1</f>
        <v>#VALUE!</v>
      </c>
    </row>
    <row r="23" spans="1:17" ht="24.95" customHeight="1">
      <c r="A23" s="3" t="s">
        <v>22</v>
      </c>
      <c r="B23" s="3" t="s">
        <v>32</v>
      </c>
      <c r="C23" s="3" t="s">
        <v>33</v>
      </c>
      <c r="D23" s="3" t="s">
        <v>25</v>
      </c>
      <c r="E23" s="3">
        <v>90</v>
      </c>
      <c r="F23" s="1" t="s">
        <v>26</v>
      </c>
      <c r="G23" s="1" t="s">
        <v>26</v>
      </c>
      <c r="H23" s="2" t="e">
        <f t="shared" si="0"/>
        <v>#VALUE!</v>
      </c>
      <c r="I23" s="5">
        <v>23.52</v>
      </c>
      <c r="J23" s="2" t="e">
        <f t="shared" si="1"/>
        <v>#VALUE!</v>
      </c>
      <c r="K23" s="2" t="e">
        <f t="shared" si="2"/>
        <v>#VALUE!</v>
      </c>
      <c r="L23" s="2" t="e">
        <f t="shared" si="3"/>
        <v>#VALUE!</v>
      </c>
      <c r="M23" s="2" t="e">
        <f t="shared" si="4"/>
        <v>#VALUE!</v>
      </c>
      <c r="N23" s="2" t="e">
        <f t="shared" si="5"/>
        <v>#VALUE!</v>
      </c>
      <c r="O23" s="2" t="e">
        <f t="shared" si="6"/>
        <v>#VALUE!</v>
      </c>
      <c r="P23" s="3" t="e">
        <f>IF(O23&lt;=(Referencial!O23*1.05),"PREÇO VÁLIDO","PREÇO INVÁLIDO")</f>
        <v>#VALUE!</v>
      </c>
      <c r="Q23" s="2" t="e">
        <f>(O23/Referencial!O23)-1</f>
        <v>#VALUE!</v>
      </c>
    </row>
    <row r="24" spans="1:17" ht="24.95" customHeight="1">
      <c r="A24" s="3" t="s">
        <v>22</v>
      </c>
      <c r="B24" s="3" t="s">
        <v>34</v>
      </c>
      <c r="C24" s="3" t="s">
        <v>35</v>
      </c>
      <c r="D24" s="3" t="s">
        <v>25</v>
      </c>
      <c r="E24" s="3">
        <v>90</v>
      </c>
      <c r="F24" s="1" t="s">
        <v>26</v>
      </c>
      <c r="G24" s="1" t="s">
        <v>26</v>
      </c>
      <c r="H24" s="2" t="e">
        <f t="shared" si="0"/>
        <v>#VALUE!</v>
      </c>
      <c r="I24" s="5">
        <v>23.52</v>
      </c>
      <c r="J24" s="2" t="e">
        <f t="shared" si="1"/>
        <v>#VALUE!</v>
      </c>
      <c r="K24" s="2" t="e">
        <f t="shared" si="2"/>
        <v>#VALUE!</v>
      </c>
      <c r="L24" s="2" t="e">
        <f t="shared" si="3"/>
        <v>#VALUE!</v>
      </c>
      <c r="M24" s="2" t="e">
        <f t="shared" si="4"/>
        <v>#VALUE!</v>
      </c>
      <c r="N24" s="2" t="e">
        <f t="shared" si="5"/>
        <v>#VALUE!</v>
      </c>
      <c r="O24" s="2" t="e">
        <f t="shared" si="6"/>
        <v>#VALUE!</v>
      </c>
      <c r="P24" s="3" t="e">
        <f>IF(O24&lt;=(Referencial!O24*1.05),"PREÇO VÁLIDO","PREÇO INVÁLIDO")</f>
        <v>#VALUE!</v>
      </c>
      <c r="Q24" s="2" t="e">
        <f>(O24/Referencial!O24)-1</f>
        <v>#VALUE!</v>
      </c>
    </row>
    <row r="25" spans="1:17" ht="24.95" customHeight="1">
      <c r="A25" s="3" t="s">
        <v>22</v>
      </c>
      <c r="B25" s="3" t="s">
        <v>36</v>
      </c>
      <c r="C25" s="3" t="s">
        <v>37</v>
      </c>
      <c r="D25" s="3" t="s">
        <v>25</v>
      </c>
      <c r="E25" s="3">
        <v>90</v>
      </c>
      <c r="F25" s="1" t="s">
        <v>26</v>
      </c>
      <c r="G25" s="1" t="s">
        <v>26</v>
      </c>
      <c r="H25" s="2" t="e">
        <f t="shared" si="0"/>
        <v>#VALUE!</v>
      </c>
      <c r="I25" s="5">
        <v>23.52</v>
      </c>
      <c r="J25" s="2" t="e">
        <f t="shared" si="1"/>
        <v>#VALUE!</v>
      </c>
      <c r="K25" s="2" t="e">
        <f t="shared" si="2"/>
        <v>#VALUE!</v>
      </c>
      <c r="L25" s="2" t="e">
        <f t="shared" si="3"/>
        <v>#VALUE!</v>
      </c>
      <c r="M25" s="2" t="e">
        <f t="shared" si="4"/>
        <v>#VALUE!</v>
      </c>
      <c r="N25" s="2" t="e">
        <f t="shared" si="5"/>
        <v>#VALUE!</v>
      </c>
      <c r="O25" s="2" t="e">
        <f t="shared" si="6"/>
        <v>#VALUE!</v>
      </c>
      <c r="P25" s="3" t="e">
        <f>IF(O25&lt;=(Referencial!O25*1.05),"PREÇO VÁLIDO","PREÇO INVÁLIDO")</f>
        <v>#VALUE!</v>
      </c>
      <c r="Q25" s="2" t="e">
        <f>(O25/Referencial!O25)-1</f>
        <v>#VALUE!</v>
      </c>
    </row>
    <row r="26" spans="1:17" ht="24.95" customHeight="1">
      <c r="A26" s="3" t="s">
        <v>22</v>
      </c>
      <c r="B26" s="3" t="s">
        <v>38</v>
      </c>
      <c r="C26" s="3" t="s">
        <v>39</v>
      </c>
      <c r="D26" s="3" t="s">
        <v>25</v>
      </c>
      <c r="E26" s="3">
        <v>90</v>
      </c>
      <c r="F26" s="1" t="s">
        <v>26</v>
      </c>
      <c r="G26" s="1" t="s">
        <v>26</v>
      </c>
      <c r="H26" s="2" t="e">
        <f t="shared" si="0"/>
        <v>#VALUE!</v>
      </c>
      <c r="I26" s="5">
        <v>23.52</v>
      </c>
      <c r="J26" s="2" t="e">
        <f t="shared" si="1"/>
        <v>#VALUE!</v>
      </c>
      <c r="K26" s="2" t="e">
        <f t="shared" si="2"/>
        <v>#VALUE!</v>
      </c>
      <c r="L26" s="2" t="e">
        <f t="shared" si="3"/>
        <v>#VALUE!</v>
      </c>
      <c r="M26" s="2" t="e">
        <f t="shared" si="4"/>
        <v>#VALUE!</v>
      </c>
      <c r="N26" s="2" t="e">
        <f t="shared" si="5"/>
        <v>#VALUE!</v>
      </c>
      <c r="O26" s="2" t="e">
        <f t="shared" si="6"/>
        <v>#VALUE!</v>
      </c>
      <c r="P26" s="3" t="e">
        <f>IF(O26&lt;=(Referencial!O26*1.05),"PREÇO VÁLIDO","PREÇO INVÁLIDO")</f>
        <v>#VALUE!</v>
      </c>
      <c r="Q26" s="2" t="e">
        <f>(O26/Referencial!O26)-1</f>
        <v>#VALUE!</v>
      </c>
    </row>
    <row r="27" spans="1:17" ht="24.95" customHeight="1">
      <c r="A27" s="3" t="s">
        <v>22</v>
      </c>
      <c r="B27" s="3" t="s">
        <v>40</v>
      </c>
      <c r="C27" s="3" t="s">
        <v>41</v>
      </c>
      <c r="D27" s="3" t="s">
        <v>25</v>
      </c>
      <c r="E27" s="3">
        <v>90</v>
      </c>
      <c r="F27" s="1" t="s">
        <v>26</v>
      </c>
      <c r="G27" s="1" t="s">
        <v>26</v>
      </c>
      <c r="H27" s="2" t="e">
        <f t="shared" si="0"/>
        <v>#VALUE!</v>
      </c>
      <c r="I27" s="5">
        <v>23.52</v>
      </c>
      <c r="J27" s="2" t="e">
        <f t="shared" si="1"/>
        <v>#VALUE!</v>
      </c>
      <c r="K27" s="2" t="e">
        <f t="shared" si="2"/>
        <v>#VALUE!</v>
      </c>
      <c r="L27" s="2" t="e">
        <f t="shared" si="3"/>
        <v>#VALUE!</v>
      </c>
      <c r="M27" s="2" t="e">
        <f t="shared" si="4"/>
        <v>#VALUE!</v>
      </c>
      <c r="N27" s="2" t="e">
        <f t="shared" si="5"/>
        <v>#VALUE!</v>
      </c>
      <c r="O27" s="2" t="e">
        <f t="shared" si="6"/>
        <v>#VALUE!</v>
      </c>
      <c r="P27" s="3" t="e">
        <f>IF(O27&lt;=(Referencial!O27*1.05),"PREÇO VÁLIDO","PREÇO INVÁLIDO")</f>
        <v>#VALUE!</v>
      </c>
      <c r="Q27" s="2" t="e">
        <f>(O27/Referencial!O27)-1</f>
        <v>#VALUE!</v>
      </c>
    </row>
    <row r="28" spans="1:17" ht="24.95" customHeight="1">
      <c r="A28" s="3" t="s">
        <v>22</v>
      </c>
      <c r="B28" s="3" t="s">
        <v>42</v>
      </c>
      <c r="C28" s="3" t="s">
        <v>43</v>
      </c>
      <c r="D28" s="3" t="s">
        <v>25</v>
      </c>
      <c r="E28" s="3">
        <v>90</v>
      </c>
      <c r="F28" s="1" t="s">
        <v>26</v>
      </c>
      <c r="G28" s="1" t="s">
        <v>26</v>
      </c>
      <c r="H28" s="2" t="e">
        <f t="shared" si="0"/>
        <v>#VALUE!</v>
      </c>
      <c r="I28" s="5">
        <v>23.52</v>
      </c>
      <c r="J28" s="2" t="e">
        <f t="shared" si="1"/>
        <v>#VALUE!</v>
      </c>
      <c r="K28" s="2" t="e">
        <f t="shared" si="2"/>
        <v>#VALUE!</v>
      </c>
      <c r="L28" s="2" t="e">
        <f t="shared" si="3"/>
        <v>#VALUE!</v>
      </c>
      <c r="M28" s="2" t="e">
        <f t="shared" si="4"/>
        <v>#VALUE!</v>
      </c>
      <c r="N28" s="2" t="e">
        <f t="shared" si="5"/>
        <v>#VALUE!</v>
      </c>
      <c r="O28" s="2" t="e">
        <f t="shared" si="6"/>
        <v>#VALUE!</v>
      </c>
      <c r="P28" s="3" t="e">
        <f>IF(O28&lt;=(Referencial!O28*1.05),"PREÇO VÁLIDO","PREÇO INVÁLIDO")</f>
        <v>#VALUE!</v>
      </c>
      <c r="Q28" s="2" t="e">
        <f>(O28/Referencial!O28)-1</f>
        <v>#VALUE!</v>
      </c>
    </row>
    <row r="29" spans="1:17" ht="24.95" customHeight="1">
      <c r="A29" s="3" t="s">
        <v>22</v>
      </c>
      <c r="B29" s="3" t="s">
        <v>44</v>
      </c>
      <c r="C29" s="3" t="s">
        <v>45</v>
      </c>
      <c r="D29" s="3" t="s">
        <v>25</v>
      </c>
      <c r="E29" s="3">
        <v>90</v>
      </c>
      <c r="F29" s="1" t="s">
        <v>26</v>
      </c>
      <c r="G29" s="1" t="s">
        <v>26</v>
      </c>
      <c r="H29" s="2" t="e">
        <f t="shared" si="0"/>
        <v>#VALUE!</v>
      </c>
      <c r="I29" s="5">
        <v>23.52</v>
      </c>
      <c r="J29" s="2" t="e">
        <f t="shared" si="1"/>
        <v>#VALUE!</v>
      </c>
      <c r="K29" s="2" t="e">
        <f t="shared" si="2"/>
        <v>#VALUE!</v>
      </c>
      <c r="L29" s="2" t="e">
        <f t="shared" si="3"/>
        <v>#VALUE!</v>
      </c>
      <c r="M29" s="2" t="e">
        <f t="shared" si="4"/>
        <v>#VALUE!</v>
      </c>
      <c r="N29" s="2" t="e">
        <f t="shared" si="5"/>
        <v>#VALUE!</v>
      </c>
      <c r="O29" s="2" t="e">
        <f t="shared" si="6"/>
        <v>#VALUE!</v>
      </c>
      <c r="P29" s="3" t="e">
        <f>IF(O29&lt;=(Referencial!O29*1.05),"PREÇO VÁLIDO","PREÇO INVÁLIDO")</f>
        <v>#VALUE!</v>
      </c>
      <c r="Q29" s="2" t="e">
        <f>(O29/Referencial!O29)-1</f>
        <v>#VALUE!</v>
      </c>
    </row>
    <row r="30" spans="1:17">
      <c r="N30" s="7" t="s">
        <v>46</v>
      </c>
      <c r="O30" s="8" t="e">
        <f>TRUNC(SUM(O17:O29), 2)</f>
        <v>#VALUE!</v>
      </c>
    </row>
    <row r="32" spans="1:17">
      <c r="A32" s="9" t="s">
        <v>47</v>
      </c>
    </row>
    <row r="33" spans="1:17">
      <c r="A33" s="11" t="s">
        <v>4</v>
      </c>
      <c r="B33" s="11" t="s">
        <v>5</v>
      </c>
      <c r="C33" s="11" t="s">
        <v>6</v>
      </c>
      <c r="D33" s="11" t="s">
        <v>7</v>
      </c>
      <c r="E33" s="11" t="s">
        <v>8</v>
      </c>
      <c r="F33" s="1" t="s">
        <v>9</v>
      </c>
      <c r="G33" s="1" t="s">
        <v>10</v>
      </c>
      <c r="H33" s="11" t="s">
        <v>12</v>
      </c>
      <c r="I33" s="11" t="s">
        <v>13</v>
      </c>
      <c r="J33" s="11" t="s">
        <v>14</v>
      </c>
      <c r="K33" s="11" t="s">
        <v>15</v>
      </c>
      <c r="L33" s="11" t="s">
        <v>11</v>
      </c>
      <c r="M33" s="11" t="s">
        <v>16</v>
      </c>
      <c r="N33" s="11" t="s">
        <v>17</v>
      </c>
      <c r="O33" s="11" t="s">
        <v>18</v>
      </c>
      <c r="P33" s="11" t="s">
        <v>19</v>
      </c>
      <c r="Q33" s="11" t="s">
        <v>20</v>
      </c>
    </row>
    <row r="34" spans="1:17" ht="24.95" customHeight="1">
      <c r="A34" s="3"/>
      <c r="B34" s="3"/>
      <c r="C34" s="3" t="s">
        <v>48</v>
      </c>
      <c r="D34" s="3"/>
      <c r="E34" s="3">
        <v>0</v>
      </c>
      <c r="F34" s="1"/>
      <c r="G34" s="1"/>
      <c r="H34" s="3"/>
      <c r="I34" s="5"/>
      <c r="J34" s="3"/>
      <c r="K34" s="3"/>
      <c r="L34" s="3"/>
      <c r="M34" s="3"/>
      <c r="N34" s="3"/>
      <c r="O34" s="3"/>
      <c r="P34" s="3"/>
      <c r="Q34" s="2"/>
    </row>
    <row r="35" spans="1:17" ht="24.95" customHeight="1">
      <c r="A35" s="3" t="s">
        <v>22</v>
      </c>
      <c r="B35" s="3" t="s">
        <v>49</v>
      </c>
      <c r="C35" s="3" t="s">
        <v>50</v>
      </c>
      <c r="D35" s="3" t="s">
        <v>29</v>
      </c>
      <c r="E35" s="3">
        <v>1628.4</v>
      </c>
      <c r="F35" s="1" t="s">
        <v>26</v>
      </c>
      <c r="G35" s="1" t="s">
        <v>26</v>
      </c>
      <c r="H35" s="2" t="e">
        <f>F35+G35</f>
        <v>#VALUE!</v>
      </c>
      <c r="I35" s="5">
        <v>23.52</v>
      </c>
      <c r="J35" s="2" t="e">
        <f>F35+(TRUNC(I35/100*F35,2))</f>
        <v>#VALUE!</v>
      </c>
      <c r="K35" s="2" t="e">
        <f>G35+(TRUNC(I35/100*G35,2))</f>
        <v>#VALUE!</v>
      </c>
      <c r="L35" s="2" t="e">
        <f>TRUNC(J35+K35,2)</f>
        <v>#VALUE!</v>
      </c>
      <c r="M35" s="2" t="e">
        <f>TRUNC(IF((J35+K35), (J35/(J35+K35)*O35), 0), 2)</f>
        <v>#VALUE!</v>
      </c>
      <c r="N35" s="2" t="e">
        <f>TRUNC(IF((J35+K35), (K35/(J35+K35)*O35), 0), 2)</f>
        <v>#VALUE!</v>
      </c>
      <c r="O35" s="2" t="e">
        <f>TRUNC(L35*E35,2)</f>
        <v>#VALUE!</v>
      </c>
      <c r="P35" s="3" t="e">
        <f>IF(O35&lt;=(Referencial!O35*1.05),"PREÇO VÁLIDO","PREÇO INVÁLIDO")</f>
        <v>#VALUE!</v>
      </c>
      <c r="Q35" s="2" t="e">
        <f>(O35/Referencial!O35)-1</f>
        <v>#VALUE!</v>
      </c>
    </row>
    <row r="36" spans="1:17">
      <c r="N36" s="7" t="s">
        <v>46</v>
      </c>
      <c r="O36" s="8" t="e">
        <f>TRUNC(SUM(O32:O35), 2)</f>
        <v>#VALUE!</v>
      </c>
    </row>
    <row r="38" spans="1:17">
      <c r="A38" s="9" t="s">
        <v>51</v>
      </c>
    </row>
    <row r="39" spans="1:17">
      <c r="A39" s="11" t="s">
        <v>4</v>
      </c>
      <c r="B39" s="11" t="s">
        <v>5</v>
      </c>
      <c r="C39" s="11" t="s">
        <v>6</v>
      </c>
      <c r="D39" s="11" t="s">
        <v>7</v>
      </c>
      <c r="E39" s="11" t="s">
        <v>8</v>
      </c>
      <c r="F39" s="1" t="s">
        <v>9</v>
      </c>
      <c r="G39" s="1" t="s">
        <v>10</v>
      </c>
      <c r="H39" s="11" t="s">
        <v>12</v>
      </c>
      <c r="I39" s="11" t="s">
        <v>13</v>
      </c>
      <c r="J39" s="11" t="s">
        <v>14</v>
      </c>
      <c r="K39" s="11" t="s">
        <v>15</v>
      </c>
      <c r="L39" s="11" t="s">
        <v>11</v>
      </c>
      <c r="M39" s="11" t="s">
        <v>16</v>
      </c>
      <c r="N39" s="11" t="s">
        <v>17</v>
      </c>
      <c r="O39" s="11" t="s">
        <v>18</v>
      </c>
      <c r="P39" s="11" t="s">
        <v>19</v>
      </c>
      <c r="Q39" s="11" t="s">
        <v>20</v>
      </c>
    </row>
    <row r="40" spans="1:17" ht="24.95" customHeight="1">
      <c r="A40" s="3"/>
      <c r="B40" s="3"/>
      <c r="C40" s="3" t="s">
        <v>52</v>
      </c>
      <c r="D40" s="3"/>
      <c r="E40" s="3">
        <v>0</v>
      </c>
      <c r="F40" s="1"/>
      <c r="G40" s="1"/>
      <c r="H40" s="3"/>
      <c r="I40" s="5"/>
      <c r="J40" s="3"/>
      <c r="K40" s="3"/>
      <c r="L40" s="3"/>
      <c r="M40" s="3"/>
      <c r="N40" s="3"/>
      <c r="O40" s="3"/>
      <c r="P40" s="3"/>
      <c r="Q40" s="2"/>
    </row>
    <row r="41" spans="1:17" ht="24.95" customHeight="1">
      <c r="A41" s="3" t="s">
        <v>22</v>
      </c>
      <c r="B41" s="3" t="s">
        <v>53</v>
      </c>
      <c r="C41" s="3" t="s">
        <v>54</v>
      </c>
      <c r="D41" s="3" t="s">
        <v>55</v>
      </c>
      <c r="E41" s="3">
        <v>1</v>
      </c>
      <c r="F41" s="1" t="s">
        <v>26</v>
      </c>
      <c r="G41" s="1" t="s">
        <v>26</v>
      </c>
      <c r="H41" s="2" t="e">
        <f>F41+G41</f>
        <v>#VALUE!</v>
      </c>
      <c r="I41" s="5">
        <v>23.52</v>
      </c>
      <c r="J41" s="2" t="e">
        <f>F41+(TRUNC(I41/100*F41,2))</f>
        <v>#VALUE!</v>
      </c>
      <c r="K41" s="2" t="e">
        <f>G41+(TRUNC(I41/100*G41,2))</f>
        <v>#VALUE!</v>
      </c>
      <c r="L41" s="2" t="e">
        <f>TRUNC(J41+K41,2)</f>
        <v>#VALUE!</v>
      </c>
      <c r="M41" s="2" t="e">
        <f>TRUNC(IF((J41+K41), (J41/(J41+K41)*O41), 0), 2)</f>
        <v>#VALUE!</v>
      </c>
      <c r="N41" s="2" t="e">
        <f>TRUNC(IF((J41+K41), (K41/(J41+K41)*O41), 0), 2)</f>
        <v>#VALUE!</v>
      </c>
      <c r="O41" s="2" t="e">
        <f>TRUNC(L41*E41,2)</f>
        <v>#VALUE!</v>
      </c>
      <c r="P41" s="3" t="e">
        <f>IF(O41&lt;=(Referencial!O41*1.05),"PREÇO VÁLIDO","PREÇO INVÁLIDO")</f>
        <v>#VALUE!</v>
      </c>
      <c r="Q41" s="2" t="e">
        <f>(O41/Referencial!O41)-1</f>
        <v>#VALUE!</v>
      </c>
    </row>
    <row r="42" spans="1:17">
      <c r="N42" s="7" t="s">
        <v>46</v>
      </c>
      <c r="O42" s="8" t="e">
        <f>TRUNC(SUM(O38:O41), 2)</f>
        <v>#VALUE!</v>
      </c>
    </row>
    <row r="43" spans="1:17">
      <c r="N43" s="7" t="s">
        <v>56</v>
      </c>
      <c r="O43" s="8" t="e">
        <f>TRUNC(SUM(O30,O36,O42), 2)</f>
        <v>#VALUE!</v>
      </c>
    </row>
    <row r="45" spans="1:17">
      <c r="A45" t="e">
        <f>CONCATENATE("Importa o presente valor total proposto em: ", TEXT(SUM(O30,O36,O42), "R$ #.###,#0"))</f>
        <v>#VALUE!</v>
      </c>
    </row>
    <row r="47" spans="1:17">
      <c r="B47" s="9" t="s">
        <v>57</v>
      </c>
    </row>
    <row r="48" spans="1:17">
      <c r="B48" s="9" t="s">
        <v>58</v>
      </c>
    </row>
  </sheetData>
  <sheetProtection password="E889" sheet="1" objects="1" scenarios="1" selectLockedCells="1"/>
  <autoFilter ref="A18:Q41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8"/>
  <sheetViews>
    <sheetView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6" width="24.42578125" customWidth="1"/>
    <col min="17" max="17" width="24.42578125" hidden="1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59</v>
      </c>
      <c r="B6" s="17" t="s">
        <v>60</v>
      </c>
      <c r="C6" s="17"/>
      <c r="D6" s="17"/>
      <c r="H6" s="9" t="s">
        <v>67</v>
      </c>
    </row>
    <row r="7" spans="1:9">
      <c r="A7" s="10" t="s">
        <v>61</v>
      </c>
      <c r="B7" s="6"/>
    </row>
    <row r="8" spans="1:9">
      <c r="A8" s="10" t="s">
        <v>62</v>
      </c>
      <c r="B8" s="6"/>
    </row>
    <row r="9" spans="1:9">
      <c r="A9" s="10" t="s">
        <v>63</v>
      </c>
      <c r="B9" s="6"/>
      <c r="H9" s="12" t="s">
        <v>68</v>
      </c>
      <c r="I9" s="12" t="s">
        <v>69</v>
      </c>
    </row>
    <row r="10" spans="1:9">
      <c r="A10" s="10" t="s">
        <v>64</v>
      </c>
      <c r="B10" s="13" t="s">
        <v>26</v>
      </c>
      <c r="D10" s="10" t="s">
        <v>65</v>
      </c>
      <c r="E10" s="13" t="s">
        <v>26</v>
      </c>
      <c r="H10" s="13">
        <f>SUM(M:M)/O43</f>
        <v>0.68730460221276357</v>
      </c>
      <c r="I10" s="13">
        <f>SUM(N:N)/O43</f>
        <v>0.31269539703179272</v>
      </c>
    </row>
    <row r="11" spans="1:9">
      <c r="A11" s="10" t="s">
        <v>65</v>
      </c>
      <c r="B11" s="13">
        <v>0.23519999999999999</v>
      </c>
      <c r="D11" s="10" t="s">
        <v>66</v>
      </c>
      <c r="E11" s="13" t="s">
        <v>26</v>
      </c>
    </row>
    <row r="13" spans="1:9" ht="24.95" customHeight="1">
      <c r="A13" s="10" t="s">
        <v>4</v>
      </c>
      <c r="B13" s="18" t="s">
        <v>70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/>
      <c r="B19" s="3"/>
      <c r="C19" s="3" t="s">
        <v>21</v>
      </c>
      <c r="D19" s="3"/>
      <c r="E19" s="3">
        <v>0</v>
      </c>
      <c r="F19" s="2"/>
      <c r="G19" s="2"/>
      <c r="H19" s="3"/>
      <c r="I19" s="4"/>
      <c r="J19" s="3"/>
      <c r="K19" s="3"/>
      <c r="L19" s="3"/>
      <c r="M19" s="3"/>
      <c r="N19" s="3"/>
      <c r="O19" s="3"/>
      <c r="P19" s="3"/>
    </row>
    <row r="20" spans="1:17" ht="24.95" customHeight="1">
      <c r="A20" s="3" t="s">
        <v>22</v>
      </c>
      <c r="B20" s="3" t="s">
        <v>23</v>
      </c>
      <c r="C20" s="3" t="s">
        <v>24</v>
      </c>
      <c r="D20" s="3" t="s">
        <v>25</v>
      </c>
      <c r="E20" s="3">
        <v>90</v>
      </c>
      <c r="F20" s="2">
        <v>0</v>
      </c>
      <c r="G20" s="2">
        <v>36.25</v>
      </c>
      <c r="H20" s="2">
        <f t="shared" ref="H20:H29" si="0">F20+G20</f>
        <v>36.25</v>
      </c>
      <c r="I20" s="4">
        <v>23.52</v>
      </c>
      <c r="J20" s="2">
        <f t="shared" ref="J20:J29" si="1">F20+(TRUNC(I20/100*F20,2))</f>
        <v>0</v>
      </c>
      <c r="K20" s="2">
        <f t="shared" ref="K20:K29" si="2">G20+(TRUNC(I20/100*G20,2))</f>
        <v>44.769999999999996</v>
      </c>
      <c r="L20" s="2">
        <f t="shared" ref="L20:L29" si="3">TRUNC(J20+K20,2)</f>
        <v>44.77</v>
      </c>
      <c r="M20" s="2">
        <f t="shared" ref="M20:M29" si="4">TRUNC(IF((J20+K20), (J20/(J20+K20)*O20), 0), 2)</f>
        <v>0</v>
      </c>
      <c r="N20" s="2">
        <f t="shared" ref="N20:N29" si="5">TRUNC(IF((J20+K20), (K20/(J20+K20)*O20), 0), 2)</f>
        <v>4029.3</v>
      </c>
      <c r="O20" s="2">
        <f t="shared" ref="O20:O29" si="6">TRUNC(L20*E20,2)</f>
        <v>4029.3</v>
      </c>
      <c r="P20" s="3" t="str">
        <f>IF(O20&lt;=(Referencial!O20*1.05),"PREÇO VÁLIDO","PREÇO INVÁLIDO")</f>
        <v>PREÇO VÁLIDO</v>
      </c>
    </row>
    <row r="21" spans="1:17" ht="24.95" customHeight="1">
      <c r="A21" s="3" t="s">
        <v>22</v>
      </c>
      <c r="B21" s="3" t="s">
        <v>27</v>
      </c>
      <c r="C21" s="3" t="s">
        <v>28</v>
      </c>
      <c r="D21" s="3" t="s">
        <v>29</v>
      </c>
      <c r="E21" s="3">
        <v>1628.4</v>
      </c>
      <c r="F21" s="2">
        <v>0</v>
      </c>
      <c r="G21" s="2">
        <v>5.46</v>
      </c>
      <c r="H21" s="2">
        <f t="shared" si="0"/>
        <v>5.46</v>
      </c>
      <c r="I21" s="4">
        <v>23.52</v>
      </c>
      <c r="J21" s="2">
        <f t="shared" si="1"/>
        <v>0</v>
      </c>
      <c r="K21" s="2">
        <f t="shared" si="2"/>
        <v>6.74</v>
      </c>
      <c r="L21" s="2">
        <f t="shared" si="3"/>
        <v>6.74</v>
      </c>
      <c r="M21" s="2">
        <f t="shared" si="4"/>
        <v>0</v>
      </c>
      <c r="N21" s="2">
        <f t="shared" si="5"/>
        <v>10975.41</v>
      </c>
      <c r="O21" s="2">
        <f t="shared" si="6"/>
        <v>10975.41</v>
      </c>
      <c r="P21" s="3" t="str">
        <f>IF(O21&lt;=(Referencial!O21*1.05),"PREÇO VÁLIDO","PREÇO INVÁLIDO")</f>
        <v>PREÇO VÁLIDO</v>
      </c>
    </row>
    <row r="22" spans="1:17" ht="24.95" customHeight="1">
      <c r="A22" s="3" t="s">
        <v>22</v>
      </c>
      <c r="B22" s="3" t="s">
        <v>30</v>
      </c>
      <c r="C22" s="3" t="s">
        <v>31</v>
      </c>
      <c r="D22" s="3" t="s">
        <v>29</v>
      </c>
      <c r="E22" s="3">
        <v>1628.4</v>
      </c>
      <c r="F22" s="2">
        <v>0</v>
      </c>
      <c r="G22" s="2">
        <v>2.93</v>
      </c>
      <c r="H22" s="2">
        <f t="shared" si="0"/>
        <v>2.93</v>
      </c>
      <c r="I22" s="4">
        <v>23.52</v>
      </c>
      <c r="J22" s="2">
        <f t="shared" si="1"/>
        <v>0</v>
      </c>
      <c r="K22" s="2">
        <f t="shared" si="2"/>
        <v>3.6100000000000003</v>
      </c>
      <c r="L22" s="2">
        <f t="shared" si="3"/>
        <v>3.61</v>
      </c>
      <c r="M22" s="2">
        <f t="shared" si="4"/>
        <v>0</v>
      </c>
      <c r="N22" s="2">
        <f t="shared" si="5"/>
        <v>5878.52</v>
      </c>
      <c r="O22" s="2">
        <f t="shared" si="6"/>
        <v>5878.52</v>
      </c>
      <c r="P22" s="3" t="str">
        <f>IF(O22&lt;=(Referencial!O22*1.05),"PREÇO VÁLIDO","PREÇO INVÁLIDO")</f>
        <v>PREÇO VÁLIDO</v>
      </c>
    </row>
    <row r="23" spans="1:17" ht="24.95" customHeight="1">
      <c r="A23" s="3" t="s">
        <v>22</v>
      </c>
      <c r="B23" s="3" t="s">
        <v>32</v>
      </c>
      <c r="C23" s="3" t="s">
        <v>33</v>
      </c>
      <c r="D23" s="3" t="s">
        <v>25</v>
      </c>
      <c r="E23" s="3">
        <v>90</v>
      </c>
      <c r="F23" s="2">
        <v>0</v>
      </c>
      <c r="G23" s="2">
        <v>20.2</v>
      </c>
      <c r="H23" s="2">
        <f t="shared" si="0"/>
        <v>20.2</v>
      </c>
      <c r="I23" s="4">
        <v>23.52</v>
      </c>
      <c r="J23" s="2">
        <f t="shared" si="1"/>
        <v>0</v>
      </c>
      <c r="K23" s="2">
        <f t="shared" si="2"/>
        <v>24.95</v>
      </c>
      <c r="L23" s="2">
        <f t="shared" si="3"/>
        <v>24.95</v>
      </c>
      <c r="M23" s="2">
        <f t="shared" si="4"/>
        <v>0</v>
      </c>
      <c r="N23" s="2">
        <f t="shared" si="5"/>
        <v>2245.5</v>
      </c>
      <c r="O23" s="2">
        <f t="shared" si="6"/>
        <v>2245.5</v>
      </c>
      <c r="P23" s="3" t="str">
        <f>IF(O23&lt;=(Referencial!O23*1.05),"PREÇO VÁLIDO","PREÇO INVÁLIDO")</f>
        <v>PREÇO VÁLIDO</v>
      </c>
    </row>
    <row r="24" spans="1:17" ht="24.95" customHeight="1">
      <c r="A24" s="3" t="s">
        <v>22</v>
      </c>
      <c r="B24" s="3" t="s">
        <v>34</v>
      </c>
      <c r="C24" s="3" t="s">
        <v>35</v>
      </c>
      <c r="D24" s="3" t="s">
        <v>25</v>
      </c>
      <c r="E24" s="3">
        <v>90</v>
      </c>
      <c r="F24" s="2">
        <v>0</v>
      </c>
      <c r="G24" s="2">
        <v>19.46</v>
      </c>
      <c r="H24" s="2">
        <f t="shared" si="0"/>
        <v>19.46</v>
      </c>
      <c r="I24" s="4">
        <v>23.52</v>
      </c>
      <c r="J24" s="2">
        <f t="shared" si="1"/>
        <v>0</v>
      </c>
      <c r="K24" s="2">
        <f t="shared" si="2"/>
        <v>24.03</v>
      </c>
      <c r="L24" s="2">
        <f t="shared" si="3"/>
        <v>24.03</v>
      </c>
      <c r="M24" s="2">
        <f t="shared" si="4"/>
        <v>0</v>
      </c>
      <c r="N24" s="2">
        <f t="shared" si="5"/>
        <v>2162.6999999999998</v>
      </c>
      <c r="O24" s="2">
        <f t="shared" si="6"/>
        <v>2162.6999999999998</v>
      </c>
      <c r="P24" s="3" t="str">
        <f>IF(O24&lt;=(Referencial!O24*1.05),"PREÇO VÁLIDO","PREÇO INVÁLIDO")</f>
        <v>PREÇO VÁLIDO</v>
      </c>
    </row>
    <row r="25" spans="1:17" ht="24.95" customHeight="1">
      <c r="A25" s="3" t="s">
        <v>22</v>
      </c>
      <c r="B25" s="3" t="s">
        <v>36</v>
      </c>
      <c r="C25" s="3" t="s">
        <v>37</v>
      </c>
      <c r="D25" s="3" t="s">
        <v>25</v>
      </c>
      <c r="E25" s="3">
        <v>90</v>
      </c>
      <c r="F25" s="2">
        <v>0</v>
      </c>
      <c r="G25" s="2">
        <v>13.38</v>
      </c>
      <c r="H25" s="2">
        <f t="shared" si="0"/>
        <v>13.38</v>
      </c>
      <c r="I25" s="4">
        <v>23.52</v>
      </c>
      <c r="J25" s="2">
        <f t="shared" si="1"/>
        <v>0</v>
      </c>
      <c r="K25" s="2">
        <f t="shared" si="2"/>
        <v>16.52</v>
      </c>
      <c r="L25" s="2">
        <f t="shared" si="3"/>
        <v>16.52</v>
      </c>
      <c r="M25" s="2">
        <f t="shared" si="4"/>
        <v>0</v>
      </c>
      <c r="N25" s="2">
        <f t="shared" si="5"/>
        <v>1486.8</v>
      </c>
      <c r="O25" s="2">
        <f t="shared" si="6"/>
        <v>1486.8</v>
      </c>
      <c r="P25" s="3" t="str">
        <f>IF(O25&lt;=(Referencial!O25*1.05),"PREÇO VÁLIDO","PREÇO INVÁLIDO")</f>
        <v>PREÇO VÁLIDO</v>
      </c>
    </row>
    <row r="26" spans="1:17" ht="24.95" customHeight="1">
      <c r="A26" s="3" t="s">
        <v>22</v>
      </c>
      <c r="B26" s="3" t="s">
        <v>38</v>
      </c>
      <c r="C26" s="3" t="s">
        <v>39</v>
      </c>
      <c r="D26" s="3" t="s">
        <v>25</v>
      </c>
      <c r="E26" s="3">
        <v>90</v>
      </c>
      <c r="F26" s="2">
        <v>0</v>
      </c>
      <c r="G26" s="2">
        <v>5.27</v>
      </c>
      <c r="H26" s="2">
        <f t="shared" si="0"/>
        <v>5.27</v>
      </c>
      <c r="I26" s="4">
        <v>23.52</v>
      </c>
      <c r="J26" s="2">
        <f t="shared" si="1"/>
        <v>0</v>
      </c>
      <c r="K26" s="2">
        <f t="shared" si="2"/>
        <v>6.5</v>
      </c>
      <c r="L26" s="2">
        <f t="shared" si="3"/>
        <v>6.5</v>
      </c>
      <c r="M26" s="2">
        <f t="shared" si="4"/>
        <v>0</v>
      </c>
      <c r="N26" s="2">
        <f t="shared" si="5"/>
        <v>585</v>
      </c>
      <c r="O26" s="2">
        <f t="shared" si="6"/>
        <v>585</v>
      </c>
      <c r="P26" s="3" t="str">
        <f>IF(O26&lt;=(Referencial!O26*1.05),"PREÇO VÁLIDO","PREÇO INVÁLIDO")</f>
        <v>PREÇO VÁLIDO</v>
      </c>
    </row>
    <row r="27" spans="1:17" ht="24.95" customHeight="1">
      <c r="A27" s="3" t="s">
        <v>22</v>
      </c>
      <c r="B27" s="3" t="s">
        <v>40</v>
      </c>
      <c r="C27" s="3" t="s">
        <v>41</v>
      </c>
      <c r="D27" s="3" t="s">
        <v>25</v>
      </c>
      <c r="E27" s="3">
        <v>90</v>
      </c>
      <c r="F27" s="2">
        <v>0</v>
      </c>
      <c r="G27" s="2">
        <v>6.29</v>
      </c>
      <c r="H27" s="2">
        <f t="shared" si="0"/>
        <v>6.29</v>
      </c>
      <c r="I27" s="4">
        <v>23.52</v>
      </c>
      <c r="J27" s="2">
        <f t="shared" si="1"/>
        <v>0</v>
      </c>
      <c r="K27" s="2">
        <f t="shared" si="2"/>
        <v>7.76</v>
      </c>
      <c r="L27" s="2">
        <f t="shared" si="3"/>
        <v>7.76</v>
      </c>
      <c r="M27" s="2">
        <f t="shared" si="4"/>
        <v>0</v>
      </c>
      <c r="N27" s="2">
        <f t="shared" si="5"/>
        <v>698.4</v>
      </c>
      <c r="O27" s="2">
        <f t="shared" si="6"/>
        <v>698.4</v>
      </c>
      <c r="P27" s="3" t="str">
        <f>IF(O27&lt;=(Referencial!O27*1.05),"PREÇO VÁLIDO","PREÇO INVÁLIDO")</f>
        <v>PREÇO VÁLIDO</v>
      </c>
    </row>
    <row r="28" spans="1:17" ht="24.95" customHeight="1">
      <c r="A28" s="3" t="s">
        <v>22</v>
      </c>
      <c r="B28" s="3" t="s">
        <v>42</v>
      </c>
      <c r="C28" s="3" t="s">
        <v>43</v>
      </c>
      <c r="D28" s="3" t="s">
        <v>25</v>
      </c>
      <c r="E28" s="3">
        <v>90</v>
      </c>
      <c r="F28" s="2">
        <v>0</v>
      </c>
      <c r="G28" s="2">
        <v>6</v>
      </c>
      <c r="H28" s="2">
        <f t="shared" si="0"/>
        <v>6</v>
      </c>
      <c r="I28" s="4">
        <v>23.52</v>
      </c>
      <c r="J28" s="2">
        <f t="shared" si="1"/>
        <v>0</v>
      </c>
      <c r="K28" s="2">
        <f t="shared" si="2"/>
        <v>7.41</v>
      </c>
      <c r="L28" s="2">
        <f t="shared" si="3"/>
        <v>7.41</v>
      </c>
      <c r="M28" s="2">
        <f t="shared" si="4"/>
        <v>0</v>
      </c>
      <c r="N28" s="2">
        <f t="shared" si="5"/>
        <v>666.9</v>
      </c>
      <c r="O28" s="2">
        <f t="shared" si="6"/>
        <v>666.9</v>
      </c>
      <c r="P28" s="3" t="str">
        <f>IF(O28&lt;=(Referencial!O28*1.05),"PREÇO VÁLIDO","PREÇO INVÁLIDO")</f>
        <v>PREÇO VÁLIDO</v>
      </c>
    </row>
    <row r="29" spans="1:17" ht="24.95" customHeight="1">
      <c r="A29" s="3" t="s">
        <v>22</v>
      </c>
      <c r="B29" s="3" t="s">
        <v>44</v>
      </c>
      <c r="C29" s="3" t="s">
        <v>45</v>
      </c>
      <c r="D29" s="3" t="s">
        <v>25</v>
      </c>
      <c r="E29" s="3">
        <v>90</v>
      </c>
      <c r="F29" s="2">
        <v>0</v>
      </c>
      <c r="G29" s="2">
        <v>10.14</v>
      </c>
      <c r="H29" s="2">
        <f t="shared" si="0"/>
        <v>10.14</v>
      </c>
      <c r="I29" s="4">
        <v>23.52</v>
      </c>
      <c r="J29" s="2">
        <f t="shared" si="1"/>
        <v>0</v>
      </c>
      <c r="K29" s="2">
        <f t="shared" si="2"/>
        <v>12.52</v>
      </c>
      <c r="L29" s="2">
        <f t="shared" si="3"/>
        <v>12.52</v>
      </c>
      <c r="M29" s="2">
        <f t="shared" si="4"/>
        <v>0</v>
      </c>
      <c r="N29" s="2">
        <f t="shared" si="5"/>
        <v>1126.8</v>
      </c>
      <c r="O29" s="2">
        <f t="shared" si="6"/>
        <v>1126.8</v>
      </c>
      <c r="P29" s="3" t="str">
        <f>IF(O29&lt;=(Referencial!O29*1.05),"PREÇO VÁLIDO","PREÇO INVÁLIDO")</f>
        <v>PREÇO VÁLIDO</v>
      </c>
    </row>
    <row r="30" spans="1:17">
      <c r="N30" s="7" t="s">
        <v>46</v>
      </c>
      <c r="O30" s="8">
        <f>TRUNC(SUM(O17:O29), 2)</f>
        <v>29855.33</v>
      </c>
    </row>
    <row r="32" spans="1:17">
      <c r="A32" s="9" t="s">
        <v>47</v>
      </c>
    </row>
    <row r="33" spans="1:17">
      <c r="A33" s="11" t="s">
        <v>4</v>
      </c>
      <c r="B33" s="11" t="s">
        <v>5</v>
      </c>
      <c r="C33" s="11" t="s">
        <v>6</v>
      </c>
      <c r="D33" s="11" t="s">
        <v>7</v>
      </c>
      <c r="E33" s="11" t="s">
        <v>8</v>
      </c>
      <c r="F33" s="11" t="s">
        <v>9</v>
      </c>
      <c r="G33" s="11" t="s">
        <v>10</v>
      </c>
      <c r="H33" s="11" t="s">
        <v>12</v>
      </c>
      <c r="I33" s="11" t="s">
        <v>13</v>
      </c>
      <c r="J33" s="11" t="s">
        <v>14</v>
      </c>
      <c r="K33" s="11" t="s">
        <v>15</v>
      </c>
      <c r="L33" s="11" t="s">
        <v>11</v>
      </c>
      <c r="M33" s="11" t="s">
        <v>16</v>
      </c>
      <c r="N33" s="11" t="s">
        <v>17</v>
      </c>
      <c r="O33" s="11" t="s">
        <v>18</v>
      </c>
      <c r="P33" s="11" t="s">
        <v>19</v>
      </c>
      <c r="Q33" s="11" t="s">
        <v>20</v>
      </c>
    </row>
    <row r="34" spans="1:17" ht="24.95" customHeight="1">
      <c r="A34" s="3"/>
      <c r="B34" s="3"/>
      <c r="C34" s="3" t="s">
        <v>48</v>
      </c>
      <c r="D34" s="3"/>
      <c r="E34" s="3">
        <v>0</v>
      </c>
      <c r="F34" s="2"/>
      <c r="G34" s="2"/>
      <c r="H34" s="3"/>
      <c r="I34" s="4"/>
      <c r="J34" s="3"/>
      <c r="K34" s="3"/>
      <c r="L34" s="3"/>
      <c r="M34" s="3"/>
      <c r="N34" s="3"/>
      <c r="O34" s="3"/>
      <c r="P34" s="3"/>
    </row>
    <row r="35" spans="1:17" ht="24.95" customHeight="1">
      <c r="A35" s="3" t="s">
        <v>22</v>
      </c>
      <c r="B35" s="3" t="s">
        <v>49</v>
      </c>
      <c r="C35" s="3" t="s">
        <v>50</v>
      </c>
      <c r="D35" s="3" t="s">
        <v>29</v>
      </c>
      <c r="E35" s="3">
        <v>1628.4</v>
      </c>
      <c r="F35" s="2">
        <v>4340.34</v>
      </c>
      <c r="G35" s="2">
        <v>1860.15</v>
      </c>
      <c r="H35" s="2">
        <f>F35+G35</f>
        <v>6200.49</v>
      </c>
      <c r="I35" s="4">
        <v>23.52</v>
      </c>
      <c r="J35" s="2">
        <f>F35+(TRUNC(I35/100*F35,2))</f>
        <v>5361.18</v>
      </c>
      <c r="K35" s="2">
        <f>G35+(TRUNC(I35/100*G35,2))</f>
        <v>2297.65</v>
      </c>
      <c r="L35" s="2">
        <f>TRUNC(J35+K35,2)</f>
        <v>7658.83</v>
      </c>
      <c r="M35" s="2">
        <f>TRUNC(IF((J35+K35), (J35/(J35+K35)*O35), 0), 2)</f>
        <v>8730145.5099999998</v>
      </c>
      <c r="N35" s="2">
        <f>TRUNC(IF((J35+K35), (K35/(J35+K35)*O35), 0), 2)</f>
        <v>3741493.25</v>
      </c>
      <c r="O35" s="2">
        <f>TRUNC(L35*E35,2)</f>
        <v>12471638.77</v>
      </c>
      <c r="P35" s="3" t="str">
        <f>IF(O35&lt;=(Referencial!O35*1.05),"PREÇO VÁLIDO","PREÇO INVÁLIDO")</f>
        <v>PREÇO VÁLIDO</v>
      </c>
    </row>
    <row r="36" spans="1:17">
      <c r="N36" s="7" t="s">
        <v>46</v>
      </c>
      <c r="O36" s="8">
        <f>TRUNC(SUM(O32:O35), 2)</f>
        <v>12471638.77</v>
      </c>
    </row>
    <row r="38" spans="1:17">
      <c r="A38" s="9" t="s">
        <v>51</v>
      </c>
    </row>
    <row r="39" spans="1:17">
      <c r="A39" s="11" t="s">
        <v>4</v>
      </c>
      <c r="B39" s="11" t="s">
        <v>5</v>
      </c>
      <c r="C39" s="11" t="s">
        <v>6</v>
      </c>
      <c r="D39" s="11" t="s">
        <v>7</v>
      </c>
      <c r="E39" s="11" t="s">
        <v>8</v>
      </c>
      <c r="F39" s="11" t="s">
        <v>9</v>
      </c>
      <c r="G39" s="11" t="s">
        <v>10</v>
      </c>
      <c r="H39" s="11" t="s">
        <v>12</v>
      </c>
      <c r="I39" s="11" t="s">
        <v>13</v>
      </c>
      <c r="J39" s="11" t="s">
        <v>14</v>
      </c>
      <c r="K39" s="11" t="s">
        <v>15</v>
      </c>
      <c r="L39" s="11" t="s">
        <v>11</v>
      </c>
      <c r="M39" s="11" t="s">
        <v>16</v>
      </c>
      <c r="N39" s="11" t="s">
        <v>17</v>
      </c>
      <c r="O39" s="11" t="s">
        <v>18</v>
      </c>
      <c r="P39" s="11" t="s">
        <v>19</v>
      </c>
      <c r="Q39" s="11" t="s">
        <v>20</v>
      </c>
    </row>
    <row r="40" spans="1:17" ht="24.95" customHeight="1">
      <c r="A40" s="3"/>
      <c r="B40" s="3"/>
      <c r="C40" s="3" t="s">
        <v>52</v>
      </c>
      <c r="D40" s="3"/>
      <c r="E40" s="3">
        <v>0</v>
      </c>
      <c r="F40" s="2"/>
      <c r="G40" s="2"/>
      <c r="H40" s="3"/>
      <c r="I40" s="4"/>
      <c r="J40" s="3"/>
      <c r="K40" s="3"/>
      <c r="L40" s="3"/>
      <c r="M40" s="3"/>
      <c r="N40" s="3"/>
      <c r="O40" s="3"/>
      <c r="P40" s="3"/>
    </row>
    <row r="41" spans="1:17" ht="24.95" customHeight="1">
      <c r="A41" s="3" t="s">
        <v>22</v>
      </c>
      <c r="B41" s="3" t="s">
        <v>53</v>
      </c>
      <c r="C41" s="3" t="s">
        <v>54</v>
      </c>
      <c r="D41" s="3" t="s">
        <v>55</v>
      </c>
      <c r="E41" s="3">
        <v>1</v>
      </c>
      <c r="F41" s="2">
        <v>297829.98</v>
      </c>
      <c r="G41" s="2">
        <v>297829.98</v>
      </c>
      <c r="H41" s="2">
        <f>F41+G41</f>
        <v>595659.96</v>
      </c>
      <c r="I41" s="4">
        <v>23.52</v>
      </c>
      <c r="J41" s="2">
        <f>F41+(TRUNC(I41/100*F41,2))</f>
        <v>367879.58999999997</v>
      </c>
      <c r="K41" s="2">
        <f>G41+(TRUNC(I41/100*G41,2))</f>
        <v>367879.58999999997</v>
      </c>
      <c r="L41" s="2">
        <f>TRUNC(J41+K41,2)</f>
        <v>735759.18</v>
      </c>
      <c r="M41" s="2">
        <f>TRUNC(IF((J41+K41), (J41/(J41+K41)*O41), 0), 2)</f>
        <v>367879.59</v>
      </c>
      <c r="N41" s="2">
        <f>TRUNC(IF((J41+K41), (K41/(J41+K41)*O41), 0), 2)</f>
        <v>367879.59</v>
      </c>
      <c r="O41" s="2">
        <f>TRUNC(L41*E41,2)</f>
        <v>735759.18</v>
      </c>
      <c r="P41" s="3" t="str">
        <f>IF(O41&lt;=(Referencial!O41*1.05),"PREÇO VÁLIDO","PREÇO INVÁLIDO")</f>
        <v>PREÇO VÁLIDO</v>
      </c>
    </row>
    <row r="42" spans="1:17">
      <c r="N42" s="7" t="s">
        <v>46</v>
      </c>
      <c r="O42" s="8">
        <f>TRUNC(SUM(O38:O41), 2)</f>
        <v>735759.18</v>
      </c>
    </row>
    <row r="43" spans="1:17">
      <c r="N43" s="7" t="s">
        <v>56</v>
      </c>
      <c r="O43" s="8">
        <f>TRUNC(SUM(O30,O36,O42), 2)</f>
        <v>13237253.279999999</v>
      </c>
    </row>
    <row r="45" spans="1:17">
      <c r="A45" t="str">
        <f>CONCATENATE("Importa o presente valor total proposto em: ", TEXT(SUM(O30,O36,O42), "R$ #.###,#0"))</f>
        <v>Importa o presente valor total proposto em: R$ 13.237.253,28</v>
      </c>
    </row>
    <row r="47" spans="1:17">
      <c r="B47" s="9" t="s">
        <v>57</v>
      </c>
    </row>
    <row r="48" spans="1:17">
      <c r="B48" s="9" t="s">
        <v>58</v>
      </c>
    </row>
  </sheetData>
  <sheetProtection password="E889" sheet="1" objects="1" scenarios="1" selectLockedCells="1"/>
  <autoFilter ref="A18:Q41" xr:uid="{00000000-0009-0000-0000-000001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Proposta</vt:lpstr>
      <vt:lpstr>Referencial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Thiago Nery Retore</cp:lastModifiedBy>
  <dcterms:created xsi:type="dcterms:W3CDTF">2026-04-08T16:03:39Z</dcterms:created>
  <dcterms:modified xsi:type="dcterms:W3CDTF">2026-06-09T21:09:12Z</dcterms:modified>
</cp:coreProperties>
</file>