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esktop\Anexo IV\"/>
    </mc:Choice>
  </mc:AlternateContent>
  <xr:revisionPtr revIDLastSave="0" documentId="8_{BDA4BFD2-C94C-471A-8AE1-073068465D6A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Proposta!$A$18:$Q$41</definedName>
    <definedName name="_xlnm._FilterDatabase" localSheetId="1" hidden="1">Referencial!$A$18:$Q$41</definedName>
  </definedNames>
  <calcPr calcId="191029"/>
</workbook>
</file>

<file path=xl/calcChain.xml><?xml version="1.0" encoding="utf-8"?>
<calcChain xmlns="http://schemas.openxmlformats.org/spreadsheetml/2006/main">
  <c r="L41" i="2" l="1"/>
  <c r="O41" i="2" s="1"/>
  <c r="P41" i="2" s="1"/>
  <c r="K41" i="2"/>
  <c r="J41" i="2"/>
  <c r="H41" i="2"/>
  <c r="L40" i="2"/>
  <c r="O40" i="2" s="1"/>
  <c r="P40" i="2" s="1"/>
  <c r="K40" i="2"/>
  <c r="J40" i="2"/>
  <c r="H40" i="2"/>
  <c r="L39" i="2"/>
  <c r="O39" i="2" s="1"/>
  <c r="P39" i="2" s="1"/>
  <c r="K39" i="2"/>
  <c r="J39" i="2"/>
  <c r="H39" i="2"/>
  <c r="L38" i="2"/>
  <c r="O38" i="2" s="1"/>
  <c r="K38" i="2"/>
  <c r="J38" i="2"/>
  <c r="H38" i="2"/>
  <c r="L32" i="2"/>
  <c r="O32" i="2" s="1"/>
  <c r="K32" i="2"/>
  <c r="J32" i="2"/>
  <c r="H32" i="2"/>
  <c r="L31" i="2"/>
  <c r="O31" i="2" s="1"/>
  <c r="K31" i="2"/>
  <c r="J31" i="2"/>
  <c r="H31" i="2"/>
  <c r="L30" i="2"/>
  <c r="O30" i="2" s="1"/>
  <c r="K30" i="2"/>
  <c r="J30" i="2"/>
  <c r="H30" i="2"/>
  <c r="L29" i="2"/>
  <c r="O29" i="2" s="1"/>
  <c r="K29" i="2"/>
  <c r="J29" i="2"/>
  <c r="H29" i="2"/>
  <c r="L28" i="2"/>
  <c r="O28" i="2" s="1"/>
  <c r="K28" i="2"/>
  <c r="J28" i="2"/>
  <c r="H28" i="2"/>
  <c r="L27" i="2"/>
  <c r="O27" i="2" s="1"/>
  <c r="K27" i="2"/>
  <c r="J27" i="2"/>
  <c r="H27" i="2"/>
  <c r="L26" i="2"/>
  <c r="O26" i="2" s="1"/>
  <c r="K26" i="2"/>
  <c r="J26" i="2"/>
  <c r="H26" i="2"/>
  <c r="L25" i="2"/>
  <c r="O25" i="2" s="1"/>
  <c r="K25" i="2"/>
  <c r="J25" i="2"/>
  <c r="H25" i="2"/>
  <c r="L24" i="2"/>
  <c r="O24" i="2" s="1"/>
  <c r="K24" i="2"/>
  <c r="J24" i="2"/>
  <c r="H24" i="2"/>
  <c r="L23" i="2"/>
  <c r="O23" i="2" s="1"/>
  <c r="K23" i="2"/>
  <c r="J23" i="2"/>
  <c r="H23" i="2"/>
  <c r="L22" i="2"/>
  <c r="O22" i="2" s="1"/>
  <c r="K22" i="2"/>
  <c r="J22" i="2"/>
  <c r="H22" i="2"/>
  <c r="L21" i="2"/>
  <c r="O21" i="2" s="1"/>
  <c r="K21" i="2"/>
  <c r="J21" i="2"/>
  <c r="H21" i="2"/>
  <c r="L20" i="2"/>
  <c r="O20" i="2" s="1"/>
  <c r="K20" i="2"/>
  <c r="J20" i="2"/>
  <c r="H20" i="2"/>
  <c r="K41" i="1"/>
  <c r="J41" i="1"/>
  <c r="N41" i="1" s="1"/>
  <c r="H41" i="1"/>
  <c r="L40" i="1"/>
  <c r="O40" i="1" s="1"/>
  <c r="K40" i="1"/>
  <c r="J40" i="1"/>
  <c r="N40" i="1" s="1"/>
  <c r="H40" i="1"/>
  <c r="M39" i="1"/>
  <c r="L39" i="1"/>
  <c r="O39" i="1" s="1"/>
  <c r="K39" i="1"/>
  <c r="J39" i="1"/>
  <c r="N39" i="1" s="1"/>
  <c r="H39" i="1"/>
  <c r="K38" i="1"/>
  <c r="J38" i="1"/>
  <c r="M38" i="1" s="1"/>
  <c r="H38" i="1"/>
  <c r="L32" i="1"/>
  <c r="O32" i="1" s="1"/>
  <c r="K32" i="1"/>
  <c r="J32" i="1"/>
  <c r="N32" i="1" s="1"/>
  <c r="H32" i="1"/>
  <c r="M31" i="1"/>
  <c r="L31" i="1"/>
  <c r="O31" i="1" s="1"/>
  <c r="K31" i="1"/>
  <c r="J31" i="1"/>
  <c r="N31" i="1" s="1"/>
  <c r="H31" i="1"/>
  <c r="K30" i="1"/>
  <c r="J30" i="1"/>
  <c r="M30" i="1" s="1"/>
  <c r="H30" i="1"/>
  <c r="K29" i="1"/>
  <c r="J29" i="1"/>
  <c r="N29" i="1" s="1"/>
  <c r="H29" i="1"/>
  <c r="L28" i="1"/>
  <c r="O28" i="1" s="1"/>
  <c r="K28" i="1"/>
  <c r="J28" i="1"/>
  <c r="N28" i="1" s="1"/>
  <c r="H28" i="1"/>
  <c r="M27" i="1"/>
  <c r="L27" i="1"/>
  <c r="O27" i="1" s="1"/>
  <c r="K27" i="1"/>
  <c r="J27" i="1"/>
  <c r="N27" i="1" s="1"/>
  <c r="H27" i="1"/>
  <c r="K26" i="1"/>
  <c r="J26" i="1"/>
  <c r="M26" i="1" s="1"/>
  <c r="H26" i="1"/>
  <c r="K25" i="1"/>
  <c r="J25" i="1"/>
  <c r="N25" i="1" s="1"/>
  <c r="H25" i="1"/>
  <c r="L24" i="1"/>
  <c r="O24" i="1" s="1"/>
  <c r="K24" i="1"/>
  <c r="J24" i="1"/>
  <c r="N24" i="1" s="1"/>
  <c r="H24" i="1"/>
  <c r="M23" i="1"/>
  <c r="L23" i="1"/>
  <c r="O23" i="1" s="1"/>
  <c r="K23" i="1"/>
  <c r="J23" i="1"/>
  <c r="N23" i="1" s="1"/>
  <c r="H23" i="1"/>
  <c r="K22" i="1"/>
  <c r="J22" i="1"/>
  <c r="M22" i="1" s="1"/>
  <c r="H22" i="1"/>
  <c r="K21" i="1"/>
  <c r="J21" i="1"/>
  <c r="N21" i="1" s="1"/>
  <c r="H21" i="1"/>
  <c r="L20" i="1"/>
  <c r="O20" i="1" s="1"/>
  <c r="K20" i="1"/>
  <c r="J20" i="1"/>
  <c r="N20" i="1" s="1"/>
  <c r="H20" i="1"/>
  <c r="P20" i="1" l="1"/>
  <c r="O33" i="1"/>
  <c r="Q20" i="1"/>
  <c r="P31" i="1"/>
  <c r="Q31" i="1"/>
  <c r="P21" i="2"/>
  <c r="M21" i="2"/>
  <c r="P23" i="2"/>
  <c r="M23" i="2"/>
  <c r="P27" i="2"/>
  <c r="M27" i="2"/>
  <c r="P27" i="1"/>
  <c r="Q27" i="1"/>
  <c r="Q40" i="1"/>
  <c r="P40" i="1"/>
  <c r="N20" i="2"/>
  <c r="N22" i="2"/>
  <c r="N23" i="2"/>
  <c r="N24" i="2"/>
  <c r="N25" i="2"/>
  <c r="N26" i="2"/>
  <c r="N27" i="2"/>
  <c r="N28" i="2"/>
  <c r="N29" i="2"/>
  <c r="N30" i="2"/>
  <c r="N31" i="2"/>
  <c r="N32" i="2"/>
  <c r="N38" i="2"/>
  <c r="N39" i="2"/>
  <c r="N40" i="2"/>
  <c r="N41" i="2"/>
  <c r="P39" i="1"/>
  <c r="Q39" i="1"/>
  <c r="P22" i="2"/>
  <c r="M22" i="2"/>
  <c r="P24" i="2"/>
  <c r="M24" i="2"/>
  <c r="P26" i="2"/>
  <c r="M26" i="2"/>
  <c r="P29" i="2"/>
  <c r="M29" i="2"/>
  <c r="P30" i="2"/>
  <c r="M30" i="2"/>
  <c r="P32" i="2"/>
  <c r="M32" i="2"/>
  <c r="P38" i="2"/>
  <c r="O42" i="2"/>
  <c r="P32" i="1"/>
  <c r="Q32" i="1"/>
  <c r="P23" i="1"/>
  <c r="Q23" i="1"/>
  <c r="P28" i="1"/>
  <c r="Q28" i="1"/>
  <c r="N21" i="2"/>
  <c r="Q24" i="1"/>
  <c r="P24" i="1"/>
  <c r="P20" i="2"/>
  <c r="M20" i="2"/>
  <c r="O33" i="2"/>
  <c r="P25" i="2"/>
  <c r="M25" i="2"/>
  <c r="P28" i="2"/>
  <c r="M28" i="2"/>
  <c r="P31" i="2"/>
  <c r="M31" i="2"/>
  <c r="N22" i="1"/>
  <c r="M20" i="1"/>
  <c r="L21" i="1"/>
  <c r="O21" i="1" s="1"/>
  <c r="M24" i="1"/>
  <c r="L25" i="1"/>
  <c r="O25" i="1" s="1"/>
  <c r="M28" i="1"/>
  <c r="L29" i="1"/>
  <c r="O29" i="1" s="1"/>
  <c r="M32" i="1"/>
  <c r="M40" i="1"/>
  <c r="L41" i="1"/>
  <c r="O41" i="1" s="1"/>
  <c r="M38" i="2"/>
  <c r="M39" i="2"/>
  <c r="M40" i="2"/>
  <c r="M41" i="2"/>
  <c r="N30" i="1"/>
  <c r="N38" i="1"/>
  <c r="M21" i="1"/>
  <c r="L22" i="1"/>
  <c r="O22" i="1" s="1"/>
  <c r="M25" i="1"/>
  <c r="L26" i="1"/>
  <c r="O26" i="1" s="1"/>
  <c r="M29" i="1"/>
  <c r="L30" i="1"/>
  <c r="O30" i="1" s="1"/>
  <c r="L38" i="1"/>
  <c r="O38" i="1" s="1"/>
  <c r="M41" i="1"/>
  <c r="N26" i="1"/>
  <c r="Q22" i="1" l="1"/>
  <c r="P22" i="1"/>
  <c r="Q41" i="1"/>
  <c r="P41" i="1"/>
  <c r="A45" i="2"/>
  <c r="O43" i="2"/>
  <c r="Q21" i="1"/>
  <c r="P21" i="1"/>
  <c r="Q25" i="1"/>
  <c r="P25" i="1"/>
  <c r="A45" i="1"/>
  <c r="O43" i="1"/>
  <c r="O42" i="1"/>
  <c r="Q38" i="1"/>
  <c r="P38" i="1"/>
  <c r="Q29" i="1"/>
  <c r="P29" i="1"/>
  <c r="Q30" i="1"/>
  <c r="P30" i="1"/>
  <c r="Q26" i="1"/>
  <c r="P26" i="1"/>
  <c r="H10" i="1" l="1"/>
  <c r="I10" i="1"/>
  <c r="I10" i="2"/>
  <c r="H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2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3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4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5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6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7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8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9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0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1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2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7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8" authorId="0" shapeId="0" xr:uid="{00000000-0006-0000-0000-000010000000}">
      <text>
        <r>
          <rPr>
            <sz val="11"/>
            <color indexed="8"/>
            <rFont val="Calibri"/>
            <family val="2"/>
            <scheme val="minor"/>
          </rPr>
          <t xml:space="preserve">Material: R$ 2330,95
Equipamento: R$ 0,00
Incidencia: R$ 0,00
Subserviço: R$ 0,00
</t>
        </r>
      </text>
    </comment>
    <comment ref="F39" authorId="0" shapeId="0" xr:uid="{00000000-0006-0000-0000-000011000000}">
      <text>
        <r>
          <rPr>
            <sz val="11"/>
            <color indexed="8"/>
            <rFont val="Calibri"/>
            <family val="2"/>
            <scheme val="minor"/>
          </rPr>
          <t xml:space="preserve">Material: R$ 585,63
Equipamento: R$ 0,00
Incidencia: R$ 0,00
Subserviço: R$ 0,00
</t>
        </r>
      </text>
    </comment>
    <comment ref="F40" authorId="0" shapeId="0" xr:uid="{00000000-0006-0000-0000-000012000000}">
      <text>
        <r>
          <rPr>
            <sz val="11"/>
            <color indexed="8"/>
            <rFont val="Calibri"/>
            <family val="2"/>
            <scheme val="minor"/>
          </rPr>
          <t xml:space="preserve">Material: R$ 1294,33
Equipamento: R$ 0,00
Incidencia: R$ 0,00
Subserviço: R$ 0,00
</t>
        </r>
      </text>
    </comment>
    <comment ref="F41" authorId="0" shapeId="0" xr:uid="{00000000-0006-0000-0000-000013000000}">
      <text>
        <r>
          <rPr>
            <sz val="11"/>
            <color indexed="8"/>
            <rFont val="Calibri"/>
            <family val="2"/>
            <scheme val="minor"/>
          </rPr>
          <t xml:space="preserve">Material: R$ 663422,08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2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3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4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5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6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7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8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9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0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1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2" authorId="0" shapeId="0" xr:uid="{00000000-0006-0000-0100-00000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7" authorId="0" shapeId="0" xr:uid="{00000000-0006-0000-0100-00000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8" authorId="0" shapeId="0" xr:uid="{00000000-0006-0000-0100-000010000000}">
      <text>
        <r>
          <rPr>
            <sz val="11"/>
            <color indexed="8"/>
            <rFont val="Calibri"/>
            <family val="2"/>
            <scheme val="minor"/>
          </rPr>
          <t xml:space="preserve">Material: R$ 2330,95
Equipamento: R$ 0,00
Incidencia: R$ 0,00
Subserviço: R$ 0,00
</t>
        </r>
      </text>
    </comment>
    <comment ref="F39" authorId="0" shapeId="0" xr:uid="{00000000-0006-0000-0100-000011000000}">
      <text>
        <r>
          <rPr>
            <sz val="11"/>
            <color indexed="8"/>
            <rFont val="Calibri"/>
            <family val="2"/>
            <scheme val="minor"/>
          </rPr>
          <t xml:space="preserve">Material: R$ 585,63
Equipamento: R$ 0,00
Incidencia: R$ 0,00
Subserviço: R$ 0,00
</t>
        </r>
      </text>
    </comment>
    <comment ref="F40" authorId="0" shapeId="0" xr:uid="{00000000-0006-0000-0100-000012000000}">
      <text>
        <r>
          <rPr>
            <sz val="11"/>
            <color indexed="8"/>
            <rFont val="Calibri"/>
            <family val="2"/>
            <scheme val="minor"/>
          </rPr>
          <t xml:space="preserve">Material: R$ 1294,33
Equipamento: R$ 0,00
Incidencia: R$ 0,00
Subserviço: R$ 0,00
</t>
        </r>
      </text>
    </comment>
    <comment ref="F41" authorId="0" shapeId="0" xr:uid="{00000000-0006-0000-0100-000013000000}">
      <text>
        <r>
          <rPr>
            <sz val="11"/>
            <color indexed="8"/>
            <rFont val="Calibri"/>
            <family val="2"/>
            <scheme val="minor"/>
          </rPr>
          <t xml:space="preserve">Material: R$ 663422,08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<sst xmlns="http://schemas.openxmlformats.org/spreadsheetml/2006/main" count="298" uniqueCount="78">
  <si>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</si>
  <si>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</si>
  <si>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</si>
  <si>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</si>
  <si>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</si>
  <si>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</si>
  <si>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</si>
  <si>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</si>
  <si>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</si>
  <si>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</si>
  <si>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</si>
  <si>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</si>
  <si>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</si>
  <si>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</si>
  <si>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</si>
  <si>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</si>
  <si>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</si>
  <si>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</si>
  <si>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</si>
  <si>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</si>
  <si>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</si>
  <si>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Serviços Técnicos</t>
  </si>
  <si>
    <t>Tabela Referencial de Preço SINAPI 2025 JUNHO Onerada</t>
  </si>
  <si>
    <t>CPU151019</t>
  </si>
  <si>
    <t>PROJETO DE TERRAPLANAGEM (Ref. DER-ES 05/2025 - Atualização Coluna 39 FGV para 10/2025)</t>
  </si>
  <si>
    <t>M2</t>
  </si>
  <si>
    <t/>
  </si>
  <si>
    <t>CPU151020</t>
  </si>
  <si>
    <t>PROJETO ARQUITETÔNICO(Ref. DER-ES 05/2025 - Atualização Coluna 39 FGV para 10/2025)</t>
  </si>
  <si>
    <t>UN</t>
  </si>
  <si>
    <t>CPU151021</t>
  </si>
  <si>
    <t>PROJETO DE URBANISMO (Ref. DER-ES 05/2025 - Atualização Coluna 39 FGV para 10/2025)</t>
  </si>
  <si>
    <t>CPU151022</t>
  </si>
  <si>
    <t>PROJETO ESTRUTURAL (Ref. DER-ES 05/2025 - Atualização Coluna 39 FGV para 10/2025)</t>
  </si>
  <si>
    <t>CPU151023</t>
  </si>
  <si>
    <t>PROJETO HIDROSSANITÁRIO (Ref. DER-ES 05/2025 - Atualização Coluna 39 FGV para 10/2025)</t>
  </si>
  <si>
    <t>CPU151024</t>
  </si>
  <si>
    <t>PROJETO DE DRENAGEM (Ref. DER-ES 05/2025 - Atualização Coluna 39 FGV para 10/2025)</t>
  </si>
  <si>
    <t>CPU151025</t>
  </si>
  <si>
    <t>PROJETO DE PREVENÇÃO E COMBATE A INCÊNDIO (Ref. DER-ES 05/2025 - Atualização Coluna 39 FGV para10/2025)</t>
  </si>
  <si>
    <t>CPU151026</t>
  </si>
  <si>
    <t>PROJETO DE SPDA (Ref. DER-ES 05/2025 - Atualização Coluna 39 FGV para 10/2025)</t>
  </si>
  <si>
    <t>CPU151027</t>
  </si>
  <si>
    <t>PROJETO REDES ELÉTRICAS (Ref. DER-ES 05/2025 - Atualização Coluna 39 FGV para 10/2025)</t>
  </si>
  <si>
    <t>CPU151028</t>
  </si>
  <si>
    <t>PROJETO DO SISTEMA DE CABEAMENTO ESTRUTURADO (Ref. DER-ES 05/2025 - Atualização Coluna 39 FGV para 10/2025)</t>
  </si>
  <si>
    <t>CPU151029</t>
  </si>
  <si>
    <t>PROJETO DE CLIMATIZAÇÃO (Ref. DER-ES 05/2025 - Atualização Coluna 39 FGV para 10/2025)</t>
  </si>
  <si>
    <t>CPU151030</t>
  </si>
  <si>
    <t>COMPATIBILIZAÇÃO DE PROJETOS - ÁREA ATÉ 20.000 M2 (Ref. DER-MG CO-27488 07/2025 - Atualização Coluna 39 FGV para 10/2025)</t>
  </si>
  <si>
    <t>CPU151031</t>
  </si>
  <si>
    <t>ORÇAMENTO (Ref. DER-MG CO-27392 07/2025 - Atualização Coluna 39 FGV para 10/2025)</t>
  </si>
  <si>
    <t xml:space="preserve">Total do Grupo: </t>
  </si>
  <si>
    <t>9072 - Geral</t>
  </si>
  <si>
    <t>Geral</t>
  </si>
  <si>
    <t>CPU151033</t>
  </si>
  <si>
    <t>CONSTRUÇÃO (Orçamento Paramétrico - Atualização INCC para 10/2025)</t>
  </si>
  <si>
    <t>CPU151035</t>
  </si>
  <si>
    <t>BRISE (Ref. SCO RV 10.40.0050 10/2025)</t>
  </si>
  <si>
    <t>CPU151034</t>
  </si>
  <si>
    <t>PELE DE VIDRO (Ref. SBC 112060 10/2025)</t>
  </si>
  <si>
    <t>CPU151032</t>
  </si>
  <si>
    <t>ADMINISTRAÇÃO LOCAL: Percentual de 6,23% conforme Acordão n.º 2.622/2013 - Plenário (TCU). Inclui os componentes constantes no Anexo I da Instrução Normativa SIE 3/2021. Medição conforme art. 15 da referida instrução.</t>
  </si>
  <si>
    <t xml:space="preserve">Total da Proposta: </t>
  </si>
  <si>
    <t>Sistema Integrado de Controle de Obras Públicas</t>
  </si>
  <si>
    <t>Emitido em: 12/03/2026</t>
  </si>
  <si>
    <t>Obra:</t>
  </si>
  <si>
    <t>Construção da nova sede administrativa do Corpo de Bombeiros Militar de Santa Catarina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</si>
  <si>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</si>
  <si>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</si>
  <si>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</si>
  <si>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</si>
  <si>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</si>
  <si>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</si>
  <si>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</si>
  <si>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</si>
  <si>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</si>
  <si>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245 - Tabela Referencial de Preço SINAPI 2025 JUNHO Onerada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</si>
</sst>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400000</xdr:colOff>
      <xdr:row>46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400000</xdr:colOff>
      <xdr:row>46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8"/>
  <sheetViews>
    <sheetView tabSelected="1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66</v>
      </c>
      <c r="B6" s="17" t="s">
        <v>67</v>
      </c>
      <c r="C6" s="17"/>
      <c r="D6" s="17"/>
      <c r="H6" s="9" t="s">
        <v>74</v>
      </c>
    </row>
    <row r="7" spans="1:9">
      <c r="A7" s="10" t="s">
        <v>68</v>
      </c>
      <c r="B7" s="6"/>
    </row>
    <row r="8" spans="1:9">
      <c r="A8" s="10" t="s">
        <v>69</v>
      </c>
      <c r="B8" s="6"/>
    </row>
    <row r="9" spans="1:9">
      <c r="A9" s="10" t="s">
        <v>70</v>
      </c>
      <c r="B9" s="6"/>
      <c r="H9" s="12" t="s">
        <v>75</v>
      </c>
      <c r="I9" s="12" t="s">
        <v>76</v>
      </c>
    </row>
    <row r="10" spans="1:9">
      <c r="A10" s="10" t="s">
        <v>71</v>
      </c>
      <c r="B10" s="13" t="s">
        <v>26</v>
      </c>
      <c r="D10" s="10" t="s">
        <v>72</v>
      </c>
      <c r="E10" s="13" t="s">
        <v>26</v>
      </c>
      <c r="H10" s="13" t="e">
        <f>SUM(M:M)/O43</f>
        <v>#VALUE!</v>
      </c>
      <c r="I10" s="13" t="e">
        <f>SUM(N:N)/O43</f>
        <v>#VALUE!</v>
      </c>
    </row>
    <row r="11" spans="1:9">
      <c r="A11" s="10" t="s">
        <v>72</v>
      </c>
      <c r="B11" s="13">
        <v>0.23530000000000001</v>
      </c>
      <c r="D11" s="10" t="s">
        <v>73</v>
      </c>
      <c r="E11" s="13" t="s">
        <v>26</v>
      </c>
    </row>
    <row r="13" spans="1:9" ht="24.95" customHeight="1">
      <c r="A13" s="10" t="s">
        <v>4</v>
      </c>
      <c r="B13" s="18" t="s">
        <v>77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22</v>
      </c>
      <c r="B20" s="3" t="s">
        <v>23</v>
      </c>
      <c r="C20" s="3" t="s">
        <v>24</v>
      </c>
      <c r="D20" s="3" t="s">
        <v>25</v>
      </c>
      <c r="E20" s="3">
        <v>6204.4</v>
      </c>
      <c r="F20" s="1" t="s">
        <v>26</v>
      </c>
      <c r="G20" s="1" t="s">
        <v>26</v>
      </c>
      <c r="H20" s="2" t="e">
        <f t="shared" ref="H20:H32" si="0">F20+G20</f>
        <v>#VALUE!</v>
      </c>
      <c r="I20" s="5">
        <v>23.53</v>
      </c>
      <c r="J20" s="2" t="e">
        <f t="shared" ref="J20:J32" si="1">F20+(TRUNC(I20/100*F20,2))</f>
        <v>#VALUE!</v>
      </c>
      <c r="K20" s="2" t="e">
        <f t="shared" ref="K20:K32" si="2">G20+(TRUNC(I20/100*G20,2))</f>
        <v>#VALUE!</v>
      </c>
      <c r="L20" s="2" t="e">
        <f t="shared" ref="L20:L32" si="3">TRUNC(J20+K20,2)</f>
        <v>#VALUE!</v>
      </c>
      <c r="M20" s="2" t="e">
        <f t="shared" ref="M20:M32" si="4">TRUNC(IF((J20+K20), (J20/(J20+K20)*O20), 0), 2)</f>
        <v>#VALUE!</v>
      </c>
      <c r="N20" s="2" t="e">
        <f t="shared" ref="N20:N32" si="5">TRUNC(IF((J20+K20), (K20/(J20+K20)*O20), 0), 2)</f>
        <v>#VALUE!</v>
      </c>
      <c r="O20" s="2" t="e">
        <f t="shared" ref="O20:O32" si="6">TRUNC(L20*E20,2)</f>
        <v>#VALUE!</v>
      </c>
      <c r="P20" s="3" t="e">
        <f>IF(O20&lt;=(Referencial!O20*1.05),"PREÇO VÁLIDO","PREÇO INVÁLIDO")</f>
        <v>#VALUE!</v>
      </c>
      <c r="Q20" s="2" t="e">
        <f>(O20/Referencial!O20)-1</f>
        <v>#VALUE!</v>
      </c>
    </row>
    <row r="21" spans="1:17" ht="24.95" customHeight="1">
      <c r="A21" s="3" t="s">
        <v>22</v>
      </c>
      <c r="B21" s="3" t="s">
        <v>27</v>
      </c>
      <c r="C21" s="3" t="s">
        <v>28</v>
      </c>
      <c r="D21" s="3" t="s">
        <v>29</v>
      </c>
      <c r="E21" s="3">
        <v>12536.52</v>
      </c>
      <c r="F21" s="1" t="s">
        <v>26</v>
      </c>
      <c r="G21" s="1" t="s">
        <v>26</v>
      </c>
      <c r="H21" s="2" t="e">
        <f t="shared" si="0"/>
        <v>#VALUE!</v>
      </c>
      <c r="I21" s="5">
        <v>23.53</v>
      </c>
      <c r="J21" s="2" t="e">
        <f t="shared" si="1"/>
        <v>#VALUE!</v>
      </c>
      <c r="K21" s="2" t="e">
        <f t="shared" si="2"/>
        <v>#VALUE!</v>
      </c>
      <c r="L21" s="2" t="e">
        <f t="shared" si="3"/>
        <v>#VALUE!</v>
      </c>
      <c r="M21" s="2" t="e">
        <f t="shared" si="4"/>
        <v>#VALUE!</v>
      </c>
      <c r="N21" s="2" t="e">
        <f t="shared" si="5"/>
        <v>#VALUE!</v>
      </c>
      <c r="O21" s="2" t="e">
        <f t="shared" si="6"/>
        <v>#VALUE!</v>
      </c>
      <c r="P21" s="3" t="e">
        <f>IF(O21&lt;=(Referencial!O21*1.05),"PREÇO VÁLIDO","PREÇO INVÁLIDO")</f>
        <v>#VALUE!</v>
      </c>
      <c r="Q21" s="2" t="e">
        <f>(O21/Referencial!O21)-1</f>
        <v>#VALUE!</v>
      </c>
    </row>
    <row r="22" spans="1:17" ht="24.95" customHeight="1">
      <c r="A22" s="3" t="s">
        <v>22</v>
      </c>
      <c r="B22" s="3" t="s">
        <v>30</v>
      </c>
      <c r="C22" s="3" t="s">
        <v>31</v>
      </c>
      <c r="D22" s="3" t="s">
        <v>25</v>
      </c>
      <c r="E22" s="3">
        <v>3190.41</v>
      </c>
      <c r="F22" s="1" t="s">
        <v>26</v>
      </c>
      <c r="G22" s="1" t="s">
        <v>26</v>
      </c>
      <c r="H22" s="2" t="e">
        <f t="shared" si="0"/>
        <v>#VALUE!</v>
      </c>
      <c r="I22" s="5">
        <v>23.53</v>
      </c>
      <c r="J22" s="2" t="e">
        <f t="shared" si="1"/>
        <v>#VALUE!</v>
      </c>
      <c r="K22" s="2" t="e">
        <f t="shared" si="2"/>
        <v>#VALUE!</v>
      </c>
      <c r="L22" s="2" t="e">
        <f t="shared" si="3"/>
        <v>#VALUE!</v>
      </c>
      <c r="M22" s="2" t="e">
        <f t="shared" si="4"/>
        <v>#VALUE!</v>
      </c>
      <c r="N22" s="2" t="e">
        <f t="shared" si="5"/>
        <v>#VALUE!</v>
      </c>
      <c r="O22" s="2" t="e">
        <f t="shared" si="6"/>
        <v>#VALUE!</v>
      </c>
      <c r="P22" s="3" t="e">
        <f>IF(O22&lt;=(Referencial!O22*1.05),"PREÇO VÁLIDO","PREÇO INVÁLIDO")</f>
        <v>#VALUE!</v>
      </c>
      <c r="Q22" s="2" t="e">
        <f>(O22/Referencial!O22)-1</f>
        <v>#VALUE!</v>
      </c>
    </row>
    <row r="23" spans="1:17" ht="24.95" customHeight="1">
      <c r="A23" s="3" t="s">
        <v>22</v>
      </c>
      <c r="B23" s="3" t="s">
        <v>32</v>
      </c>
      <c r="C23" s="3" t="s">
        <v>33</v>
      </c>
      <c r="D23" s="3" t="s">
        <v>25</v>
      </c>
      <c r="E23" s="3">
        <v>12536.52</v>
      </c>
      <c r="F23" s="1" t="s">
        <v>26</v>
      </c>
      <c r="G23" s="1" t="s">
        <v>26</v>
      </c>
      <c r="H23" s="2" t="e">
        <f t="shared" si="0"/>
        <v>#VALUE!</v>
      </c>
      <c r="I23" s="5">
        <v>23.53</v>
      </c>
      <c r="J23" s="2" t="e">
        <f t="shared" si="1"/>
        <v>#VALUE!</v>
      </c>
      <c r="K23" s="2" t="e">
        <f t="shared" si="2"/>
        <v>#VALUE!</v>
      </c>
      <c r="L23" s="2" t="e">
        <f t="shared" si="3"/>
        <v>#VALUE!</v>
      </c>
      <c r="M23" s="2" t="e">
        <f t="shared" si="4"/>
        <v>#VALUE!</v>
      </c>
      <c r="N23" s="2" t="e">
        <f t="shared" si="5"/>
        <v>#VALUE!</v>
      </c>
      <c r="O23" s="2" t="e">
        <f t="shared" si="6"/>
        <v>#VALUE!</v>
      </c>
      <c r="P23" s="3" t="e">
        <f>IF(O23&lt;=(Referencial!O23*1.05),"PREÇO VÁLIDO","PREÇO INVÁLIDO")</f>
        <v>#VALUE!</v>
      </c>
      <c r="Q23" s="2" t="e">
        <f>(O23/Referencial!O23)-1</f>
        <v>#VALUE!</v>
      </c>
    </row>
    <row r="24" spans="1:17" ht="24.95" customHeight="1">
      <c r="A24" s="3" t="s">
        <v>22</v>
      </c>
      <c r="B24" s="3" t="s">
        <v>34</v>
      </c>
      <c r="C24" s="3" t="s">
        <v>35</v>
      </c>
      <c r="D24" s="3" t="s">
        <v>25</v>
      </c>
      <c r="E24" s="3">
        <v>7574.07</v>
      </c>
      <c r="F24" s="1" t="s">
        <v>26</v>
      </c>
      <c r="G24" s="1" t="s">
        <v>26</v>
      </c>
      <c r="H24" s="2" t="e">
        <f t="shared" si="0"/>
        <v>#VALUE!</v>
      </c>
      <c r="I24" s="5">
        <v>23.53</v>
      </c>
      <c r="J24" s="2" t="e">
        <f t="shared" si="1"/>
        <v>#VALUE!</v>
      </c>
      <c r="K24" s="2" t="e">
        <f t="shared" si="2"/>
        <v>#VALUE!</v>
      </c>
      <c r="L24" s="2" t="e">
        <f t="shared" si="3"/>
        <v>#VALUE!</v>
      </c>
      <c r="M24" s="2" t="e">
        <f t="shared" si="4"/>
        <v>#VALUE!</v>
      </c>
      <c r="N24" s="2" t="e">
        <f t="shared" si="5"/>
        <v>#VALUE!</v>
      </c>
      <c r="O24" s="2" t="e">
        <f t="shared" si="6"/>
        <v>#VALUE!</v>
      </c>
      <c r="P24" s="3" t="e">
        <f>IF(O24&lt;=(Referencial!O24*1.05),"PREÇO VÁLIDO","PREÇO INVÁLIDO")</f>
        <v>#VALUE!</v>
      </c>
      <c r="Q24" s="2" t="e">
        <f>(O24/Referencial!O24)-1</f>
        <v>#VALUE!</v>
      </c>
    </row>
    <row r="25" spans="1:17" ht="24.95" customHeight="1">
      <c r="A25" s="3" t="s">
        <v>22</v>
      </c>
      <c r="B25" s="3" t="s">
        <v>36</v>
      </c>
      <c r="C25" s="3" t="s">
        <v>37</v>
      </c>
      <c r="D25" s="3" t="s">
        <v>25</v>
      </c>
      <c r="E25" s="3">
        <v>3190.41</v>
      </c>
      <c r="F25" s="1" t="s">
        <v>26</v>
      </c>
      <c r="G25" s="1" t="s">
        <v>26</v>
      </c>
      <c r="H25" s="2" t="e">
        <f t="shared" si="0"/>
        <v>#VALUE!</v>
      </c>
      <c r="I25" s="5">
        <v>23.53</v>
      </c>
      <c r="J25" s="2" t="e">
        <f t="shared" si="1"/>
        <v>#VALUE!</v>
      </c>
      <c r="K25" s="2" t="e">
        <f t="shared" si="2"/>
        <v>#VALUE!</v>
      </c>
      <c r="L25" s="2" t="e">
        <f t="shared" si="3"/>
        <v>#VALUE!</v>
      </c>
      <c r="M25" s="2" t="e">
        <f t="shared" si="4"/>
        <v>#VALUE!</v>
      </c>
      <c r="N25" s="2" t="e">
        <f t="shared" si="5"/>
        <v>#VALUE!</v>
      </c>
      <c r="O25" s="2" t="e">
        <f t="shared" si="6"/>
        <v>#VALUE!</v>
      </c>
      <c r="P25" s="3" t="e">
        <f>IF(O25&lt;=(Referencial!O25*1.05),"PREÇO VÁLIDO","PREÇO INVÁLIDO")</f>
        <v>#VALUE!</v>
      </c>
      <c r="Q25" s="2" t="e">
        <f>(O25/Referencial!O25)-1</f>
        <v>#VALUE!</v>
      </c>
    </row>
    <row r="26" spans="1:17" ht="24.95" customHeight="1">
      <c r="A26" s="3" t="s">
        <v>22</v>
      </c>
      <c r="B26" s="3" t="s">
        <v>38</v>
      </c>
      <c r="C26" s="3" t="s">
        <v>39</v>
      </c>
      <c r="D26" s="3" t="s">
        <v>25</v>
      </c>
      <c r="E26" s="3">
        <v>12536.52</v>
      </c>
      <c r="F26" s="1" t="s">
        <v>26</v>
      </c>
      <c r="G26" s="1" t="s">
        <v>26</v>
      </c>
      <c r="H26" s="2" t="e">
        <f t="shared" si="0"/>
        <v>#VALUE!</v>
      </c>
      <c r="I26" s="5">
        <v>23.53</v>
      </c>
      <c r="J26" s="2" t="e">
        <f t="shared" si="1"/>
        <v>#VALUE!</v>
      </c>
      <c r="K26" s="2" t="e">
        <f t="shared" si="2"/>
        <v>#VALUE!</v>
      </c>
      <c r="L26" s="2" t="e">
        <f t="shared" si="3"/>
        <v>#VALUE!</v>
      </c>
      <c r="M26" s="2" t="e">
        <f t="shared" si="4"/>
        <v>#VALUE!</v>
      </c>
      <c r="N26" s="2" t="e">
        <f t="shared" si="5"/>
        <v>#VALUE!</v>
      </c>
      <c r="O26" s="2" t="e">
        <f t="shared" si="6"/>
        <v>#VALUE!</v>
      </c>
      <c r="P26" s="3" t="e">
        <f>IF(O26&lt;=(Referencial!O26*1.05),"PREÇO VÁLIDO","PREÇO INVÁLIDO")</f>
        <v>#VALUE!</v>
      </c>
      <c r="Q26" s="2" t="e">
        <f>(O26/Referencial!O26)-1</f>
        <v>#VALUE!</v>
      </c>
    </row>
    <row r="27" spans="1:17" ht="24.95" customHeight="1">
      <c r="A27" s="3" t="s">
        <v>22</v>
      </c>
      <c r="B27" s="3" t="s">
        <v>40</v>
      </c>
      <c r="C27" s="3" t="s">
        <v>41</v>
      </c>
      <c r="D27" s="3" t="s">
        <v>25</v>
      </c>
      <c r="E27" s="3">
        <v>12536.52</v>
      </c>
      <c r="F27" s="1" t="s">
        <v>26</v>
      </c>
      <c r="G27" s="1" t="s">
        <v>26</v>
      </c>
      <c r="H27" s="2" t="e">
        <f t="shared" si="0"/>
        <v>#VALUE!</v>
      </c>
      <c r="I27" s="5">
        <v>23.53</v>
      </c>
      <c r="J27" s="2" t="e">
        <f t="shared" si="1"/>
        <v>#VALUE!</v>
      </c>
      <c r="K27" s="2" t="e">
        <f t="shared" si="2"/>
        <v>#VALUE!</v>
      </c>
      <c r="L27" s="2" t="e">
        <f t="shared" si="3"/>
        <v>#VALUE!</v>
      </c>
      <c r="M27" s="2" t="e">
        <f t="shared" si="4"/>
        <v>#VALUE!</v>
      </c>
      <c r="N27" s="2" t="e">
        <f t="shared" si="5"/>
        <v>#VALUE!</v>
      </c>
      <c r="O27" s="2" t="e">
        <f t="shared" si="6"/>
        <v>#VALUE!</v>
      </c>
      <c r="P27" s="3" t="e">
        <f>IF(O27&lt;=(Referencial!O27*1.05),"PREÇO VÁLIDO","PREÇO INVÁLIDO")</f>
        <v>#VALUE!</v>
      </c>
      <c r="Q27" s="2" t="e">
        <f>(O27/Referencial!O27)-1</f>
        <v>#VALUE!</v>
      </c>
    </row>
    <row r="28" spans="1:17" ht="24.95" customHeight="1">
      <c r="A28" s="3" t="s">
        <v>22</v>
      </c>
      <c r="B28" s="3" t="s">
        <v>42</v>
      </c>
      <c r="C28" s="3" t="s">
        <v>43</v>
      </c>
      <c r="D28" s="3" t="s">
        <v>25</v>
      </c>
      <c r="E28" s="3">
        <v>12536.52</v>
      </c>
      <c r="F28" s="1" t="s">
        <v>26</v>
      </c>
      <c r="G28" s="1" t="s">
        <v>26</v>
      </c>
      <c r="H28" s="2" t="e">
        <f t="shared" si="0"/>
        <v>#VALUE!</v>
      </c>
      <c r="I28" s="5">
        <v>23.53</v>
      </c>
      <c r="J28" s="2" t="e">
        <f t="shared" si="1"/>
        <v>#VALUE!</v>
      </c>
      <c r="K28" s="2" t="e">
        <f t="shared" si="2"/>
        <v>#VALUE!</v>
      </c>
      <c r="L28" s="2" t="e">
        <f t="shared" si="3"/>
        <v>#VALUE!</v>
      </c>
      <c r="M28" s="2" t="e">
        <f t="shared" si="4"/>
        <v>#VALUE!</v>
      </c>
      <c r="N28" s="2" t="e">
        <f t="shared" si="5"/>
        <v>#VALUE!</v>
      </c>
      <c r="O28" s="2" t="e">
        <f t="shared" si="6"/>
        <v>#VALUE!</v>
      </c>
      <c r="P28" s="3" t="e">
        <f>IF(O28&lt;=(Referencial!O28*1.05),"PREÇO VÁLIDO","PREÇO INVÁLIDO")</f>
        <v>#VALUE!</v>
      </c>
      <c r="Q28" s="2" t="e">
        <f>(O28/Referencial!O28)-1</f>
        <v>#VALUE!</v>
      </c>
    </row>
    <row r="29" spans="1:17" ht="24.95" customHeight="1">
      <c r="A29" s="3" t="s">
        <v>22</v>
      </c>
      <c r="B29" s="3" t="s">
        <v>44</v>
      </c>
      <c r="C29" s="3" t="s">
        <v>45</v>
      </c>
      <c r="D29" s="3" t="s">
        <v>25</v>
      </c>
      <c r="E29" s="3">
        <v>7548.84</v>
      </c>
      <c r="F29" s="1" t="s">
        <v>26</v>
      </c>
      <c r="G29" s="1" t="s">
        <v>26</v>
      </c>
      <c r="H29" s="2" t="e">
        <f t="shared" si="0"/>
        <v>#VALUE!</v>
      </c>
      <c r="I29" s="5">
        <v>23.53</v>
      </c>
      <c r="J29" s="2" t="e">
        <f t="shared" si="1"/>
        <v>#VALUE!</v>
      </c>
      <c r="K29" s="2" t="e">
        <f t="shared" si="2"/>
        <v>#VALUE!</v>
      </c>
      <c r="L29" s="2" t="e">
        <f t="shared" si="3"/>
        <v>#VALUE!</v>
      </c>
      <c r="M29" s="2" t="e">
        <f t="shared" si="4"/>
        <v>#VALUE!</v>
      </c>
      <c r="N29" s="2" t="e">
        <f t="shared" si="5"/>
        <v>#VALUE!</v>
      </c>
      <c r="O29" s="2" t="e">
        <f t="shared" si="6"/>
        <v>#VALUE!</v>
      </c>
      <c r="P29" s="3" t="e">
        <f>IF(O29&lt;=(Referencial!O29*1.05),"PREÇO VÁLIDO","PREÇO INVÁLIDO")</f>
        <v>#VALUE!</v>
      </c>
      <c r="Q29" s="2" t="e">
        <f>(O29/Referencial!O29)-1</f>
        <v>#VALUE!</v>
      </c>
    </row>
    <row r="30" spans="1:17" ht="24.95" customHeight="1">
      <c r="A30" s="3" t="s">
        <v>22</v>
      </c>
      <c r="B30" s="3" t="s">
        <v>46</v>
      </c>
      <c r="C30" s="3" t="s">
        <v>47</v>
      </c>
      <c r="D30" s="3" t="s">
        <v>25</v>
      </c>
      <c r="E30" s="3">
        <v>5496.28</v>
      </c>
      <c r="F30" s="1" t="s">
        <v>26</v>
      </c>
      <c r="G30" s="1" t="s">
        <v>26</v>
      </c>
      <c r="H30" s="2" t="e">
        <f t="shared" si="0"/>
        <v>#VALUE!</v>
      </c>
      <c r="I30" s="5">
        <v>23.53</v>
      </c>
      <c r="J30" s="2" t="e">
        <f t="shared" si="1"/>
        <v>#VALUE!</v>
      </c>
      <c r="K30" s="2" t="e">
        <f t="shared" si="2"/>
        <v>#VALUE!</v>
      </c>
      <c r="L30" s="2" t="e">
        <f t="shared" si="3"/>
        <v>#VALUE!</v>
      </c>
      <c r="M30" s="2" t="e">
        <f t="shared" si="4"/>
        <v>#VALUE!</v>
      </c>
      <c r="N30" s="2" t="e">
        <f t="shared" si="5"/>
        <v>#VALUE!</v>
      </c>
      <c r="O30" s="2" t="e">
        <f t="shared" si="6"/>
        <v>#VALUE!</v>
      </c>
      <c r="P30" s="3" t="e">
        <f>IF(O30&lt;=(Referencial!O30*1.05),"PREÇO VÁLIDO","PREÇO INVÁLIDO")</f>
        <v>#VALUE!</v>
      </c>
      <c r="Q30" s="2" t="e">
        <f>(O30/Referencial!O30)-1</f>
        <v>#VALUE!</v>
      </c>
    </row>
    <row r="31" spans="1:17" ht="24.95" customHeight="1">
      <c r="A31" s="3" t="s">
        <v>22</v>
      </c>
      <c r="B31" s="3" t="s">
        <v>48</v>
      </c>
      <c r="C31" s="3" t="s">
        <v>49</v>
      </c>
      <c r="D31" s="3" t="s">
        <v>25</v>
      </c>
      <c r="E31" s="3">
        <v>12536.52</v>
      </c>
      <c r="F31" s="1" t="s">
        <v>26</v>
      </c>
      <c r="G31" s="1" t="s">
        <v>26</v>
      </c>
      <c r="H31" s="2" t="e">
        <f t="shared" si="0"/>
        <v>#VALUE!</v>
      </c>
      <c r="I31" s="5">
        <v>23.53</v>
      </c>
      <c r="J31" s="2" t="e">
        <f t="shared" si="1"/>
        <v>#VALUE!</v>
      </c>
      <c r="K31" s="2" t="e">
        <f t="shared" si="2"/>
        <v>#VALUE!</v>
      </c>
      <c r="L31" s="2" t="e">
        <f t="shared" si="3"/>
        <v>#VALUE!</v>
      </c>
      <c r="M31" s="2" t="e">
        <f t="shared" si="4"/>
        <v>#VALUE!</v>
      </c>
      <c r="N31" s="2" t="e">
        <f t="shared" si="5"/>
        <v>#VALUE!</v>
      </c>
      <c r="O31" s="2" t="e">
        <f t="shared" si="6"/>
        <v>#VALUE!</v>
      </c>
      <c r="P31" s="3" t="e">
        <f>IF(O31&lt;=(Referencial!O31*1.05),"PREÇO VÁLIDO","PREÇO INVÁLIDO")</f>
        <v>#VALUE!</v>
      </c>
      <c r="Q31" s="2" t="e">
        <f>(O31/Referencial!O31)-1</f>
        <v>#VALUE!</v>
      </c>
    </row>
    <row r="32" spans="1:17" ht="24.95" customHeight="1">
      <c r="A32" s="3" t="s">
        <v>22</v>
      </c>
      <c r="B32" s="3" t="s">
        <v>50</v>
      </c>
      <c r="C32" s="3" t="s">
        <v>51</v>
      </c>
      <c r="D32" s="3" t="s">
        <v>25</v>
      </c>
      <c r="E32" s="3">
        <v>12536.52</v>
      </c>
      <c r="F32" s="1" t="s">
        <v>26</v>
      </c>
      <c r="G32" s="1" t="s">
        <v>26</v>
      </c>
      <c r="H32" s="2" t="e">
        <f t="shared" si="0"/>
        <v>#VALUE!</v>
      </c>
      <c r="I32" s="5">
        <v>23.53</v>
      </c>
      <c r="J32" s="2" t="e">
        <f t="shared" si="1"/>
        <v>#VALUE!</v>
      </c>
      <c r="K32" s="2" t="e">
        <f t="shared" si="2"/>
        <v>#VALUE!</v>
      </c>
      <c r="L32" s="2" t="e">
        <f t="shared" si="3"/>
        <v>#VALUE!</v>
      </c>
      <c r="M32" s="2" t="e">
        <f t="shared" si="4"/>
        <v>#VALUE!</v>
      </c>
      <c r="N32" s="2" t="e">
        <f t="shared" si="5"/>
        <v>#VALUE!</v>
      </c>
      <c r="O32" s="2" t="e">
        <f t="shared" si="6"/>
        <v>#VALUE!</v>
      </c>
      <c r="P32" s="3" t="e">
        <f>IF(O32&lt;=(Referencial!O32*1.05),"PREÇO VÁLIDO","PREÇO INVÁLIDO")</f>
        <v>#VALUE!</v>
      </c>
      <c r="Q32" s="2" t="e">
        <f>(O32/Referencial!O32)-1</f>
        <v>#VALUE!</v>
      </c>
    </row>
    <row r="33" spans="1:17">
      <c r="N33" s="7" t="s">
        <v>52</v>
      </c>
      <c r="O33" s="8" t="e">
        <f>TRUNC(SUM(O17:O32), 2)</f>
        <v>#VALUE!</v>
      </c>
    </row>
    <row r="35" spans="1:17">
      <c r="A35" s="9" t="s">
        <v>53</v>
      </c>
    </row>
    <row r="36" spans="1:17">
      <c r="A36" s="11" t="s">
        <v>4</v>
      </c>
      <c r="B36" s="11" t="s">
        <v>5</v>
      </c>
      <c r="C36" s="11" t="s">
        <v>6</v>
      </c>
      <c r="D36" s="11" t="s">
        <v>7</v>
      </c>
      <c r="E36" s="11" t="s">
        <v>8</v>
      </c>
      <c r="F36" s="1" t="s">
        <v>9</v>
      </c>
      <c r="G36" s="1" t="s">
        <v>10</v>
      </c>
      <c r="H36" s="11" t="s">
        <v>12</v>
      </c>
      <c r="I36" s="11" t="s">
        <v>13</v>
      </c>
      <c r="J36" s="11" t="s">
        <v>14</v>
      </c>
      <c r="K36" s="11" t="s">
        <v>15</v>
      </c>
      <c r="L36" s="11" t="s">
        <v>11</v>
      </c>
      <c r="M36" s="11" t="s">
        <v>16</v>
      </c>
      <c r="N36" s="11" t="s">
        <v>17</v>
      </c>
      <c r="O36" s="11" t="s">
        <v>18</v>
      </c>
      <c r="P36" s="11" t="s">
        <v>19</v>
      </c>
      <c r="Q36" s="11" t="s">
        <v>20</v>
      </c>
    </row>
    <row r="37" spans="1:17" ht="24.95" customHeight="1">
      <c r="A37" s="3"/>
      <c r="B37" s="3"/>
      <c r="C37" s="3" t="s">
        <v>54</v>
      </c>
      <c r="D37" s="3"/>
      <c r="E37" s="3">
        <v>0</v>
      </c>
      <c r="F37" s="1"/>
      <c r="G37" s="1"/>
      <c r="H37" s="3"/>
      <c r="I37" s="5"/>
      <c r="J37" s="3"/>
      <c r="K37" s="3"/>
      <c r="L37" s="3"/>
      <c r="M37" s="3"/>
      <c r="N37" s="3"/>
      <c r="O37" s="3"/>
      <c r="P37" s="3"/>
      <c r="Q37" s="2"/>
    </row>
    <row r="38" spans="1:17" ht="24.95" customHeight="1">
      <c r="A38" s="3" t="s">
        <v>22</v>
      </c>
      <c r="B38" s="3" t="s">
        <v>55</v>
      </c>
      <c r="C38" s="3" t="s">
        <v>56</v>
      </c>
      <c r="D38" s="3" t="s">
        <v>25</v>
      </c>
      <c r="E38" s="3">
        <v>12536.52</v>
      </c>
      <c r="F38" s="1" t="s">
        <v>26</v>
      </c>
      <c r="G38" s="1" t="s">
        <v>26</v>
      </c>
      <c r="H38" s="2" t="e">
        <f>F38+G38</f>
        <v>#VALUE!</v>
      </c>
      <c r="I38" s="5">
        <v>23.53</v>
      </c>
      <c r="J38" s="2" t="e">
        <f>F38+(TRUNC(I38/100*F38,2))</f>
        <v>#VALUE!</v>
      </c>
      <c r="K38" s="2" t="e">
        <f>G38+(TRUNC(I38/100*G38,2))</f>
        <v>#VALUE!</v>
      </c>
      <c r="L38" s="2" t="e">
        <f>TRUNC(J38+K38,2)</f>
        <v>#VALUE!</v>
      </c>
      <c r="M38" s="2" t="e">
        <f>TRUNC(IF((J38+K38), (J38/(J38+K38)*O38), 0), 2)</f>
        <v>#VALUE!</v>
      </c>
      <c r="N38" s="2" t="e">
        <f>TRUNC(IF((J38+K38), (K38/(J38+K38)*O38), 0), 2)</f>
        <v>#VALUE!</v>
      </c>
      <c r="O38" s="2" t="e">
        <f>TRUNC(L38*E38,2)</f>
        <v>#VALUE!</v>
      </c>
      <c r="P38" s="3" t="e">
        <f>IF(O38&lt;=(Referencial!O38*1.05),"PREÇO VÁLIDO","PREÇO INVÁLIDO")</f>
        <v>#VALUE!</v>
      </c>
      <c r="Q38" s="2" t="e">
        <f>(O38/Referencial!O38)-1</f>
        <v>#VALUE!</v>
      </c>
    </row>
    <row r="39" spans="1:17" ht="24.95" customHeight="1">
      <c r="A39" s="3" t="s">
        <v>22</v>
      </c>
      <c r="B39" s="3" t="s">
        <v>57</v>
      </c>
      <c r="C39" s="3" t="s">
        <v>58</v>
      </c>
      <c r="D39" s="3" t="s">
        <v>25</v>
      </c>
      <c r="E39" s="3">
        <v>806.97</v>
      </c>
      <c r="F39" s="1" t="s">
        <v>26</v>
      </c>
      <c r="G39" s="1" t="s">
        <v>26</v>
      </c>
      <c r="H39" s="2" t="e">
        <f>F39+G39</f>
        <v>#VALUE!</v>
      </c>
      <c r="I39" s="5">
        <v>23.53</v>
      </c>
      <c r="J39" s="2" t="e">
        <f>F39+(TRUNC(I39/100*F39,2))</f>
        <v>#VALUE!</v>
      </c>
      <c r="K39" s="2" t="e">
        <f>G39+(TRUNC(I39/100*G39,2))</f>
        <v>#VALUE!</v>
      </c>
      <c r="L39" s="2" t="e">
        <f>TRUNC(J39+K39,2)</f>
        <v>#VALUE!</v>
      </c>
      <c r="M39" s="2" t="e">
        <f>TRUNC(IF((J39+K39), (J39/(J39+K39)*O39), 0), 2)</f>
        <v>#VALUE!</v>
      </c>
      <c r="N39" s="2" t="e">
        <f>TRUNC(IF((J39+K39), (K39/(J39+K39)*O39), 0), 2)</f>
        <v>#VALUE!</v>
      </c>
      <c r="O39" s="2" t="e">
        <f>TRUNC(L39*E39,2)</f>
        <v>#VALUE!</v>
      </c>
      <c r="P39" s="3" t="e">
        <f>IF(O39&lt;=(Referencial!O39*1.05),"PREÇO VÁLIDO","PREÇO INVÁLIDO")</f>
        <v>#VALUE!</v>
      </c>
      <c r="Q39" s="2" t="e">
        <f>(O39/Referencial!O39)-1</f>
        <v>#VALUE!</v>
      </c>
    </row>
    <row r="40" spans="1:17" ht="24.95" customHeight="1">
      <c r="A40" s="3" t="s">
        <v>22</v>
      </c>
      <c r="B40" s="3" t="s">
        <v>59</v>
      </c>
      <c r="C40" s="3" t="s">
        <v>60</v>
      </c>
      <c r="D40" s="3" t="s">
        <v>25</v>
      </c>
      <c r="E40" s="3">
        <v>368.5</v>
      </c>
      <c r="F40" s="1" t="s">
        <v>26</v>
      </c>
      <c r="G40" s="1" t="s">
        <v>26</v>
      </c>
      <c r="H40" s="2" t="e">
        <f>F40+G40</f>
        <v>#VALUE!</v>
      </c>
      <c r="I40" s="5">
        <v>23.53</v>
      </c>
      <c r="J40" s="2" t="e">
        <f>F40+(TRUNC(I40/100*F40,2))</f>
        <v>#VALUE!</v>
      </c>
      <c r="K40" s="2" t="e">
        <f>G40+(TRUNC(I40/100*G40,2))</f>
        <v>#VALUE!</v>
      </c>
      <c r="L40" s="2" t="e">
        <f>TRUNC(J40+K40,2)</f>
        <v>#VALUE!</v>
      </c>
      <c r="M40" s="2" t="e">
        <f>TRUNC(IF((J40+K40), (J40/(J40+K40)*O40), 0), 2)</f>
        <v>#VALUE!</v>
      </c>
      <c r="N40" s="2" t="e">
        <f>TRUNC(IF((J40+K40), (K40/(J40+K40)*O40), 0), 2)</f>
        <v>#VALUE!</v>
      </c>
      <c r="O40" s="2" t="e">
        <f>TRUNC(L40*E40,2)</f>
        <v>#VALUE!</v>
      </c>
      <c r="P40" s="3" t="e">
        <f>IF(O40&lt;=(Referencial!O40*1.05),"PREÇO VÁLIDO","PREÇO INVÁLIDO")</f>
        <v>#VALUE!</v>
      </c>
      <c r="Q40" s="2" t="e">
        <f>(O40/Referencial!O40)-1</f>
        <v>#VALUE!</v>
      </c>
    </row>
    <row r="41" spans="1:17" ht="24.95" customHeight="1">
      <c r="A41" s="3" t="s">
        <v>22</v>
      </c>
      <c r="B41" s="3" t="s">
        <v>61</v>
      </c>
      <c r="C41" s="3" t="s">
        <v>62</v>
      </c>
      <c r="D41" s="3" t="s">
        <v>29</v>
      </c>
      <c r="E41" s="3">
        <v>1</v>
      </c>
      <c r="F41" s="1" t="s">
        <v>26</v>
      </c>
      <c r="G41" s="1" t="s">
        <v>26</v>
      </c>
      <c r="H41" s="2" t="e">
        <f>F41+G41</f>
        <v>#VALUE!</v>
      </c>
      <c r="I41" s="5">
        <v>0</v>
      </c>
      <c r="J41" s="2" t="e">
        <f>F41+(TRUNC(I41/100*F41,2))</f>
        <v>#VALUE!</v>
      </c>
      <c r="K41" s="2" t="e">
        <f>G41+(TRUNC(I41/100*G41,2))</f>
        <v>#VALUE!</v>
      </c>
      <c r="L41" s="2" t="e">
        <f>TRUNC(J41+K41,2)</f>
        <v>#VALUE!</v>
      </c>
      <c r="M41" s="2" t="e">
        <f>TRUNC(IF((J41+K41), (J41/(J41+K41)*O41), 0), 2)</f>
        <v>#VALUE!</v>
      </c>
      <c r="N41" s="2" t="e">
        <f>TRUNC(IF((J41+K41), (K41/(J41+K41)*O41), 0), 2)</f>
        <v>#VALUE!</v>
      </c>
      <c r="O41" s="2" t="e">
        <f>TRUNC(L41*E41,2)</f>
        <v>#VALUE!</v>
      </c>
      <c r="P41" s="3" t="e">
        <f>IF(O41&lt;=(Referencial!O41*1.05),"PREÇO VÁLIDO","PREÇO INVÁLIDO")</f>
        <v>#VALUE!</v>
      </c>
      <c r="Q41" s="2" t="e">
        <f>(O41/Referencial!O41)-1</f>
        <v>#VALUE!</v>
      </c>
    </row>
    <row r="42" spans="1:17">
      <c r="N42" s="7" t="s">
        <v>52</v>
      </c>
      <c r="O42" s="8" t="e">
        <f>TRUNC(SUM(O35:O41), 2)</f>
        <v>#VALUE!</v>
      </c>
    </row>
    <row r="43" spans="1:17">
      <c r="N43" s="7" t="s">
        <v>63</v>
      </c>
      <c r="O43" s="8" t="e">
        <f>TRUNC(SUM(O33,O42), 2)</f>
        <v>#VALUE!</v>
      </c>
    </row>
    <row r="45" spans="1:17">
      <c r="A45" t="e">
        <f>CONCATENATE("Importa o presente valor total proposto em: ", TEXT(SUM(O33,O42), "R$ #.###,#0"))</f>
        <v>#VALUE!</v>
      </c>
    </row>
    <row r="47" spans="1:17">
      <c r="B47" s="9" t="s">
        <v>64</v>
      </c>
    </row>
    <row r="48" spans="1:17">
      <c r="B48" s="9" t="s">
        <v>65</v>
      </c>
    </row>
  </sheetData>
  <sheetProtection password="E889" sheet="1" objects="1" scenarios="1" selectLockedCells="1"/>
  <autoFilter ref="A18:Q41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8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66</v>
      </c>
      <c r="B6" s="17" t="s">
        <v>67</v>
      </c>
      <c r="C6" s="17"/>
      <c r="D6" s="17"/>
      <c r="H6" s="9" t="s">
        <v>74</v>
      </c>
    </row>
    <row r="7" spans="1:9">
      <c r="A7" s="10" t="s">
        <v>68</v>
      </c>
      <c r="B7" s="6"/>
    </row>
    <row r="8" spans="1:9">
      <c r="A8" s="10" t="s">
        <v>69</v>
      </c>
      <c r="B8" s="6"/>
    </row>
    <row r="9" spans="1:9">
      <c r="A9" s="10" t="s">
        <v>70</v>
      </c>
      <c r="B9" s="6"/>
      <c r="H9" s="12" t="s">
        <v>75</v>
      </c>
      <c r="I9" s="12" t="s">
        <v>76</v>
      </c>
    </row>
    <row r="10" spans="1:9">
      <c r="A10" s="10" t="s">
        <v>71</v>
      </c>
      <c r="B10" s="13" t="s">
        <v>26</v>
      </c>
      <c r="D10" s="10" t="s">
        <v>72</v>
      </c>
      <c r="E10" s="13" t="s">
        <v>26</v>
      </c>
      <c r="H10" s="13">
        <f>SUM(M:M)/O43</f>
        <v>0.65374480743656715</v>
      </c>
      <c r="I10" s="13">
        <f>SUM(N:N)/O43</f>
        <v>0.34625519204642435</v>
      </c>
    </row>
    <row r="11" spans="1:9">
      <c r="A11" s="10" t="s">
        <v>72</v>
      </c>
      <c r="B11" s="13">
        <v>0.23530000000000001</v>
      </c>
      <c r="D11" s="10" t="s">
        <v>73</v>
      </c>
      <c r="E11" s="13" t="s">
        <v>26</v>
      </c>
    </row>
    <row r="13" spans="1:9" ht="24.95" customHeight="1">
      <c r="A13" s="10" t="s">
        <v>4</v>
      </c>
      <c r="B13" s="18" t="s">
        <v>77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22</v>
      </c>
      <c r="B20" s="3" t="s">
        <v>23</v>
      </c>
      <c r="C20" s="3" t="s">
        <v>24</v>
      </c>
      <c r="D20" s="3" t="s">
        <v>25</v>
      </c>
      <c r="E20" s="3">
        <v>6204.4</v>
      </c>
      <c r="F20" s="2">
        <v>0</v>
      </c>
      <c r="G20" s="2">
        <v>2.95</v>
      </c>
      <c r="H20" s="2">
        <f t="shared" ref="H20:H32" si="0">F20+G20</f>
        <v>2.95</v>
      </c>
      <c r="I20" s="4">
        <v>23.53</v>
      </c>
      <c r="J20" s="2">
        <f t="shared" ref="J20:J32" si="1">F20+(TRUNC(I20/100*F20,2))</f>
        <v>0</v>
      </c>
      <c r="K20" s="2">
        <f t="shared" ref="K20:K32" si="2">G20+(TRUNC(I20/100*G20,2))</f>
        <v>3.64</v>
      </c>
      <c r="L20" s="2">
        <f t="shared" ref="L20:L32" si="3">TRUNC(J20+K20,2)</f>
        <v>3.64</v>
      </c>
      <c r="M20" s="2">
        <f t="shared" ref="M20:M32" si="4">TRUNC(IF((J20+K20), (J20/(J20+K20)*O20), 0), 2)</f>
        <v>0</v>
      </c>
      <c r="N20" s="2">
        <f t="shared" ref="N20:N32" si="5">TRUNC(IF((J20+K20), (K20/(J20+K20)*O20), 0), 2)</f>
        <v>22584.01</v>
      </c>
      <c r="O20" s="2">
        <f t="shared" ref="O20:O32" si="6">TRUNC(L20*E20,2)</f>
        <v>22584.01</v>
      </c>
      <c r="P20" s="3" t="str">
        <f>IF(O20&lt;=(Referencial!O20*1.05),"PREÇO VÁLIDO","PREÇO INVÁLIDO")</f>
        <v>PREÇO VÁLIDO</v>
      </c>
    </row>
    <row r="21" spans="1:17" ht="24.95" customHeight="1">
      <c r="A21" s="3" t="s">
        <v>22</v>
      </c>
      <c r="B21" s="3" t="s">
        <v>27</v>
      </c>
      <c r="C21" s="3" t="s">
        <v>28</v>
      </c>
      <c r="D21" s="3" t="s">
        <v>29</v>
      </c>
      <c r="E21" s="3">
        <v>12536.52</v>
      </c>
      <c r="F21" s="2">
        <v>0</v>
      </c>
      <c r="G21" s="2">
        <v>32.119999999999997</v>
      </c>
      <c r="H21" s="2">
        <f t="shared" si="0"/>
        <v>32.119999999999997</v>
      </c>
      <c r="I21" s="4">
        <v>23.53</v>
      </c>
      <c r="J21" s="2">
        <f t="shared" si="1"/>
        <v>0</v>
      </c>
      <c r="K21" s="2">
        <f t="shared" si="2"/>
        <v>39.669999999999995</v>
      </c>
      <c r="L21" s="2">
        <f t="shared" si="3"/>
        <v>39.67</v>
      </c>
      <c r="M21" s="2">
        <f t="shared" si="4"/>
        <v>0</v>
      </c>
      <c r="N21" s="2">
        <f t="shared" si="5"/>
        <v>497323.74</v>
      </c>
      <c r="O21" s="2">
        <f t="shared" si="6"/>
        <v>497323.74</v>
      </c>
      <c r="P21" s="3" t="str">
        <f>IF(O21&lt;=(Referencial!O21*1.05),"PREÇO VÁLIDO","PREÇO INVÁLIDO")</f>
        <v>PREÇO VÁLIDO</v>
      </c>
    </row>
    <row r="22" spans="1:17" ht="24.95" customHeight="1">
      <c r="A22" s="3" t="s">
        <v>22</v>
      </c>
      <c r="B22" s="3" t="s">
        <v>30</v>
      </c>
      <c r="C22" s="3" t="s">
        <v>31</v>
      </c>
      <c r="D22" s="3" t="s">
        <v>25</v>
      </c>
      <c r="E22" s="3">
        <v>3190.41</v>
      </c>
      <c r="F22" s="2">
        <v>0</v>
      </c>
      <c r="G22" s="2">
        <v>5.13</v>
      </c>
      <c r="H22" s="2">
        <f t="shared" si="0"/>
        <v>5.13</v>
      </c>
      <c r="I22" s="4">
        <v>23.53</v>
      </c>
      <c r="J22" s="2">
        <f t="shared" si="1"/>
        <v>0</v>
      </c>
      <c r="K22" s="2">
        <f t="shared" si="2"/>
        <v>6.33</v>
      </c>
      <c r="L22" s="2">
        <f t="shared" si="3"/>
        <v>6.33</v>
      </c>
      <c r="M22" s="2">
        <f t="shared" si="4"/>
        <v>0</v>
      </c>
      <c r="N22" s="2">
        <f t="shared" si="5"/>
        <v>20195.29</v>
      </c>
      <c r="O22" s="2">
        <f t="shared" si="6"/>
        <v>20195.29</v>
      </c>
      <c r="P22" s="3" t="str">
        <f>IF(O22&lt;=(Referencial!O22*1.05),"PREÇO VÁLIDO","PREÇO INVÁLIDO")</f>
        <v>PREÇO VÁLIDO</v>
      </c>
    </row>
    <row r="23" spans="1:17" ht="24.95" customHeight="1">
      <c r="A23" s="3" t="s">
        <v>22</v>
      </c>
      <c r="B23" s="3" t="s">
        <v>32</v>
      </c>
      <c r="C23" s="3" t="s">
        <v>33</v>
      </c>
      <c r="D23" s="3" t="s">
        <v>25</v>
      </c>
      <c r="E23" s="3">
        <v>12536.52</v>
      </c>
      <c r="F23" s="2">
        <v>0</v>
      </c>
      <c r="G23" s="2">
        <v>19.39</v>
      </c>
      <c r="H23" s="2">
        <f t="shared" si="0"/>
        <v>19.39</v>
      </c>
      <c r="I23" s="4">
        <v>23.53</v>
      </c>
      <c r="J23" s="2">
        <f t="shared" si="1"/>
        <v>0</v>
      </c>
      <c r="K23" s="2">
        <f t="shared" si="2"/>
        <v>23.95</v>
      </c>
      <c r="L23" s="2">
        <f t="shared" si="3"/>
        <v>23.95</v>
      </c>
      <c r="M23" s="2">
        <f t="shared" si="4"/>
        <v>0</v>
      </c>
      <c r="N23" s="2">
        <f t="shared" si="5"/>
        <v>300249.65000000002</v>
      </c>
      <c r="O23" s="2">
        <f t="shared" si="6"/>
        <v>300249.65000000002</v>
      </c>
      <c r="P23" s="3" t="str">
        <f>IF(O23&lt;=(Referencial!O23*1.05),"PREÇO VÁLIDO","PREÇO INVÁLIDO")</f>
        <v>PREÇO VÁLIDO</v>
      </c>
    </row>
    <row r="24" spans="1:17" ht="24.95" customHeight="1">
      <c r="A24" s="3" t="s">
        <v>22</v>
      </c>
      <c r="B24" s="3" t="s">
        <v>34</v>
      </c>
      <c r="C24" s="3" t="s">
        <v>35</v>
      </c>
      <c r="D24" s="3" t="s">
        <v>25</v>
      </c>
      <c r="E24" s="3">
        <v>7574.07</v>
      </c>
      <c r="F24" s="2">
        <v>0</v>
      </c>
      <c r="G24" s="2">
        <v>12.1</v>
      </c>
      <c r="H24" s="2">
        <f t="shared" si="0"/>
        <v>12.1</v>
      </c>
      <c r="I24" s="4">
        <v>23.53</v>
      </c>
      <c r="J24" s="2">
        <f t="shared" si="1"/>
        <v>0</v>
      </c>
      <c r="K24" s="2">
        <f t="shared" si="2"/>
        <v>14.94</v>
      </c>
      <c r="L24" s="2">
        <f t="shared" si="3"/>
        <v>14.94</v>
      </c>
      <c r="M24" s="2">
        <f t="shared" si="4"/>
        <v>0</v>
      </c>
      <c r="N24" s="2">
        <f t="shared" si="5"/>
        <v>113156.6</v>
      </c>
      <c r="O24" s="2">
        <f t="shared" si="6"/>
        <v>113156.6</v>
      </c>
      <c r="P24" s="3" t="str">
        <f>IF(O24&lt;=(Referencial!O24*1.05),"PREÇO VÁLIDO","PREÇO INVÁLIDO")</f>
        <v>PREÇO VÁLIDO</v>
      </c>
    </row>
    <row r="25" spans="1:17" ht="24.95" customHeight="1">
      <c r="A25" s="3" t="s">
        <v>22</v>
      </c>
      <c r="B25" s="3" t="s">
        <v>36</v>
      </c>
      <c r="C25" s="3" t="s">
        <v>37</v>
      </c>
      <c r="D25" s="3" t="s">
        <v>25</v>
      </c>
      <c r="E25" s="3">
        <v>3190.41</v>
      </c>
      <c r="F25" s="2">
        <v>0</v>
      </c>
      <c r="G25" s="2">
        <v>3.32</v>
      </c>
      <c r="H25" s="2">
        <f t="shared" si="0"/>
        <v>3.32</v>
      </c>
      <c r="I25" s="4">
        <v>23.53</v>
      </c>
      <c r="J25" s="2">
        <f t="shared" si="1"/>
        <v>0</v>
      </c>
      <c r="K25" s="2">
        <f t="shared" si="2"/>
        <v>4.0999999999999996</v>
      </c>
      <c r="L25" s="2">
        <f t="shared" si="3"/>
        <v>4.0999999999999996</v>
      </c>
      <c r="M25" s="2">
        <f t="shared" si="4"/>
        <v>0</v>
      </c>
      <c r="N25" s="2">
        <f t="shared" si="5"/>
        <v>13080.68</v>
      </c>
      <c r="O25" s="2">
        <f t="shared" si="6"/>
        <v>13080.68</v>
      </c>
      <c r="P25" s="3" t="str">
        <f>IF(O25&lt;=(Referencial!O25*1.05),"PREÇO VÁLIDO","PREÇO INVÁLIDO")</f>
        <v>PREÇO VÁLIDO</v>
      </c>
    </row>
    <row r="26" spans="1:17" ht="24.95" customHeight="1">
      <c r="A26" s="3" t="s">
        <v>22</v>
      </c>
      <c r="B26" s="3" t="s">
        <v>38</v>
      </c>
      <c r="C26" s="3" t="s">
        <v>39</v>
      </c>
      <c r="D26" s="3" t="s">
        <v>25</v>
      </c>
      <c r="E26" s="3">
        <v>12536.52</v>
      </c>
      <c r="F26" s="2">
        <v>0</v>
      </c>
      <c r="G26" s="2">
        <v>3.32</v>
      </c>
      <c r="H26" s="2">
        <f t="shared" si="0"/>
        <v>3.32</v>
      </c>
      <c r="I26" s="4">
        <v>23.53</v>
      </c>
      <c r="J26" s="2">
        <f t="shared" si="1"/>
        <v>0</v>
      </c>
      <c r="K26" s="2">
        <f t="shared" si="2"/>
        <v>4.0999999999999996</v>
      </c>
      <c r="L26" s="2">
        <f t="shared" si="3"/>
        <v>4.0999999999999996</v>
      </c>
      <c r="M26" s="2">
        <f t="shared" si="4"/>
        <v>0</v>
      </c>
      <c r="N26" s="2">
        <f t="shared" si="5"/>
        <v>51399.73</v>
      </c>
      <c r="O26" s="2">
        <f t="shared" si="6"/>
        <v>51399.73</v>
      </c>
      <c r="P26" s="3" t="str">
        <f>IF(O26&lt;=(Referencial!O26*1.05),"PREÇO VÁLIDO","PREÇO INVÁLIDO")</f>
        <v>PREÇO VÁLIDO</v>
      </c>
    </row>
    <row r="27" spans="1:17" ht="24.95" customHeight="1">
      <c r="A27" s="3" t="s">
        <v>22</v>
      </c>
      <c r="B27" s="3" t="s">
        <v>40</v>
      </c>
      <c r="C27" s="3" t="s">
        <v>41</v>
      </c>
      <c r="D27" s="3" t="s">
        <v>25</v>
      </c>
      <c r="E27" s="3">
        <v>12536.52</v>
      </c>
      <c r="F27" s="2">
        <v>0</v>
      </c>
      <c r="G27" s="2">
        <v>3.32</v>
      </c>
      <c r="H27" s="2">
        <f t="shared" si="0"/>
        <v>3.32</v>
      </c>
      <c r="I27" s="4">
        <v>23.53</v>
      </c>
      <c r="J27" s="2">
        <f t="shared" si="1"/>
        <v>0</v>
      </c>
      <c r="K27" s="2">
        <f t="shared" si="2"/>
        <v>4.0999999999999996</v>
      </c>
      <c r="L27" s="2">
        <f t="shared" si="3"/>
        <v>4.0999999999999996</v>
      </c>
      <c r="M27" s="2">
        <f t="shared" si="4"/>
        <v>0</v>
      </c>
      <c r="N27" s="2">
        <f t="shared" si="5"/>
        <v>51399.73</v>
      </c>
      <c r="O27" s="2">
        <f t="shared" si="6"/>
        <v>51399.73</v>
      </c>
      <c r="P27" s="3" t="str">
        <f>IF(O27&lt;=(Referencial!O27*1.05),"PREÇO VÁLIDO","PREÇO INVÁLIDO")</f>
        <v>PREÇO VÁLIDO</v>
      </c>
    </row>
    <row r="28" spans="1:17" ht="24.95" customHeight="1">
      <c r="A28" s="3" t="s">
        <v>22</v>
      </c>
      <c r="B28" s="3" t="s">
        <v>42</v>
      </c>
      <c r="C28" s="3" t="s">
        <v>43</v>
      </c>
      <c r="D28" s="3" t="s">
        <v>25</v>
      </c>
      <c r="E28" s="3">
        <v>12536.52</v>
      </c>
      <c r="F28" s="2">
        <v>0</v>
      </c>
      <c r="G28" s="2">
        <v>13.09</v>
      </c>
      <c r="H28" s="2">
        <f t="shared" si="0"/>
        <v>13.09</v>
      </c>
      <c r="I28" s="4">
        <v>23.53</v>
      </c>
      <c r="J28" s="2">
        <f t="shared" si="1"/>
        <v>0</v>
      </c>
      <c r="K28" s="2">
        <f t="shared" si="2"/>
        <v>16.170000000000002</v>
      </c>
      <c r="L28" s="2">
        <f t="shared" si="3"/>
        <v>16.170000000000002</v>
      </c>
      <c r="M28" s="2">
        <f t="shared" si="4"/>
        <v>0</v>
      </c>
      <c r="N28" s="2">
        <f t="shared" si="5"/>
        <v>202715.51999999999</v>
      </c>
      <c r="O28" s="2">
        <f t="shared" si="6"/>
        <v>202715.51999999999</v>
      </c>
      <c r="P28" s="3" t="str">
        <f>IF(O28&lt;=(Referencial!O28*1.05),"PREÇO VÁLIDO","PREÇO INVÁLIDO")</f>
        <v>PREÇO VÁLIDO</v>
      </c>
    </row>
    <row r="29" spans="1:17" ht="24.95" customHeight="1">
      <c r="A29" s="3" t="s">
        <v>22</v>
      </c>
      <c r="B29" s="3" t="s">
        <v>44</v>
      </c>
      <c r="C29" s="3" t="s">
        <v>45</v>
      </c>
      <c r="D29" s="3" t="s">
        <v>25</v>
      </c>
      <c r="E29" s="3">
        <v>7548.84</v>
      </c>
      <c r="F29" s="2">
        <v>0</v>
      </c>
      <c r="G29" s="2">
        <v>6.53</v>
      </c>
      <c r="H29" s="2">
        <f t="shared" si="0"/>
        <v>6.53</v>
      </c>
      <c r="I29" s="4">
        <v>23.53</v>
      </c>
      <c r="J29" s="2">
        <f t="shared" si="1"/>
        <v>0</v>
      </c>
      <c r="K29" s="2">
        <f t="shared" si="2"/>
        <v>8.06</v>
      </c>
      <c r="L29" s="2">
        <f t="shared" si="3"/>
        <v>8.06</v>
      </c>
      <c r="M29" s="2">
        <f t="shared" si="4"/>
        <v>0</v>
      </c>
      <c r="N29" s="2">
        <f t="shared" si="5"/>
        <v>60843.65</v>
      </c>
      <c r="O29" s="2">
        <f t="shared" si="6"/>
        <v>60843.65</v>
      </c>
      <c r="P29" s="3" t="str">
        <f>IF(O29&lt;=(Referencial!O29*1.05),"PREÇO VÁLIDO","PREÇO INVÁLIDO")</f>
        <v>PREÇO VÁLIDO</v>
      </c>
    </row>
    <row r="30" spans="1:17" ht="24.95" customHeight="1">
      <c r="A30" s="3" t="s">
        <v>22</v>
      </c>
      <c r="B30" s="3" t="s">
        <v>46</v>
      </c>
      <c r="C30" s="3" t="s">
        <v>47</v>
      </c>
      <c r="D30" s="3" t="s">
        <v>25</v>
      </c>
      <c r="E30" s="3">
        <v>5496.28</v>
      </c>
      <c r="F30" s="2">
        <v>0</v>
      </c>
      <c r="G30" s="2">
        <v>5.26</v>
      </c>
      <c r="H30" s="2">
        <f t="shared" si="0"/>
        <v>5.26</v>
      </c>
      <c r="I30" s="4">
        <v>23.53</v>
      </c>
      <c r="J30" s="2">
        <f t="shared" si="1"/>
        <v>0</v>
      </c>
      <c r="K30" s="2">
        <f t="shared" si="2"/>
        <v>6.49</v>
      </c>
      <c r="L30" s="2">
        <f t="shared" si="3"/>
        <v>6.49</v>
      </c>
      <c r="M30" s="2">
        <f t="shared" si="4"/>
        <v>0</v>
      </c>
      <c r="N30" s="2">
        <f t="shared" si="5"/>
        <v>35670.85</v>
      </c>
      <c r="O30" s="2">
        <f t="shared" si="6"/>
        <v>35670.85</v>
      </c>
      <c r="P30" s="3" t="str">
        <f>IF(O30&lt;=(Referencial!O30*1.05),"PREÇO VÁLIDO","PREÇO INVÁLIDO")</f>
        <v>PREÇO VÁLIDO</v>
      </c>
    </row>
    <row r="31" spans="1:17" ht="24.95" customHeight="1">
      <c r="A31" s="3" t="s">
        <v>22</v>
      </c>
      <c r="B31" s="3" t="s">
        <v>48</v>
      </c>
      <c r="C31" s="3" t="s">
        <v>49</v>
      </c>
      <c r="D31" s="3" t="s">
        <v>25</v>
      </c>
      <c r="E31" s="3">
        <v>12536.52</v>
      </c>
      <c r="F31" s="2">
        <v>0</v>
      </c>
      <c r="G31" s="2">
        <v>2.4700000000000002</v>
      </c>
      <c r="H31" s="2">
        <f t="shared" si="0"/>
        <v>2.4700000000000002</v>
      </c>
      <c r="I31" s="4">
        <v>23.53</v>
      </c>
      <c r="J31" s="2">
        <f t="shared" si="1"/>
        <v>0</v>
      </c>
      <c r="K31" s="2">
        <f t="shared" si="2"/>
        <v>3.0500000000000003</v>
      </c>
      <c r="L31" s="2">
        <f t="shared" si="3"/>
        <v>3.05</v>
      </c>
      <c r="M31" s="2">
        <f t="shared" si="4"/>
        <v>0</v>
      </c>
      <c r="N31" s="2">
        <f t="shared" si="5"/>
        <v>38236.379999999997</v>
      </c>
      <c r="O31" s="2">
        <f t="shared" si="6"/>
        <v>38236.379999999997</v>
      </c>
      <c r="P31" s="3" t="str">
        <f>IF(O31&lt;=(Referencial!O31*1.05),"PREÇO VÁLIDO","PREÇO INVÁLIDO")</f>
        <v>PREÇO VÁLIDO</v>
      </c>
    </row>
    <row r="32" spans="1:17" ht="24.95" customHeight="1">
      <c r="A32" s="3" t="s">
        <v>22</v>
      </c>
      <c r="B32" s="3" t="s">
        <v>50</v>
      </c>
      <c r="C32" s="3" t="s">
        <v>51</v>
      </c>
      <c r="D32" s="3" t="s">
        <v>25</v>
      </c>
      <c r="E32" s="3">
        <v>12536.52</v>
      </c>
      <c r="F32" s="2">
        <v>0</v>
      </c>
      <c r="G32" s="2">
        <v>3.76</v>
      </c>
      <c r="H32" s="2">
        <f t="shared" si="0"/>
        <v>3.76</v>
      </c>
      <c r="I32" s="4">
        <v>23.53</v>
      </c>
      <c r="J32" s="2">
        <f t="shared" si="1"/>
        <v>0</v>
      </c>
      <c r="K32" s="2">
        <f t="shared" si="2"/>
        <v>4.6399999999999997</v>
      </c>
      <c r="L32" s="2">
        <f t="shared" si="3"/>
        <v>4.6399999999999997</v>
      </c>
      <c r="M32" s="2">
        <f t="shared" si="4"/>
        <v>0</v>
      </c>
      <c r="N32" s="2">
        <f t="shared" si="5"/>
        <v>58169.45</v>
      </c>
      <c r="O32" s="2">
        <f t="shared" si="6"/>
        <v>58169.45</v>
      </c>
      <c r="P32" s="3" t="str">
        <f>IF(O32&lt;=(Referencial!O32*1.05),"PREÇO VÁLIDO","PREÇO INVÁLIDO")</f>
        <v>PREÇO VÁLIDO</v>
      </c>
    </row>
    <row r="33" spans="1:17">
      <c r="N33" s="7" t="s">
        <v>52</v>
      </c>
      <c r="O33" s="8">
        <f>TRUNC(SUM(O17:O32), 2)</f>
        <v>1465025.28</v>
      </c>
    </row>
    <row r="35" spans="1:17">
      <c r="A35" s="9" t="s">
        <v>53</v>
      </c>
    </row>
    <row r="36" spans="1:17">
      <c r="A36" s="11" t="s">
        <v>4</v>
      </c>
      <c r="B36" s="11" t="s">
        <v>5</v>
      </c>
      <c r="C36" s="11" t="s">
        <v>6</v>
      </c>
      <c r="D36" s="11" t="s">
        <v>7</v>
      </c>
      <c r="E36" s="11" t="s">
        <v>8</v>
      </c>
      <c r="F36" s="11" t="s">
        <v>9</v>
      </c>
      <c r="G36" s="11" t="s">
        <v>10</v>
      </c>
      <c r="H36" s="11" t="s">
        <v>12</v>
      </c>
      <c r="I36" s="11" t="s">
        <v>13</v>
      </c>
      <c r="J36" s="11" t="s">
        <v>14</v>
      </c>
      <c r="K36" s="11" t="s">
        <v>15</v>
      </c>
      <c r="L36" s="11" t="s">
        <v>11</v>
      </c>
      <c r="M36" s="11" t="s">
        <v>16</v>
      </c>
      <c r="N36" s="11" t="s">
        <v>17</v>
      </c>
      <c r="O36" s="11" t="s">
        <v>18</v>
      </c>
      <c r="P36" s="11" t="s">
        <v>19</v>
      </c>
      <c r="Q36" s="11" t="s">
        <v>20</v>
      </c>
    </row>
    <row r="37" spans="1:17" ht="24.95" customHeight="1">
      <c r="A37" s="3"/>
      <c r="B37" s="3"/>
      <c r="C37" s="3" t="s">
        <v>54</v>
      </c>
      <c r="D37" s="3"/>
      <c r="E37" s="3">
        <v>0</v>
      </c>
      <c r="F37" s="2"/>
      <c r="G37" s="2"/>
      <c r="H37" s="3"/>
      <c r="I37" s="4"/>
      <c r="J37" s="3"/>
      <c r="K37" s="3"/>
      <c r="L37" s="3"/>
      <c r="M37" s="3"/>
      <c r="N37" s="3"/>
      <c r="O37" s="3"/>
      <c r="P37" s="3"/>
    </row>
    <row r="38" spans="1:17" ht="24.95" customHeight="1">
      <c r="A38" s="3" t="s">
        <v>22</v>
      </c>
      <c r="B38" s="3" t="s">
        <v>55</v>
      </c>
      <c r="C38" s="3" t="s">
        <v>56</v>
      </c>
      <c r="D38" s="3" t="s">
        <v>25</v>
      </c>
      <c r="E38" s="3">
        <v>12536.52</v>
      </c>
      <c r="F38" s="2">
        <v>2330.9499999999998</v>
      </c>
      <c r="G38" s="2">
        <v>998.98</v>
      </c>
      <c r="H38" s="2">
        <f>F38+G38</f>
        <v>3329.93</v>
      </c>
      <c r="I38" s="4">
        <v>23.53</v>
      </c>
      <c r="J38" s="2">
        <f>F38+(TRUNC(I38/100*F38,2))</f>
        <v>2879.42</v>
      </c>
      <c r="K38" s="2">
        <f>G38+(TRUNC(I38/100*G38,2))</f>
        <v>1234.03</v>
      </c>
      <c r="L38" s="2">
        <f>TRUNC(J38+K38,2)</f>
        <v>4113.45</v>
      </c>
      <c r="M38" s="2">
        <f>TRUNC(IF((J38+K38), (J38/(J38+K38)*O38), 0), 2)</f>
        <v>36097906.409999996</v>
      </c>
      <c r="N38" s="2">
        <f>TRUNC(IF((J38+K38), (K38/(J38+K38)*O38), 0), 2)</f>
        <v>15470441.77</v>
      </c>
      <c r="O38" s="2">
        <f>TRUNC(L38*E38,2)</f>
        <v>51568348.189999998</v>
      </c>
      <c r="P38" s="3" t="str">
        <f>IF(O38&lt;=(Referencial!O38*1.05),"PREÇO VÁLIDO","PREÇO INVÁLIDO")</f>
        <v>PREÇO VÁLIDO</v>
      </c>
    </row>
    <row r="39" spans="1:17" ht="24.95" customHeight="1">
      <c r="A39" s="3" t="s">
        <v>22</v>
      </c>
      <c r="B39" s="3" t="s">
        <v>57</v>
      </c>
      <c r="C39" s="3" t="s">
        <v>58</v>
      </c>
      <c r="D39" s="3" t="s">
        <v>25</v>
      </c>
      <c r="E39" s="3">
        <v>806.97</v>
      </c>
      <c r="F39" s="2">
        <v>585.63</v>
      </c>
      <c r="G39" s="2">
        <v>250.99</v>
      </c>
      <c r="H39" s="2">
        <f>F39+G39</f>
        <v>836.62</v>
      </c>
      <c r="I39" s="4">
        <v>23.53</v>
      </c>
      <c r="J39" s="2">
        <f>F39+(TRUNC(I39/100*F39,2))</f>
        <v>723.42</v>
      </c>
      <c r="K39" s="2">
        <f>G39+(TRUNC(I39/100*G39,2))</f>
        <v>310.04000000000002</v>
      </c>
      <c r="L39" s="2">
        <f>TRUNC(J39+K39,2)</f>
        <v>1033.46</v>
      </c>
      <c r="M39" s="2">
        <f>TRUNC(IF((J39+K39), (J39/(J39+K39)*O39), 0), 2)</f>
        <v>583778.23</v>
      </c>
      <c r="N39" s="2">
        <f>TRUNC(IF((J39+K39), (K39/(J39+K39)*O39), 0), 2)</f>
        <v>250192.97</v>
      </c>
      <c r="O39" s="2">
        <f>TRUNC(L39*E39,2)</f>
        <v>833971.21</v>
      </c>
      <c r="P39" s="3" t="str">
        <f>IF(O39&lt;=(Referencial!O39*1.05),"PREÇO VÁLIDO","PREÇO INVÁLIDO")</f>
        <v>PREÇO VÁLIDO</v>
      </c>
    </row>
    <row r="40" spans="1:17" ht="24.95" customHeight="1">
      <c r="A40" s="3" t="s">
        <v>22</v>
      </c>
      <c r="B40" s="3" t="s">
        <v>59</v>
      </c>
      <c r="C40" s="3" t="s">
        <v>60</v>
      </c>
      <c r="D40" s="3" t="s">
        <v>25</v>
      </c>
      <c r="E40" s="3">
        <v>368.5</v>
      </c>
      <c r="F40" s="2">
        <v>1294.33</v>
      </c>
      <c r="G40" s="2">
        <v>554.71</v>
      </c>
      <c r="H40" s="2">
        <f>F40+G40</f>
        <v>1849.04</v>
      </c>
      <c r="I40" s="4">
        <v>23.53</v>
      </c>
      <c r="J40" s="2">
        <f>F40+(TRUNC(I40/100*F40,2))</f>
        <v>1598.8799999999999</v>
      </c>
      <c r="K40" s="2">
        <f>G40+(TRUNC(I40/100*G40,2))</f>
        <v>685.23</v>
      </c>
      <c r="L40" s="2">
        <f>TRUNC(J40+K40,2)</f>
        <v>2284.11</v>
      </c>
      <c r="M40" s="2">
        <f>TRUNC(IF((J40+K40), (J40/(J40+K40)*O40), 0), 2)</f>
        <v>589187.27</v>
      </c>
      <c r="N40" s="2">
        <f>TRUNC(IF((J40+K40), (K40/(J40+K40)*O40), 0), 2)</f>
        <v>252507.25</v>
      </c>
      <c r="O40" s="2">
        <f>TRUNC(L40*E40,2)</f>
        <v>841694.53</v>
      </c>
      <c r="P40" s="3" t="str">
        <f>IF(O40&lt;=(Referencial!O40*1.05),"PREÇO VÁLIDO","PREÇO INVÁLIDO")</f>
        <v>PREÇO VÁLIDO</v>
      </c>
    </row>
    <row r="41" spans="1:17" ht="24.95" customHeight="1">
      <c r="A41" s="3" t="s">
        <v>22</v>
      </c>
      <c r="B41" s="3" t="s">
        <v>61</v>
      </c>
      <c r="C41" s="3" t="s">
        <v>62</v>
      </c>
      <c r="D41" s="3" t="s">
        <v>29</v>
      </c>
      <c r="E41" s="3">
        <v>1</v>
      </c>
      <c r="F41" s="2">
        <v>663422.07999999996</v>
      </c>
      <c r="G41" s="2">
        <v>2653688.2999999998</v>
      </c>
      <c r="H41" s="2">
        <f>F41+G41</f>
        <v>3317110.38</v>
      </c>
      <c r="I41" s="4">
        <v>0</v>
      </c>
      <c r="J41" s="2">
        <f>F41+(TRUNC(I41/100*F41,2))</f>
        <v>663422.07999999996</v>
      </c>
      <c r="K41" s="2">
        <f>G41+(TRUNC(I41/100*G41,2))</f>
        <v>2653688.2999999998</v>
      </c>
      <c r="L41" s="2">
        <f>TRUNC(J41+K41,2)</f>
        <v>3317110.38</v>
      </c>
      <c r="M41" s="2">
        <f>TRUNC(IF((J41+K41), (J41/(J41+K41)*O41), 0), 2)</f>
        <v>663422.07999999996</v>
      </c>
      <c r="N41" s="2">
        <f>TRUNC(IF((J41+K41), (K41/(J41+K41)*O41), 0), 2)</f>
        <v>2653688.2999999998</v>
      </c>
      <c r="O41" s="2">
        <f>TRUNC(L41*E41,2)</f>
        <v>3317110.38</v>
      </c>
      <c r="P41" s="3" t="str">
        <f>IF(O41&lt;=(Referencial!O41*1.05),"PREÇO VÁLIDO","PREÇO INVÁLIDO")</f>
        <v>PREÇO VÁLIDO</v>
      </c>
    </row>
    <row r="42" spans="1:17">
      <c r="N42" s="7" t="s">
        <v>52</v>
      </c>
      <c r="O42" s="8">
        <f>TRUNC(SUM(O35:O41), 2)</f>
        <v>56561124.310000002</v>
      </c>
    </row>
    <row r="43" spans="1:17">
      <c r="N43" s="7" t="s">
        <v>63</v>
      </c>
      <c r="O43" s="8">
        <f>TRUNC(SUM(O33,O42), 2)</f>
        <v>58026149.590000004</v>
      </c>
    </row>
    <row r="45" spans="1:17">
      <c r="A45" t="str">
        <f>CONCATENATE("Importa o presente valor total proposto em: ", TEXT(SUM(O33,O42), "R$ #.###,#0"))</f>
        <v>Importa o presente valor total proposto em: R$ 58.026.149,59</v>
      </c>
    </row>
    <row r="47" spans="1:17">
      <c r="B47" s="9" t="s">
        <v>64</v>
      </c>
    </row>
    <row r="48" spans="1:17">
      <c r="B48" s="9" t="s">
        <v>65</v>
      </c>
    </row>
  </sheetData>
  <sheetProtection password="E889" sheet="1" objects="1" scenarios="1" selectLockedCells="1"/>
  <autoFilter ref="A18:Q41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2026-03-12T21:37:32Z</dcterms:created>
  <dcterms:modified xsi:type="dcterms:W3CDTF">2026-06-18T13:41:20Z</dcterms:modified>
</cp:coreProperties>
</file>