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codeName="EstaPasta_de_trabalho" defaultThemeVersion="124226"/>
  <mc:AlternateContent xmlns:mc="http://schemas.openxmlformats.org/markup-compatibility/2006">
    <mc:Choice Requires="x15">
      <x15ac:absPath xmlns:x15ac="http://schemas.microsoft.com/office/spreadsheetml/2010/11/ac" url="U:\LICITAÇÕES 2025\EDITAIS\PMC\Pregão eletrônico - PE\PE xx-2025 - 1Doc xx-2025 - Terceirizados\"/>
    </mc:Choice>
  </mc:AlternateContent>
  <xr:revisionPtr revIDLastSave="0" documentId="13_ncr:1_{08CDC32C-2EF3-47B3-969E-DE23DBF006D4}" xr6:coauthVersionLast="47" xr6:coauthVersionMax="47" xr10:uidLastSave="{00000000-0000-0000-0000-000000000000}"/>
  <bookViews>
    <workbookView xWindow="-108" yWindow="-108" windowWidth="23256" windowHeight="12456" tabRatio="894" xr2:uid="{00000000-000D-0000-FFFF-FFFF00000000}"/>
  </bookViews>
  <sheets>
    <sheet name="Quadro resumo" sheetId="61" r:id="rId1"/>
    <sheet name="Servente braçal" sheetId="58" r:id="rId2"/>
    <sheet name="Borracheiro" sheetId="62" r:id="rId3"/>
    <sheet name="Mecânico linha pesada" sheetId="60" r:id="rId4"/>
    <sheet name="Motorista de veículos pesados" sheetId="28" r:id="rId5"/>
    <sheet name="Operador de Equipamento" sheetId="54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14" i="54" l="1"/>
  <c r="I118" i="28"/>
  <c r="I120" i="60"/>
  <c r="I119" i="62"/>
  <c r="I118" i="58"/>
  <c r="I15" i="54"/>
  <c r="I16" i="54" s="1"/>
  <c r="I16" i="28"/>
  <c r="I17" i="60"/>
  <c r="I18" i="60"/>
  <c r="I17" i="62"/>
  <c r="I16" i="62"/>
  <c r="I87" i="58"/>
  <c r="I16" i="58"/>
  <c r="H57" i="58"/>
  <c r="H55" i="58"/>
  <c r="H56" i="58" s="1"/>
  <c r="I19" i="60" l="1"/>
  <c r="I18" i="62"/>
  <c r="I19" i="62" s="1"/>
  <c r="I42" i="62" s="1"/>
  <c r="I17" i="58"/>
  <c r="I18" i="58" s="1"/>
  <c r="H99" i="62"/>
  <c r="H97" i="62"/>
  <c r="I87" i="62"/>
  <c r="I114" i="62" s="1"/>
  <c r="I80" i="62"/>
  <c r="H71" i="62"/>
  <c r="H58" i="62"/>
  <c r="H56" i="62"/>
  <c r="H36" i="62"/>
  <c r="H25" i="62"/>
  <c r="H59" i="62" l="1"/>
  <c r="I59" i="62" s="1"/>
  <c r="I45" i="62"/>
  <c r="I51" i="62" s="1"/>
  <c r="I24" i="62"/>
  <c r="I60" i="62"/>
  <c r="I23" i="62"/>
  <c r="I69" i="62"/>
  <c r="I110" i="62"/>
  <c r="I70" i="62"/>
  <c r="I58" i="62"/>
  <c r="H57" i="62"/>
  <c r="I57" i="62" s="1"/>
  <c r="I56" i="62"/>
  <c r="I17" i="28"/>
  <c r="H98" i="58"/>
  <c r="I25" i="62" l="1"/>
  <c r="I49" i="62" s="1"/>
  <c r="I61" i="62"/>
  <c r="I112" i="62" s="1"/>
  <c r="I71" i="62"/>
  <c r="I79" i="62" s="1"/>
  <c r="I81" i="62" s="1"/>
  <c r="I113" i="62" s="1"/>
  <c r="H61" i="62"/>
  <c r="I39" i="54"/>
  <c r="I43" i="28"/>
  <c r="H100" i="60"/>
  <c r="H98" i="60"/>
  <c r="I88" i="60"/>
  <c r="I115" i="60" s="1"/>
  <c r="I81" i="60"/>
  <c r="H59" i="60"/>
  <c r="H57" i="60"/>
  <c r="H37" i="60"/>
  <c r="H26" i="60"/>
  <c r="I20" i="60"/>
  <c r="I17" i="54"/>
  <c r="I54" i="54" s="1"/>
  <c r="H56" i="28"/>
  <c r="H54" i="28"/>
  <c r="H97" i="58"/>
  <c r="I79" i="58"/>
  <c r="H36" i="58"/>
  <c r="H58" i="58" s="1"/>
  <c r="H25" i="58"/>
  <c r="H94" i="54"/>
  <c r="H92" i="54"/>
  <c r="I74" i="54"/>
  <c r="H52" i="54"/>
  <c r="H50" i="54"/>
  <c r="H51" i="54" s="1"/>
  <c r="H34" i="54"/>
  <c r="H23" i="54"/>
  <c r="H53" i="54" l="1"/>
  <c r="H55" i="54" s="1"/>
  <c r="H60" i="60"/>
  <c r="I60" i="60" s="1"/>
  <c r="I32" i="62"/>
  <c r="I43" i="60"/>
  <c r="I46" i="60" s="1"/>
  <c r="I52" i="60" s="1"/>
  <c r="I30" i="62"/>
  <c r="I29" i="62"/>
  <c r="I28" i="62"/>
  <c r="I35" i="62"/>
  <c r="I33" i="62"/>
  <c r="I31" i="62"/>
  <c r="I34" i="62"/>
  <c r="H72" i="60"/>
  <c r="H60" i="58"/>
  <c r="I67" i="60"/>
  <c r="I25" i="60"/>
  <c r="I24" i="60"/>
  <c r="I66" i="60"/>
  <c r="I61" i="60"/>
  <c r="I111" i="60"/>
  <c r="I71" i="60"/>
  <c r="I70" i="60"/>
  <c r="I69" i="60"/>
  <c r="I68" i="60"/>
  <c r="I57" i="60"/>
  <c r="H58" i="60"/>
  <c r="I58" i="60" s="1"/>
  <c r="I59" i="60"/>
  <c r="I45" i="54"/>
  <c r="I51" i="54"/>
  <c r="I63" i="54"/>
  <c r="I50" i="54"/>
  <c r="I52" i="54"/>
  <c r="H65" i="54"/>
  <c r="I61" i="54"/>
  <c r="I64" i="54"/>
  <c r="H55" i="28"/>
  <c r="H70" i="58"/>
  <c r="I19" i="58"/>
  <c r="I23" i="58" s="1"/>
  <c r="I62" i="54"/>
  <c r="I105" i="54"/>
  <c r="I21" i="54"/>
  <c r="I22" i="54"/>
  <c r="I59" i="54"/>
  <c r="I60" i="54"/>
  <c r="I53" i="54" l="1"/>
  <c r="I55" i="54" s="1"/>
  <c r="I107" i="54" s="1"/>
  <c r="I36" i="62"/>
  <c r="I50" i="62" s="1"/>
  <c r="I52" i="62" s="1"/>
  <c r="I111" i="62" s="1"/>
  <c r="I115" i="62" s="1"/>
  <c r="I55" i="58"/>
  <c r="I26" i="60"/>
  <c r="I50" i="60" s="1"/>
  <c r="I62" i="60"/>
  <c r="I113" i="60" s="1"/>
  <c r="H62" i="60"/>
  <c r="I109" i="58"/>
  <c r="I24" i="58"/>
  <c r="I56" i="58"/>
  <c r="I58" i="58"/>
  <c r="I57" i="58"/>
  <c r="I72" i="60"/>
  <c r="I80" i="60" s="1"/>
  <c r="I82" i="60" s="1"/>
  <c r="I114" i="60" s="1"/>
  <c r="I59" i="58"/>
  <c r="I42" i="58"/>
  <c r="I65" i="54"/>
  <c r="I73" i="54" s="1"/>
  <c r="I75" i="54" s="1"/>
  <c r="I108" i="54" s="1"/>
  <c r="I23" i="54"/>
  <c r="I25" i="58" l="1"/>
  <c r="I32" i="58" s="1"/>
  <c r="I70" i="58"/>
  <c r="I78" i="58" s="1"/>
  <c r="I80" i="58" s="1"/>
  <c r="I112" i="58" s="1"/>
  <c r="I91" i="62"/>
  <c r="I92" i="62" s="1"/>
  <c r="I60" i="58"/>
  <c r="I111" i="58" s="1"/>
  <c r="I33" i="60"/>
  <c r="I35" i="60"/>
  <c r="I32" i="60"/>
  <c r="I36" i="60"/>
  <c r="I30" i="60"/>
  <c r="I31" i="60"/>
  <c r="I34" i="60"/>
  <c r="I29" i="60"/>
  <c r="I44" i="58"/>
  <c r="I50" i="58" s="1"/>
  <c r="I28" i="54"/>
  <c r="I27" i="54"/>
  <c r="I30" i="54"/>
  <c r="I29" i="54"/>
  <c r="I43" i="54"/>
  <c r="I33" i="54"/>
  <c r="I32" i="54"/>
  <c r="I31" i="54"/>
  <c r="I26" i="54"/>
  <c r="I34" i="58" l="1"/>
  <c r="I35" i="58"/>
  <c r="I31" i="58"/>
  <c r="I48" i="58"/>
  <c r="I30" i="58"/>
  <c r="I28" i="58"/>
  <c r="I29" i="58"/>
  <c r="I33" i="58"/>
  <c r="I96" i="62"/>
  <c r="I95" i="62"/>
  <c r="I102" i="62"/>
  <c r="I104" i="62" s="1"/>
  <c r="I106" i="62" s="1"/>
  <c r="I94" i="62"/>
  <c r="I37" i="60"/>
  <c r="I51" i="60" s="1"/>
  <c r="I53" i="60" s="1"/>
  <c r="I112" i="60" s="1"/>
  <c r="I116" i="60" s="1"/>
  <c r="I34" i="54"/>
  <c r="I44" i="54" s="1"/>
  <c r="I46" i="54" s="1"/>
  <c r="H98" i="28"/>
  <c r="H96" i="28"/>
  <c r="I36" i="58" l="1"/>
  <c r="I49" i="58" s="1"/>
  <c r="I51" i="58" s="1"/>
  <c r="I110" i="58" s="1"/>
  <c r="I97" i="62"/>
  <c r="I116" i="62" s="1"/>
  <c r="I117" i="62" s="1"/>
  <c r="I92" i="60"/>
  <c r="I106" i="54"/>
  <c r="H35" i="28"/>
  <c r="H57" i="28" s="1"/>
  <c r="H59" i="28" s="1"/>
  <c r="I118" i="62" l="1"/>
  <c r="B7" i="61" s="1"/>
  <c r="I93" i="60"/>
  <c r="I95" i="60" s="1"/>
  <c r="I82" i="54"/>
  <c r="H69" i="28"/>
  <c r="C16" i="61" l="1"/>
  <c r="D16" i="61" s="1"/>
  <c r="C7" i="61"/>
  <c r="I96" i="60"/>
  <c r="I97" i="60"/>
  <c r="I103" i="60"/>
  <c r="I105" i="60" s="1"/>
  <c r="I107" i="60" s="1"/>
  <c r="I113" i="58"/>
  <c r="I114" i="58" s="1"/>
  <c r="I109" i="54"/>
  <c r="I110" i="54" s="1"/>
  <c r="H24" i="28"/>
  <c r="I98" i="60" l="1"/>
  <c r="I117" i="60" s="1"/>
  <c r="I118" i="60" s="1"/>
  <c r="I119" i="60" s="1"/>
  <c r="B8" i="61" s="1"/>
  <c r="I91" i="58"/>
  <c r="I86" i="54"/>
  <c r="C8" i="61" l="1"/>
  <c r="C17" i="61"/>
  <c r="D17" i="61" s="1"/>
  <c r="I92" i="58"/>
  <c r="I95" i="58" s="1"/>
  <c r="I87" i="54"/>
  <c r="I97" i="54" s="1"/>
  <c r="I99" i="54" s="1"/>
  <c r="I101" i="54" s="1"/>
  <c r="I78" i="28"/>
  <c r="I49" i="28"/>
  <c r="I94" i="58" l="1"/>
  <c r="I96" i="58"/>
  <c r="I101" i="58"/>
  <c r="I103" i="58" s="1"/>
  <c r="I105" i="58" s="1"/>
  <c r="I89" i="54"/>
  <c r="I91" i="54"/>
  <c r="I90" i="54"/>
  <c r="I18" i="28"/>
  <c r="I22" i="28" l="1"/>
  <c r="I54" i="28"/>
  <c r="I97" i="58"/>
  <c r="I115" i="58" s="1"/>
  <c r="I92" i="54"/>
  <c r="I111" i="54" s="1"/>
  <c r="I112" i="54" s="1"/>
  <c r="I113" i="54" s="1"/>
  <c r="B10" i="61" s="1"/>
  <c r="I63" i="28"/>
  <c r="I23" i="28"/>
  <c r="I109" i="28"/>
  <c r="I64" i="28"/>
  <c r="I68" i="28"/>
  <c r="I66" i="28"/>
  <c r="I67" i="28"/>
  <c r="I58" i="28"/>
  <c r="I55" i="28"/>
  <c r="I65" i="28"/>
  <c r="I57" i="28"/>
  <c r="I56" i="28"/>
  <c r="C10" i="61" l="1"/>
  <c r="C19" i="61"/>
  <c r="D19" i="61" s="1"/>
  <c r="I116" i="58"/>
  <c r="I69" i="28"/>
  <c r="I77" i="28" s="1"/>
  <c r="I79" i="28" s="1"/>
  <c r="I112" i="28" s="1"/>
  <c r="I59" i="28"/>
  <c r="I111" i="28" s="1"/>
  <c r="I24" i="28"/>
  <c r="I27" i="28" s="1"/>
  <c r="I117" i="58" l="1"/>
  <c r="B6" i="61" s="1"/>
  <c r="I29" i="28"/>
  <c r="I28" i="28"/>
  <c r="I32" i="28"/>
  <c r="I31" i="28"/>
  <c r="I30" i="28"/>
  <c r="I47" i="28"/>
  <c r="I34" i="28"/>
  <c r="I33" i="28"/>
  <c r="C15" i="61" l="1"/>
  <c r="C6" i="61"/>
  <c r="I35" i="28"/>
  <c r="I48" i="28" s="1"/>
  <c r="I50" i="28" s="1"/>
  <c r="D15" i="61" l="1"/>
  <c r="I110" i="28"/>
  <c r="I86" i="28" l="1"/>
  <c r="I113" i="28" l="1"/>
  <c r="I114" i="28" s="1"/>
  <c r="I90" i="28" l="1"/>
  <c r="I91" i="28" l="1"/>
  <c r="I93" i="28" s="1"/>
  <c r="I95" i="28" l="1"/>
  <c r="I94" i="28"/>
  <c r="I101" i="28"/>
  <c r="I103" i="28" s="1"/>
  <c r="I105" i="28" s="1"/>
  <c r="I96" i="28" l="1"/>
  <c r="I115" i="28" s="1"/>
  <c r="I116" i="28" s="1"/>
  <c r="I117" i="28" s="1"/>
  <c r="B9" i="61" s="1"/>
  <c r="C9" i="61" l="1"/>
  <c r="C11" i="61" s="1"/>
  <c r="C18" i="61"/>
  <c r="B11" i="61"/>
  <c r="D18" i="61" l="1"/>
  <c r="D20" i="61" s="1"/>
  <c r="C20" i="6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Taina da Silva Levandovski</author>
  </authors>
  <commentList>
    <comment ref="B5" authorId="0" shapeId="0" xr:uid="{D5C4EEE1-D506-4C2A-AEDD-371BE1F12AD9}">
      <text>
        <r>
          <rPr>
            <b/>
            <sz val="9"/>
            <color indexed="81"/>
            <rFont val="Segoe UI"/>
            <family val="2"/>
          </rPr>
          <t>Taina da Silva Levandovski:</t>
        </r>
        <r>
          <rPr>
            <sz val="9"/>
            <color indexed="81"/>
            <rFont val="Segoe UI"/>
            <family val="2"/>
          </rPr>
          <t xml:space="preserve">
Valores preenchidos automaticamente conforme ajustes nas planilhas das funções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Taina da Silva Levandovski</author>
  </authors>
  <commentList>
    <comment ref="I16" authorId="0" shapeId="0" xr:uid="{E9CE4320-B834-47FD-BAFD-81B667600EB0}">
      <text>
        <r>
          <rPr>
            <b/>
            <sz val="9"/>
            <color indexed="81"/>
            <rFont val="Segoe UI"/>
            <family val="2"/>
          </rPr>
          <t>Prefeitura de Concórdia:</t>
        </r>
        <r>
          <rPr>
            <sz val="9"/>
            <color indexed="81"/>
            <rFont val="Segoe UI"/>
            <family val="2"/>
          </rPr>
          <t xml:space="preserve">
Salário CCT - SC000014/2025 - cláusula terceira, "q"</t>
        </r>
      </text>
    </comment>
    <comment ref="H30" authorId="0" shapeId="0" xr:uid="{85EA3B86-A970-45E9-B147-9A37FDE64225}">
      <text>
        <r>
          <rPr>
            <b/>
            <sz val="9"/>
            <color indexed="81"/>
            <rFont val="Segoe UI"/>
            <family val="2"/>
          </rPr>
          <t>Diretoria de Compras:</t>
        </r>
        <r>
          <rPr>
            <sz val="9"/>
            <color indexed="81"/>
            <rFont val="Segoe UI"/>
            <family val="2"/>
          </rPr>
          <t xml:space="preserve">
A alíquota será atualizada, conforme proposta final da empresa, para definição dos valores a serem pagos quando da ocorrência de H.E</t>
        </r>
      </text>
    </comment>
    <comment ref="H91" authorId="0" shapeId="0" xr:uid="{40607350-07F8-4B82-8521-F298D6C4134D}">
      <text>
        <r>
          <rPr>
            <b/>
            <sz val="9"/>
            <color indexed="81"/>
            <rFont val="Segoe UI"/>
            <family val="2"/>
          </rPr>
          <t xml:space="preserve">Diretoria de Compras:
</t>
        </r>
        <r>
          <rPr>
            <sz val="9"/>
            <color indexed="81"/>
            <rFont val="Segoe UI"/>
            <family val="2"/>
          </rPr>
          <t>A alíquota será atualizada, conforme proposta final da empresa, para definição dos valores a serem pagos quando da ocorrência de H.E</t>
        </r>
      </text>
    </comment>
    <comment ref="H94" authorId="0" shapeId="0" xr:uid="{B11C7983-6304-4C5B-BE33-F1EBD1393367}">
      <text>
        <r>
          <rPr>
            <sz val="9"/>
            <color indexed="81"/>
            <rFont val="Segoe UI"/>
            <family val="2"/>
          </rPr>
          <t>Diretoria de Compras:
A alíquota será atualizada, conforme proposta final da empresa, para definição dos valores a serem pagos quando da ocorrência de H.E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Taina da Silva Levandovski</author>
  </authors>
  <commentList>
    <comment ref="I16" authorId="0" shapeId="0" xr:uid="{47295F29-CB8B-4B30-8712-52B8D8C3600E}">
      <text>
        <r>
          <rPr>
            <b/>
            <sz val="9"/>
            <color indexed="81"/>
            <rFont val="Segoe UI"/>
            <family val="2"/>
          </rPr>
          <t>Prefeitura de Concórdia:</t>
        </r>
        <r>
          <rPr>
            <sz val="9"/>
            <color indexed="81"/>
            <rFont val="Segoe UI"/>
            <family val="2"/>
          </rPr>
          <t xml:space="preserve">
Salário CCT - SC000014/2025 - cláusula terceira, "q"</t>
        </r>
      </text>
    </comment>
    <comment ref="H30" authorId="0" shapeId="0" xr:uid="{2E1923FF-AF37-4E08-973D-B07F28CED25B}">
      <text>
        <r>
          <rPr>
            <b/>
            <sz val="9"/>
            <color indexed="81"/>
            <rFont val="Segoe UI"/>
            <family val="2"/>
          </rPr>
          <t>Diretoria de Compras:
A alíquota será atualizada, conforme proposta final da empresa, para definição dos valores a serem pagos quando da ocorrência de H.E</t>
        </r>
      </text>
    </comment>
    <comment ref="H91" authorId="0" shapeId="0" xr:uid="{4DBF2294-ADAF-4E2D-8CD2-1F5B3B1649B5}">
      <text>
        <r>
          <rPr>
            <b/>
            <sz val="9"/>
            <color indexed="81"/>
            <rFont val="Segoe UI"/>
            <family val="2"/>
          </rPr>
          <t>Diretoria de Compras:
A alíquota será atualizada, conforme proposta final da empresa, para definição dos valores a serem pagos quando da ocorrência de H.E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Taina da Silva Levandovski</author>
  </authors>
  <commentList>
    <comment ref="I17" authorId="0" shapeId="0" xr:uid="{9F19301B-A41F-4017-91E4-F072EF643662}">
      <text>
        <r>
          <rPr>
            <b/>
            <sz val="9"/>
            <color indexed="81"/>
            <rFont val="Segoe UI"/>
            <family val="2"/>
          </rPr>
          <t>Prefeitura de Concórdia:</t>
        </r>
        <r>
          <rPr>
            <sz val="9"/>
            <color indexed="81"/>
            <rFont val="Segoe UI"/>
            <family val="2"/>
          </rPr>
          <t xml:space="preserve">
Salário CCT - SC000014/2025 - cláusula terceira, "q"</t>
        </r>
      </text>
    </comment>
    <comment ref="H31" authorId="0" shapeId="0" xr:uid="{19FC8039-A1DA-44D4-8112-DEA5C85050F5}">
      <text>
        <r>
          <rPr>
            <b/>
            <sz val="9"/>
            <color indexed="81"/>
            <rFont val="Segoe UI"/>
            <family val="2"/>
          </rPr>
          <t>Diretoria de Compras:
A alíquota será atualizada, conforme proposta final da empresa, para definição dos valores a serem pagos quando da ocorrência de H.E</t>
        </r>
      </text>
    </comment>
    <comment ref="H92" authorId="0" shapeId="0" xr:uid="{0B81095D-78E4-4DBF-8ADB-1DBDFBB24D1B}">
      <text>
        <r>
          <rPr>
            <sz val="9"/>
            <color indexed="81"/>
            <rFont val="Segoe UI"/>
            <family val="2"/>
          </rPr>
          <t xml:space="preserve">Diretoria de Compras:
A alíquota será atualizada, conforme proposta final da empresa, para definição dos valores a serem pagos quando da ocorrência de H.E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Taina da Silva Levandovski</author>
  </authors>
  <commentList>
    <comment ref="I16" authorId="0" shapeId="0" xr:uid="{5378564C-3C94-408C-89E8-56FD5B5ED6CC}">
      <text>
        <r>
          <rPr>
            <b/>
            <sz val="9"/>
            <color indexed="81"/>
            <rFont val="Segoe UI"/>
            <family val="2"/>
          </rPr>
          <t>Prefeitura de Concórdia:</t>
        </r>
        <r>
          <rPr>
            <sz val="9"/>
            <color indexed="81"/>
            <rFont val="Segoe UI"/>
            <family val="2"/>
          </rPr>
          <t xml:space="preserve">
Salário CCT - SC000014/2025 - cláusula terceira, "q"</t>
        </r>
      </text>
    </comment>
    <comment ref="H29" authorId="0" shapeId="0" xr:uid="{3FFC8181-4489-4310-95A7-F3DCC2B35643}">
      <text>
        <r>
          <rPr>
            <b/>
            <sz val="9"/>
            <color indexed="81"/>
            <rFont val="Segoe UI"/>
            <family val="2"/>
          </rPr>
          <t>Diretoria de Compras:
A alíquota será atualizada, conforme proposta final da empresa, para definição dos valores a serem pagos quando da ocorrência de H.E</t>
        </r>
      </text>
    </comment>
    <comment ref="H90" authorId="0" shapeId="0" xr:uid="{387B945C-021A-4C79-9B76-0E3B231C084D}">
      <text>
        <r>
          <rPr>
            <sz val="9"/>
            <color indexed="81"/>
            <rFont val="Segoe UI"/>
            <family val="2"/>
          </rPr>
          <t xml:space="preserve">Diretoria de Compras:
A alíquota será atualizada, conforme proposta final da empresa, para definição dos valores a serem pagos quando da ocorrência de H.E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Taina da Silva Levandovski</author>
  </authors>
  <commentList>
    <comment ref="I15" authorId="0" shapeId="0" xr:uid="{0B0E3CE5-463B-4AFA-9196-5269B3DE8706}">
      <text>
        <r>
          <rPr>
            <b/>
            <sz val="9"/>
            <color indexed="81"/>
            <rFont val="Segoe UI"/>
            <family val="2"/>
          </rPr>
          <t>Prefeitura de Concórdia:</t>
        </r>
        <r>
          <rPr>
            <sz val="9"/>
            <color indexed="81"/>
            <rFont val="Segoe UI"/>
            <family val="2"/>
          </rPr>
          <t xml:space="preserve">
Salário CCT - SC000014/2025 - cláusula terceira, "q"</t>
        </r>
      </text>
    </comment>
    <comment ref="H28" authorId="0" shapeId="0" xr:uid="{825A1159-6931-488A-AEF9-7CBD0C664BF4}">
      <text>
        <r>
          <rPr>
            <sz val="9"/>
            <color indexed="81"/>
            <rFont val="Segoe UI"/>
            <family val="2"/>
          </rPr>
          <t xml:space="preserve">Diretoria de Compras:
A alíquota será atualizada, conforme proposta final da empresa, para definição dos valores a serem pagos quando da ocorrência de H.E
</t>
        </r>
      </text>
    </comment>
    <comment ref="H86" authorId="0" shapeId="0" xr:uid="{0A3C04CA-3673-4AFF-BAE2-8E86243F133D}">
      <text>
        <r>
          <rPr>
            <sz val="9"/>
            <color indexed="81"/>
            <rFont val="Segoe UI"/>
            <family val="2"/>
          </rPr>
          <t>Diretoria de Compras:
A alíquota será atualizada, conforme proposta final da empresa, para definição dos valores a serem pagos quando da ocorrência de H.E</t>
        </r>
      </text>
    </comment>
  </commentList>
</comments>
</file>

<file path=xl/sharedStrings.xml><?xml version="1.0" encoding="utf-8"?>
<sst xmlns="http://schemas.openxmlformats.org/spreadsheetml/2006/main" count="927" uniqueCount="149">
  <si>
    <t>A</t>
  </si>
  <si>
    <t>B</t>
  </si>
  <si>
    <t>C</t>
  </si>
  <si>
    <t>D</t>
  </si>
  <si>
    <t>Data base da categoria (dia/mês/ano)</t>
  </si>
  <si>
    <t>E</t>
  </si>
  <si>
    <t>F</t>
  </si>
  <si>
    <t>G</t>
  </si>
  <si>
    <t>H</t>
  </si>
  <si>
    <t>Benefícios Mensais e Diários</t>
  </si>
  <si>
    <t>4.1</t>
  </si>
  <si>
    <t>%</t>
  </si>
  <si>
    <t>4.2</t>
  </si>
  <si>
    <t>Discriminação dos Serviços</t>
  </si>
  <si>
    <t>Data de apresentação da proposta</t>
  </si>
  <si>
    <t>Município</t>
  </si>
  <si>
    <t>Ano do Acordo, Convenção ou Dissídio Coletivo</t>
  </si>
  <si>
    <t>Nº de meses de execução contratual</t>
  </si>
  <si>
    <t>Dados para composição dos custos referentes à mão-de-obra</t>
  </si>
  <si>
    <t>Salário Nominativo da Categoria Profissional</t>
  </si>
  <si>
    <t>MÓDULO 1 - COMPOSIÇÃO DA REMUNERAÇÃO</t>
  </si>
  <si>
    <t>COMPOSIÇÃO DA REMUNERAÇÃO</t>
  </si>
  <si>
    <t>VALOR (R$)</t>
  </si>
  <si>
    <t>TOTAL DO MÓDULO 1</t>
  </si>
  <si>
    <t>MÓDULO 2 – ENCARGOS E BENEFÍCIOS ANUAIS, MENSAIS E DIÁRIOS</t>
  </si>
  <si>
    <t>Submódulo 2.1 - 13º Salário, Férias e Adicional de Férias</t>
  </si>
  <si>
    <t>13 (Décimo-terceiro) salário (Percentual obrigatório conforme Anexo XII - IN 5/17)</t>
  </si>
  <si>
    <t>Férias e Adicional de Férias  (Percentual obrigatório conforme Anexo XII - IN 5/17)</t>
  </si>
  <si>
    <t>TOTAL SUBMÓDULO 2.1</t>
  </si>
  <si>
    <t>Submódulo 2.2 - GPS, FGTS e Outras Contribuições</t>
  </si>
  <si>
    <t xml:space="preserve">INSS </t>
  </si>
  <si>
    <t xml:space="preserve">Salário Educação </t>
  </si>
  <si>
    <t>SAT (Seguro Acidente de Trabalho)</t>
  </si>
  <si>
    <t>SESC ou SESI</t>
  </si>
  <si>
    <t xml:space="preserve">SENAI - SENAC </t>
  </si>
  <si>
    <t xml:space="preserve">SEBRAE </t>
  </si>
  <si>
    <t xml:space="preserve">INCRA </t>
  </si>
  <si>
    <t xml:space="preserve">FGTS </t>
  </si>
  <si>
    <t>TOTAL SUBMÓDULO 2.2</t>
  </si>
  <si>
    <t>Submódulo 2.3 - Benefícios Mensais e Diários</t>
  </si>
  <si>
    <t>-</t>
  </si>
  <si>
    <t>TOTAL SUBMÓDULO 2.3</t>
  </si>
  <si>
    <t>QUADRO-RESUMO DO MÓDULO 2 - ENCARGOS, BENEFÍCIOS ANUAIS, MENSAIS E DIÁRIOS</t>
  </si>
  <si>
    <t>Módulo 2 - Encargos, Benefícios Anuais, Mensais e Diários</t>
  </si>
  <si>
    <t>2.1</t>
  </si>
  <si>
    <t>13º Salário, Férias e Adicional de Férias</t>
  </si>
  <si>
    <t>2.2</t>
  </si>
  <si>
    <t>GPS, FGTS e Outras Contribuições</t>
  </si>
  <si>
    <t>2.3</t>
  </si>
  <si>
    <t>TOTAL DO MÓDULO 2</t>
  </si>
  <si>
    <t>MÓDULO 3 – PROVISÃO PARA RESCISÃO</t>
  </si>
  <si>
    <t>PROVISÃO PARA RESCISÃO</t>
  </si>
  <si>
    <t>Aviso Prévio Indenizado</t>
  </si>
  <si>
    <t>Incidência do FGTS sobre Aviso Prévio Indenizado</t>
  </si>
  <si>
    <t xml:space="preserve">Aviso Prévio Trabalhado </t>
  </si>
  <si>
    <t>Incidência de GPS, FGTS e outras contribuições sobre o Aviso Prévio Trabalhado</t>
  </si>
  <si>
    <t>TOTAL DO MÓDULO 3</t>
  </si>
  <si>
    <t>MÓDULO 4 – CUSTO DE REPOSIÇÃO DO PROFISSIONAL AUSENTE</t>
  </si>
  <si>
    <t>Submódulo 4.1 - Substituto nas Ausências Legais</t>
  </si>
  <si>
    <t>Substituto na cobertura de Férias</t>
  </si>
  <si>
    <t>Substituto na cobertura de Ausências Legais</t>
  </si>
  <si>
    <t>Substituto na cobertura de Licença-Paternidade</t>
  </si>
  <si>
    <t>Substituto na cobertura de Ausência por acidente de trabalho</t>
  </si>
  <si>
    <t>Substituto na cobertura de Afastamento Maternidade</t>
  </si>
  <si>
    <t>Substituto na cobertura de Outras ausências (especificar)</t>
  </si>
  <si>
    <t>TOTAL SUBMÓDULO 4.1</t>
  </si>
  <si>
    <t>Submódulo 4.2 - Intrajornada</t>
  </si>
  <si>
    <t xml:space="preserve"> Substituto na cobertura de Intervalo para repouso ou alimentação</t>
  </si>
  <si>
    <t>TOTAL SUBMÓDULO 4.2</t>
  </si>
  <si>
    <t>QUADRO-RESUMO DO MÓDULO 4 - CUSTO DE REPOSIÇÃO DO PROFISSIONAL AUSENTE</t>
  </si>
  <si>
    <t>Módulo 4 - Custo de Reposição do Profissional Ausente</t>
  </si>
  <si>
    <t>Substituto nas Ausências Legais</t>
  </si>
  <si>
    <t>Substituto na Intrajornada</t>
  </si>
  <si>
    <t>TOTAL DO MÓDULO 4</t>
  </si>
  <si>
    <t>MÓDULO 5 – INSUMOS DIVERSOS</t>
  </si>
  <si>
    <t>INSUMOS DIVERSOS</t>
  </si>
  <si>
    <t>TOTAL DO MÓDULO 5</t>
  </si>
  <si>
    <t>MÓDULO 6 – CUSTOS INDIRETOS, TRIBUTOS E LUCRO</t>
  </si>
  <si>
    <t>CUSTOS INDIRETOS, TRIBUTOS E LUCRO</t>
  </si>
  <si>
    <t>Custos Indiretos</t>
  </si>
  <si>
    <t>Lucro</t>
  </si>
  <si>
    <t>TRIBUTOS</t>
  </si>
  <si>
    <t>C.1</t>
  </si>
  <si>
    <t>PIS (Lucro Presumido)</t>
  </si>
  <si>
    <t>C.2</t>
  </si>
  <si>
    <t>COFINS (Lucro Presumido)</t>
  </si>
  <si>
    <t>C.3</t>
  </si>
  <si>
    <t>ISS</t>
  </si>
  <si>
    <t>TOTAL DO MÓDULO 6</t>
  </si>
  <si>
    <t>a)</t>
  </si>
  <si>
    <t>Tributos % = To = .............................................................</t>
  </si>
  <si>
    <t>b)</t>
  </si>
  <si>
    <t>(Total dos Módulos 1, 2, 3, 4 e 5+ Custos indiretos + lucro)= Po = ...................................</t>
  </si>
  <si>
    <t>c)</t>
  </si>
  <si>
    <t>Po / (1 - To) = P1 = ..............................................................................</t>
  </si>
  <si>
    <t>Valor dos Tributos = P1 - Po</t>
  </si>
  <si>
    <t>QUADRO RESUMO DO CUSTO POR EMPREGADO</t>
  </si>
  <si>
    <t>Mão-de-Obra vinculada à execução contratual (valor por empregado)</t>
  </si>
  <si>
    <t>Subtotal (A + B + C + D + E)</t>
  </si>
  <si>
    <t>PREÇO TOTAL POR EMPREGADO</t>
  </si>
  <si>
    <t>Multa sobre FGTS e contribuição social sobre o aviso prévio indenizado e sobre o aviso prévio trabalhado  (Alterado conforme Lei  nº  13.932/2019 )</t>
  </si>
  <si>
    <t xml:space="preserve">Sindicato </t>
  </si>
  <si>
    <t>SIND DOS EMPRG DE EMP DE ASSEIO E CONSERVACAO DO EST SC, CNPJ n. 81.532.095/0001-96</t>
  </si>
  <si>
    <t>Transporte (R$ 4,50 x 2 x 22 - 6% x SalBase) - Valor de transporte público zerado uma vez que o percentual de desconto é superior ao valor do transporte</t>
  </si>
  <si>
    <t>Salário base a ser pago conforme definido em estudo técnico preliminar</t>
  </si>
  <si>
    <t>Categoria profissional:  SERVENTE BRAÇAL - Salário com base na CCT</t>
  </si>
  <si>
    <t>Categoria profissional: MOTORISTA DE CAMINHÃO - Salário base definido em ETP</t>
  </si>
  <si>
    <t xml:space="preserve">Categoria profissional: MECÂNICO - Salário conforme CCT </t>
  </si>
  <si>
    <t xml:space="preserve"> SC000014/2025</t>
  </si>
  <si>
    <t>Função contratada:</t>
  </si>
  <si>
    <t>Serviços gerais</t>
  </si>
  <si>
    <t>Uniformes</t>
  </si>
  <si>
    <t>EPI's - Ver relação no termo de referência</t>
  </si>
  <si>
    <t>Vale alimentação a ser pago mensalmente, definido em estudo técnico preliminar</t>
  </si>
  <si>
    <t>Categoria profissional: OPERADOR DE EQUIPAMENTO (rolo, retroescavadeira e patrola) -  Salário base definido em ETP</t>
  </si>
  <si>
    <t>Servente Braçal</t>
  </si>
  <si>
    <t>Função</t>
  </si>
  <si>
    <t>Mecânico Linha Pesada</t>
  </si>
  <si>
    <t>Operador de Equipamentos</t>
  </si>
  <si>
    <t>Categoria profissional:  BORRACHEIRO - Salário com base na CCT</t>
  </si>
  <si>
    <t>Transporte (R$ 1,50 x 2 x 22 - 6% x SalBase)</t>
  </si>
  <si>
    <t>Auxílio Alimentação [(R$ 27,97 x 22) - 1%] - Conforme CCT SC000014/2025 - Segunda à Sexta</t>
  </si>
  <si>
    <t>Auxílio Alimentação [(R$ 17,06 x 4) - 1%] - Conforme CCT SC000014/2025 - Sábado</t>
  </si>
  <si>
    <t>Assiduidade - Conforme CCT SC000014/2025</t>
  </si>
  <si>
    <t>Benefício de assistência ao trabalhador - Conforme CCT SC000014/2025</t>
  </si>
  <si>
    <t>Alimentação no "trecho" - considerando valor pago atualmente pelo Município - Edital de Credenciamento n° 01/2025 - PMC - R$ 35,63 por refeição</t>
  </si>
  <si>
    <t>Mecânico</t>
  </si>
  <si>
    <t>Borracheio</t>
  </si>
  <si>
    <t xml:space="preserve">Transporte (R$ 1,50 x 2 x 22 - 6% x SalBase) </t>
  </si>
  <si>
    <t>Auxílio Alimentação [(R$ 27,97 x 22) - 1%] - Seguindo os parâmetros da CCT SC000014/2025 - conforme ETP- Segunda à Sexta</t>
  </si>
  <si>
    <t>Auxílio Alimentação [(R$ 17,06 x 4) - 1%] - Seguindo os parâmetros da CCT SC000014/2025 - conforme ETP - Sábado</t>
  </si>
  <si>
    <t>Borracheiro</t>
  </si>
  <si>
    <t>Motorista de veículos pesados</t>
  </si>
  <si>
    <t>Salário por hora</t>
  </si>
  <si>
    <t>Adicional hora extra - 50%</t>
  </si>
  <si>
    <t>PREÇO TOTAL POR HORA EXTRA REALIZADA</t>
  </si>
  <si>
    <t xml:space="preserve">Máximo de horas extras por dia </t>
  </si>
  <si>
    <t>Total mensal - 22 dias úteis</t>
  </si>
  <si>
    <t xml:space="preserve">Valores de projeção de horas extras </t>
  </si>
  <si>
    <t>Assiduidade - 20% - conforme CCT sobre o salário</t>
  </si>
  <si>
    <t>Adicional Insalubridade - Salário Mínimo</t>
  </si>
  <si>
    <t>Projeção de horas extras - mensal</t>
  </si>
  <si>
    <t>Projeção 12 meses</t>
  </si>
  <si>
    <t>Os presentes cálculos visam a projeção dos possíveis valores a serem pagos a título de horas extras. Esses valores não devem sofrer desconto no momento da licitação, uma vez que, os mesmos serem como saldo de empenho para a administração municipal, além de que, não compreendem compromisso de pagamento mensal. As horas extras somente poderão se realizadas com a autorização do fiscal do contrato, e serão pagas apenas aquelas que não puderem ser compensadas. Para fins de pagamento, a contratada deverá comprovar a realização, a composição dos valores, e a autorização para a realização destes, antes da emissão da nota fiscal.</t>
  </si>
  <si>
    <t>Provisão mensal de horas extras - quantidade estimada</t>
  </si>
  <si>
    <t xml:space="preserve">Quantidade total (estimada) de postos de trabalho </t>
  </si>
  <si>
    <t>Provisão anual de horas extras - quantidade estimada</t>
  </si>
  <si>
    <t>Esse item não deve receber desconto no momento da formulação da proposta e lances.</t>
  </si>
  <si>
    <t>A planilha servirá como base de cálculo quando da ocorrência de H.E. sendo que, as alíquotas serão ajustadas conforme proposta final da contratada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</si>
</sst>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&quot;* #,##0.00_-;\-&quot;R$&quot;* #,##0.00_-;_-&quot;R$&quot;* &quot;-&quot;??_-;_-@_-"/>
    <numFmt numFmtId="165" formatCode="_(&quot;R$ &quot;* #,##0.00_);_(&quot;R$ &quot;* \(#,##0.00\);_(&quot;R$ &quot;* &quot;-&quot;??_);_(@_)"/>
    <numFmt numFmtId="166" formatCode="&quot;R$ &quot;#,##0.00_);[Red]\(&quot;R$ &quot;#,##0.00\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9"/>
      <color indexed="81"/>
      <name val="Segoe UI"/>
      <family val="2"/>
    </font>
    <font>
      <b/>
      <sz val="9"/>
      <color indexed="81"/>
      <name val="Segoe UI"/>
      <family val="2"/>
    </font>
    <font>
      <sz val="11"/>
      <color rgb="FF000000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theme="0"/>
        <bgColor indexed="31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2" fillId="0" borderId="0"/>
    <xf numFmtId="9" fontId="2" fillId="0" borderId="0" applyFill="0" applyBorder="0" applyAlignment="0" applyProtection="0"/>
    <xf numFmtId="165" fontId="2" fillId="0" borderId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13">
    <xf numFmtId="0" fontId="0" fillId="0" borderId="0" xfId="0"/>
    <xf numFmtId="0" fontId="2" fillId="0" borderId="0" xfId="1"/>
    <xf numFmtId="43" fontId="2" fillId="0" borderId="0" xfId="1" applyNumberFormat="1" applyAlignment="1">
      <alignment vertical="center"/>
    </xf>
    <xf numFmtId="0" fontId="3" fillId="0" borderId="0" xfId="0" applyFont="1" applyAlignment="1">
      <alignment wrapText="1"/>
    </xf>
    <xf numFmtId="0" fontId="3" fillId="0" borderId="17" xfId="0" applyFont="1" applyBorder="1" applyAlignment="1">
      <alignment wrapText="1"/>
    </xf>
    <xf numFmtId="164" fontId="3" fillId="0" borderId="17" xfId="5" applyFont="1" applyBorder="1" applyAlignment="1">
      <alignment wrapText="1"/>
    </xf>
    <xf numFmtId="44" fontId="3" fillId="0" borderId="17" xfId="0" applyNumberFormat="1" applyFont="1" applyBorder="1" applyAlignment="1">
      <alignment wrapText="1"/>
    </xf>
    <xf numFmtId="0" fontId="3" fillId="0" borderId="0" xfId="0" applyFont="1" applyAlignment="1">
      <alignment horizontal="center" wrapText="1"/>
    </xf>
    <xf numFmtId="0" fontId="8" fillId="0" borderId="17" xfId="0" applyFont="1" applyBorder="1" applyAlignment="1">
      <alignment horizontal="center" vertical="center" wrapText="1"/>
    </xf>
    <xf numFmtId="0" fontId="4" fillId="8" borderId="17" xfId="0" applyFont="1" applyFill="1" applyBorder="1" applyAlignment="1">
      <alignment horizontal="center" wrapText="1"/>
    </xf>
    <xf numFmtId="0" fontId="3" fillId="0" borderId="0" xfId="0" applyFont="1"/>
    <xf numFmtId="0" fontId="11" fillId="0" borderId="3" xfId="1" applyFont="1" applyBorder="1" applyAlignment="1">
      <alignment horizontal="center" vertical="center"/>
    </xf>
    <xf numFmtId="0" fontId="11" fillId="0" borderId="17" xfId="1" applyFont="1" applyBorder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11" fillId="0" borderId="0" xfId="1" applyFont="1" applyAlignment="1">
      <alignment horizontal="left" vertical="center"/>
    </xf>
    <xf numFmtId="0" fontId="10" fillId="0" borderId="3" xfId="1" applyFont="1" applyBorder="1" applyAlignment="1">
      <alignment horizontal="center" vertical="center"/>
    </xf>
    <xf numFmtId="0" fontId="11" fillId="0" borderId="3" xfId="1" applyFont="1" applyBorder="1" applyAlignment="1">
      <alignment vertical="center"/>
    </xf>
    <xf numFmtId="164" fontId="11" fillId="0" borderId="3" xfId="5" applyFont="1" applyBorder="1" applyAlignment="1">
      <alignment vertical="center"/>
    </xf>
    <xf numFmtId="10" fontId="11" fillId="0" borderId="3" xfId="2" applyNumberFormat="1" applyFont="1" applyBorder="1" applyAlignment="1">
      <alignment horizontal="center" vertical="center"/>
    </xf>
    <xf numFmtId="164" fontId="10" fillId="0" borderId="3" xfId="5" applyFont="1" applyBorder="1" applyAlignment="1">
      <alignment vertical="center"/>
    </xf>
    <xf numFmtId="0" fontId="10" fillId="0" borderId="0" xfId="1" applyFont="1" applyAlignment="1">
      <alignment horizontal="center" vertical="center"/>
    </xf>
    <xf numFmtId="2" fontId="10" fillId="0" borderId="0" xfId="1" applyNumberFormat="1" applyFont="1" applyAlignment="1">
      <alignment vertical="center"/>
    </xf>
    <xf numFmtId="0" fontId="10" fillId="6" borderId="3" xfId="1" applyFont="1" applyFill="1" applyBorder="1" applyAlignment="1">
      <alignment horizontal="center" vertical="center"/>
    </xf>
    <xf numFmtId="10" fontId="11" fillId="0" borderId="3" xfId="1" applyNumberFormat="1" applyFont="1" applyBorder="1" applyAlignment="1">
      <alignment horizontal="center" vertical="center"/>
    </xf>
    <xf numFmtId="2" fontId="11" fillId="0" borderId="3" xfId="1" applyNumberFormat="1" applyFont="1" applyBorder="1" applyAlignment="1">
      <alignment vertical="center"/>
    </xf>
    <xf numFmtId="10" fontId="11" fillId="3" borderId="3" xfId="1" applyNumberFormat="1" applyFont="1" applyFill="1" applyBorder="1" applyAlignment="1">
      <alignment horizontal="center" vertical="center"/>
    </xf>
    <xf numFmtId="10" fontId="10" fillId="0" borderId="3" xfId="1" applyNumberFormat="1" applyFont="1" applyBorder="1" applyAlignment="1">
      <alignment horizontal="center" vertical="center"/>
    </xf>
    <xf numFmtId="2" fontId="10" fillId="0" borderId="3" xfId="1" applyNumberFormat="1" applyFont="1" applyBorder="1" applyAlignment="1">
      <alignment vertical="center"/>
    </xf>
    <xf numFmtId="10" fontId="10" fillId="0" borderId="0" xfId="1" applyNumberFormat="1" applyFont="1" applyAlignment="1">
      <alignment horizontal="center" vertical="center"/>
    </xf>
    <xf numFmtId="10" fontId="11" fillId="7" borderId="3" xfId="1" applyNumberFormat="1" applyFont="1" applyFill="1" applyBorder="1" applyAlignment="1">
      <alignment horizontal="center" vertical="center"/>
    </xf>
    <xf numFmtId="44" fontId="3" fillId="0" borderId="0" xfId="0" applyNumberFormat="1" applyFont="1"/>
    <xf numFmtId="10" fontId="10" fillId="6" borderId="3" xfId="1" applyNumberFormat="1" applyFont="1" applyFill="1" applyBorder="1" applyAlignment="1">
      <alignment horizontal="center" vertical="center"/>
    </xf>
    <xf numFmtId="2" fontId="11" fillId="0" borderId="3" xfId="1" applyNumberFormat="1" applyFont="1" applyBorder="1" applyAlignment="1">
      <alignment horizontal="right" vertical="center"/>
    </xf>
    <xf numFmtId="2" fontId="11" fillId="3" borderId="3" xfId="1" applyNumberFormat="1" applyFont="1" applyFill="1" applyBorder="1" applyAlignment="1">
      <alignment horizontal="right" vertical="center"/>
    </xf>
    <xf numFmtId="2" fontId="11" fillId="3" borderId="3" xfId="1" applyNumberFormat="1" applyFont="1" applyFill="1" applyBorder="1" applyAlignment="1">
      <alignment vertical="center"/>
    </xf>
    <xf numFmtId="2" fontId="10" fillId="3" borderId="3" xfId="1" applyNumberFormat="1" applyFont="1" applyFill="1" applyBorder="1" applyAlignment="1">
      <alignment vertical="center"/>
    </xf>
    <xf numFmtId="10" fontId="11" fillId="7" borderId="3" xfId="1" applyNumberFormat="1" applyFont="1" applyFill="1" applyBorder="1" applyAlignment="1">
      <alignment vertical="center"/>
    </xf>
    <xf numFmtId="2" fontId="11" fillId="0" borderId="3" xfId="1" applyNumberFormat="1" applyFont="1" applyBorder="1" applyAlignment="1">
      <alignment horizontal="center" vertical="center"/>
    </xf>
    <xf numFmtId="10" fontId="11" fillId="7" borderId="3" xfId="2" applyNumberFormat="1" applyFont="1" applyFill="1" applyBorder="1" applyAlignment="1">
      <alignment vertical="center"/>
    </xf>
    <xf numFmtId="10" fontId="11" fillId="0" borderId="3" xfId="2" applyNumberFormat="1" applyFont="1" applyBorder="1" applyAlignment="1">
      <alignment vertical="center"/>
    </xf>
    <xf numFmtId="0" fontId="12" fillId="0" borderId="11" xfId="1" applyFont="1" applyBorder="1" applyAlignment="1">
      <alignment horizontal="center" vertical="center"/>
    </xf>
    <xf numFmtId="10" fontId="12" fillId="0" borderId="9" xfId="2" applyNumberFormat="1" applyFont="1" applyBorder="1" applyAlignment="1">
      <alignment vertical="center"/>
    </xf>
    <xf numFmtId="2" fontId="12" fillId="0" borderId="12" xfId="1" applyNumberFormat="1" applyFont="1" applyBorder="1" applyAlignment="1">
      <alignment vertical="center"/>
    </xf>
    <xf numFmtId="0" fontId="12" fillId="0" borderId="13" xfId="1" applyFont="1" applyBorder="1" applyAlignment="1">
      <alignment horizontal="center" vertical="center"/>
    </xf>
    <xf numFmtId="0" fontId="12" fillId="0" borderId="0" xfId="1" applyFont="1" applyAlignment="1">
      <alignment horizontal="left" vertical="center"/>
    </xf>
    <xf numFmtId="10" fontId="12" fillId="0" borderId="0" xfId="2" applyNumberFormat="1" applyFont="1" applyBorder="1" applyAlignment="1">
      <alignment vertical="center"/>
    </xf>
    <xf numFmtId="2" fontId="12" fillId="0" borderId="14" xfId="1" applyNumberFormat="1" applyFont="1" applyBorder="1" applyAlignment="1">
      <alignment vertical="center"/>
    </xf>
    <xf numFmtId="0" fontId="13" fillId="0" borderId="13" xfId="1" applyFont="1" applyBorder="1" applyAlignment="1">
      <alignment vertical="center"/>
    </xf>
    <xf numFmtId="0" fontId="12" fillId="0" borderId="15" xfId="1" applyFont="1" applyBorder="1" applyAlignment="1">
      <alignment horizontal="center" vertical="center"/>
    </xf>
    <xf numFmtId="10" fontId="12" fillId="0" borderId="5" xfId="2" applyNumberFormat="1" applyFont="1" applyBorder="1" applyAlignment="1">
      <alignment vertical="center"/>
    </xf>
    <xf numFmtId="2" fontId="12" fillId="0" borderId="16" xfId="1" applyNumberFormat="1" applyFont="1" applyBorder="1" applyAlignment="1">
      <alignment vertical="center"/>
    </xf>
    <xf numFmtId="164" fontId="10" fillId="0" borderId="3" xfId="1" applyNumberFormat="1" applyFont="1" applyBorder="1" applyAlignment="1">
      <alignment vertical="center"/>
    </xf>
    <xf numFmtId="0" fontId="10" fillId="0" borderId="0" xfId="1" applyFont="1" applyAlignment="1">
      <alignment vertical="center"/>
    </xf>
    <xf numFmtId="165" fontId="10" fillId="0" borderId="0" xfId="3" applyFont="1" applyAlignment="1">
      <alignment vertical="center"/>
    </xf>
    <xf numFmtId="43" fontId="11" fillId="0" borderId="0" xfId="1" applyNumberFormat="1" applyFont="1" applyAlignment="1">
      <alignment vertical="center"/>
    </xf>
    <xf numFmtId="0" fontId="11" fillId="0" borderId="0" xfId="1" applyFont="1"/>
    <xf numFmtId="164" fontId="11" fillId="3" borderId="3" xfId="5" applyFont="1" applyFill="1" applyBorder="1" applyAlignment="1">
      <alignment vertical="center"/>
    </xf>
    <xf numFmtId="0" fontId="10" fillId="0" borderId="17" xfId="1" applyFont="1" applyBorder="1" applyAlignment="1">
      <alignment horizontal="center" vertical="center"/>
    </xf>
    <xf numFmtId="10" fontId="11" fillId="0" borderId="17" xfId="2" applyNumberFormat="1" applyFont="1" applyBorder="1" applyAlignment="1">
      <alignment horizontal="center" vertical="center"/>
    </xf>
    <xf numFmtId="164" fontId="11" fillId="0" borderId="17" xfId="5" applyFont="1" applyBorder="1" applyAlignment="1">
      <alignment vertical="center"/>
    </xf>
    <xf numFmtId="0" fontId="3" fillId="0" borderId="13" xfId="0" applyFont="1" applyBorder="1" applyAlignment="1">
      <alignment horizontal="justify" wrapText="1"/>
    </xf>
    <xf numFmtId="0" fontId="3" fillId="0" borderId="0" xfId="0" applyFont="1" applyAlignment="1">
      <alignment horizontal="justify" wrapText="1"/>
    </xf>
    <xf numFmtId="0" fontId="5" fillId="9" borderId="13" xfId="0" applyFont="1" applyFill="1" applyBorder="1" applyAlignment="1">
      <alignment horizontal="center" wrapText="1"/>
    </xf>
    <xf numFmtId="0" fontId="5" fillId="9" borderId="0" xfId="0" applyFont="1" applyFill="1" applyAlignment="1">
      <alignment horizontal="center" wrapText="1"/>
    </xf>
    <xf numFmtId="0" fontId="4" fillId="0" borderId="0" xfId="0" applyFont="1" applyAlignment="1">
      <alignment horizontal="left" wrapText="1"/>
    </xf>
    <xf numFmtId="0" fontId="3" fillId="0" borderId="0" xfId="0" applyFont="1" applyAlignment="1">
      <alignment horizontal="left" wrapText="1"/>
    </xf>
    <xf numFmtId="0" fontId="10" fillId="0" borderId="19" xfId="1" applyFont="1" applyBorder="1" applyAlignment="1">
      <alignment horizontal="center" vertical="center"/>
    </xf>
    <xf numFmtId="0" fontId="10" fillId="0" borderId="20" xfId="1" applyFont="1" applyBorder="1" applyAlignment="1">
      <alignment horizontal="center" vertical="center"/>
    </xf>
    <xf numFmtId="0" fontId="10" fillId="0" borderId="18" xfId="1" applyFont="1" applyBorder="1" applyAlignment="1">
      <alignment horizontal="center" vertical="center"/>
    </xf>
    <xf numFmtId="0" fontId="11" fillId="0" borderId="3" xfId="1" applyFont="1" applyBorder="1" applyAlignment="1">
      <alignment horizontal="left" vertical="center"/>
    </xf>
    <xf numFmtId="0" fontId="11" fillId="0" borderId="17" xfId="1" applyFont="1" applyBorder="1" applyAlignment="1">
      <alignment horizontal="left" vertical="center"/>
    </xf>
    <xf numFmtId="0" fontId="11" fillId="0" borderId="17" xfId="1" applyFont="1" applyBorder="1" applyAlignment="1">
      <alignment horizontal="center" vertical="center"/>
    </xf>
    <xf numFmtId="0" fontId="10" fillId="9" borderId="0" xfId="1" applyFont="1" applyFill="1" applyAlignment="1">
      <alignment horizontal="center" vertical="center"/>
    </xf>
    <xf numFmtId="0" fontId="11" fillId="0" borderId="3" xfId="1" applyFont="1" applyBorder="1" applyAlignment="1">
      <alignment horizontal="center" vertical="center" wrapText="1"/>
    </xf>
    <xf numFmtId="0" fontId="11" fillId="0" borderId="3" xfId="1" applyFont="1" applyBorder="1" applyAlignment="1">
      <alignment horizontal="center" vertical="center"/>
    </xf>
    <xf numFmtId="0" fontId="10" fillId="2" borderId="3" xfId="1" applyFont="1" applyFill="1" applyBorder="1" applyAlignment="1">
      <alignment horizontal="center" vertical="center"/>
    </xf>
    <xf numFmtId="14" fontId="11" fillId="0" borderId="3" xfId="1" applyNumberFormat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 wrapText="1"/>
    </xf>
    <xf numFmtId="166" fontId="11" fillId="0" borderId="3" xfId="1" applyNumberFormat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10" fillId="4" borderId="3" xfId="1" applyFont="1" applyFill="1" applyBorder="1" applyAlignment="1">
      <alignment horizontal="center" vertical="center"/>
    </xf>
    <xf numFmtId="0" fontId="10" fillId="6" borderId="3" xfId="1" applyFont="1" applyFill="1" applyBorder="1" applyAlignment="1">
      <alignment horizontal="center" vertical="center"/>
    </xf>
    <xf numFmtId="0" fontId="11" fillId="0" borderId="19" xfId="1" applyFont="1" applyBorder="1" applyAlignment="1">
      <alignment vertical="center"/>
    </xf>
    <xf numFmtId="0" fontId="11" fillId="0" borderId="20" xfId="1" applyFont="1" applyBorder="1" applyAlignment="1">
      <alignment vertical="center"/>
    </xf>
    <xf numFmtId="0" fontId="11" fillId="0" borderId="18" xfId="1" applyFont="1" applyBorder="1" applyAlignment="1">
      <alignment vertical="center"/>
    </xf>
    <xf numFmtId="0" fontId="11" fillId="0" borderId="1" xfId="1" applyFont="1" applyBorder="1" applyAlignment="1">
      <alignment horizontal="left" vertical="center"/>
    </xf>
    <xf numFmtId="0" fontId="11" fillId="0" borderId="4" xfId="1" applyFont="1" applyBorder="1" applyAlignment="1">
      <alignment horizontal="left" vertical="center"/>
    </xf>
    <xf numFmtId="0" fontId="11" fillId="0" borderId="2" xfId="1" applyFont="1" applyBorder="1" applyAlignment="1">
      <alignment horizontal="left" vertical="center"/>
    </xf>
    <xf numFmtId="0" fontId="10" fillId="5" borderId="3" xfId="1" applyFont="1" applyFill="1" applyBorder="1" applyAlignment="1">
      <alignment horizontal="center" vertical="center"/>
    </xf>
    <xf numFmtId="0" fontId="10" fillId="5" borderId="1" xfId="1" applyFont="1" applyFill="1" applyBorder="1" applyAlignment="1">
      <alignment horizontal="center" vertical="center"/>
    </xf>
    <xf numFmtId="0" fontId="10" fillId="5" borderId="8" xfId="1" applyFont="1" applyFill="1" applyBorder="1" applyAlignment="1">
      <alignment horizontal="center" vertical="center"/>
    </xf>
    <xf numFmtId="0" fontId="10" fillId="5" borderId="9" xfId="1" applyFont="1" applyFill="1" applyBorder="1" applyAlignment="1">
      <alignment horizontal="center" vertical="center"/>
    </xf>
    <xf numFmtId="0" fontId="11" fillId="0" borderId="3" xfId="1" applyFont="1" applyBorder="1" applyAlignment="1">
      <alignment horizontal="left" vertical="center" wrapText="1"/>
    </xf>
    <xf numFmtId="0" fontId="10" fillId="0" borderId="1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0" fontId="10" fillId="5" borderId="10" xfId="1" applyFont="1" applyFill="1" applyBorder="1" applyAlignment="1">
      <alignment horizontal="center" vertical="center"/>
    </xf>
    <xf numFmtId="0" fontId="10" fillId="5" borderId="5" xfId="1" applyFont="1" applyFill="1" applyBorder="1" applyAlignment="1">
      <alignment horizontal="center" vertical="center"/>
    </xf>
    <xf numFmtId="0" fontId="10" fillId="5" borderId="6" xfId="1" applyFont="1" applyFill="1" applyBorder="1" applyAlignment="1">
      <alignment horizontal="center" vertical="center"/>
    </xf>
    <xf numFmtId="0" fontId="10" fillId="5" borderId="4" xfId="1" applyFont="1" applyFill="1" applyBorder="1" applyAlignment="1">
      <alignment horizontal="center" vertical="center"/>
    </xf>
    <xf numFmtId="0" fontId="11" fillId="0" borderId="19" xfId="1" applyFont="1" applyBorder="1" applyAlignment="1">
      <alignment vertical="center" wrapText="1"/>
    </xf>
    <xf numFmtId="0" fontId="11" fillId="0" borderId="20" xfId="1" applyFont="1" applyBorder="1" applyAlignment="1">
      <alignment vertical="center" wrapText="1"/>
    </xf>
    <xf numFmtId="0" fontId="11" fillId="0" borderId="18" xfId="1" applyFont="1" applyBorder="1" applyAlignment="1">
      <alignment vertical="center" wrapText="1"/>
    </xf>
    <xf numFmtId="0" fontId="12" fillId="0" borderId="9" xfId="1" applyFont="1" applyBorder="1" applyAlignment="1">
      <alignment horizontal="left" vertical="center"/>
    </xf>
    <xf numFmtId="0" fontId="12" fillId="0" borderId="0" xfId="1" applyFont="1" applyAlignment="1">
      <alignment horizontal="left" vertical="center"/>
    </xf>
    <xf numFmtId="0" fontId="10" fillId="0" borderId="3" xfId="1" applyFont="1" applyBorder="1" applyAlignment="1">
      <alignment horizontal="left" vertical="center"/>
    </xf>
    <xf numFmtId="0" fontId="12" fillId="0" borderId="5" xfId="1" applyFont="1" applyBorder="1" applyAlignment="1">
      <alignment horizontal="left" vertical="center"/>
    </xf>
    <xf numFmtId="0" fontId="10" fillId="9" borderId="0" xfId="1" applyFont="1" applyFill="1" applyAlignment="1">
      <alignment horizontal="left" vertical="center"/>
    </xf>
    <xf numFmtId="0" fontId="11" fillId="0" borderId="3" xfId="1" applyFont="1" applyBorder="1" applyAlignment="1">
      <alignment vertical="center"/>
    </xf>
    <xf numFmtId="0" fontId="11" fillId="0" borderId="0" xfId="1" applyFont="1" applyAlignment="1">
      <alignment horizontal="left" vertical="center"/>
    </xf>
    <xf numFmtId="0" fontId="10" fillId="5" borderId="7" xfId="1" applyFont="1" applyFill="1" applyBorder="1" applyAlignment="1">
      <alignment horizontal="center" vertical="center"/>
    </xf>
    <xf numFmtId="0" fontId="10" fillId="5" borderId="0" xfId="1" applyFont="1" applyFill="1" applyAlignment="1">
      <alignment horizontal="center" vertical="center"/>
    </xf>
    <xf numFmtId="0" fontId="11" fillId="0" borderId="3" xfId="1" applyFont="1" applyBorder="1" applyAlignment="1">
      <alignment vertical="center" wrapText="1"/>
    </xf>
  </cellXfs>
  <cellStyles count="8">
    <cellStyle name="Moeda" xfId="5" builtinId="4"/>
    <cellStyle name="Moeda 2" xfId="7" xr:uid="{6F3DF74B-83FE-48E8-B7D2-1871FC592213}"/>
    <cellStyle name="Moeda 3" xfId="3" xr:uid="{808B5339-4C0D-46E1-8635-0F69445771DA}"/>
    <cellStyle name="Normal" xfId="0" builtinId="0"/>
    <cellStyle name="Normal 2" xfId="1" xr:uid="{1465AF81-0025-41F7-A8A9-10FB7BAC5101}"/>
    <cellStyle name="Normal 2 2" xfId="4" xr:uid="{BFAE33D4-1961-435A-A000-505E248F19CB}"/>
    <cellStyle name="Porcentagem 2" xfId="2" xr:uid="{947EA1A2-51CE-4182-9FCF-CB917206EB31}"/>
    <cellStyle name="Vírgula 2" xfId="6" xr:uid="{35C80681-BE1B-49AA-B9E8-8B152FB6DE6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0</xdr:col>
      <xdr:colOff>2598420</xdr:colOff>
      <xdr:row>0</xdr:row>
      <xdr:rowOff>581443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F0A91A80-2C36-96D8-8697-59F513850F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"/>
          <a:ext cx="2598420" cy="58144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1878753</xdr:colOff>
      <xdr:row>0</xdr:row>
      <xdr:rowOff>581442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A22798DC-BE47-41B5-981C-7F445DAF3D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598420" cy="58144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1875842</xdr:colOff>
      <xdr:row>0</xdr:row>
      <xdr:rowOff>581442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CDD87232-4C4A-4079-A343-E32EE4740D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595033" cy="581442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1</xdr:col>
      <xdr:colOff>1516381</xdr:colOff>
      <xdr:row>0</xdr:row>
      <xdr:rowOff>500249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19EA320C-644B-4FE6-BF84-9F923725FB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0"/>
          <a:ext cx="2232660" cy="50024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68580</xdr:colOff>
      <xdr:row>0</xdr:row>
      <xdr:rowOff>83820</xdr:rowOff>
    </xdr:from>
    <xdr:to>
      <xdr:col>1</xdr:col>
      <xdr:colOff>1947333</xdr:colOff>
      <xdr:row>0</xdr:row>
      <xdr:rowOff>665262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B58BF213-3615-42E9-B9DD-FE68F81A70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580" y="83820"/>
          <a:ext cx="2595033" cy="581442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0</xdr:rowOff>
    </xdr:from>
    <xdr:to>
      <xdr:col>1</xdr:col>
      <xdr:colOff>1954953</xdr:colOff>
      <xdr:row>0</xdr:row>
      <xdr:rowOff>581442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D4C9B272-FD77-4972-8FC0-DEE38C4BD7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" y="0"/>
          <a:ext cx="2595033" cy="58144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F9CAE9-AD0A-4A6E-9F5F-2670092810B7}">
  <sheetPr>
    <pageSetUpPr fitToPage="1"/>
  </sheetPr>
  <dimension ref="A1:D23"/>
  <sheetViews>
    <sheetView showGridLines="0" tabSelected="1" workbookViewId="0">
      <selection activeCell="H5" sqref="H5"/>
    </sheetView>
  </sheetViews>
  <sheetFormatPr defaultRowHeight="15.6" x14ac:dyDescent="0.3"/>
  <cols>
    <col min="1" max="1" width="45.88671875" style="3" customWidth="1"/>
    <col min="2" max="2" width="28.33203125" style="3" customWidth="1"/>
    <col min="3" max="3" width="28.6640625" style="3" customWidth="1"/>
    <col min="4" max="4" width="25.33203125" style="3" customWidth="1"/>
    <col min="5" max="16384" width="8.88671875" style="3"/>
  </cols>
  <sheetData>
    <row r="1" spans="1:4" ht="60.6" customHeight="1" x14ac:dyDescent="0.3"/>
    <row r="2" spans="1:4" ht="17.399999999999999" x14ac:dyDescent="0.3">
      <c r="A2" s="62" t="s">
        <v>138</v>
      </c>
      <c r="B2" s="63"/>
      <c r="C2" s="63"/>
      <c r="D2" s="63"/>
    </row>
    <row r="3" spans="1:4" ht="87" customHeight="1" x14ac:dyDescent="0.3">
      <c r="A3" s="60" t="s">
        <v>143</v>
      </c>
      <c r="B3" s="61"/>
      <c r="C3" s="61"/>
      <c r="D3" s="61"/>
    </row>
    <row r="5" spans="1:4" ht="31.2" x14ac:dyDescent="0.3">
      <c r="A5" s="9" t="s">
        <v>116</v>
      </c>
      <c r="B5" s="9" t="s">
        <v>141</v>
      </c>
      <c r="C5" s="9" t="s">
        <v>142</v>
      </c>
    </row>
    <row r="6" spans="1:4" x14ac:dyDescent="0.3">
      <c r="A6" s="4" t="s">
        <v>115</v>
      </c>
      <c r="B6" s="5">
        <f>'Servente braçal'!I118</f>
        <v>1319.56</v>
      </c>
      <c r="C6" s="6">
        <f>B6*12</f>
        <v>15834.72</v>
      </c>
    </row>
    <row r="7" spans="1:4" x14ac:dyDescent="0.3">
      <c r="A7" s="4" t="s">
        <v>131</v>
      </c>
      <c r="B7" s="5">
        <f>Borracheiro!I119</f>
        <v>1301.96</v>
      </c>
      <c r="C7" s="6">
        <f t="shared" ref="C7:C10" si="0">B7*12</f>
        <v>15623.52</v>
      </c>
    </row>
    <row r="8" spans="1:4" x14ac:dyDescent="0.3">
      <c r="A8" s="4" t="s">
        <v>117</v>
      </c>
      <c r="B8" s="5">
        <f>'Mecânico linha pesada'!I120</f>
        <v>1442.76</v>
      </c>
      <c r="C8" s="6">
        <f t="shared" si="0"/>
        <v>17313.12</v>
      </c>
    </row>
    <row r="9" spans="1:4" x14ac:dyDescent="0.3">
      <c r="A9" s="4" t="s">
        <v>132</v>
      </c>
      <c r="B9" s="5">
        <f>'Motorista de veículos pesados'!I118</f>
        <v>2186.3599999999997</v>
      </c>
      <c r="C9" s="6">
        <f t="shared" si="0"/>
        <v>26236.319999999996</v>
      </c>
    </row>
    <row r="10" spans="1:4" x14ac:dyDescent="0.3">
      <c r="A10" s="4" t="s">
        <v>118</v>
      </c>
      <c r="B10" s="5">
        <f>'Operador de Equipamento'!I114</f>
        <v>2498.3200000000002</v>
      </c>
      <c r="C10" s="6">
        <f t="shared" si="0"/>
        <v>29979.840000000004</v>
      </c>
    </row>
    <row r="11" spans="1:4" x14ac:dyDescent="0.3">
      <c r="B11" s="6">
        <f>SUM(B6:B10)</f>
        <v>8748.9599999999991</v>
      </c>
      <c r="C11" s="6">
        <f>SUM(C6:C10)</f>
        <v>104987.51999999999</v>
      </c>
    </row>
    <row r="12" spans="1:4" x14ac:dyDescent="0.3">
      <c r="B12" s="7"/>
    </row>
    <row r="14" spans="1:4" ht="46.8" x14ac:dyDescent="0.3">
      <c r="A14" s="9" t="s">
        <v>116</v>
      </c>
      <c r="B14" s="9" t="s">
        <v>145</v>
      </c>
      <c r="C14" s="9" t="s">
        <v>144</v>
      </c>
      <c r="D14" s="9" t="s">
        <v>146</v>
      </c>
    </row>
    <row r="15" spans="1:4" x14ac:dyDescent="0.3">
      <c r="A15" s="4" t="s">
        <v>115</v>
      </c>
      <c r="B15" s="8">
        <v>34</v>
      </c>
      <c r="C15" s="6">
        <f>B6*B15</f>
        <v>44865.04</v>
      </c>
      <c r="D15" s="6">
        <f>C15*12</f>
        <v>538380.48</v>
      </c>
    </row>
    <row r="16" spans="1:4" x14ac:dyDescent="0.3">
      <c r="A16" s="4" t="s">
        <v>131</v>
      </c>
      <c r="B16" s="8">
        <v>2</v>
      </c>
      <c r="C16" s="6">
        <f>B7*B16</f>
        <v>2603.92</v>
      </c>
      <c r="D16" s="6">
        <f t="shared" ref="D16:D19" si="1">C16*12</f>
        <v>31247.040000000001</v>
      </c>
    </row>
    <row r="17" spans="1:4" x14ac:dyDescent="0.3">
      <c r="A17" s="4" t="s">
        <v>117</v>
      </c>
      <c r="B17" s="8">
        <v>4</v>
      </c>
      <c r="C17" s="6">
        <f>B8*B17</f>
        <v>5771.04</v>
      </c>
      <c r="D17" s="6">
        <f t="shared" si="1"/>
        <v>69252.479999999996</v>
      </c>
    </row>
    <row r="18" spans="1:4" x14ac:dyDescent="0.3">
      <c r="A18" s="4" t="s">
        <v>132</v>
      </c>
      <c r="B18" s="8">
        <v>21</v>
      </c>
      <c r="C18" s="6">
        <f>B9*B18</f>
        <v>45913.55999999999</v>
      </c>
      <c r="D18" s="6">
        <f t="shared" si="1"/>
        <v>550962.71999999986</v>
      </c>
    </row>
    <row r="19" spans="1:4" x14ac:dyDescent="0.3">
      <c r="A19" s="4" t="s">
        <v>118</v>
      </c>
      <c r="B19" s="8">
        <v>17</v>
      </c>
      <c r="C19" s="6">
        <f>B10*B19</f>
        <v>42471.44</v>
      </c>
      <c r="D19" s="6">
        <f t="shared" si="1"/>
        <v>509657.28</v>
      </c>
    </row>
    <row r="20" spans="1:4" x14ac:dyDescent="0.3">
      <c r="C20" s="6">
        <f t="shared" ref="C20:D20" si="2">SUM(C15:C19)</f>
        <v>141625</v>
      </c>
      <c r="D20" s="6">
        <f t="shared" si="2"/>
        <v>1699499.9999999998</v>
      </c>
    </row>
    <row r="22" spans="1:4" x14ac:dyDescent="0.3">
      <c r="A22" s="64" t="s">
        <v>147</v>
      </c>
      <c r="B22" s="64"/>
      <c r="C22" s="64"/>
      <c r="D22" s="64"/>
    </row>
    <row r="23" spans="1:4" ht="30.6" customHeight="1" x14ac:dyDescent="0.3">
      <c r="A23" s="65" t="s">
        <v>148</v>
      </c>
      <c r="B23" s="65"/>
      <c r="C23" s="65"/>
      <c r="D23" s="65"/>
    </row>
  </sheetData>
  <sheetProtection algorithmName="SHA-512" hashValue="uC2tuoinFe2WpZZ1EECjJRWiz7V4UFEFW3TMLDWB89mKVsvAqJHFeyPbkqMVYj6JM2IgIhTMjLHge4D5Nap4Kg==" saltValue="t2oIf8QyBP6KUB1BqvDxYQ==" spinCount="100000" sheet="1" objects="1" scenarios="1"/>
  <mergeCells count="4">
    <mergeCell ref="A3:D3"/>
    <mergeCell ref="A2:D2"/>
    <mergeCell ref="A22:D22"/>
    <mergeCell ref="A23:D23"/>
  </mergeCells>
  <pageMargins left="0.511811024" right="0.511811024" top="0.78740157499999996" bottom="0.78740157499999996" header="0.31496062000000002" footer="0.31496062000000002"/>
  <pageSetup paperSize="9" scale="71" fitToHeight="0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4DC2C-4AEC-4FBC-8C61-3BC4298A7E88}">
  <sheetPr>
    <pageSetUpPr fitToPage="1"/>
  </sheetPr>
  <dimension ref="A1:K121"/>
  <sheetViews>
    <sheetView showGridLines="0" zoomScaleNormal="100" workbookViewId="0">
      <selection activeCell="I119" sqref="A1:I119"/>
    </sheetView>
  </sheetViews>
  <sheetFormatPr defaultRowHeight="15.6" x14ac:dyDescent="0.3"/>
  <cols>
    <col min="1" max="1" width="10.44140625" style="10" customWidth="1"/>
    <col min="2" max="2" width="49.5546875" style="10" bestFit="1" customWidth="1"/>
    <col min="3" max="6" width="8.88671875" style="10"/>
    <col min="7" max="7" width="9" style="10" bestFit="1" customWidth="1"/>
    <col min="8" max="8" width="9.33203125" style="10" bestFit="1" customWidth="1"/>
    <col min="9" max="9" width="26" style="10" customWidth="1"/>
    <col min="10" max="10" width="8.88671875" style="10"/>
    <col min="11" max="11" width="9.33203125" style="10" bestFit="1" customWidth="1"/>
    <col min="12" max="16384" width="8.88671875" style="10"/>
  </cols>
  <sheetData>
    <row r="1" spans="1:9" ht="48.6" customHeight="1" x14ac:dyDescent="0.3"/>
    <row r="2" spans="1:9" x14ac:dyDescent="0.3">
      <c r="A2" s="72" t="s">
        <v>105</v>
      </c>
      <c r="B2" s="72"/>
      <c r="C2" s="72"/>
      <c r="D2" s="72"/>
      <c r="E2" s="72"/>
      <c r="F2" s="72"/>
      <c r="G2" s="72"/>
      <c r="H2" s="72"/>
      <c r="I2" s="72"/>
    </row>
    <row r="3" spans="1:9" x14ac:dyDescent="0.3">
      <c r="A3" s="75" t="s">
        <v>13</v>
      </c>
      <c r="B3" s="75"/>
      <c r="C3" s="75"/>
      <c r="D3" s="75"/>
      <c r="E3" s="75"/>
      <c r="F3" s="75"/>
      <c r="G3" s="75"/>
      <c r="H3" s="75"/>
      <c r="I3" s="75"/>
    </row>
    <row r="4" spans="1:9" x14ac:dyDescent="0.3">
      <c r="A4" s="11" t="s">
        <v>0</v>
      </c>
      <c r="B4" s="69" t="s">
        <v>14</v>
      </c>
      <c r="C4" s="69"/>
      <c r="D4" s="69"/>
      <c r="E4" s="69"/>
      <c r="F4" s="69"/>
      <c r="G4" s="69"/>
      <c r="H4" s="76"/>
      <c r="I4" s="74"/>
    </row>
    <row r="5" spans="1:9" ht="42" customHeight="1" x14ac:dyDescent="0.3">
      <c r="A5" s="11" t="s">
        <v>1</v>
      </c>
      <c r="B5" s="69" t="s">
        <v>101</v>
      </c>
      <c r="C5" s="69"/>
      <c r="D5" s="69"/>
      <c r="E5" s="69"/>
      <c r="F5" s="69"/>
      <c r="G5" s="69"/>
      <c r="H5" s="77" t="s">
        <v>102</v>
      </c>
      <c r="I5" s="77"/>
    </row>
    <row r="6" spans="1:9" x14ac:dyDescent="0.3">
      <c r="A6" s="11" t="s">
        <v>2</v>
      </c>
      <c r="B6" s="69" t="s">
        <v>16</v>
      </c>
      <c r="C6" s="69"/>
      <c r="D6" s="69"/>
      <c r="E6" s="69"/>
      <c r="F6" s="69"/>
      <c r="G6" s="69"/>
      <c r="H6" s="73" t="s">
        <v>108</v>
      </c>
      <c r="I6" s="74"/>
    </row>
    <row r="7" spans="1:9" x14ac:dyDescent="0.3">
      <c r="A7" s="11" t="s">
        <v>3</v>
      </c>
      <c r="B7" s="69" t="s">
        <v>17</v>
      </c>
      <c r="C7" s="69"/>
      <c r="D7" s="69"/>
      <c r="E7" s="69"/>
      <c r="F7" s="69"/>
      <c r="G7" s="69"/>
      <c r="H7" s="74">
        <v>12</v>
      </c>
      <c r="I7" s="74"/>
    </row>
    <row r="8" spans="1:9" x14ac:dyDescent="0.3">
      <c r="A8" s="12" t="s">
        <v>5</v>
      </c>
      <c r="B8" s="70" t="s">
        <v>109</v>
      </c>
      <c r="C8" s="70"/>
      <c r="D8" s="70"/>
      <c r="E8" s="70"/>
      <c r="F8" s="70"/>
      <c r="G8" s="70"/>
      <c r="H8" s="71" t="s">
        <v>110</v>
      </c>
      <c r="I8" s="71"/>
    </row>
    <row r="9" spans="1:9" x14ac:dyDescent="0.3">
      <c r="A9" s="13"/>
      <c r="B9" s="14"/>
      <c r="C9" s="14"/>
      <c r="D9" s="14"/>
      <c r="E9" s="14"/>
      <c r="F9" s="14"/>
      <c r="G9" s="14"/>
      <c r="H9" s="13"/>
      <c r="I9" s="13"/>
    </row>
    <row r="10" spans="1:9" x14ac:dyDescent="0.3">
      <c r="A10" s="75" t="s">
        <v>18</v>
      </c>
      <c r="B10" s="75"/>
      <c r="C10" s="75"/>
      <c r="D10" s="75"/>
      <c r="E10" s="75"/>
      <c r="F10" s="75"/>
      <c r="G10" s="75"/>
      <c r="H10" s="75"/>
      <c r="I10" s="75"/>
    </row>
    <row r="11" spans="1:9" x14ac:dyDescent="0.3">
      <c r="A11" s="11">
        <v>1</v>
      </c>
      <c r="B11" s="69" t="s">
        <v>19</v>
      </c>
      <c r="C11" s="69"/>
      <c r="D11" s="69"/>
      <c r="E11" s="69"/>
      <c r="F11" s="69"/>
      <c r="G11" s="69"/>
      <c r="H11" s="78">
        <v>1653.63</v>
      </c>
      <c r="I11" s="74"/>
    </row>
    <row r="12" spans="1:9" x14ac:dyDescent="0.3">
      <c r="A12" s="11">
        <v>2</v>
      </c>
      <c r="B12" s="69" t="s">
        <v>4</v>
      </c>
      <c r="C12" s="69"/>
      <c r="D12" s="69"/>
      <c r="E12" s="69"/>
      <c r="F12" s="69"/>
      <c r="G12" s="69"/>
      <c r="H12" s="76">
        <v>45658</v>
      </c>
      <c r="I12" s="74"/>
    </row>
    <row r="13" spans="1:9" x14ac:dyDescent="0.3">
      <c r="A13" s="80"/>
      <c r="B13" s="80"/>
      <c r="C13" s="80"/>
      <c r="D13" s="80"/>
      <c r="E13" s="80"/>
      <c r="F13" s="80"/>
      <c r="G13" s="80"/>
      <c r="H13" s="80"/>
      <c r="I13" s="80"/>
    </row>
    <row r="14" spans="1:9" x14ac:dyDescent="0.3">
      <c r="A14" s="81" t="s">
        <v>20</v>
      </c>
      <c r="B14" s="81"/>
      <c r="C14" s="81"/>
      <c r="D14" s="81"/>
      <c r="E14" s="81"/>
      <c r="F14" s="81"/>
      <c r="G14" s="81"/>
      <c r="H14" s="81"/>
      <c r="I14" s="81"/>
    </row>
    <row r="15" spans="1:9" x14ac:dyDescent="0.3">
      <c r="A15" s="15">
        <v>1</v>
      </c>
      <c r="B15" s="79" t="s">
        <v>21</v>
      </c>
      <c r="C15" s="79"/>
      <c r="D15" s="79"/>
      <c r="E15" s="79"/>
      <c r="F15" s="79"/>
      <c r="G15" s="79"/>
      <c r="H15" s="15" t="s">
        <v>11</v>
      </c>
      <c r="I15" s="15" t="s">
        <v>22</v>
      </c>
    </row>
    <row r="16" spans="1:9" x14ac:dyDescent="0.3">
      <c r="A16" s="15" t="s">
        <v>0</v>
      </c>
      <c r="B16" s="69" t="s">
        <v>133</v>
      </c>
      <c r="C16" s="69"/>
      <c r="D16" s="69"/>
      <c r="E16" s="69"/>
      <c r="F16" s="69"/>
      <c r="G16" s="69"/>
      <c r="H16" s="16"/>
      <c r="I16" s="17">
        <f>H11/220</f>
        <v>7.5165000000000006</v>
      </c>
    </row>
    <row r="17" spans="1:9" x14ac:dyDescent="0.3">
      <c r="A17" s="15" t="s">
        <v>1</v>
      </c>
      <c r="B17" s="69" t="s">
        <v>139</v>
      </c>
      <c r="C17" s="69"/>
      <c r="D17" s="69"/>
      <c r="E17" s="69"/>
      <c r="F17" s="69"/>
      <c r="G17" s="69"/>
      <c r="H17" s="18">
        <v>0.2</v>
      </c>
      <c r="I17" s="17">
        <f>I16*H17</f>
        <v>1.5033000000000003</v>
      </c>
    </row>
    <row r="18" spans="1:9" x14ac:dyDescent="0.3">
      <c r="A18" s="15" t="s">
        <v>2</v>
      </c>
      <c r="B18" s="69" t="s">
        <v>134</v>
      </c>
      <c r="C18" s="69"/>
      <c r="D18" s="69"/>
      <c r="E18" s="69"/>
      <c r="F18" s="69"/>
      <c r="G18" s="69"/>
      <c r="H18" s="18">
        <v>0.5</v>
      </c>
      <c r="I18" s="17">
        <f>(I16+I17)*H18</f>
        <v>4.5099</v>
      </c>
    </row>
    <row r="19" spans="1:9" x14ac:dyDescent="0.3">
      <c r="A19" s="79" t="s">
        <v>23</v>
      </c>
      <c r="B19" s="79"/>
      <c r="C19" s="79"/>
      <c r="D19" s="79"/>
      <c r="E19" s="79"/>
      <c r="F19" s="79"/>
      <c r="G19" s="79"/>
      <c r="H19" s="79"/>
      <c r="I19" s="19">
        <f>SUM(I16:I18)</f>
        <v>13.5297</v>
      </c>
    </row>
    <row r="20" spans="1:9" x14ac:dyDescent="0.3">
      <c r="A20" s="20"/>
      <c r="B20" s="20"/>
      <c r="C20" s="20"/>
      <c r="D20" s="20"/>
      <c r="E20" s="20"/>
      <c r="F20" s="20"/>
      <c r="G20" s="20"/>
      <c r="H20" s="20"/>
      <c r="I20" s="21"/>
    </row>
    <row r="21" spans="1:9" x14ac:dyDescent="0.3">
      <c r="A21" s="81" t="s">
        <v>24</v>
      </c>
      <c r="B21" s="81"/>
      <c r="C21" s="81"/>
      <c r="D21" s="81"/>
      <c r="E21" s="81"/>
      <c r="F21" s="81"/>
      <c r="G21" s="81"/>
      <c r="H21" s="81"/>
      <c r="I21" s="81"/>
    </row>
    <row r="22" spans="1:9" x14ac:dyDescent="0.3">
      <c r="A22" s="82" t="s">
        <v>25</v>
      </c>
      <c r="B22" s="82"/>
      <c r="C22" s="82"/>
      <c r="D22" s="82"/>
      <c r="E22" s="82"/>
      <c r="F22" s="82"/>
      <c r="G22" s="82"/>
      <c r="H22" s="22" t="s">
        <v>11</v>
      </c>
      <c r="I22" s="22" t="s">
        <v>22</v>
      </c>
    </row>
    <row r="23" spans="1:9" x14ac:dyDescent="0.3">
      <c r="A23" s="15" t="s">
        <v>0</v>
      </c>
      <c r="B23" s="69" t="s">
        <v>26</v>
      </c>
      <c r="C23" s="69"/>
      <c r="D23" s="69"/>
      <c r="E23" s="69"/>
      <c r="F23" s="69"/>
      <c r="G23" s="69"/>
      <c r="H23" s="23">
        <v>8.3333000000000004E-2</v>
      </c>
      <c r="I23" s="24">
        <f>TRUNC($I$19*H23,2)</f>
        <v>1.1200000000000001</v>
      </c>
    </row>
    <row r="24" spans="1:9" x14ac:dyDescent="0.3">
      <c r="A24" s="15" t="s">
        <v>1</v>
      </c>
      <c r="B24" s="69" t="s">
        <v>27</v>
      </c>
      <c r="C24" s="69"/>
      <c r="D24" s="69"/>
      <c r="E24" s="69"/>
      <c r="F24" s="69"/>
      <c r="G24" s="69"/>
      <c r="H24" s="25">
        <v>0.121</v>
      </c>
      <c r="I24" s="24">
        <f>TRUNC($I$19*H24,2)</f>
        <v>1.63</v>
      </c>
    </row>
    <row r="25" spans="1:9" x14ac:dyDescent="0.3">
      <c r="A25" s="79" t="s">
        <v>28</v>
      </c>
      <c r="B25" s="79"/>
      <c r="C25" s="79"/>
      <c r="D25" s="79"/>
      <c r="E25" s="79"/>
      <c r="F25" s="79"/>
      <c r="G25" s="79"/>
      <c r="H25" s="26">
        <f>SUM(H23:H24)</f>
        <v>0.20433299999999999</v>
      </c>
      <c r="I25" s="27">
        <f>SUM(I23:I24)</f>
        <v>2.75</v>
      </c>
    </row>
    <row r="26" spans="1:9" x14ac:dyDescent="0.3">
      <c r="A26" s="20"/>
      <c r="B26" s="20"/>
      <c r="C26" s="20"/>
      <c r="D26" s="20"/>
      <c r="E26" s="20"/>
      <c r="F26" s="20"/>
      <c r="G26" s="20"/>
      <c r="H26" s="28"/>
      <c r="I26" s="21"/>
    </row>
    <row r="27" spans="1:9" x14ac:dyDescent="0.3">
      <c r="A27" s="82" t="s">
        <v>29</v>
      </c>
      <c r="B27" s="82"/>
      <c r="C27" s="82"/>
      <c r="D27" s="82"/>
      <c r="E27" s="82"/>
      <c r="F27" s="82"/>
      <c r="G27" s="82"/>
      <c r="H27" s="22" t="s">
        <v>11</v>
      </c>
      <c r="I27" s="22" t="s">
        <v>22</v>
      </c>
    </row>
    <row r="28" spans="1:9" x14ac:dyDescent="0.3">
      <c r="A28" s="15" t="s">
        <v>0</v>
      </c>
      <c r="B28" s="69" t="s">
        <v>30</v>
      </c>
      <c r="C28" s="69"/>
      <c r="D28" s="69"/>
      <c r="E28" s="69"/>
      <c r="F28" s="69"/>
      <c r="G28" s="69"/>
      <c r="H28" s="23">
        <v>0.2</v>
      </c>
      <c r="I28" s="24">
        <f>TRUNC(($I$19+$I$25)*$H$28,2)</f>
        <v>3.25</v>
      </c>
    </row>
    <row r="29" spans="1:9" x14ac:dyDescent="0.3">
      <c r="A29" s="15" t="s">
        <v>1</v>
      </c>
      <c r="B29" s="69" t="s">
        <v>31</v>
      </c>
      <c r="C29" s="69"/>
      <c r="D29" s="69"/>
      <c r="E29" s="69"/>
      <c r="F29" s="69"/>
      <c r="G29" s="69"/>
      <c r="H29" s="23">
        <v>2.5000000000000001E-2</v>
      </c>
      <c r="I29" s="24">
        <f>TRUNC(($I$19+$I$25)*$H$29,2)</f>
        <v>0.4</v>
      </c>
    </row>
    <row r="30" spans="1:9" x14ac:dyDescent="0.3">
      <c r="A30" s="15" t="s">
        <v>2</v>
      </c>
      <c r="B30" s="69" t="s">
        <v>32</v>
      </c>
      <c r="C30" s="69"/>
      <c r="D30" s="69"/>
      <c r="E30" s="69"/>
      <c r="F30" s="69"/>
      <c r="G30" s="69"/>
      <c r="H30" s="29">
        <v>0.03</v>
      </c>
      <c r="I30" s="24">
        <f>TRUNC(($I$19+$I$25)*$H$30,2)</f>
        <v>0.48</v>
      </c>
    </row>
    <row r="31" spans="1:9" x14ac:dyDescent="0.3">
      <c r="A31" s="15" t="s">
        <v>3</v>
      </c>
      <c r="B31" s="69" t="s">
        <v>33</v>
      </c>
      <c r="C31" s="69"/>
      <c r="D31" s="69"/>
      <c r="E31" s="69"/>
      <c r="F31" s="69"/>
      <c r="G31" s="69"/>
      <c r="H31" s="23">
        <v>1.4999999999999999E-2</v>
      </c>
      <c r="I31" s="24">
        <f>TRUNC(($I$19+$I$25)*$H$31,2)</f>
        <v>0.24</v>
      </c>
    </row>
    <row r="32" spans="1:9" x14ac:dyDescent="0.3">
      <c r="A32" s="15" t="s">
        <v>5</v>
      </c>
      <c r="B32" s="69" t="s">
        <v>34</v>
      </c>
      <c r="C32" s="69"/>
      <c r="D32" s="69"/>
      <c r="E32" s="69"/>
      <c r="F32" s="69"/>
      <c r="G32" s="69"/>
      <c r="H32" s="23">
        <v>0.01</v>
      </c>
      <c r="I32" s="24">
        <f>TRUNC(($I$19+$I$25)*$H$32,2)</f>
        <v>0.16</v>
      </c>
    </row>
    <row r="33" spans="1:11" x14ac:dyDescent="0.3">
      <c r="A33" s="15" t="s">
        <v>6</v>
      </c>
      <c r="B33" s="69" t="s">
        <v>35</v>
      </c>
      <c r="C33" s="69"/>
      <c r="D33" s="69"/>
      <c r="E33" s="69"/>
      <c r="F33" s="69"/>
      <c r="G33" s="69"/>
      <c r="H33" s="23">
        <v>6.0000000000000001E-3</v>
      </c>
      <c r="I33" s="24">
        <f>TRUNC(($I$19+$I$25)*$H$33,2)</f>
        <v>0.09</v>
      </c>
      <c r="K33" s="30"/>
    </row>
    <row r="34" spans="1:11" ht="14.4" customHeight="1" x14ac:dyDescent="0.3">
      <c r="A34" s="15" t="s">
        <v>7</v>
      </c>
      <c r="B34" s="69" t="s">
        <v>36</v>
      </c>
      <c r="C34" s="69"/>
      <c r="D34" s="69"/>
      <c r="E34" s="69"/>
      <c r="F34" s="69"/>
      <c r="G34" s="69"/>
      <c r="H34" s="23">
        <v>2E-3</v>
      </c>
      <c r="I34" s="24">
        <f>TRUNC(($I$19+$I$25)*$H$34,2)</f>
        <v>0.03</v>
      </c>
    </row>
    <row r="35" spans="1:11" x14ac:dyDescent="0.3">
      <c r="A35" s="15" t="s">
        <v>8</v>
      </c>
      <c r="B35" s="69" t="s">
        <v>37</v>
      </c>
      <c r="C35" s="69"/>
      <c r="D35" s="69"/>
      <c r="E35" s="69"/>
      <c r="F35" s="69"/>
      <c r="G35" s="69"/>
      <c r="H35" s="23">
        <v>0.08</v>
      </c>
      <c r="I35" s="24">
        <f>TRUNC(($I$19+$I$25)*$H$35,2)</f>
        <v>1.3</v>
      </c>
    </row>
    <row r="36" spans="1:11" x14ac:dyDescent="0.3">
      <c r="A36" s="79" t="s">
        <v>38</v>
      </c>
      <c r="B36" s="79"/>
      <c r="C36" s="79"/>
      <c r="D36" s="79"/>
      <c r="E36" s="79"/>
      <c r="F36" s="79"/>
      <c r="G36" s="79"/>
      <c r="H36" s="26">
        <f>SUM(H28:H35)</f>
        <v>0.36800000000000005</v>
      </c>
      <c r="I36" s="27">
        <f>SUM(I28:I35)</f>
        <v>5.95</v>
      </c>
    </row>
    <row r="37" spans="1:11" ht="14.4" customHeight="1" x14ac:dyDescent="0.3">
      <c r="A37" s="89"/>
      <c r="B37" s="89"/>
      <c r="C37" s="89"/>
      <c r="D37" s="89"/>
      <c r="E37" s="89"/>
      <c r="F37" s="89"/>
      <c r="G37" s="89"/>
      <c r="H37" s="89"/>
      <c r="I37" s="90"/>
    </row>
    <row r="38" spans="1:11" x14ac:dyDescent="0.3">
      <c r="A38" s="82" t="s">
        <v>39</v>
      </c>
      <c r="B38" s="82"/>
      <c r="C38" s="82"/>
      <c r="D38" s="82"/>
      <c r="E38" s="82"/>
      <c r="F38" s="82"/>
      <c r="G38" s="82"/>
      <c r="H38" s="31"/>
      <c r="I38" s="22" t="s">
        <v>22</v>
      </c>
    </row>
    <row r="39" spans="1:11" x14ac:dyDescent="0.3">
      <c r="A39" s="15" t="s">
        <v>0</v>
      </c>
      <c r="B39" s="83" t="s">
        <v>120</v>
      </c>
      <c r="C39" s="84"/>
      <c r="D39" s="84"/>
      <c r="E39" s="84"/>
      <c r="F39" s="84"/>
      <c r="G39" s="85"/>
      <c r="H39" s="11" t="s">
        <v>40</v>
      </c>
      <c r="I39" s="32">
        <v>0</v>
      </c>
    </row>
    <row r="40" spans="1:11" x14ac:dyDescent="0.3">
      <c r="A40" s="15" t="s">
        <v>1</v>
      </c>
      <c r="B40" s="83" t="s">
        <v>121</v>
      </c>
      <c r="C40" s="84"/>
      <c r="D40" s="84"/>
      <c r="E40" s="84"/>
      <c r="F40" s="84"/>
      <c r="G40" s="85"/>
      <c r="H40" s="11" t="s">
        <v>40</v>
      </c>
      <c r="I40" s="32">
        <v>0</v>
      </c>
    </row>
    <row r="41" spans="1:11" x14ac:dyDescent="0.3">
      <c r="A41" s="15" t="s">
        <v>1</v>
      </c>
      <c r="B41" s="83" t="s">
        <v>122</v>
      </c>
      <c r="C41" s="84"/>
      <c r="D41" s="84"/>
      <c r="E41" s="84"/>
      <c r="F41" s="84"/>
      <c r="G41" s="85"/>
      <c r="H41" s="11" t="s">
        <v>40</v>
      </c>
      <c r="I41" s="32">
        <v>0</v>
      </c>
    </row>
    <row r="42" spans="1:11" x14ac:dyDescent="0.3">
      <c r="A42" s="15" t="s">
        <v>2</v>
      </c>
      <c r="B42" s="86" t="s">
        <v>123</v>
      </c>
      <c r="C42" s="87"/>
      <c r="D42" s="87"/>
      <c r="E42" s="87"/>
      <c r="F42" s="87"/>
      <c r="G42" s="88"/>
      <c r="H42" s="11" t="s">
        <v>40</v>
      </c>
      <c r="I42" s="32">
        <f>I19*7%</f>
        <v>0.94707900000000012</v>
      </c>
    </row>
    <row r="43" spans="1:11" x14ac:dyDescent="0.3">
      <c r="A43" s="15" t="s">
        <v>3</v>
      </c>
      <c r="B43" s="83" t="s">
        <v>124</v>
      </c>
      <c r="C43" s="84"/>
      <c r="D43" s="84"/>
      <c r="E43" s="84"/>
      <c r="F43" s="84"/>
      <c r="G43" s="85"/>
      <c r="H43" s="11" t="s">
        <v>40</v>
      </c>
      <c r="I43" s="32">
        <v>0</v>
      </c>
    </row>
    <row r="44" spans="1:11" x14ac:dyDescent="0.3">
      <c r="A44" s="79" t="s">
        <v>41</v>
      </c>
      <c r="B44" s="79"/>
      <c r="C44" s="79"/>
      <c r="D44" s="79"/>
      <c r="E44" s="79"/>
      <c r="F44" s="79"/>
      <c r="G44" s="79"/>
      <c r="H44" s="79"/>
      <c r="I44" s="27">
        <f>SUM(I39:I43)</f>
        <v>0.94707900000000012</v>
      </c>
    </row>
    <row r="45" spans="1:11" x14ac:dyDescent="0.3">
      <c r="A45" s="89"/>
      <c r="B45" s="89"/>
      <c r="C45" s="89"/>
      <c r="D45" s="89"/>
      <c r="E45" s="89"/>
      <c r="F45" s="89"/>
      <c r="G45" s="89"/>
      <c r="H45" s="89"/>
      <c r="I45" s="90"/>
    </row>
    <row r="46" spans="1:11" x14ac:dyDescent="0.3">
      <c r="A46" s="75" t="s">
        <v>42</v>
      </c>
      <c r="B46" s="75"/>
      <c r="C46" s="75"/>
      <c r="D46" s="75"/>
      <c r="E46" s="75"/>
      <c r="F46" s="75"/>
      <c r="G46" s="75"/>
      <c r="H46" s="75"/>
      <c r="I46" s="75"/>
    </row>
    <row r="47" spans="1:11" x14ac:dyDescent="0.3">
      <c r="A47" s="79" t="s">
        <v>43</v>
      </c>
      <c r="B47" s="79"/>
      <c r="C47" s="79"/>
      <c r="D47" s="79"/>
      <c r="E47" s="79"/>
      <c r="F47" s="79"/>
      <c r="G47" s="79"/>
      <c r="H47" s="79"/>
      <c r="I47" s="15" t="s">
        <v>22</v>
      </c>
    </row>
    <row r="48" spans="1:11" x14ac:dyDescent="0.3">
      <c r="A48" s="15" t="s">
        <v>44</v>
      </c>
      <c r="B48" s="69" t="s">
        <v>45</v>
      </c>
      <c r="C48" s="69"/>
      <c r="D48" s="69"/>
      <c r="E48" s="69"/>
      <c r="F48" s="69"/>
      <c r="G48" s="69"/>
      <c r="H48" s="69"/>
      <c r="I48" s="24">
        <f>I25</f>
        <v>2.75</v>
      </c>
    </row>
    <row r="49" spans="1:9" x14ac:dyDescent="0.3">
      <c r="A49" s="15" t="s">
        <v>46</v>
      </c>
      <c r="B49" s="69" t="s">
        <v>47</v>
      </c>
      <c r="C49" s="69"/>
      <c r="D49" s="69"/>
      <c r="E49" s="69"/>
      <c r="F49" s="69"/>
      <c r="G49" s="69"/>
      <c r="H49" s="69"/>
      <c r="I49" s="24">
        <f>I36</f>
        <v>5.95</v>
      </c>
    </row>
    <row r="50" spans="1:9" x14ac:dyDescent="0.3">
      <c r="A50" s="15" t="s">
        <v>48</v>
      </c>
      <c r="B50" s="69" t="s">
        <v>9</v>
      </c>
      <c r="C50" s="69"/>
      <c r="D50" s="69"/>
      <c r="E50" s="69"/>
      <c r="F50" s="69"/>
      <c r="G50" s="69"/>
      <c r="H50" s="69"/>
      <c r="I50" s="24">
        <f>I44</f>
        <v>0.94707900000000012</v>
      </c>
    </row>
    <row r="51" spans="1:9" x14ac:dyDescent="0.3">
      <c r="A51" s="79" t="s">
        <v>49</v>
      </c>
      <c r="B51" s="79"/>
      <c r="C51" s="79"/>
      <c r="D51" s="79"/>
      <c r="E51" s="79"/>
      <c r="F51" s="79"/>
      <c r="G51" s="79"/>
      <c r="H51" s="79"/>
      <c r="I51" s="27">
        <f>SUM(I48:I50)</f>
        <v>9.6470789999999997</v>
      </c>
    </row>
    <row r="52" spans="1:9" x14ac:dyDescent="0.3">
      <c r="A52" s="91"/>
      <c r="B52" s="92"/>
      <c r="C52" s="92"/>
      <c r="D52" s="92"/>
      <c r="E52" s="92"/>
      <c r="F52" s="92"/>
      <c r="G52" s="92"/>
      <c r="H52" s="92"/>
      <c r="I52" s="92"/>
    </row>
    <row r="53" spans="1:9" x14ac:dyDescent="0.3">
      <c r="A53" s="81" t="s">
        <v>50</v>
      </c>
      <c r="B53" s="81"/>
      <c r="C53" s="81"/>
      <c r="D53" s="81"/>
      <c r="E53" s="81"/>
      <c r="F53" s="81"/>
      <c r="G53" s="81"/>
      <c r="H53" s="81"/>
      <c r="I53" s="81"/>
    </row>
    <row r="54" spans="1:9" x14ac:dyDescent="0.3">
      <c r="A54" s="15">
        <v>3</v>
      </c>
      <c r="B54" s="79" t="s">
        <v>51</v>
      </c>
      <c r="C54" s="79"/>
      <c r="D54" s="79"/>
      <c r="E54" s="79"/>
      <c r="F54" s="79"/>
      <c r="G54" s="79"/>
      <c r="H54" s="15" t="s">
        <v>11</v>
      </c>
      <c r="I54" s="15" t="s">
        <v>22</v>
      </c>
    </row>
    <row r="55" spans="1:9" x14ac:dyDescent="0.3">
      <c r="A55" s="15" t="s">
        <v>0</v>
      </c>
      <c r="B55" s="69" t="s">
        <v>52</v>
      </c>
      <c r="C55" s="69"/>
      <c r="D55" s="69"/>
      <c r="E55" s="69"/>
      <c r="F55" s="69"/>
      <c r="G55" s="69"/>
      <c r="H55" s="23">
        <f>(1/12)*5%</f>
        <v>4.1666666666666666E-3</v>
      </c>
      <c r="I55" s="24">
        <f>TRUNC(H55*$I$19,2)</f>
        <v>0.05</v>
      </c>
    </row>
    <row r="56" spans="1:9" x14ac:dyDescent="0.3">
      <c r="A56" s="15" t="s">
        <v>1</v>
      </c>
      <c r="B56" s="69" t="s">
        <v>53</v>
      </c>
      <c r="C56" s="69"/>
      <c r="D56" s="69"/>
      <c r="E56" s="69"/>
      <c r="F56" s="69"/>
      <c r="G56" s="69"/>
      <c r="H56" s="23">
        <f>H35*H55</f>
        <v>3.3333333333333332E-4</v>
      </c>
      <c r="I56" s="24">
        <f>TRUNC(H56*$I$19,2)</f>
        <v>0</v>
      </c>
    </row>
    <row r="57" spans="1:9" x14ac:dyDescent="0.3">
      <c r="A57" s="15" t="s">
        <v>2</v>
      </c>
      <c r="B57" s="69" t="s">
        <v>54</v>
      </c>
      <c r="C57" s="69"/>
      <c r="D57" s="69"/>
      <c r="E57" s="69"/>
      <c r="F57" s="69"/>
      <c r="G57" s="69"/>
      <c r="H57" s="23">
        <f>((7/30)/12)</f>
        <v>1.9444444444444445E-2</v>
      </c>
      <c r="I57" s="24">
        <f t="shared" ref="I57:I58" si="0">TRUNC(H57*$I$19,2)</f>
        <v>0.26</v>
      </c>
    </row>
    <row r="58" spans="1:9" x14ac:dyDescent="0.3">
      <c r="A58" s="15" t="s">
        <v>3</v>
      </c>
      <c r="B58" s="69" t="s">
        <v>55</v>
      </c>
      <c r="C58" s="69"/>
      <c r="D58" s="69"/>
      <c r="E58" s="69"/>
      <c r="F58" s="69"/>
      <c r="G58" s="69"/>
      <c r="H58" s="25">
        <f>H36*H57</f>
        <v>7.1555555555555565E-3</v>
      </c>
      <c r="I58" s="24">
        <f t="shared" si="0"/>
        <v>0.09</v>
      </c>
    </row>
    <row r="59" spans="1:9" ht="30" customHeight="1" x14ac:dyDescent="0.3">
      <c r="A59" s="15" t="s">
        <v>5</v>
      </c>
      <c r="B59" s="93" t="s">
        <v>100</v>
      </c>
      <c r="C59" s="93"/>
      <c r="D59" s="93"/>
      <c r="E59" s="93"/>
      <c r="F59" s="93"/>
      <c r="G59" s="93"/>
      <c r="H59" s="23">
        <v>0.04</v>
      </c>
      <c r="I59" s="24">
        <f>TRUNC(H59*$I$19,2)</f>
        <v>0.54</v>
      </c>
    </row>
    <row r="60" spans="1:9" x14ac:dyDescent="0.3">
      <c r="A60" s="79" t="s">
        <v>56</v>
      </c>
      <c r="B60" s="79"/>
      <c r="C60" s="79"/>
      <c r="D60" s="79"/>
      <c r="E60" s="79"/>
      <c r="F60" s="79"/>
      <c r="G60" s="79"/>
      <c r="H60" s="26">
        <f>SUM(H55:H59)</f>
        <v>7.1099999999999997E-2</v>
      </c>
      <c r="I60" s="27">
        <f>SUM(I55:I59)</f>
        <v>0.94000000000000006</v>
      </c>
    </row>
    <row r="61" spans="1:9" x14ac:dyDescent="0.3">
      <c r="A61" s="94"/>
      <c r="B61" s="95"/>
      <c r="C61" s="95"/>
      <c r="D61" s="95"/>
      <c r="E61" s="95"/>
      <c r="F61" s="95"/>
      <c r="G61" s="95"/>
      <c r="H61" s="95"/>
      <c r="I61" s="95"/>
    </row>
    <row r="62" spans="1:9" x14ac:dyDescent="0.3">
      <c r="A62" s="81" t="s">
        <v>57</v>
      </c>
      <c r="B62" s="81"/>
      <c r="C62" s="81"/>
      <c r="D62" s="81"/>
      <c r="E62" s="81"/>
      <c r="F62" s="81"/>
      <c r="G62" s="81"/>
      <c r="H62" s="81"/>
      <c r="I62" s="81"/>
    </row>
    <row r="63" spans="1:9" x14ac:dyDescent="0.3">
      <c r="A63" s="79" t="s">
        <v>58</v>
      </c>
      <c r="B63" s="79"/>
      <c r="C63" s="79"/>
      <c r="D63" s="79"/>
      <c r="E63" s="79"/>
      <c r="F63" s="79"/>
      <c r="G63" s="79"/>
      <c r="H63" s="15" t="s">
        <v>11</v>
      </c>
      <c r="I63" s="15" t="s">
        <v>22</v>
      </c>
    </row>
    <row r="64" spans="1:9" x14ac:dyDescent="0.3">
      <c r="A64" s="15" t="s">
        <v>0</v>
      </c>
      <c r="B64" s="69" t="s">
        <v>59</v>
      </c>
      <c r="C64" s="69"/>
      <c r="D64" s="69"/>
      <c r="E64" s="69"/>
      <c r="F64" s="69"/>
      <c r="G64" s="69"/>
      <c r="H64" s="25">
        <v>0</v>
      </c>
      <c r="I64" s="24">
        <v>0</v>
      </c>
    </row>
    <row r="65" spans="1:9" x14ac:dyDescent="0.3">
      <c r="A65" s="15" t="s">
        <v>1</v>
      </c>
      <c r="B65" s="69" t="s">
        <v>60</v>
      </c>
      <c r="C65" s="69"/>
      <c r="D65" s="69"/>
      <c r="E65" s="69"/>
      <c r="F65" s="69"/>
      <c r="G65" s="69"/>
      <c r="H65" s="25">
        <v>0</v>
      </c>
      <c r="I65" s="24">
        <v>0</v>
      </c>
    </row>
    <row r="66" spans="1:9" x14ac:dyDescent="0.3">
      <c r="A66" s="15" t="s">
        <v>2</v>
      </c>
      <c r="B66" s="69" t="s">
        <v>61</v>
      </c>
      <c r="C66" s="69"/>
      <c r="D66" s="69"/>
      <c r="E66" s="69"/>
      <c r="F66" s="69"/>
      <c r="G66" s="69"/>
      <c r="H66" s="25">
        <v>0</v>
      </c>
      <c r="I66" s="24">
        <v>0</v>
      </c>
    </row>
    <row r="67" spans="1:9" x14ac:dyDescent="0.3">
      <c r="A67" s="15" t="s">
        <v>3</v>
      </c>
      <c r="B67" s="69" t="s">
        <v>62</v>
      </c>
      <c r="C67" s="69"/>
      <c r="D67" s="69"/>
      <c r="E67" s="69"/>
      <c r="F67" s="69"/>
      <c r="G67" s="69"/>
      <c r="H67" s="25">
        <v>0</v>
      </c>
      <c r="I67" s="24">
        <v>0</v>
      </c>
    </row>
    <row r="68" spans="1:9" x14ac:dyDescent="0.3">
      <c r="A68" s="15" t="s">
        <v>5</v>
      </c>
      <c r="B68" s="69" t="s">
        <v>63</v>
      </c>
      <c r="C68" s="69"/>
      <c r="D68" s="69"/>
      <c r="E68" s="69"/>
      <c r="F68" s="69"/>
      <c r="G68" s="69"/>
      <c r="H68" s="25">
        <v>0</v>
      </c>
      <c r="I68" s="24">
        <v>0</v>
      </c>
    </row>
    <row r="69" spans="1:9" x14ac:dyDescent="0.3">
      <c r="A69" s="15" t="s">
        <v>6</v>
      </c>
      <c r="B69" s="69" t="s">
        <v>64</v>
      </c>
      <c r="C69" s="69"/>
      <c r="D69" s="69"/>
      <c r="E69" s="69"/>
      <c r="F69" s="69"/>
      <c r="G69" s="69"/>
      <c r="H69" s="25">
        <v>0</v>
      </c>
      <c r="I69" s="24">
        <v>0</v>
      </c>
    </row>
    <row r="70" spans="1:9" x14ac:dyDescent="0.3">
      <c r="A70" s="79" t="s">
        <v>65</v>
      </c>
      <c r="B70" s="79"/>
      <c r="C70" s="79"/>
      <c r="D70" s="79"/>
      <c r="E70" s="79"/>
      <c r="F70" s="79"/>
      <c r="G70" s="79"/>
      <c r="H70" s="26">
        <f>SUM(H64:H69)</f>
        <v>0</v>
      </c>
      <c r="I70" s="27">
        <f>SUM(I64:I69)</f>
        <v>0</v>
      </c>
    </row>
    <row r="71" spans="1:9" x14ac:dyDescent="0.3">
      <c r="A71" s="98"/>
      <c r="B71" s="99"/>
      <c r="C71" s="99"/>
      <c r="D71" s="99"/>
      <c r="E71" s="99"/>
      <c r="F71" s="99"/>
      <c r="G71" s="99"/>
      <c r="H71" s="99"/>
      <c r="I71" s="99"/>
    </row>
    <row r="72" spans="1:9" x14ac:dyDescent="0.3">
      <c r="A72" s="79" t="s">
        <v>66</v>
      </c>
      <c r="B72" s="79"/>
      <c r="C72" s="79"/>
      <c r="D72" s="79"/>
      <c r="E72" s="79"/>
      <c r="F72" s="79"/>
      <c r="G72" s="79"/>
      <c r="H72" s="15" t="s">
        <v>11</v>
      </c>
      <c r="I72" s="15" t="s">
        <v>22</v>
      </c>
    </row>
    <row r="73" spans="1:9" x14ac:dyDescent="0.3">
      <c r="A73" s="15" t="s">
        <v>0</v>
      </c>
      <c r="B73" s="93" t="s">
        <v>67</v>
      </c>
      <c r="C73" s="69"/>
      <c r="D73" s="69"/>
      <c r="E73" s="69"/>
      <c r="F73" s="69"/>
      <c r="G73" s="69"/>
      <c r="H73" s="23">
        <v>0</v>
      </c>
      <c r="I73" s="24">
        <v>0</v>
      </c>
    </row>
    <row r="74" spans="1:9" x14ac:dyDescent="0.3">
      <c r="A74" s="79" t="s">
        <v>68</v>
      </c>
      <c r="B74" s="79"/>
      <c r="C74" s="79"/>
      <c r="D74" s="79"/>
      <c r="E74" s="79"/>
      <c r="F74" s="79"/>
      <c r="G74" s="79"/>
      <c r="H74" s="26">
        <v>0</v>
      </c>
      <c r="I74" s="27">
        <v>0</v>
      </c>
    </row>
    <row r="75" spans="1:9" x14ac:dyDescent="0.3">
      <c r="A75" s="96"/>
      <c r="B75" s="97"/>
      <c r="C75" s="97"/>
      <c r="D75" s="97"/>
      <c r="E75" s="97"/>
      <c r="F75" s="97"/>
      <c r="G75" s="97"/>
      <c r="H75" s="97"/>
      <c r="I75" s="97"/>
    </row>
    <row r="76" spans="1:9" x14ac:dyDescent="0.3">
      <c r="A76" s="75" t="s">
        <v>69</v>
      </c>
      <c r="B76" s="75"/>
      <c r="C76" s="75"/>
      <c r="D76" s="75"/>
      <c r="E76" s="75"/>
      <c r="F76" s="75"/>
      <c r="G76" s="75"/>
      <c r="H76" s="75"/>
      <c r="I76" s="75"/>
    </row>
    <row r="77" spans="1:9" x14ac:dyDescent="0.3">
      <c r="A77" s="79" t="s">
        <v>70</v>
      </c>
      <c r="B77" s="79"/>
      <c r="C77" s="79"/>
      <c r="D77" s="79"/>
      <c r="E77" s="79"/>
      <c r="F77" s="79"/>
      <c r="G77" s="79"/>
      <c r="H77" s="79"/>
      <c r="I77" s="15" t="s">
        <v>22</v>
      </c>
    </row>
    <row r="78" spans="1:9" x14ac:dyDescent="0.3">
      <c r="A78" s="15" t="s">
        <v>10</v>
      </c>
      <c r="B78" s="69" t="s">
        <v>71</v>
      </c>
      <c r="C78" s="69"/>
      <c r="D78" s="69"/>
      <c r="E78" s="69"/>
      <c r="F78" s="69"/>
      <c r="G78" s="69"/>
      <c r="H78" s="69"/>
      <c r="I78" s="24">
        <f>I70</f>
        <v>0</v>
      </c>
    </row>
    <row r="79" spans="1:9" x14ac:dyDescent="0.3">
      <c r="A79" s="15" t="s">
        <v>12</v>
      </c>
      <c r="B79" s="69" t="s">
        <v>72</v>
      </c>
      <c r="C79" s="69"/>
      <c r="D79" s="69"/>
      <c r="E79" s="69"/>
      <c r="F79" s="69"/>
      <c r="G79" s="69"/>
      <c r="H79" s="69"/>
      <c r="I79" s="24">
        <f>I74</f>
        <v>0</v>
      </c>
    </row>
    <row r="80" spans="1:9" x14ac:dyDescent="0.3">
      <c r="A80" s="79" t="s">
        <v>73</v>
      </c>
      <c r="B80" s="79"/>
      <c r="C80" s="79"/>
      <c r="D80" s="79"/>
      <c r="E80" s="79"/>
      <c r="F80" s="79"/>
      <c r="G80" s="79"/>
      <c r="H80" s="79"/>
      <c r="I80" s="27">
        <f>SUM(I78:I79)</f>
        <v>0</v>
      </c>
    </row>
    <row r="81" spans="1:9" x14ac:dyDescent="0.3">
      <c r="A81" s="91"/>
      <c r="B81" s="92"/>
      <c r="C81" s="92"/>
      <c r="D81" s="92"/>
      <c r="E81" s="92"/>
      <c r="F81" s="92"/>
      <c r="G81" s="92"/>
      <c r="H81" s="92"/>
      <c r="I81" s="92"/>
    </row>
    <row r="82" spans="1:9" x14ac:dyDescent="0.3">
      <c r="A82" s="81" t="s">
        <v>74</v>
      </c>
      <c r="B82" s="81"/>
      <c r="C82" s="81"/>
      <c r="D82" s="81"/>
      <c r="E82" s="81"/>
      <c r="F82" s="81"/>
      <c r="G82" s="81"/>
      <c r="H82" s="81"/>
      <c r="I82" s="81"/>
    </row>
    <row r="83" spans="1:9" x14ac:dyDescent="0.3">
      <c r="A83" s="15">
        <v>5</v>
      </c>
      <c r="B83" s="79" t="s">
        <v>75</v>
      </c>
      <c r="C83" s="79"/>
      <c r="D83" s="79"/>
      <c r="E83" s="79"/>
      <c r="F83" s="79"/>
      <c r="G83" s="79"/>
      <c r="H83" s="15"/>
      <c r="I83" s="15" t="s">
        <v>22</v>
      </c>
    </row>
    <row r="84" spans="1:9" ht="27.6" customHeight="1" x14ac:dyDescent="0.3">
      <c r="A84" s="15" t="s">
        <v>0</v>
      </c>
      <c r="B84" s="100" t="s">
        <v>125</v>
      </c>
      <c r="C84" s="101"/>
      <c r="D84" s="101"/>
      <c r="E84" s="101"/>
      <c r="F84" s="101"/>
      <c r="G84" s="102"/>
      <c r="H84" s="11" t="s">
        <v>40</v>
      </c>
      <c r="I84" s="33">
        <v>0</v>
      </c>
    </row>
    <row r="85" spans="1:9" x14ac:dyDescent="0.3">
      <c r="A85" s="15" t="s">
        <v>1</v>
      </c>
      <c r="B85" s="83" t="s">
        <v>111</v>
      </c>
      <c r="C85" s="84"/>
      <c r="D85" s="84"/>
      <c r="E85" s="84"/>
      <c r="F85" s="84"/>
      <c r="G85" s="85"/>
      <c r="H85" s="23"/>
      <c r="I85" s="34">
        <v>0</v>
      </c>
    </row>
    <row r="86" spans="1:9" x14ac:dyDescent="0.3">
      <c r="A86" s="15" t="s">
        <v>2</v>
      </c>
      <c r="B86" s="83" t="s">
        <v>112</v>
      </c>
      <c r="C86" s="84"/>
      <c r="D86" s="84"/>
      <c r="E86" s="84"/>
      <c r="F86" s="84"/>
      <c r="G86" s="85"/>
      <c r="H86" s="23"/>
      <c r="I86" s="34">
        <v>0</v>
      </c>
    </row>
    <row r="87" spans="1:9" x14ac:dyDescent="0.3">
      <c r="A87" s="66" t="s">
        <v>76</v>
      </c>
      <c r="B87" s="67"/>
      <c r="C87" s="67"/>
      <c r="D87" s="67"/>
      <c r="E87" s="67"/>
      <c r="F87" s="67"/>
      <c r="G87" s="68"/>
      <c r="H87" s="26" t="s">
        <v>40</v>
      </c>
      <c r="I87" s="35">
        <f>SUM(I85:I86)</f>
        <v>0</v>
      </c>
    </row>
    <row r="88" spans="1:9" x14ac:dyDescent="0.3">
      <c r="A88" s="91"/>
      <c r="B88" s="92"/>
      <c r="C88" s="92"/>
      <c r="D88" s="92"/>
      <c r="E88" s="92"/>
      <c r="F88" s="92"/>
      <c r="G88" s="92"/>
      <c r="H88" s="92"/>
      <c r="I88" s="92"/>
    </row>
    <row r="89" spans="1:9" x14ac:dyDescent="0.3">
      <c r="A89" s="81" t="s">
        <v>77</v>
      </c>
      <c r="B89" s="81"/>
      <c r="C89" s="81"/>
      <c r="D89" s="81"/>
      <c r="E89" s="81"/>
      <c r="F89" s="81"/>
      <c r="G89" s="81"/>
      <c r="H89" s="81"/>
      <c r="I89" s="81"/>
    </row>
    <row r="90" spans="1:9" x14ac:dyDescent="0.3">
      <c r="A90" s="15">
        <v>6</v>
      </c>
      <c r="B90" s="79" t="s">
        <v>78</v>
      </c>
      <c r="C90" s="79"/>
      <c r="D90" s="79"/>
      <c r="E90" s="79"/>
      <c r="F90" s="79"/>
      <c r="G90" s="79"/>
      <c r="H90" s="15" t="s">
        <v>11</v>
      </c>
      <c r="I90" s="15" t="s">
        <v>22</v>
      </c>
    </row>
    <row r="91" spans="1:9" x14ac:dyDescent="0.3">
      <c r="A91" s="15" t="s">
        <v>0</v>
      </c>
      <c r="B91" s="69" t="s">
        <v>79</v>
      </c>
      <c r="C91" s="69"/>
      <c r="D91" s="69"/>
      <c r="E91" s="69"/>
      <c r="F91" s="69"/>
      <c r="G91" s="69"/>
      <c r="H91" s="36">
        <v>0.03</v>
      </c>
      <c r="I91" s="24">
        <f>TRUNC(((I114)*H91),2)</f>
        <v>0.72</v>
      </c>
    </row>
    <row r="92" spans="1:9" x14ac:dyDescent="0.3">
      <c r="A92" s="15" t="s">
        <v>1</v>
      </c>
      <c r="B92" s="69" t="s">
        <v>80</v>
      </c>
      <c r="C92" s="69"/>
      <c r="D92" s="69"/>
      <c r="E92" s="69"/>
      <c r="F92" s="69"/>
      <c r="G92" s="69"/>
      <c r="H92" s="36">
        <v>0.06</v>
      </c>
      <c r="I92" s="24">
        <f>TRUNC(((I114+I91)*H92),2)</f>
        <v>1.49</v>
      </c>
    </row>
    <row r="93" spans="1:9" x14ac:dyDescent="0.3">
      <c r="A93" s="15" t="s">
        <v>2</v>
      </c>
      <c r="B93" s="105" t="s">
        <v>81</v>
      </c>
      <c r="C93" s="105"/>
      <c r="D93" s="105"/>
      <c r="E93" s="105"/>
      <c r="F93" s="105"/>
      <c r="G93" s="105"/>
      <c r="H93" s="18"/>
      <c r="I93" s="37"/>
    </row>
    <row r="94" spans="1:9" x14ac:dyDescent="0.3">
      <c r="A94" s="15" t="s">
        <v>82</v>
      </c>
      <c r="B94" s="69" t="s">
        <v>83</v>
      </c>
      <c r="C94" s="69"/>
      <c r="D94" s="69"/>
      <c r="E94" s="69"/>
      <c r="F94" s="69"/>
      <c r="G94" s="69"/>
      <c r="H94" s="38">
        <v>1.6500000000000001E-2</v>
      </c>
      <c r="I94" s="24">
        <f>TRUNC(H94*((I114+I91+I92)/(1-H98)),2)</f>
        <v>0.49</v>
      </c>
    </row>
    <row r="95" spans="1:9" x14ac:dyDescent="0.3">
      <c r="A95" s="15" t="s">
        <v>84</v>
      </c>
      <c r="B95" s="69" t="s">
        <v>85</v>
      </c>
      <c r="C95" s="69"/>
      <c r="D95" s="69"/>
      <c r="E95" s="69"/>
      <c r="F95" s="69"/>
      <c r="G95" s="69"/>
      <c r="H95" s="38">
        <v>7.5999999999999998E-2</v>
      </c>
      <c r="I95" s="24">
        <f>TRUNC(H95*(I114+I91+I92)/(1-H98),2)</f>
        <v>2.2799999999999998</v>
      </c>
    </row>
    <row r="96" spans="1:9" x14ac:dyDescent="0.3">
      <c r="A96" s="15" t="s">
        <v>86</v>
      </c>
      <c r="B96" s="69" t="s">
        <v>87</v>
      </c>
      <c r="C96" s="69"/>
      <c r="D96" s="69"/>
      <c r="E96" s="69"/>
      <c r="F96" s="69"/>
      <c r="G96" s="69"/>
      <c r="H96" s="38">
        <v>0.03</v>
      </c>
      <c r="I96" s="24">
        <f>TRUNC(H96*(I114+I91+I92)/(1-H98),2)</f>
        <v>0.9</v>
      </c>
    </row>
    <row r="97" spans="1:9" x14ac:dyDescent="0.3">
      <c r="A97" s="79" t="s">
        <v>88</v>
      </c>
      <c r="B97" s="79"/>
      <c r="C97" s="79"/>
      <c r="D97" s="79"/>
      <c r="E97" s="79"/>
      <c r="F97" s="79"/>
      <c r="G97" s="79"/>
      <c r="H97" s="39">
        <f>SUM(H91:H96)</f>
        <v>0.21249999999999999</v>
      </c>
      <c r="I97" s="27">
        <f>SUM(I91:I96)</f>
        <v>5.8800000000000008</v>
      </c>
    </row>
    <row r="98" spans="1:9" hidden="1" x14ac:dyDescent="0.3">
      <c r="A98" s="40" t="s">
        <v>89</v>
      </c>
      <c r="B98" s="103" t="s">
        <v>90</v>
      </c>
      <c r="C98" s="103"/>
      <c r="D98" s="103"/>
      <c r="E98" s="103"/>
      <c r="F98" s="103"/>
      <c r="G98" s="103"/>
      <c r="H98" s="41">
        <f>H94+H95+H96</f>
        <v>0.1225</v>
      </c>
      <c r="I98" s="42"/>
    </row>
    <row r="99" spans="1:9" hidden="1" x14ac:dyDescent="0.3">
      <c r="A99" s="43"/>
      <c r="B99" s="104">
        <v>100</v>
      </c>
      <c r="C99" s="104"/>
      <c r="D99" s="104"/>
      <c r="E99" s="104"/>
      <c r="F99" s="104"/>
      <c r="G99" s="104"/>
      <c r="H99" s="45"/>
      <c r="I99" s="46"/>
    </row>
    <row r="100" spans="1:9" hidden="1" x14ac:dyDescent="0.3">
      <c r="A100" s="47"/>
      <c r="B100" s="44"/>
      <c r="C100" s="44"/>
      <c r="D100" s="44"/>
      <c r="E100" s="44"/>
      <c r="F100" s="44"/>
      <c r="G100" s="44"/>
      <c r="H100" s="45"/>
      <c r="I100" s="46"/>
    </row>
    <row r="101" spans="1:9" hidden="1" x14ac:dyDescent="0.3">
      <c r="A101" s="43" t="s">
        <v>91</v>
      </c>
      <c r="B101" s="104" t="s">
        <v>92</v>
      </c>
      <c r="C101" s="104"/>
      <c r="D101" s="104"/>
      <c r="E101" s="104"/>
      <c r="F101" s="104"/>
      <c r="G101" s="104"/>
      <c r="H101" s="45"/>
      <c r="I101" s="46">
        <f>I19+I51+I60+I80+I87+I91+I92</f>
        <v>26.326778999999998</v>
      </c>
    </row>
    <row r="102" spans="1:9" hidden="1" x14ac:dyDescent="0.3">
      <c r="A102" s="43"/>
      <c r="B102" s="44"/>
      <c r="C102" s="44"/>
      <c r="D102" s="44"/>
      <c r="E102" s="44"/>
      <c r="F102" s="44"/>
      <c r="G102" s="44"/>
      <c r="H102" s="45"/>
      <c r="I102" s="46"/>
    </row>
    <row r="103" spans="1:9" hidden="1" x14ac:dyDescent="0.3">
      <c r="A103" s="43" t="s">
        <v>93</v>
      </c>
      <c r="B103" s="104" t="s">
        <v>94</v>
      </c>
      <c r="C103" s="104"/>
      <c r="D103" s="104"/>
      <c r="E103" s="104"/>
      <c r="F103" s="104"/>
      <c r="G103" s="104"/>
      <c r="H103" s="45"/>
      <c r="I103" s="46">
        <f>TRUNC(I101/(1-H98),2)</f>
        <v>30</v>
      </c>
    </row>
    <row r="104" spans="1:9" hidden="1" x14ac:dyDescent="0.3">
      <c r="A104" s="43"/>
      <c r="B104" s="44"/>
      <c r="C104" s="44"/>
      <c r="D104" s="44"/>
      <c r="E104" s="44"/>
      <c r="F104" s="44"/>
      <c r="G104" s="44"/>
      <c r="H104" s="45"/>
      <c r="I104" s="46"/>
    </row>
    <row r="105" spans="1:9" hidden="1" x14ac:dyDescent="0.3">
      <c r="A105" s="48"/>
      <c r="B105" s="106" t="s">
        <v>95</v>
      </c>
      <c r="C105" s="106"/>
      <c r="D105" s="106"/>
      <c r="E105" s="106"/>
      <c r="F105" s="106"/>
      <c r="G105" s="106"/>
      <c r="H105" s="49"/>
      <c r="I105" s="50">
        <f>I103-I101</f>
        <v>3.6732210000000016</v>
      </c>
    </row>
    <row r="106" spans="1:9" x14ac:dyDescent="0.3">
      <c r="A106" s="13"/>
      <c r="B106" s="13"/>
      <c r="C106" s="13"/>
      <c r="D106" s="13"/>
      <c r="E106" s="13"/>
      <c r="F106" s="13"/>
      <c r="G106" s="13"/>
      <c r="H106" s="13"/>
      <c r="I106" s="21"/>
    </row>
    <row r="107" spans="1:9" x14ac:dyDescent="0.3">
      <c r="A107" s="75" t="s">
        <v>96</v>
      </c>
      <c r="B107" s="75"/>
      <c r="C107" s="75"/>
      <c r="D107" s="75"/>
      <c r="E107" s="75"/>
      <c r="F107" s="75"/>
      <c r="G107" s="75"/>
      <c r="H107" s="75"/>
      <c r="I107" s="75"/>
    </row>
    <row r="108" spans="1:9" x14ac:dyDescent="0.3">
      <c r="A108" s="79" t="s">
        <v>97</v>
      </c>
      <c r="B108" s="79"/>
      <c r="C108" s="79"/>
      <c r="D108" s="79"/>
      <c r="E108" s="79"/>
      <c r="F108" s="79"/>
      <c r="G108" s="79"/>
      <c r="H108" s="79"/>
      <c r="I108" s="15" t="s">
        <v>22</v>
      </c>
    </row>
    <row r="109" spans="1:9" x14ac:dyDescent="0.3">
      <c r="A109" s="11" t="s">
        <v>0</v>
      </c>
      <c r="B109" s="69" t="s">
        <v>20</v>
      </c>
      <c r="C109" s="69"/>
      <c r="D109" s="69"/>
      <c r="E109" s="69"/>
      <c r="F109" s="69"/>
      <c r="G109" s="69"/>
      <c r="H109" s="69"/>
      <c r="I109" s="24">
        <f>I19</f>
        <v>13.5297</v>
      </c>
    </row>
    <row r="110" spans="1:9" x14ac:dyDescent="0.3">
      <c r="A110" s="11" t="s">
        <v>1</v>
      </c>
      <c r="B110" s="69" t="s">
        <v>24</v>
      </c>
      <c r="C110" s="69"/>
      <c r="D110" s="69"/>
      <c r="E110" s="69"/>
      <c r="F110" s="69"/>
      <c r="G110" s="69"/>
      <c r="H110" s="69"/>
      <c r="I110" s="24">
        <f>I51</f>
        <v>9.6470789999999997</v>
      </c>
    </row>
    <row r="111" spans="1:9" x14ac:dyDescent="0.3">
      <c r="A111" s="11" t="s">
        <v>2</v>
      </c>
      <c r="B111" s="69" t="s">
        <v>50</v>
      </c>
      <c r="C111" s="69"/>
      <c r="D111" s="69"/>
      <c r="E111" s="69"/>
      <c r="F111" s="69"/>
      <c r="G111" s="69"/>
      <c r="H111" s="69"/>
      <c r="I111" s="24">
        <f>I60</f>
        <v>0.94000000000000006</v>
      </c>
    </row>
    <row r="112" spans="1:9" x14ac:dyDescent="0.3">
      <c r="A112" s="11" t="s">
        <v>3</v>
      </c>
      <c r="B112" s="69" t="s">
        <v>57</v>
      </c>
      <c r="C112" s="69"/>
      <c r="D112" s="69"/>
      <c r="E112" s="69"/>
      <c r="F112" s="69"/>
      <c r="G112" s="69"/>
      <c r="H112" s="69"/>
      <c r="I112" s="24">
        <f>I80</f>
        <v>0</v>
      </c>
    </row>
    <row r="113" spans="1:9" x14ac:dyDescent="0.3">
      <c r="A113" s="11" t="s">
        <v>5</v>
      </c>
      <c r="B113" s="69" t="s">
        <v>74</v>
      </c>
      <c r="C113" s="69"/>
      <c r="D113" s="69"/>
      <c r="E113" s="69"/>
      <c r="F113" s="69"/>
      <c r="G113" s="69"/>
      <c r="H113" s="69"/>
      <c r="I113" s="24">
        <f>I87</f>
        <v>0</v>
      </c>
    </row>
    <row r="114" spans="1:9" x14ac:dyDescent="0.3">
      <c r="A114" s="15"/>
      <c r="B114" s="79" t="s">
        <v>98</v>
      </c>
      <c r="C114" s="79"/>
      <c r="D114" s="79"/>
      <c r="E114" s="79"/>
      <c r="F114" s="79"/>
      <c r="G114" s="79"/>
      <c r="H114" s="79"/>
      <c r="I114" s="27">
        <f>SUM(I109:I113)</f>
        <v>24.116779000000001</v>
      </c>
    </row>
    <row r="115" spans="1:9" x14ac:dyDescent="0.3">
      <c r="A115" s="11" t="s">
        <v>6</v>
      </c>
      <c r="B115" s="69" t="s">
        <v>77</v>
      </c>
      <c r="C115" s="69"/>
      <c r="D115" s="69"/>
      <c r="E115" s="69"/>
      <c r="F115" s="69"/>
      <c r="G115" s="69"/>
      <c r="H115" s="69"/>
      <c r="I115" s="24">
        <f>I97</f>
        <v>5.8800000000000008</v>
      </c>
    </row>
    <row r="116" spans="1:9" x14ac:dyDescent="0.3">
      <c r="A116" s="79" t="s">
        <v>135</v>
      </c>
      <c r="B116" s="79"/>
      <c r="C116" s="79"/>
      <c r="D116" s="79"/>
      <c r="E116" s="79"/>
      <c r="F116" s="79"/>
      <c r="G116" s="79"/>
      <c r="H116" s="79"/>
      <c r="I116" s="51">
        <f>TRUNC(I114+I115,2)</f>
        <v>29.99</v>
      </c>
    </row>
    <row r="117" spans="1:9" x14ac:dyDescent="0.3">
      <c r="A117" s="66" t="s">
        <v>136</v>
      </c>
      <c r="B117" s="67"/>
      <c r="C117" s="67"/>
      <c r="D117" s="67"/>
      <c r="E117" s="67"/>
      <c r="F117" s="67"/>
      <c r="G117" s="67"/>
      <c r="H117" s="68"/>
      <c r="I117" s="19">
        <f>I116*2</f>
        <v>59.98</v>
      </c>
    </row>
    <row r="118" spans="1:9" x14ac:dyDescent="0.3">
      <c r="A118" s="66" t="s">
        <v>137</v>
      </c>
      <c r="B118" s="67"/>
      <c r="C118" s="67"/>
      <c r="D118" s="67"/>
      <c r="E118" s="67"/>
      <c r="F118" s="67"/>
      <c r="G118" s="67"/>
      <c r="H118" s="68"/>
      <c r="I118" s="51">
        <f>I117*22</f>
        <v>1319.56</v>
      </c>
    </row>
    <row r="119" spans="1:9" x14ac:dyDescent="0.3">
      <c r="A119" s="52"/>
      <c r="B119" s="52"/>
      <c r="C119" s="53"/>
    </row>
    <row r="120" spans="1:9" x14ac:dyDescent="0.3">
      <c r="A120" s="54"/>
      <c r="B120" s="55"/>
      <c r="C120" s="55"/>
    </row>
    <row r="121" spans="1:9" x14ac:dyDescent="0.3">
      <c r="A121" s="54"/>
      <c r="B121" s="55"/>
      <c r="C121" s="55"/>
    </row>
  </sheetData>
  <sheetProtection algorithmName="SHA-512" hashValue="8geWAZm7V3sSUoYvDQQYGlZnL43DQINQodmsPUZLK6x4gO1D03b6uQFD2PQnsqR0yAy5vRGUM7yqY0Vvb/OOSw==" saltValue="USAFhJMl+WQUe46ncscGgg==" spinCount="100000" sheet="1" objects="1" scenarios="1"/>
  <mergeCells count="117">
    <mergeCell ref="A97:G97"/>
    <mergeCell ref="B98:G98"/>
    <mergeCell ref="B99:G99"/>
    <mergeCell ref="B101:G101"/>
    <mergeCell ref="B103:G103"/>
    <mergeCell ref="B91:G91"/>
    <mergeCell ref="B92:G92"/>
    <mergeCell ref="A117:H117"/>
    <mergeCell ref="B93:G93"/>
    <mergeCell ref="B94:G94"/>
    <mergeCell ref="B95:G95"/>
    <mergeCell ref="B96:G96"/>
    <mergeCell ref="B112:H112"/>
    <mergeCell ref="B113:H113"/>
    <mergeCell ref="B114:H114"/>
    <mergeCell ref="B115:H115"/>
    <mergeCell ref="A116:H116"/>
    <mergeCell ref="B105:G105"/>
    <mergeCell ref="A107:I107"/>
    <mergeCell ref="A108:H108"/>
    <mergeCell ref="B109:H109"/>
    <mergeCell ref="B110:H110"/>
    <mergeCell ref="B111:H111"/>
    <mergeCell ref="A87:G87"/>
    <mergeCell ref="A88:I88"/>
    <mergeCell ref="A89:I89"/>
    <mergeCell ref="B90:G90"/>
    <mergeCell ref="A80:H80"/>
    <mergeCell ref="A81:I81"/>
    <mergeCell ref="A82:I82"/>
    <mergeCell ref="B83:G83"/>
    <mergeCell ref="B85:G85"/>
    <mergeCell ref="B86:G86"/>
    <mergeCell ref="B84:G84"/>
    <mergeCell ref="A74:G74"/>
    <mergeCell ref="A75:I75"/>
    <mergeCell ref="A76:I76"/>
    <mergeCell ref="A77:H77"/>
    <mergeCell ref="B78:H78"/>
    <mergeCell ref="B79:H79"/>
    <mergeCell ref="B68:G68"/>
    <mergeCell ref="B69:G69"/>
    <mergeCell ref="A70:G70"/>
    <mergeCell ref="A71:I71"/>
    <mergeCell ref="A72:G72"/>
    <mergeCell ref="B73:G73"/>
    <mergeCell ref="A62:I62"/>
    <mergeCell ref="A63:G63"/>
    <mergeCell ref="B64:G64"/>
    <mergeCell ref="B65:G65"/>
    <mergeCell ref="B66:G66"/>
    <mergeCell ref="B67:G67"/>
    <mergeCell ref="B56:G56"/>
    <mergeCell ref="B57:G57"/>
    <mergeCell ref="B58:G58"/>
    <mergeCell ref="B59:G59"/>
    <mergeCell ref="A60:G60"/>
    <mergeCell ref="A61:I61"/>
    <mergeCell ref="B50:H50"/>
    <mergeCell ref="A51:H51"/>
    <mergeCell ref="A52:I52"/>
    <mergeCell ref="A53:I53"/>
    <mergeCell ref="B54:G54"/>
    <mergeCell ref="B55:G55"/>
    <mergeCell ref="A44:H44"/>
    <mergeCell ref="A45:I45"/>
    <mergeCell ref="A46:I46"/>
    <mergeCell ref="A47:H47"/>
    <mergeCell ref="B48:H48"/>
    <mergeCell ref="B49:H49"/>
    <mergeCell ref="B39:G39"/>
    <mergeCell ref="B43:G43"/>
    <mergeCell ref="B42:G42"/>
    <mergeCell ref="B33:G33"/>
    <mergeCell ref="B34:G34"/>
    <mergeCell ref="B35:G35"/>
    <mergeCell ref="A36:G36"/>
    <mergeCell ref="A37:I37"/>
    <mergeCell ref="A38:G38"/>
    <mergeCell ref="B41:G41"/>
    <mergeCell ref="B40:G40"/>
    <mergeCell ref="B16:G16"/>
    <mergeCell ref="A27:G27"/>
    <mergeCell ref="B28:G28"/>
    <mergeCell ref="B29:G29"/>
    <mergeCell ref="B30:G30"/>
    <mergeCell ref="B31:G31"/>
    <mergeCell ref="B32:G32"/>
    <mergeCell ref="A21:I21"/>
    <mergeCell ref="A22:G22"/>
    <mergeCell ref="B23:G23"/>
    <mergeCell ref="B24:G24"/>
    <mergeCell ref="A25:G25"/>
    <mergeCell ref="A118:H118"/>
    <mergeCell ref="B17:G17"/>
    <mergeCell ref="B8:G8"/>
    <mergeCell ref="H8:I8"/>
    <mergeCell ref="A2:I2"/>
    <mergeCell ref="B6:G6"/>
    <mergeCell ref="H6:I6"/>
    <mergeCell ref="B7:G7"/>
    <mergeCell ref="H7:I7"/>
    <mergeCell ref="A3:I3"/>
    <mergeCell ref="B4:G4"/>
    <mergeCell ref="H4:I4"/>
    <mergeCell ref="B5:G5"/>
    <mergeCell ref="H5:I5"/>
    <mergeCell ref="B11:G11"/>
    <mergeCell ref="H11:I11"/>
    <mergeCell ref="A10:I10"/>
    <mergeCell ref="B18:G18"/>
    <mergeCell ref="A19:H19"/>
    <mergeCell ref="B12:G12"/>
    <mergeCell ref="H12:I12"/>
    <mergeCell ref="A13:I13"/>
    <mergeCell ref="A14:I14"/>
    <mergeCell ref="B15:G15"/>
  </mergeCells>
  <pageMargins left="0.511811024" right="0.511811024" top="0.78740157499999996" bottom="0.78740157499999996" header="0.31496062000000002" footer="0.31496062000000002"/>
  <pageSetup paperSize="9" scale="65" fitToHeight="0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A5EF3D-7D1E-45F2-BB20-1CBC61DA1CD8}">
  <sheetPr>
    <pageSetUpPr fitToPage="1"/>
  </sheetPr>
  <dimension ref="A1:I121"/>
  <sheetViews>
    <sheetView showGridLines="0" zoomScale="89" zoomScaleNormal="89" workbookViewId="0">
      <selection activeCell="B7" sqref="B7:G7"/>
    </sheetView>
  </sheetViews>
  <sheetFormatPr defaultRowHeight="14.4" x14ac:dyDescent="0.3"/>
  <cols>
    <col min="1" max="1" width="10.44140625" customWidth="1"/>
    <col min="2" max="2" width="49.5546875" bestFit="1" customWidth="1"/>
    <col min="7" max="7" width="9" bestFit="1" customWidth="1"/>
    <col min="8" max="8" width="9.33203125" bestFit="1" customWidth="1"/>
    <col min="9" max="9" width="26" customWidth="1"/>
  </cols>
  <sheetData>
    <row r="1" spans="1:9" ht="51" customHeight="1" x14ac:dyDescent="0.3">
      <c r="A1" s="10"/>
      <c r="B1" s="10"/>
      <c r="C1" s="10"/>
      <c r="D1" s="10"/>
      <c r="E1" s="10"/>
      <c r="F1" s="10"/>
      <c r="G1" s="10"/>
      <c r="H1" s="10"/>
      <c r="I1" s="10"/>
    </row>
    <row r="2" spans="1:9" ht="15.6" x14ac:dyDescent="0.3">
      <c r="A2" s="107" t="s">
        <v>119</v>
      </c>
      <c r="B2" s="107"/>
      <c r="C2" s="107"/>
      <c r="D2" s="107"/>
      <c r="E2" s="107"/>
      <c r="F2" s="107"/>
      <c r="G2" s="107"/>
      <c r="H2" s="107"/>
      <c r="I2" s="107"/>
    </row>
    <row r="3" spans="1:9" ht="15.6" x14ac:dyDescent="0.3">
      <c r="A3" s="75" t="s">
        <v>13</v>
      </c>
      <c r="B3" s="75"/>
      <c r="C3" s="75"/>
      <c r="D3" s="75"/>
      <c r="E3" s="75"/>
      <c r="F3" s="75"/>
      <c r="G3" s="75"/>
      <c r="H3" s="75"/>
      <c r="I3" s="75"/>
    </row>
    <row r="4" spans="1:9" ht="15.6" x14ac:dyDescent="0.3">
      <c r="A4" s="11" t="s">
        <v>0</v>
      </c>
      <c r="B4" s="69" t="s">
        <v>14</v>
      </c>
      <c r="C4" s="69"/>
      <c r="D4" s="69"/>
      <c r="E4" s="69"/>
      <c r="F4" s="69"/>
      <c r="G4" s="69"/>
      <c r="H4" s="76"/>
      <c r="I4" s="74"/>
    </row>
    <row r="5" spans="1:9" ht="49.2" customHeight="1" x14ac:dyDescent="0.3">
      <c r="A5" s="11" t="s">
        <v>1</v>
      </c>
      <c r="B5" s="69" t="s">
        <v>101</v>
      </c>
      <c r="C5" s="69"/>
      <c r="D5" s="69"/>
      <c r="E5" s="69"/>
      <c r="F5" s="69"/>
      <c r="G5" s="69"/>
      <c r="H5" s="77" t="s">
        <v>102</v>
      </c>
      <c r="I5" s="77"/>
    </row>
    <row r="6" spans="1:9" ht="15.6" x14ac:dyDescent="0.3">
      <c r="A6" s="11" t="s">
        <v>2</v>
      </c>
      <c r="B6" s="69" t="s">
        <v>16</v>
      </c>
      <c r="C6" s="69"/>
      <c r="D6" s="69"/>
      <c r="E6" s="69"/>
      <c r="F6" s="69"/>
      <c r="G6" s="69"/>
      <c r="H6" s="73" t="s">
        <v>108</v>
      </c>
      <c r="I6" s="74"/>
    </row>
    <row r="7" spans="1:9" ht="15.6" x14ac:dyDescent="0.3">
      <c r="A7" s="11" t="s">
        <v>3</v>
      </c>
      <c r="B7" s="69" t="s">
        <v>17</v>
      </c>
      <c r="C7" s="69"/>
      <c r="D7" s="69"/>
      <c r="E7" s="69"/>
      <c r="F7" s="69"/>
      <c r="G7" s="69"/>
      <c r="H7" s="74">
        <v>12</v>
      </c>
      <c r="I7" s="74"/>
    </row>
    <row r="8" spans="1:9" ht="15.6" x14ac:dyDescent="0.3">
      <c r="A8" s="12" t="s">
        <v>5</v>
      </c>
      <c r="B8" s="70" t="s">
        <v>109</v>
      </c>
      <c r="C8" s="70"/>
      <c r="D8" s="70"/>
      <c r="E8" s="70"/>
      <c r="F8" s="70"/>
      <c r="G8" s="70"/>
      <c r="H8" s="71" t="s">
        <v>127</v>
      </c>
      <c r="I8" s="71"/>
    </row>
    <row r="9" spans="1:9" ht="15.6" x14ac:dyDescent="0.3">
      <c r="A9" s="13"/>
      <c r="B9" s="14"/>
      <c r="C9" s="14"/>
      <c r="D9" s="14"/>
      <c r="E9" s="14"/>
      <c r="F9" s="14"/>
      <c r="G9" s="14"/>
      <c r="H9" s="13"/>
      <c r="I9" s="13"/>
    </row>
    <row r="10" spans="1:9" ht="15.6" x14ac:dyDescent="0.3">
      <c r="A10" s="75" t="s">
        <v>18</v>
      </c>
      <c r="B10" s="75"/>
      <c r="C10" s="75"/>
      <c r="D10" s="75"/>
      <c r="E10" s="75"/>
      <c r="F10" s="75"/>
      <c r="G10" s="75"/>
      <c r="H10" s="75"/>
      <c r="I10" s="75"/>
    </row>
    <row r="11" spans="1:9" ht="15.6" x14ac:dyDescent="0.3">
      <c r="A11" s="11">
        <v>1</v>
      </c>
      <c r="B11" s="69" t="s">
        <v>19</v>
      </c>
      <c r="C11" s="69"/>
      <c r="D11" s="69"/>
      <c r="E11" s="69"/>
      <c r="F11" s="69"/>
      <c r="G11" s="69"/>
      <c r="H11" s="78">
        <v>1653.63</v>
      </c>
      <c r="I11" s="74"/>
    </row>
    <row r="12" spans="1:9" ht="15.6" x14ac:dyDescent="0.3">
      <c r="A12" s="11">
        <v>2</v>
      </c>
      <c r="B12" s="69" t="s">
        <v>4</v>
      </c>
      <c r="C12" s="69"/>
      <c r="D12" s="69"/>
      <c r="E12" s="69"/>
      <c r="F12" s="69"/>
      <c r="G12" s="69"/>
      <c r="H12" s="76">
        <v>45658</v>
      </c>
      <c r="I12" s="74"/>
    </row>
    <row r="13" spans="1:9" ht="15.6" x14ac:dyDescent="0.3">
      <c r="A13" s="80"/>
      <c r="B13" s="80"/>
      <c r="C13" s="80"/>
      <c r="D13" s="80"/>
      <c r="E13" s="80"/>
      <c r="F13" s="80"/>
      <c r="G13" s="80"/>
      <c r="H13" s="80"/>
      <c r="I13" s="80"/>
    </row>
    <row r="14" spans="1:9" ht="15.6" x14ac:dyDescent="0.3">
      <c r="A14" s="81" t="s">
        <v>20</v>
      </c>
      <c r="B14" s="81"/>
      <c r="C14" s="81"/>
      <c r="D14" s="81"/>
      <c r="E14" s="81"/>
      <c r="F14" s="81"/>
      <c r="G14" s="81"/>
      <c r="H14" s="81"/>
      <c r="I14" s="81"/>
    </row>
    <row r="15" spans="1:9" ht="15.6" x14ac:dyDescent="0.3">
      <c r="A15" s="15">
        <v>1</v>
      </c>
      <c r="B15" s="79" t="s">
        <v>21</v>
      </c>
      <c r="C15" s="79"/>
      <c r="D15" s="79"/>
      <c r="E15" s="79"/>
      <c r="F15" s="79"/>
      <c r="G15" s="79"/>
      <c r="H15" s="15" t="s">
        <v>11</v>
      </c>
      <c r="I15" s="15" t="s">
        <v>22</v>
      </c>
    </row>
    <row r="16" spans="1:9" ht="15.6" x14ac:dyDescent="0.3">
      <c r="A16" s="15" t="s">
        <v>0</v>
      </c>
      <c r="B16" s="69" t="s">
        <v>133</v>
      </c>
      <c r="C16" s="69"/>
      <c r="D16" s="69"/>
      <c r="E16" s="69"/>
      <c r="F16" s="69"/>
      <c r="G16" s="69"/>
      <c r="H16" s="16"/>
      <c r="I16" s="17">
        <f>H11/220</f>
        <v>7.5165000000000006</v>
      </c>
    </row>
    <row r="17" spans="1:9" ht="15.6" x14ac:dyDescent="0.3">
      <c r="A17" s="57" t="s">
        <v>1</v>
      </c>
      <c r="B17" s="70" t="s">
        <v>140</v>
      </c>
      <c r="C17" s="70"/>
      <c r="D17" s="70"/>
      <c r="E17" s="70"/>
      <c r="F17" s="70"/>
      <c r="G17" s="70"/>
      <c r="H17" s="58">
        <v>0.2</v>
      </c>
      <c r="I17" s="59">
        <f>(1518*20%)/220</f>
        <v>1.3800000000000001</v>
      </c>
    </row>
    <row r="18" spans="1:9" ht="15.6" x14ac:dyDescent="0.3">
      <c r="A18" s="15" t="s">
        <v>2</v>
      </c>
      <c r="B18" s="69" t="s">
        <v>134</v>
      </c>
      <c r="C18" s="69"/>
      <c r="D18" s="69"/>
      <c r="E18" s="69"/>
      <c r="F18" s="69"/>
      <c r="G18" s="69"/>
      <c r="H18" s="18">
        <v>0.5</v>
      </c>
      <c r="I18" s="17">
        <f>(I16+I17)*H18</f>
        <v>4.4482500000000007</v>
      </c>
    </row>
    <row r="19" spans="1:9" ht="15.6" x14ac:dyDescent="0.3">
      <c r="A19" s="79" t="s">
        <v>23</v>
      </c>
      <c r="B19" s="79"/>
      <c r="C19" s="79"/>
      <c r="D19" s="79"/>
      <c r="E19" s="79"/>
      <c r="F19" s="79"/>
      <c r="G19" s="79"/>
      <c r="H19" s="79"/>
      <c r="I19" s="19">
        <f>SUM(I16:I18)</f>
        <v>13.344750000000001</v>
      </c>
    </row>
    <row r="20" spans="1:9" ht="15.6" x14ac:dyDescent="0.3">
      <c r="A20" s="20"/>
      <c r="B20" s="20"/>
      <c r="C20" s="20"/>
      <c r="D20" s="20"/>
      <c r="E20" s="20"/>
      <c r="F20" s="20"/>
      <c r="G20" s="20"/>
      <c r="H20" s="20"/>
      <c r="I20" s="21"/>
    </row>
    <row r="21" spans="1:9" ht="15.6" x14ac:dyDescent="0.3">
      <c r="A21" s="81" t="s">
        <v>24</v>
      </c>
      <c r="B21" s="81"/>
      <c r="C21" s="81"/>
      <c r="D21" s="81"/>
      <c r="E21" s="81"/>
      <c r="F21" s="81"/>
      <c r="G21" s="81"/>
      <c r="H21" s="81"/>
      <c r="I21" s="81"/>
    </row>
    <row r="22" spans="1:9" ht="15.6" x14ac:dyDescent="0.3">
      <c r="A22" s="82" t="s">
        <v>25</v>
      </c>
      <c r="B22" s="82"/>
      <c r="C22" s="82"/>
      <c r="D22" s="82"/>
      <c r="E22" s="82"/>
      <c r="F22" s="82"/>
      <c r="G22" s="82"/>
      <c r="H22" s="22" t="s">
        <v>11</v>
      </c>
      <c r="I22" s="22" t="s">
        <v>22</v>
      </c>
    </row>
    <row r="23" spans="1:9" ht="15.6" x14ac:dyDescent="0.3">
      <c r="A23" s="15" t="s">
        <v>0</v>
      </c>
      <c r="B23" s="69" t="s">
        <v>26</v>
      </c>
      <c r="C23" s="69"/>
      <c r="D23" s="69"/>
      <c r="E23" s="69"/>
      <c r="F23" s="69"/>
      <c r="G23" s="69"/>
      <c r="H23" s="23">
        <v>8.3333000000000004E-2</v>
      </c>
      <c r="I23" s="24">
        <f>TRUNC($I$19*H23,2)</f>
        <v>1.1100000000000001</v>
      </c>
    </row>
    <row r="24" spans="1:9" ht="15.6" x14ac:dyDescent="0.3">
      <c r="A24" s="15" t="s">
        <v>1</v>
      </c>
      <c r="B24" s="69" t="s">
        <v>27</v>
      </c>
      <c r="C24" s="69"/>
      <c r="D24" s="69"/>
      <c r="E24" s="69"/>
      <c r="F24" s="69"/>
      <c r="G24" s="69"/>
      <c r="H24" s="25">
        <v>0.121</v>
      </c>
      <c r="I24" s="24">
        <f>TRUNC($I$19*H24,2)</f>
        <v>1.61</v>
      </c>
    </row>
    <row r="25" spans="1:9" ht="15.6" x14ac:dyDescent="0.3">
      <c r="A25" s="79" t="s">
        <v>28</v>
      </c>
      <c r="B25" s="79"/>
      <c r="C25" s="79"/>
      <c r="D25" s="79"/>
      <c r="E25" s="79"/>
      <c r="F25" s="79"/>
      <c r="G25" s="79"/>
      <c r="H25" s="26">
        <f>SUM(H23:H24)</f>
        <v>0.20433299999999999</v>
      </c>
      <c r="I25" s="27">
        <f>SUM(I23:I24)</f>
        <v>2.72</v>
      </c>
    </row>
    <row r="26" spans="1:9" ht="15.6" x14ac:dyDescent="0.3">
      <c r="A26" s="20"/>
      <c r="B26" s="20"/>
      <c r="C26" s="20"/>
      <c r="D26" s="20"/>
      <c r="E26" s="20"/>
      <c r="F26" s="20"/>
      <c r="G26" s="20"/>
      <c r="H26" s="28"/>
      <c r="I26" s="21"/>
    </row>
    <row r="27" spans="1:9" ht="15.6" x14ac:dyDescent="0.3">
      <c r="A27" s="82" t="s">
        <v>29</v>
      </c>
      <c r="B27" s="82"/>
      <c r="C27" s="82"/>
      <c r="D27" s="82"/>
      <c r="E27" s="82"/>
      <c r="F27" s="82"/>
      <c r="G27" s="82"/>
      <c r="H27" s="22" t="s">
        <v>11</v>
      </c>
      <c r="I27" s="22" t="s">
        <v>22</v>
      </c>
    </row>
    <row r="28" spans="1:9" ht="15.6" x14ac:dyDescent="0.3">
      <c r="A28" s="15" t="s">
        <v>0</v>
      </c>
      <c r="B28" s="69" t="s">
        <v>30</v>
      </c>
      <c r="C28" s="69"/>
      <c r="D28" s="69"/>
      <c r="E28" s="69"/>
      <c r="F28" s="69"/>
      <c r="G28" s="69"/>
      <c r="H28" s="23">
        <v>0.2</v>
      </c>
      <c r="I28" s="24">
        <f>TRUNC(($I$19+$I$25)*$H$28,2)</f>
        <v>3.21</v>
      </c>
    </row>
    <row r="29" spans="1:9" ht="15.6" x14ac:dyDescent="0.3">
      <c r="A29" s="15" t="s">
        <v>1</v>
      </c>
      <c r="B29" s="69" t="s">
        <v>31</v>
      </c>
      <c r="C29" s="69"/>
      <c r="D29" s="69"/>
      <c r="E29" s="69"/>
      <c r="F29" s="69"/>
      <c r="G29" s="69"/>
      <c r="H29" s="23">
        <v>2.5000000000000001E-2</v>
      </c>
      <c r="I29" s="24">
        <f>TRUNC(($I$19+$I$25)*$H$29,2)</f>
        <v>0.4</v>
      </c>
    </row>
    <row r="30" spans="1:9" ht="15.6" x14ac:dyDescent="0.3">
      <c r="A30" s="15" t="s">
        <v>2</v>
      </c>
      <c r="B30" s="69" t="s">
        <v>32</v>
      </c>
      <c r="C30" s="69"/>
      <c r="D30" s="69"/>
      <c r="E30" s="69"/>
      <c r="F30" s="69"/>
      <c r="G30" s="69"/>
      <c r="H30" s="29">
        <v>0.03</v>
      </c>
      <c r="I30" s="24">
        <f>TRUNC(($I$19+$I$25)*$H$30,2)</f>
        <v>0.48</v>
      </c>
    </row>
    <row r="31" spans="1:9" ht="15.6" x14ac:dyDescent="0.3">
      <c r="A31" s="15" t="s">
        <v>3</v>
      </c>
      <c r="B31" s="69" t="s">
        <v>33</v>
      </c>
      <c r="C31" s="69"/>
      <c r="D31" s="69"/>
      <c r="E31" s="69"/>
      <c r="F31" s="69"/>
      <c r="G31" s="69"/>
      <c r="H31" s="23">
        <v>1.4999999999999999E-2</v>
      </c>
      <c r="I31" s="24">
        <f>TRUNC(($I$19+$I$25)*$H$31,2)</f>
        <v>0.24</v>
      </c>
    </row>
    <row r="32" spans="1:9" ht="15.6" x14ac:dyDescent="0.3">
      <c r="A32" s="15" t="s">
        <v>5</v>
      </c>
      <c r="B32" s="69" t="s">
        <v>34</v>
      </c>
      <c r="C32" s="69"/>
      <c r="D32" s="69"/>
      <c r="E32" s="69"/>
      <c r="F32" s="69"/>
      <c r="G32" s="69"/>
      <c r="H32" s="23">
        <v>0.01</v>
      </c>
      <c r="I32" s="24">
        <f>TRUNC(($I$19+$I$25)*$H$32,2)</f>
        <v>0.16</v>
      </c>
    </row>
    <row r="33" spans="1:9" ht="15.6" x14ac:dyDescent="0.3">
      <c r="A33" s="15" t="s">
        <v>6</v>
      </c>
      <c r="B33" s="69" t="s">
        <v>35</v>
      </c>
      <c r="C33" s="69"/>
      <c r="D33" s="69"/>
      <c r="E33" s="69"/>
      <c r="F33" s="69"/>
      <c r="G33" s="69"/>
      <c r="H33" s="23">
        <v>6.0000000000000001E-3</v>
      </c>
      <c r="I33" s="24">
        <f>TRUNC(($I$19+$I$25)*$H$33,2)</f>
        <v>0.09</v>
      </c>
    </row>
    <row r="34" spans="1:9" ht="15.6" x14ac:dyDescent="0.3">
      <c r="A34" s="15" t="s">
        <v>7</v>
      </c>
      <c r="B34" s="69" t="s">
        <v>36</v>
      </c>
      <c r="C34" s="69"/>
      <c r="D34" s="69"/>
      <c r="E34" s="69"/>
      <c r="F34" s="69"/>
      <c r="G34" s="69"/>
      <c r="H34" s="23">
        <v>2E-3</v>
      </c>
      <c r="I34" s="24">
        <f>TRUNC(($I$19+$I$25)*$H$34,2)</f>
        <v>0.03</v>
      </c>
    </row>
    <row r="35" spans="1:9" ht="15.6" x14ac:dyDescent="0.3">
      <c r="A35" s="15" t="s">
        <v>8</v>
      </c>
      <c r="B35" s="69" t="s">
        <v>37</v>
      </c>
      <c r="C35" s="69"/>
      <c r="D35" s="69"/>
      <c r="E35" s="69"/>
      <c r="F35" s="69"/>
      <c r="G35" s="69"/>
      <c r="H35" s="23">
        <v>0.08</v>
      </c>
      <c r="I35" s="24">
        <f>TRUNC(($I$19+$I$25)*$H$35,2)</f>
        <v>1.28</v>
      </c>
    </row>
    <row r="36" spans="1:9" ht="15.6" x14ac:dyDescent="0.3">
      <c r="A36" s="79" t="s">
        <v>38</v>
      </c>
      <c r="B36" s="79"/>
      <c r="C36" s="79"/>
      <c r="D36" s="79"/>
      <c r="E36" s="79"/>
      <c r="F36" s="79"/>
      <c r="G36" s="79"/>
      <c r="H36" s="26">
        <f>SUM(H28:H35)</f>
        <v>0.36800000000000005</v>
      </c>
      <c r="I36" s="27">
        <f>SUM(I28:I35)</f>
        <v>5.8900000000000006</v>
      </c>
    </row>
    <row r="37" spans="1:9" ht="15.6" x14ac:dyDescent="0.3">
      <c r="A37" s="89"/>
      <c r="B37" s="89"/>
      <c r="C37" s="89"/>
      <c r="D37" s="89"/>
      <c r="E37" s="89"/>
      <c r="F37" s="89"/>
      <c r="G37" s="89"/>
      <c r="H37" s="89"/>
      <c r="I37" s="90"/>
    </row>
    <row r="38" spans="1:9" ht="15.6" x14ac:dyDescent="0.3">
      <c r="A38" s="82" t="s">
        <v>39</v>
      </c>
      <c r="B38" s="82"/>
      <c r="C38" s="82"/>
      <c r="D38" s="82"/>
      <c r="E38" s="82"/>
      <c r="F38" s="82"/>
      <c r="G38" s="82"/>
      <c r="H38" s="31"/>
      <c r="I38" s="22" t="s">
        <v>22</v>
      </c>
    </row>
    <row r="39" spans="1:9" ht="15.6" x14ac:dyDescent="0.3">
      <c r="A39" s="15" t="s">
        <v>0</v>
      </c>
      <c r="B39" s="108" t="s">
        <v>120</v>
      </c>
      <c r="C39" s="108"/>
      <c r="D39" s="108"/>
      <c r="E39" s="108"/>
      <c r="F39" s="108"/>
      <c r="G39" s="108"/>
      <c r="H39" s="11" t="s">
        <v>40</v>
      </c>
      <c r="I39" s="32">
        <v>0</v>
      </c>
    </row>
    <row r="40" spans="1:9" ht="15.6" x14ac:dyDescent="0.3">
      <c r="A40" s="15" t="s">
        <v>1</v>
      </c>
      <c r="B40" s="108" t="s">
        <v>121</v>
      </c>
      <c r="C40" s="108"/>
      <c r="D40" s="108"/>
      <c r="E40" s="108"/>
      <c r="F40" s="108"/>
      <c r="G40" s="108"/>
      <c r="H40" s="11" t="s">
        <v>40</v>
      </c>
      <c r="I40" s="32">
        <v>0</v>
      </c>
    </row>
    <row r="41" spans="1:9" ht="15.6" x14ac:dyDescent="0.3">
      <c r="A41" s="15" t="s">
        <v>1</v>
      </c>
      <c r="B41" s="108" t="s">
        <v>122</v>
      </c>
      <c r="C41" s="108"/>
      <c r="D41" s="108"/>
      <c r="E41" s="108"/>
      <c r="F41" s="108"/>
      <c r="G41" s="108"/>
      <c r="H41" s="11" t="s">
        <v>40</v>
      </c>
      <c r="I41" s="32">
        <v>0</v>
      </c>
    </row>
    <row r="42" spans="1:9" ht="15.6" x14ac:dyDescent="0.3">
      <c r="A42" s="15" t="s">
        <v>2</v>
      </c>
      <c r="B42" s="86" t="s">
        <v>123</v>
      </c>
      <c r="C42" s="87"/>
      <c r="D42" s="87"/>
      <c r="E42" s="87"/>
      <c r="F42" s="87"/>
      <c r="G42" s="88"/>
      <c r="H42" s="11" t="s">
        <v>40</v>
      </c>
      <c r="I42" s="32">
        <f>I19*7%</f>
        <v>0.93413250000000014</v>
      </c>
    </row>
    <row r="43" spans="1:9" ht="15.6" x14ac:dyDescent="0.3">
      <c r="A43" s="15" t="s">
        <v>3</v>
      </c>
      <c r="B43" s="108" t="s">
        <v>124</v>
      </c>
      <c r="C43" s="108"/>
      <c r="D43" s="108"/>
      <c r="E43" s="108"/>
      <c r="F43" s="108"/>
      <c r="G43" s="108"/>
      <c r="H43" s="11" t="s">
        <v>40</v>
      </c>
      <c r="I43" s="32">
        <v>0</v>
      </c>
    </row>
    <row r="44" spans="1:9" ht="15.6" x14ac:dyDescent="0.3">
      <c r="A44" s="15"/>
      <c r="B44" s="83"/>
      <c r="C44" s="84"/>
      <c r="D44" s="84"/>
      <c r="E44" s="84"/>
      <c r="F44" s="84"/>
      <c r="G44" s="85"/>
      <c r="H44" s="11"/>
      <c r="I44" s="32"/>
    </row>
    <row r="45" spans="1:9" ht="15.6" x14ac:dyDescent="0.3">
      <c r="A45" s="79" t="s">
        <v>41</v>
      </c>
      <c r="B45" s="79"/>
      <c r="C45" s="79"/>
      <c r="D45" s="79"/>
      <c r="E45" s="79"/>
      <c r="F45" s="79"/>
      <c r="G45" s="79"/>
      <c r="H45" s="79"/>
      <c r="I45" s="27">
        <f>SUM(I39:I44)</f>
        <v>0.93413250000000014</v>
      </c>
    </row>
    <row r="46" spans="1:9" ht="15.6" x14ac:dyDescent="0.3">
      <c r="A46" s="89"/>
      <c r="B46" s="89"/>
      <c r="C46" s="89"/>
      <c r="D46" s="89"/>
      <c r="E46" s="89"/>
      <c r="F46" s="89"/>
      <c r="G46" s="89"/>
      <c r="H46" s="89"/>
      <c r="I46" s="90"/>
    </row>
    <row r="47" spans="1:9" ht="15.6" x14ac:dyDescent="0.3">
      <c r="A47" s="75" t="s">
        <v>42</v>
      </c>
      <c r="B47" s="75"/>
      <c r="C47" s="75"/>
      <c r="D47" s="75"/>
      <c r="E47" s="75"/>
      <c r="F47" s="75"/>
      <c r="G47" s="75"/>
      <c r="H47" s="75"/>
      <c r="I47" s="75"/>
    </row>
    <row r="48" spans="1:9" ht="15.6" x14ac:dyDescent="0.3">
      <c r="A48" s="79" t="s">
        <v>43</v>
      </c>
      <c r="B48" s="79"/>
      <c r="C48" s="79"/>
      <c r="D48" s="79"/>
      <c r="E48" s="79"/>
      <c r="F48" s="79"/>
      <c r="G48" s="79"/>
      <c r="H48" s="79"/>
      <c r="I48" s="15" t="s">
        <v>22</v>
      </c>
    </row>
    <row r="49" spans="1:9" ht="15.6" x14ac:dyDescent="0.3">
      <c r="A49" s="15" t="s">
        <v>44</v>
      </c>
      <c r="B49" s="69" t="s">
        <v>45</v>
      </c>
      <c r="C49" s="69"/>
      <c r="D49" s="69"/>
      <c r="E49" s="69"/>
      <c r="F49" s="69"/>
      <c r="G49" s="69"/>
      <c r="H49" s="69"/>
      <c r="I49" s="24">
        <f>I25</f>
        <v>2.72</v>
      </c>
    </row>
    <row r="50" spans="1:9" ht="15.6" x14ac:dyDescent="0.3">
      <c r="A50" s="15" t="s">
        <v>46</v>
      </c>
      <c r="B50" s="69" t="s">
        <v>47</v>
      </c>
      <c r="C50" s="69"/>
      <c r="D50" s="69"/>
      <c r="E50" s="69"/>
      <c r="F50" s="69"/>
      <c r="G50" s="69"/>
      <c r="H50" s="69"/>
      <c r="I50" s="24">
        <f>I36</f>
        <v>5.8900000000000006</v>
      </c>
    </row>
    <row r="51" spans="1:9" ht="15.6" x14ac:dyDescent="0.3">
      <c r="A51" s="15" t="s">
        <v>48</v>
      </c>
      <c r="B51" s="69" t="s">
        <v>9</v>
      </c>
      <c r="C51" s="69"/>
      <c r="D51" s="69"/>
      <c r="E51" s="69"/>
      <c r="F51" s="69"/>
      <c r="G51" s="69"/>
      <c r="H51" s="69"/>
      <c r="I51" s="24">
        <f>I45</f>
        <v>0.93413250000000014</v>
      </c>
    </row>
    <row r="52" spans="1:9" ht="15.6" x14ac:dyDescent="0.3">
      <c r="A52" s="79" t="s">
        <v>49</v>
      </c>
      <c r="B52" s="79"/>
      <c r="C52" s="79"/>
      <c r="D52" s="79"/>
      <c r="E52" s="79"/>
      <c r="F52" s="79"/>
      <c r="G52" s="79"/>
      <c r="H52" s="79"/>
      <c r="I52" s="27">
        <f>SUM(I49:I51)</f>
        <v>9.5441325000000017</v>
      </c>
    </row>
    <row r="53" spans="1:9" ht="15.6" x14ac:dyDescent="0.3">
      <c r="A53" s="91"/>
      <c r="B53" s="92"/>
      <c r="C53" s="92"/>
      <c r="D53" s="92"/>
      <c r="E53" s="92"/>
      <c r="F53" s="92"/>
      <c r="G53" s="92"/>
      <c r="H53" s="92"/>
      <c r="I53" s="92"/>
    </row>
    <row r="54" spans="1:9" ht="15.6" x14ac:dyDescent="0.3">
      <c r="A54" s="81" t="s">
        <v>50</v>
      </c>
      <c r="B54" s="81"/>
      <c r="C54" s="81"/>
      <c r="D54" s="81"/>
      <c r="E54" s="81"/>
      <c r="F54" s="81"/>
      <c r="G54" s="81"/>
      <c r="H54" s="81"/>
      <c r="I54" s="81"/>
    </row>
    <row r="55" spans="1:9" ht="15.6" x14ac:dyDescent="0.3">
      <c r="A55" s="15">
        <v>3</v>
      </c>
      <c r="B55" s="79" t="s">
        <v>51</v>
      </c>
      <c r="C55" s="79"/>
      <c r="D55" s="79"/>
      <c r="E55" s="79"/>
      <c r="F55" s="79"/>
      <c r="G55" s="79"/>
      <c r="H55" s="15" t="s">
        <v>11</v>
      </c>
      <c r="I55" s="15" t="s">
        <v>22</v>
      </c>
    </row>
    <row r="56" spans="1:9" ht="15.6" x14ac:dyDescent="0.3">
      <c r="A56" s="15" t="s">
        <v>0</v>
      </c>
      <c r="B56" s="69" t="s">
        <v>52</v>
      </c>
      <c r="C56" s="69"/>
      <c r="D56" s="69"/>
      <c r="E56" s="69"/>
      <c r="F56" s="69"/>
      <c r="G56" s="69"/>
      <c r="H56" s="23">
        <f>(1/12)*5%</f>
        <v>4.1666666666666666E-3</v>
      </c>
      <c r="I56" s="24">
        <f>TRUNC(H56*$I$19,2)</f>
        <v>0.05</v>
      </c>
    </row>
    <row r="57" spans="1:9" ht="15.6" x14ac:dyDescent="0.3">
      <c r="A57" s="15" t="s">
        <v>1</v>
      </c>
      <c r="B57" s="69" t="s">
        <v>53</v>
      </c>
      <c r="C57" s="69"/>
      <c r="D57" s="69"/>
      <c r="E57" s="69"/>
      <c r="F57" s="69"/>
      <c r="G57" s="69"/>
      <c r="H57" s="23">
        <f>H35*H56</f>
        <v>3.3333333333333332E-4</v>
      </c>
      <c r="I57" s="24">
        <f>TRUNC(H57*$I$19,2)</f>
        <v>0</v>
      </c>
    </row>
    <row r="58" spans="1:9" ht="15.6" x14ac:dyDescent="0.3">
      <c r="A58" s="15" t="s">
        <v>2</v>
      </c>
      <c r="B58" s="69" t="s">
        <v>54</v>
      </c>
      <c r="C58" s="69"/>
      <c r="D58" s="69"/>
      <c r="E58" s="69"/>
      <c r="F58" s="69"/>
      <c r="G58" s="69"/>
      <c r="H58" s="23">
        <f>((7/30)/12)</f>
        <v>1.9444444444444445E-2</v>
      </c>
      <c r="I58" s="24">
        <f t="shared" ref="I58:I59" si="0">TRUNC(H58*$I$19,2)</f>
        <v>0.25</v>
      </c>
    </row>
    <row r="59" spans="1:9" ht="15.6" x14ac:dyDescent="0.3">
      <c r="A59" s="15" t="s">
        <v>3</v>
      </c>
      <c r="B59" s="69" t="s">
        <v>55</v>
      </c>
      <c r="C59" s="69"/>
      <c r="D59" s="69"/>
      <c r="E59" s="69"/>
      <c r="F59" s="69"/>
      <c r="G59" s="69"/>
      <c r="H59" s="25">
        <f>H36*H58</f>
        <v>7.1555555555555565E-3</v>
      </c>
      <c r="I59" s="24">
        <f t="shared" si="0"/>
        <v>0.09</v>
      </c>
    </row>
    <row r="60" spans="1:9" ht="30" customHeight="1" x14ac:dyDescent="0.3">
      <c r="A60" s="15" t="s">
        <v>5</v>
      </c>
      <c r="B60" s="93" t="s">
        <v>100</v>
      </c>
      <c r="C60" s="93"/>
      <c r="D60" s="93"/>
      <c r="E60" s="93"/>
      <c r="F60" s="93"/>
      <c r="G60" s="93"/>
      <c r="H60" s="23">
        <v>0.04</v>
      </c>
      <c r="I60" s="24">
        <f>TRUNC(H60*$I$19,2)</f>
        <v>0.53</v>
      </c>
    </row>
    <row r="61" spans="1:9" ht="15.6" x14ac:dyDescent="0.3">
      <c r="A61" s="79" t="s">
        <v>56</v>
      </c>
      <c r="B61" s="79"/>
      <c r="C61" s="79"/>
      <c r="D61" s="79"/>
      <c r="E61" s="79"/>
      <c r="F61" s="79"/>
      <c r="G61" s="79"/>
      <c r="H61" s="26">
        <f>SUM(H56:H60)</f>
        <v>7.1099999999999997E-2</v>
      </c>
      <c r="I61" s="27">
        <f>SUM(I56:I60)</f>
        <v>0.92</v>
      </c>
    </row>
    <row r="62" spans="1:9" ht="15.6" x14ac:dyDescent="0.3">
      <c r="A62" s="94"/>
      <c r="B62" s="95"/>
      <c r="C62" s="95"/>
      <c r="D62" s="95"/>
      <c r="E62" s="95"/>
      <c r="F62" s="95"/>
      <c r="G62" s="95"/>
      <c r="H62" s="95"/>
      <c r="I62" s="95"/>
    </row>
    <row r="63" spans="1:9" ht="15.6" x14ac:dyDescent="0.3">
      <c r="A63" s="81" t="s">
        <v>57</v>
      </c>
      <c r="B63" s="81"/>
      <c r="C63" s="81"/>
      <c r="D63" s="81"/>
      <c r="E63" s="81"/>
      <c r="F63" s="81"/>
      <c r="G63" s="81"/>
      <c r="H63" s="81"/>
      <c r="I63" s="81"/>
    </row>
    <row r="64" spans="1:9" ht="15.6" x14ac:dyDescent="0.3">
      <c r="A64" s="79" t="s">
        <v>58</v>
      </c>
      <c r="B64" s="79"/>
      <c r="C64" s="79"/>
      <c r="D64" s="79"/>
      <c r="E64" s="79"/>
      <c r="F64" s="79"/>
      <c r="G64" s="79"/>
      <c r="H64" s="15" t="s">
        <v>11</v>
      </c>
      <c r="I64" s="15" t="s">
        <v>22</v>
      </c>
    </row>
    <row r="65" spans="1:9" ht="15.6" x14ac:dyDescent="0.3">
      <c r="A65" s="15" t="s">
        <v>0</v>
      </c>
      <c r="B65" s="69" t="s">
        <v>59</v>
      </c>
      <c r="C65" s="69"/>
      <c r="D65" s="69"/>
      <c r="E65" s="69"/>
      <c r="F65" s="69"/>
      <c r="G65" s="69"/>
      <c r="H65" s="25">
        <v>0</v>
      </c>
      <c r="I65" s="24">
        <v>0</v>
      </c>
    </row>
    <row r="66" spans="1:9" ht="15.6" x14ac:dyDescent="0.3">
      <c r="A66" s="15" t="s">
        <v>1</v>
      </c>
      <c r="B66" s="69" t="s">
        <v>60</v>
      </c>
      <c r="C66" s="69"/>
      <c r="D66" s="69"/>
      <c r="E66" s="69"/>
      <c r="F66" s="69"/>
      <c r="G66" s="69"/>
      <c r="H66" s="25">
        <v>0</v>
      </c>
      <c r="I66" s="24">
        <v>0</v>
      </c>
    </row>
    <row r="67" spans="1:9" ht="15.6" x14ac:dyDescent="0.3">
      <c r="A67" s="15" t="s">
        <v>2</v>
      </c>
      <c r="B67" s="69" t="s">
        <v>61</v>
      </c>
      <c r="C67" s="69"/>
      <c r="D67" s="69"/>
      <c r="E67" s="69"/>
      <c r="F67" s="69"/>
      <c r="G67" s="69"/>
      <c r="H67" s="25">
        <v>0</v>
      </c>
      <c r="I67" s="24">
        <v>0</v>
      </c>
    </row>
    <row r="68" spans="1:9" ht="15.6" x14ac:dyDescent="0.3">
      <c r="A68" s="15" t="s">
        <v>3</v>
      </c>
      <c r="B68" s="69" t="s">
        <v>62</v>
      </c>
      <c r="C68" s="69"/>
      <c r="D68" s="69"/>
      <c r="E68" s="69"/>
      <c r="F68" s="69"/>
      <c r="G68" s="69"/>
      <c r="H68" s="25">
        <v>0</v>
      </c>
      <c r="I68" s="24">
        <v>0</v>
      </c>
    </row>
    <row r="69" spans="1:9" ht="15.6" x14ac:dyDescent="0.3">
      <c r="A69" s="15" t="s">
        <v>5</v>
      </c>
      <c r="B69" s="69" t="s">
        <v>63</v>
      </c>
      <c r="C69" s="69"/>
      <c r="D69" s="69"/>
      <c r="E69" s="69"/>
      <c r="F69" s="69"/>
      <c r="G69" s="69"/>
      <c r="H69" s="25">
        <v>0</v>
      </c>
      <c r="I69" s="24">
        <f>TRUNC(($I$19)*H69,2)</f>
        <v>0</v>
      </c>
    </row>
    <row r="70" spans="1:9" ht="15.6" x14ac:dyDescent="0.3">
      <c r="A70" s="15" t="s">
        <v>6</v>
      </c>
      <c r="B70" s="69" t="s">
        <v>64</v>
      </c>
      <c r="C70" s="69"/>
      <c r="D70" s="69"/>
      <c r="E70" s="69"/>
      <c r="F70" s="69"/>
      <c r="G70" s="69"/>
      <c r="H70" s="25">
        <v>0</v>
      </c>
      <c r="I70" s="24">
        <f>TRUNC(($I$19)*H70,2)</f>
        <v>0</v>
      </c>
    </row>
    <row r="71" spans="1:9" ht="15.6" x14ac:dyDescent="0.3">
      <c r="A71" s="79" t="s">
        <v>65</v>
      </c>
      <c r="B71" s="79"/>
      <c r="C71" s="79"/>
      <c r="D71" s="79"/>
      <c r="E71" s="79"/>
      <c r="F71" s="79"/>
      <c r="G71" s="79"/>
      <c r="H71" s="26">
        <f>SUM(H65:H70)</f>
        <v>0</v>
      </c>
      <c r="I71" s="27">
        <f>SUM(I65:I70)</f>
        <v>0</v>
      </c>
    </row>
    <row r="72" spans="1:9" ht="15.6" x14ac:dyDescent="0.3">
      <c r="A72" s="98"/>
      <c r="B72" s="99"/>
      <c r="C72" s="99"/>
      <c r="D72" s="99"/>
      <c r="E72" s="99"/>
      <c r="F72" s="99"/>
      <c r="G72" s="99"/>
      <c r="H72" s="99"/>
      <c r="I72" s="99"/>
    </row>
    <row r="73" spans="1:9" ht="15.6" x14ac:dyDescent="0.3">
      <c r="A73" s="79" t="s">
        <v>66</v>
      </c>
      <c r="B73" s="79"/>
      <c r="C73" s="79"/>
      <c r="D73" s="79"/>
      <c r="E73" s="79"/>
      <c r="F73" s="79"/>
      <c r="G73" s="79"/>
      <c r="H73" s="15" t="s">
        <v>11</v>
      </c>
      <c r="I73" s="15" t="s">
        <v>22</v>
      </c>
    </row>
    <row r="74" spans="1:9" ht="15.6" x14ac:dyDescent="0.3">
      <c r="A74" s="15" t="s">
        <v>0</v>
      </c>
      <c r="B74" s="93" t="s">
        <v>67</v>
      </c>
      <c r="C74" s="69"/>
      <c r="D74" s="69"/>
      <c r="E74" s="69"/>
      <c r="F74" s="69"/>
      <c r="G74" s="69"/>
      <c r="H74" s="23">
        <v>0</v>
      </c>
      <c r="I74" s="24">
        <v>0</v>
      </c>
    </row>
    <row r="75" spans="1:9" ht="15.6" x14ac:dyDescent="0.3">
      <c r="A75" s="79" t="s">
        <v>68</v>
      </c>
      <c r="B75" s="79"/>
      <c r="C75" s="79"/>
      <c r="D75" s="79"/>
      <c r="E75" s="79"/>
      <c r="F75" s="79"/>
      <c r="G75" s="79"/>
      <c r="H75" s="26">
        <v>0</v>
      </c>
      <c r="I75" s="27">
        <v>0</v>
      </c>
    </row>
    <row r="76" spans="1:9" ht="15.6" x14ac:dyDescent="0.3">
      <c r="A76" s="96"/>
      <c r="B76" s="97"/>
      <c r="C76" s="97"/>
      <c r="D76" s="97"/>
      <c r="E76" s="97"/>
      <c r="F76" s="97"/>
      <c r="G76" s="97"/>
      <c r="H76" s="97"/>
      <c r="I76" s="97"/>
    </row>
    <row r="77" spans="1:9" ht="15.6" x14ac:dyDescent="0.3">
      <c r="A77" s="75" t="s">
        <v>69</v>
      </c>
      <c r="B77" s="75"/>
      <c r="C77" s="75"/>
      <c r="D77" s="75"/>
      <c r="E77" s="75"/>
      <c r="F77" s="75"/>
      <c r="G77" s="75"/>
      <c r="H77" s="75"/>
      <c r="I77" s="75"/>
    </row>
    <row r="78" spans="1:9" ht="15.6" x14ac:dyDescent="0.3">
      <c r="A78" s="79" t="s">
        <v>70</v>
      </c>
      <c r="B78" s="79"/>
      <c r="C78" s="79"/>
      <c r="D78" s="79"/>
      <c r="E78" s="79"/>
      <c r="F78" s="79"/>
      <c r="G78" s="79"/>
      <c r="H78" s="79"/>
      <c r="I78" s="15" t="s">
        <v>22</v>
      </c>
    </row>
    <row r="79" spans="1:9" ht="15.6" x14ac:dyDescent="0.3">
      <c r="A79" s="15" t="s">
        <v>10</v>
      </c>
      <c r="B79" s="69" t="s">
        <v>71</v>
      </c>
      <c r="C79" s="69"/>
      <c r="D79" s="69"/>
      <c r="E79" s="69"/>
      <c r="F79" s="69"/>
      <c r="G79" s="69"/>
      <c r="H79" s="69"/>
      <c r="I79" s="24">
        <f>I71</f>
        <v>0</v>
      </c>
    </row>
    <row r="80" spans="1:9" ht="15.6" x14ac:dyDescent="0.3">
      <c r="A80" s="15" t="s">
        <v>12</v>
      </c>
      <c r="B80" s="69" t="s">
        <v>72</v>
      </c>
      <c r="C80" s="69"/>
      <c r="D80" s="69"/>
      <c r="E80" s="69"/>
      <c r="F80" s="69"/>
      <c r="G80" s="69"/>
      <c r="H80" s="69"/>
      <c r="I80" s="24">
        <f>I75</f>
        <v>0</v>
      </c>
    </row>
    <row r="81" spans="1:9" ht="15.6" x14ac:dyDescent="0.3">
      <c r="A81" s="79" t="s">
        <v>73</v>
      </c>
      <c r="B81" s="79"/>
      <c r="C81" s="79"/>
      <c r="D81" s="79"/>
      <c r="E81" s="79"/>
      <c r="F81" s="79"/>
      <c r="G81" s="79"/>
      <c r="H81" s="79"/>
      <c r="I81" s="27">
        <f>SUM(I79:I80)</f>
        <v>0</v>
      </c>
    </row>
    <row r="82" spans="1:9" ht="15.6" x14ac:dyDescent="0.3">
      <c r="A82" s="91"/>
      <c r="B82" s="92"/>
      <c r="C82" s="92"/>
      <c r="D82" s="92"/>
      <c r="E82" s="92"/>
      <c r="F82" s="92"/>
      <c r="G82" s="92"/>
      <c r="H82" s="92"/>
      <c r="I82" s="92"/>
    </row>
    <row r="83" spans="1:9" ht="15.6" x14ac:dyDescent="0.3">
      <c r="A83" s="81" t="s">
        <v>74</v>
      </c>
      <c r="B83" s="81"/>
      <c r="C83" s="81"/>
      <c r="D83" s="81"/>
      <c r="E83" s="81"/>
      <c r="F83" s="81"/>
      <c r="G83" s="81"/>
      <c r="H83" s="81"/>
      <c r="I83" s="81"/>
    </row>
    <row r="84" spans="1:9" ht="15.6" x14ac:dyDescent="0.3">
      <c r="A84" s="15">
        <v>5</v>
      </c>
      <c r="B84" s="79" t="s">
        <v>75</v>
      </c>
      <c r="C84" s="79"/>
      <c r="D84" s="79"/>
      <c r="E84" s="79"/>
      <c r="F84" s="79"/>
      <c r="G84" s="79"/>
      <c r="H84" s="15"/>
      <c r="I84" s="15" t="s">
        <v>22</v>
      </c>
    </row>
    <row r="85" spans="1:9" ht="15.6" x14ac:dyDescent="0.3">
      <c r="A85" s="15" t="s">
        <v>0</v>
      </c>
      <c r="B85" s="108" t="s">
        <v>111</v>
      </c>
      <c r="C85" s="108"/>
      <c r="D85" s="108"/>
      <c r="E85" s="108"/>
      <c r="F85" s="108"/>
      <c r="G85" s="108"/>
      <c r="H85" s="23"/>
      <c r="I85" s="34">
        <v>0</v>
      </c>
    </row>
    <row r="86" spans="1:9" ht="15.6" x14ac:dyDescent="0.3">
      <c r="A86" s="15" t="s">
        <v>1</v>
      </c>
      <c r="B86" s="108" t="s">
        <v>112</v>
      </c>
      <c r="C86" s="108"/>
      <c r="D86" s="108"/>
      <c r="E86" s="108"/>
      <c r="F86" s="108"/>
      <c r="G86" s="108"/>
      <c r="H86" s="23"/>
      <c r="I86" s="34">
        <v>0</v>
      </c>
    </row>
    <row r="87" spans="1:9" ht="15.6" x14ac:dyDescent="0.3">
      <c r="A87" s="79" t="s">
        <v>76</v>
      </c>
      <c r="B87" s="79"/>
      <c r="C87" s="79"/>
      <c r="D87" s="79"/>
      <c r="E87" s="79"/>
      <c r="F87" s="79"/>
      <c r="G87" s="79"/>
      <c r="H87" s="26" t="s">
        <v>40</v>
      </c>
      <c r="I87" s="27">
        <f>SUM(I85:I86)</f>
        <v>0</v>
      </c>
    </row>
    <row r="88" spans="1:9" ht="15.6" x14ac:dyDescent="0.3">
      <c r="A88" s="91"/>
      <c r="B88" s="92"/>
      <c r="C88" s="92"/>
      <c r="D88" s="92"/>
      <c r="E88" s="92"/>
      <c r="F88" s="92"/>
      <c r="G88" s="92"/>
      <c r="H88" s="92"/>
      <c r="I88" s="92"/>
    </row>
    <row r="89" spans="1:9" ht="15.6" x14ac:dyDescent="0.3">
      <c r="A89" s="81" t="s">
        <v>77</v>
      </c>
      <c r="B89" s="81"/>
      <c r="C89" s="81"/>
      <c r="D89" s="81"/>
      <c r="E89" s="81"/>
      <c r="F89" s="81"/>
      <c r="G89" s="81"/>
      <c r="H89" s="81"/>
      <c r="I89" s="81"/>
    </row>
    <row r="90" spans="1:9" ht="15.6" x14ac:dyDescent="0.3">
      <c r="A90" s="15">
        <v>6</v>
      </c>
      <c r="B90" s="79" t="s">
        <v>78</v>
      </c>
      <c r="C90" s="79"/>
      <c r="D90" s="79"/>
      <c r="E90" s="79"/>
      <c r="F90" s="79"/>
      <c r="G90" s="79"/>
      <c r="H90" s="15" t="s">
        <v>11</v>
      </c>
      <c r="I90" s="15" t="s">
        <v>22</v>
      </c>
    </row>
    <row r="91" spans="1:9" ht="15.6" x14ac:dyDescent="0.3">
      <c r="A91" s="15" t="s">
        <v>0</v>
      </c>
      <c r="B91" s="69" t="s">
        <v>79</v>
      </c>
      <c r="C91" s="69"/>
      <c r="D91" s="69"/>
      <c r="E91" s="69"/>
      <c r="F91" s="69"/>
      <c r="G91" s="69"/>
      <c r="H91" s="36">
        <v>0.03</v>
      </c>
      <c r="I91" s="24">
        <f>TRUNC(((I115)*H91),2)</f>
        <v>0.71</v>
      </c>
    </row>
    <row r="92" spans="1:9" ht="15.6" x14ac:dyDescent="0.3">
      <c r="A92" s="15" t="s">
        <v>1</v>
      </c>
      <c r="B92" s="69" t="s">
        <v>80</v>
      </c>
      <c r="C92" s="69"/>
      <c r="D92" s="69"/>
      <c r="E92" s="69"/>
      <c r="F92" s="69"/>
      <c r="G92" s="69"/>
      <c r="H92" s="36">
        <v>0.06</v>
      </c>
      <c r="I92" s="24">
        <f>TRUNC(((I115+I91)*H92),2)</f>
        <v>1.47</v>
      </c>
    </row>
    <row r="93" spans="1:9" ht="15.6" x14ac:dyDescent="0.3">
      <c r="A93" s="15" t="s">
        <v>2</v>
      </c>
      <c r="B93" s="105" t="s">
        <v>81</v>
      </c>
      <c r="C93" s="105"/>
      <c r="D93" s="105"/>
      <c r="E93" s="105"/>
      <c r="F93" s="105"/>
      <c r="G93" s="105"/>
      <c r="H93" s="18"/>
      <c r="I93" s="37"/>
    </row>
    <row r="94" spans="1:9" ht="15.6" x14ac:dyDescent="0.3">
      <c r="A94" s="15" t="s">
        <v>82</v>
      </c>
      <c r="B94" s="69" t="s">
        <v>83</v>
      </c>
      <c r="C94" s="69"/>
      <c r="D94" s="69"/>
      <c r="E94" s="69"/>
      <c r="F94" s="69"/>
      <c r="G94" s="69"/>
      <c r="H94" s="38">
        <v>1.6500000000000001E-2</v>
      </c>
      <c r="I94" s="24">
        <f>TRUNC(H94*((I115+I91+I92)/(1-H99)),2)</f>
        <v>0.48</v>
      </c>
    </row>
    <row r="95" spans="1:9" ht="15.6" x14ac:dyDescent="0.3">
      <c r="A95" s="15" t="s">
        <v>84</v>
      </c>
      <c r="B95" s="69" t="s">
        <v>85</v>
      </c>
      <c r="C95" s="69"/>
      <c r="D95" s="69"/>
      <c r="E95" s="69"/>
      <c r="F95" s="69"/>
      <c r="G95" s="69"/>
      <c r="H95" s="38">
        <v>7.5999999999999998E-2</v>
      </c>
      <c r="I95" s="24">
        <f>TRUNC(H95*(I115+I91+I92)/(1-H99),2)</f>
        <v>2.25</v>
      </c>
    </row>
    <row r="96" spans="1:9" ht="15.6" x14ac:dyDescent="0.3">
      <c r="A96" s="15" t="s">
        <v>86</v>
      </c>
      <c r="B96" s="69" t="s">
        <v>87</v>
      </c>
      <c r="C96" s="69"/>
      <c r="D96" s="69"/>
      <c r="E96" s="69"/>
      <c r="F96" s="69"/>
      <c r="G96" s="69"/>
      <c r="H96" s="38">
        <v>0.03</v>
      </c>
      <c r="I96" s="24">
        <f>TRUNC(H96*(I115+I91+I92)/(1-H99),2)</f>
        <v>0.88</v>
      </c>
    </row>
    <row r="97" spans="1:9" ht="15.6" x14ac:dyDescent="0.3">
      <c r="A97" s="79" t="s">
        <v>88</v>
      </c>
      <c r="B97" s="79"/>
      <c r="C97" s="79"/>
      <c r="D97" s="79"/>
      <c r="E97" s="79"/>
      <c r="F97" s="79"/>
      <c r="G97" s="79"/>
      <c r="H97" s="39">
        <f>SUM(H91:H96)</f>
        <v>0.21249999999999999</v>
      </c>
      <c r="I97" s="27">
        <f>SUM(I91:I96)</f>
        <v>5.79</v>
      </c>
    </row>
    <row r="98" spans="1:9" ht="15.6" x14ac:dyDescent="0.3">
      <c r="A98" s="13"/>
      <c r="B98" s="109"/>
      <c r="C98" s="109"/>
      <c r="D98" s="109"/>
      <c r="E98" s="109"/>
      <c r="F98" s="109"/>
      <c r="G98" s="109"/>
      <c r="H98" s="109"/>
      <c r="I98" s="109"/>
    </row>
    <row r="99" spans="1:9" ht="15.6" hidden="1" x14ac:dyDescent="0.3">
      <c r="A99" s="40" t="s">
        <v>89</v>
      </c>
      <c r="B99" s="103" t="s">
        <v>90</v>
      </c>
      <c r="C99" s="103"/>
      <c r="D99" s="103"/>
      <c r="E99" s="103"/>
      <c r="F99" s="103"/>
      <c r="G99" s="103"/>
      <c r="H99" s="41">
        <f>H94+H95+H96</f>
        <v>0.1225</v>
      </c>
      <c r="I99" s="42"/>
    </row>
    <row r="100" spans="1:9" ht="15.6" hidden="1" x14ac:dyDescent="0.3">
      <c r="A100" s="43"/>
      <c r="B100" s="104">
        <v>100</v>
      </c>
      <c r="C100" s="104"/>
      <c r="D100" s="104"/>
      <c r="E100" s="104"/>
      <c r="F100" s="104"/>
      <c r="G100" s="104"/>
      <c r="H100" s="45"/>
      <c r="I100" s="46"/>
    </row>
    <row r="101" spans="1:9" ht="15.6" hidden="1" x14ac:dyDescent="0.3">
      <c r="A101" s="47"/>
      <c r="B101" s="44"/>
      <c r="C101" s="44"/>
      <c r="D101" s="44"/>
      <c r="E101" s="44"/>
      <c r="F101" s="44"/>
      <c r="G101" s="44"/>
      <c r="H101" s="45"/>
      <c r="I101" s="46"/>
    </row>
    <row r="102" spans="1:9" ht="15.6" hidden="1" x14ac:dyDescent="0.3">
      <c r="A102" s="43" t="s">
        <v>91</v>
      </c>
      <c r="B102" s="104" t="s">
        <v>92</v>
      </c>
      <c r="C102" s="104"/>
      <c r="D102" s="104"/>
      <c r="E102" s="104"/>
      <c r="F102" s="104"/>
      <c r="G102" s="104"/>
      <c r="H102" s="45"/>
      <c r="I102" s="46">
        <f>I19+I52+I61+I81+I87+I91+I92</f>
        <v>25.988882500000003</v>
      </c>
    </row>
    <row r="103" spans="1:9" ht="15.6" hidden="1" x14ac:dyDescent="0.3">
      <c r="A103" s="43"/>
      <c r="B103" s="44"/>
      <c r="C103" s="44"/>
      <c r="D103" s="44"/>
      <c r="E103" s="44"/>
      <c r="F103" s="44"/>
      <c r="G103" s="44"/>
      <c r="H103" s="45"/>
      <c r="I103" s="46"/>
    </row>
    <row r="104" spans="1:9" ht="15.6" hidden="1" x14ac:dyDescent="0.3">
      <c r="A104" s="43" t="s">
        <v>93</v>
      </c>
      <c r="B104" s="104" t="s">
        <v>94</v>
      </c>
      <c r="C104" s="104"/>
      <c r="D104" s="104"/>
      <c r="E104" s="104"/>
      <c r="F104" s="104"/>
      <c r="G104" s="104"/>
      <c r="H104" s="45"/>
      <c r="I104" s="46">
        <f>TRUNC(I102/(1-H99),2)</f>
        <v>29.61</v>
      </c>
    </row>
    <row r="105" spans="1:9" ht="15.6" hidden="1" x14ac:dyDescent="0.3">
      <c r="A105" s="43"/>
      <c r="B105" s="44"/>
      <c r="C105" s="44"/>
      <c r="D105" s="44"/>
      <c r="E105" s="44"/>
      <c r="F105" s="44"/>
      <c r="G105" s="44"/>
      <c r="H105" s="45"/>
      <c r="I105" s="46"/>
    </row>
    <row r="106" spans="1:9" ht="15.6" hidden="1" x14ac:dyDescent="0.3">
      <c r="A106" s="48"/>
      <c r="B106" s="106" t="s">
        <v>95</v>
      </c>
      <c r="C106" s="106"/>
      <c r="D106" s="106"/>
      <c r="E106" s="106"/>
      <c r="F106" s="106"/>
      <c r="G106" s="106"/>
      <c r="H106" s="49"/>
      <c r="I106" s="50">
        <f>I104-I102</f>
        <v>3.6211174999999969</v>
      </c>
    </row>
    <row r="107" spans="1:9" ht="15.6" x14ac:dyDescent="0.3">
      <c r="A107" s="13"/>
      <c r="B107" s="13"/>
      <c r="C107" s="13"/>
      <c r="D107" s="13"/>
      <c r="E107" s="13"/>
      <c r="F107" s="13"/>
      <c r="G107" s="13"/>
      <c r="H107" s="13"/>
      <c r="I107" s="21"/>
    </row>
    <row r="108" spans="1:9" ht="15.6" x14ac:dyDescent="0.3">
      <c r="A108" s="75" t="s">
        <v>96</v>
      </c>
      <c r="B108" s="75"/>
      <c r="C108" s="75"/>
      <c r="D108" s="75"/>
      <c r="E108" s="75"/>
      <c r="F108" s="75"/>
      <c r="G108" s="75"/>
      <c r="H108" s="75"/>
      <c r="I108" s="75"/>
    </row>
    <row r="109" spans="1:9" ht="15.6" x14ac:dyDescent="0.3">
      <c r="A109" s="79" t="s">
        <v>97</v>
      </c>
      <c r="B109" s="79"/>
      <c r="C109" s="79"/>
      <c r="D109" s="79"/>
      <c r="E109" s="79"/>
      <c r="F109" s="79"/>
      <c r="G109" s="79"/>
      <c r="H109" s="79"/>
      <c r="I109" s="15" t="s">
        <v>22</v>
      </c>
    </row>
    <row r="110" spans="1:9" ht="15.6" x14ac:dyDescent="0.3">
      <c r="A110" s="11" t="s">
        <v>0</v>
      </c>
      <c r="B110" s="69" t="s">
        <v>20</v>
      </c>
      <c r="C110" s="69"/>
      <c r="D110" s="69"/>
      <c r="E110" s="69"/>
      <c r="F110" s="69"/>
      <c r="G110" s="69"/>
      <c r="H110" s="69"/>
      <c r="I110" s="24">
        <f>I19</f>
        <v>13.344750000000001</v>
      </c>
    </row>
    <row r="111" spans="1:9" ht="15.6" x14ac:dyDescent="0.3">
      <c r="A111" s="11" t="s">
        <v>1</v>
      </c>
      <c r="B111" s="69" t="s">
        <v>24</v>
      </c>
      <c r="C111" s="69"/>
      <c r="D111" s="69"/>
      <c r="E111" s="69"/>
      <c r="F111" s="69"/>
      <c r="G111" s="69"/>
      <c r="H111" s="69"/>
      <c r="I111" s="24">
        <f>I52</f>
        <v>9.5441325000000017</v>
      </c>
    </row>
    <row r="112" spans="1:9" ht="15.6" x14ac:dyDescent="0.3">
      <c r="A112" s="11" t="s">
        <v>2</v>
      </c>
      <c r="B112" s="69" t="s">
        <v>50</v>
      </c>
      <c r="C112" s="69"/>
      <c r="D112" s="69"/>
      <c r="E112" s="69"/>
      <c r="F112" s="69"/>
      <c r="G112" s="69"/>
      <c r="H112" s="69"/>
      <c r="I112" s="24">
        <f>I61</f>
        <v>0.92</v>
      </c>
    </row>
    <row r="113" spans="1:9" ht="15.6" x14ac:dyDescent="0.3">
      <c r="A113" s="11" t="s">
        <v>3</v>
      </c>
      <c r="B113" s="69" t="s">
        <v>57</v>
      </c>
      <c r="C113" s="69"/>
      <c r="D113" s="69"/>
      <c r="E113" s="69"/>
      <c r="F113" s="69"/>
      <c r="G113" s="69"/>
      <c r="H113" s="69"/>
      <c r="I113" s="24">
        <f>I81</f>
        <v>0</v>
      </c>
    </row>
    <row r="114" spans="1:9" ht="15.6" x14ac:dyDescent="0.3">
      <c r="A114" s="11" t="s">
        <v>5</v>
      </c>
      <c r="B114" s="69" t="s">
        <v>74</v>
      </c>
      <c r="C114" s="69"/>
      <c r="D114" s="69"/>
      <c r="E114" s="69"/>
      <c r="F114" s="69"/>
      <c r="G114" s="69"/>
      <c r="H114" s="69"/>
      <c r="I114" s="24">
        <f>I87</f>
        <v>0</v>
      </c>
    </row>
    <row r="115" spans="1:9" ht="15.6" x14ac:dyDescent="0.3">
      <c r="A115" s="15"/>
      <c r="B115" s="79" t="s">
        <v>98</v>
      </c>
      <c r="C115" s="79"/>
      <c r="D115" s="79"/>
      <c r="E115" s="79"/>
      <c r="F115" s="79"/>
      <c r="G115" s="79"/>
      <c r="H115" s="79"/>
      <c r="I115" s="27">
        <f>SUM(I110:I114)</f>
        <v>23.808882500000003</v>
      </c>
    </row>
    <row r="116" spans="1:9" ht="15.6" x14ac:dyDescent="0.3">
      <c r="A116" s="11" t="s">
        <v>6</v>
      </c>
      <c r="B116" s="69" t="s">
        <v>77</v>
      </c>
      <c r="C116" s="69"/>
      <c r="D116" s="69"/>
      <c r="E116" s="69"/>
      <c r="F116" s="69"/>
      <c r="G116" s="69"/>
      <c r="H116" s="69"/>
      <c r="I116" s="24">
        <f>I97</f>
        <v>5.79</v>
      </c>
    </row>
    <row r="117" spans="1:9" ht="15.6" x14ac:dyDescent="0.3">
      <c r="A117" s="79" t="s">
        <v>99</v>
      </c>
      <c r="B117" s="79"/>
      <c r="C117" s="79"/>
      <c r="D117" s="79"/>
      <c r="E117" s="79"/>
      <c r="F117" s="79"/>
      <c r="G117" s="79"/>
      <c r="H117" s="79"/>
      <c r="I117" s="51">
        <f>TRUNC(I115+I116,2)</f>
        <v>29.59</v>
      </c>
    </row>
    <row r="118" spans="1:9" ht="15.6" x14ac:dyDescent="0.3">
      <c r="A118" s="66" t="s">
        <v>136</v>
      </c>
      <c r="B118" s="67"/>
      <c r="C118" s="67"/>
      <c r="D118" s="67"/>
      <c r="E118" s="67"/>
      <c r="F118" s="67"/>
      <c r="G118" s="67"/>
      <c r="H118" s="68"/>
      <c r="I118" s="19">
        <f>I117*2</f>
        <v>59.18</v>
      </c>
    </row>
    <row r="119" spans="1:9" ht="15.6" x14ac:dyDescent="0.3">
      <c r="A119" s="66" t="s">
        <v>137</v>
      </c>
      <c r="B119" s="67"/>
      <c r="C119" s="67"/>
      <c r="D119" s="67"/>
      <c r="E119" s="67"/>
      <c r="F119" s="67"/>
      <c r="G119" s="67"/>
      <c r="H119" s="68"/>
      <c r="I119" s="51">
        <f>I118*22</f>
        <v>1301.96</v>
      </c>
    </row>
    <row r="120" spans="1:9" ht="15.6" x14ac:dyDescent="0.3">
      <c r="A120" s="54"/>
      <c r="B120" s="55"/>
      <c r="C120" s="55"/>
      <c r="D120" s="10"/>
      <c r="E120" s="10"/>
      <c r="F120" s="10"/>
      <c r="G120" s="10"/>
      <c r="H120" s="10"/>
      <c r="I120" s="10"/>
    </row>
    <row r="121" spans="1:9" x14ac:dyDescent="0.3">
      <c r="A121" s="2"/>
      <c r="B121" s="1"/>
      <c r="C121" s="1"/>
    </row>
  </sheetData>
  <sheetProtection algorithmName="SHA-512" hashValue="i1tSpkX0SnIhCmqvoSSo96AxX3sgj8RmjWpNdWIf/czSMV2vgQhM71unk0kn4JPWCTbZit1EB52G7UvnQCB1AQ==" saltValue="WFYhNhHPMKVCMCzfMpqKzw==" spinCount="100000" sheet="1" objects="1" scenarios="1"/>
  <mergeCells count="118">
    <mergeCell ref="B96:G96"/>
    <mergeCell ref="A97:G97"/>
    <mergeCell ref="B98:I98"/>
    <mergeCell ref="B99:G99"/>
    <mergeCell ref="B100:G100"/>
    <mergeCell ref="B102:G102"/>
    <mergeCell ref="B90:G90"/>
    <mergeCell ref="B91:G91"/>
    <mergeCell ref="A118:H118"/>
    <mergeCell ref="B112:H112"/>
    <mergeCell ref="B113:H113"/>
    <mergeCell ref="B114:H114"/>
    <mergeCell ref="B115:H115"/>
    <mergeCell ref="B116:H116"/>
    <mergeCell ref="A117:H117"/>
    <mergeCell ref="B104:G104"/>
    <mergeCell ref="B106:G106"/>
    <mergeCell ref="A108:I108"/>
    <mergeCell ref="A109:H109"/>
    <mergeCell ref="B110:H110"/>
    <mergeCell ref="B111:H111"/>
    <mergeCell ref="B92:G92"/>
    <mergeCell ref="B93:G93"/>
    <mergeCell ref="B94:G94"/>
    <mergeCell ref="B95:G95"/>
    <mergeCell ref="B84:G84"/>
    <mergeCell ref="B85:G85"/>
    <mergeCell ref="B86:G86"/>
    <mergeCell ref="A87:G87"/>
    <mergeCell ref="A88:I88"/>
    <mergeCell ref="A89:I89"/>
    <mergeCell ref="A78:H78"/>
    <mergeCell ref="B79:H79"/>
    <mergeCell ref="B80:H80"/>
    <mergeCell ref="A81:H81"/>
    <mergeCell ref="A82:I82"/>
    <mergeCell ref="A83:I83"/>
    <mergeCell ref="A72:I72"/>
    <mergeCell ref="A73:G73"/>
    <mergeCell ref="B74:G74"/>
    <mergeCell ref="A75:G75"/>
    <mergeCell ref="A76:I76"/>
    <mergeCell ref="A77:I77"/>
    <mergeCell ref="B66:G66"/>
    <mergeCell ref="B67:G67"/>
    <mergeCell ref="B68:G68"/>
    <mergeCell ref="B69:G69"/>
    <mergeCell ref="B70:G70"/>
    <mergeCell ref="A71:G71"/>
    <mergeCell ref="B60:G60"/>
    <mergeCell ref="A61:G61"/>
    <mergeCell ref="A62:I62"/>
    <mergeCell ref="A63:I63"/>
    <mergeCell ref="A64:G64"/>
    <mergeCell ref="B65:G65"/>
    <mergeCell ref="A54:I54"/>
    <mergeCell ref="B55:G55"/>
    <mergeCell ref="B56:G56"/>
    <mergeCell ref="B57:G57"/>
    <mergeCell ref="B58:G58"/>
    <mergeCell ref="B59:G59"/>
    <mergeCell ref="A48:H48"/>
    <mergeCell ref="B49:H49"/>
    <mergeCell ref="B50:H50"/>
    <mergeCell ref="B51:H51"/>
    <mergeCell ref="A52:H52"/>
    <mergeCell ref="A53:I53"/>
    <mergeCell ref="B43:G43"/>
    <mergeCell ref="B44:G44"/>
    <mergeCell ref="A45:H45"/>
    <mergeCell ref="A46:I46"/>
    <mergeCell ref="A47:I47"/>
    <mergeCell ref="B23:G23"/>
    <mergeCell ref="A37:I37"/>
    <mergeCell ref="A38:G38"/>
    <mergeCell ref="B39:G39"/>
    <mergeCell ref="B40:G40"/>
    <mergeCell ref="B41:G41"/>
    <mergeCell ref="B42:G42"/>
    <mergeCell ref="B34:G34"/>
    <mergeCell ref="B35:G35"/>
    <mergeCell ref="A36:G36"/>
    <mergeCell ref="A2:I2"/>
    <mergeCell ref="B6:G6"/>
    <mergeCell ref="H6:I6"/>
    <mergeCell ref="B7:G7"/>
    <mergeCell ref="H7:I7"/>
    <mergeCell ref="B8:G8"/>
    <mergeCell ref="H8:I8"/>
    <mergeCell ref="A3:I3"/>
    <mergeCell ref="B4:G4"/>
    <mergeCell ref="H4:I4"/>
    <mergeCell ref="B5:G5"/>
    <mergeCell ref="H5:I5"/>
    <mergeCell ref="A119:H119"/>
    <mergeCell ref="B17:G17"/>
    <mergeCell ref="A10:I10"/>
    <mergeCell ref="B11:G11"/>
    <mergeCell ref="H11:I11"/>
    <mergeCell ref="B12:G12"/>
    <mergeCell ref="H12:I12"/>
    <mergeCell ref="A13:I13"/>
    <mergeCell ref="A19:H19"/>
    <mergeCell ref="B15:G15"/>
    <mergeCell ref="B16:G16"/>
    <mergeCell ref="B18:G18"/>
    <mergeCell ref="B31:G31"/>
    <mergeCell ref="B32:G32"/>
    <mergeCell ref="B33:G33"/>
    <mergeCell ref="A14:I14"/>
    <mergeCell ref="B24:G24"/>
    <mergeCell ref="A25:G25"/>
    <mergeCell ref="A27:G27"/>
    <mergeCell ref="B28:G28"/>
    <mergeCell ref="B29:G29"/>
    <mergeCell ref="B30:G30"/>
    <mergeCell ref="A21:I21"/>
    <mergeCell ref="A22:G22"/>
  </mergeCells>
  <pageMargins left="0.511811024" right="0.511811024" top="0.78740157499999996" bottom="0.78740157499999996" header="0.31496062000000002" footer="0.31496062000000002"/>
  <pageSetup paperSize="9" scale="65" fitToHeight="0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2E919-A275-472C-93D2-65EC0133E035}">
  <sheetPr>
    <pageSetUpPr fitToPage="1"/>
  </sheetPr>
  <dimension ref="A1:I123"/>
  <sheetViews>
    <sheetView showGridLines="0" zoomScaleNormal="100" workbookViewId="0">
      <selection activeCell="I121" sqref="A1:I121"/>
    </sheetView>
  </sheetViews>
  <sheetFormatPr defaultRowHeight="15.6" x14ac:dyDescent="0.3"/>
  <cols>
    <col min="1" max="1" width="10.44140625" style="10" customWidth="1"/>
    <col min="2" max="2" width="49.5546875" style="10" bestFit="1" customWidth="1"/>
    <col min="3" max="6" width="8.88671875" style="10"/>
    <col min="7" max="7" width="9" style="10" bestFit="1" customWidth="1"/>
    <col min="8" max="8" width="9.33203125" style="10" bestFit="1" customWidth="1"/>
    <col min="9" max="9" width="23.6640625" style="10" customWidth="1"/>
    <col min="10" max="16384" width="8.88671875" style="10"/>
  </cols>
  <sheetData>
    <row r="1" spans="1:9" ht="42" customHeight="1" x14ac:dyDescent="0.3"/>
    <row r="2" spans="1:9" x14ac:dyDescent="0.3">
      <c r="A2" s="107" t="s">
        <v>107</v>
      </c>
      <c r="B2" s="107"/>
      <c r="C2" s="107"/>
      <c r="D2" s="107"/>
      <c r="E2" s="107"/>
      <c r="F2" s="107"/>
      <c r="G2" s="107"/>
      <c r="H2" s="107"/>
      <c r="I2" s="107"/>
    </row>
    <row r="3" spans="1:9" x14ac:dyDescent="0.3">
      <c r="A3" s="75" t="s">
        <v>13</v>
      </c>
      <c r="B3" s="75"/>
      <c r="C3" s="75"/>
      <c r="D3" s="75"/>
      <c r="E3" s="75"/>
      <c r="F3" s="75"/>
      <c r="G3" s="75"/>
      <c r="H3" s="75"/>
      <c r="I3" s="75"/>
    </row>
    <row r="4" spans="1:9" x14ac:dyDescent="0.3">
      <c r="A4" s="11" t="s">
        <v>0</v>
      </c>
      <c r="B4" s="69" t="s">
        <v>14</v>
      </c>
      <c r="C4" s="69"/>
      <c r="D4" s="69"/>
      <c r="E4" s="69"/>
      <c r="F4" s="69"/>
      <c r="G4" s="69"/>
      <c r="H4" s="76"/>
      <c r="I4" s="74"/>
    </row>
    <row r="5" spans="1:9" ht="41.4" customHeight="1" x14ac:dyDescent="0.3">
      <c r="A5" s="11" t="s">
        <v>1</v>
      </c>
      <c r="B5" s="69" t="s">
        <v>101</v>
      </c>
      <c r="C5" s="69"/>
      <c r="D5" s="69"/>
      <c r="E5" s="69"/>
      <c r="F5" s="69"/>
      <c r="G5" s="69"/>
      <c r="H5" s="73" t="s">
        <v>102</v>
      </c>
      <c r="I5" s="73"/>
    </row>
    <row r="6" spans="1:9" x14ac:dyDescent="0.3">
      <c r="A6" s="11" t="s">
        <v>2</v>
      </c>
      <c r="B6" s="69" t="s">
        <v>16</v>
      </c>
      <c r="C6" s="69"/>
      <c r="D6" s="69"/>
      <c r="E6" s="69"/>
      <c r="F6" s="69"/>
      <c r="G6" s="69"/>
      <c r="H6" s="73" t="s">
        <v>108</v>
      </c>
      <c r="I6" s="74"/>
    </row>
    <row r="7" spans="1:9" ht="28.8" customHeight="1" x14ac:dyDescent="0.3">
      <c r="A7" s="11" t="s">
        <v>3</v>
      </c>
      <c r="B7" s="69" t="s">
        <v>17</v>
      </c>
      <c r="C7" s="69"/>
      <c r="D7" s="69"/>
      <c r="E7" s="69"/>
      <c r="F7" s="69"/>
      <c r="G7" s="69"/>
      <c r="H7" s="74">
        <v>12</v>
      </c>
      <c r="I7" s="74"/>
    </row>
    <row r="8" spans="1:9" x14ac:dyDescent="0.3">
      <c r="A8" s="12" t="s">
        <v>5</v>
      </c>
      <c r="B8" s="70" t="s">
        <v>109</v>
      </c>
      <c r="C8" s="70"/>
      <c r="D8" s="70"/>
      <c r="E8" s="70"/>
      <c r="F8" s="70"/>
      <c r="G8" s="70"/>
      <c r="H8" s="71" t="s">
        <v>126</v>
      </c>
      <c r="I8" s="71"/>
    </row>
    <row r="9" spans="1:9" x14ac:dyDescent="0.3">
      <c r="A9" s="13"/>
      <c r="B9" s="14"/>
      <c r="C9" s="14"/>
      <c r="D9" s="14"/>
      <c r="E9" s="14"/>
      <c r="F9" s="14"/>
      <c r="G9" s="14"/>
      <c r="H9" s="13"/>
      <c r="I9" s="13"/>
    </row>
    <row r="10" spans="1:9" x14ac:dyDescent="0.3">
      <c r="A10" s="75" t="s">
        <v>18</v>
      </c>
      <c r="B10" s="75"/>
      <c r="C10" s="75"/>
      <c r="D10" s="75"/>
      <c r="E10" s="75"/>
      <c r="F10" s="75"/>
      <c r="G10" s="75"/>
      <c r="H10" s="75"/>
      <c r="I10" s="75"/>
    </row>
    <row r="11" spans="1:9" x14ac:dyDescent="0.3">
      <c r="A11" s="11">
        <v>1</v>
      </c>
      <c r="B11" s="69" t="s">
        <v>19</v>
      </c>
      <c r="C11" s="69"/>
      <c r="D11" s="69"/>
      <c r="E11" s="69"/>
      <c r="F11" s="69"/>
      <c r="G11" s="69"/>
      <c r="H11" s="78">
        <v>1865.78</v>
      </c>
      <c r="I11" s="74"/>
    </row>
    <row r="12" spans="1:9" x14ac:dyDescent="0.3">
      <c r="A12" s="11">
        <v>2</v>
      </c>
      <c r="B12" s="69" t="s">
        <v>4</v>
      </c>
      <c r="C12" s="69"/>
      <c r="D12" s="69"/>
      <c r="E12" s="69"/>
      <c r="F12" s="69"/>
      <c r="G12" s="69"/>
      <c r="H12" s="76">
        <v>45658</v>
      </c>
      <c r="I12" s="74"/>
    </row>
    <row r="13" spans="1:9" x14ac:dyDescent="0.3">
      <c r="A13" s="13"/>
      <c r="B13" s="14"/>
      <c r="C13" s="14"/>
      <c r="D13" s="14"/>
      <c r="E13" s="14"/>
      <c r="F13" s="14"/>
      <c r="G13" s="14"/>
      <c r="H13" s="13"/>
      <c r="I13" s="13"/>
    </row>
    <row r="14" spans="1:9" x14ac:dyDescent="0.3">
      <c r="A14" s="80"/>
      <c r="B14" s="80"/>
      <c r="C14" s="80"/>
      <c r="D14" s="80"/>
      <c r="E14" s="80"/>
      <c r="F14" s="80"/>
      <c r="G14" s="80"/>
      <c r="H14" s="80"/>
      <c r="I14" s="80"/>
    </row>
    <row r="15" spans="1:9" x14ac:dyDescent="0.3">
      <c r="A15" s="81" t="s">
        <v>20</v>
      </c>
      <c r="B15" s="81"/>
      <c r="C15" s="81"/>
      <c r="D15" s="81"/>
      <c r="E15" s="81"/>
      <c r="F15" s="81"/>
      <c r="G15" s="81"/>
      <c r="H15" s="81"/>
      <c r="I15" s="81"/>
    </row>
    <row r="16" spans="1:9" x14ac:dyDescent="0.3">
      <c r="A16" s="15">
        <v>1</v>
      </c>
      <c r="B16" s="79" t="s">
        <v>21</v>
      </c>
      <c r="C16" s="79"/>
      <c r="D16" s="79"/>
      <c r="E16" s="79"/>
      <c r="F16" s="79"/>
      <c r="G16" s="79"/>
      <c r="H16" s="15" t="s">
        <v>11</v>
      </c>
      <c r="I16" s="15" t="s">
        <v>22</v>
      </c>
    </row>
    <row r="17" spans="1:9" x14ac:dyDescent="0.3">
      <c r="A17" s="15" t="s">
        <v>0</v>
      </c>
      <c r="B17" s="69" t="s">
        <v>133</v>
      </c>
      <c r="C17" s="69"/>
      <c r="D17" s="69"/>
      <c r="E17" s="69"/>
      <c r="F17" s="69"/>
      <c r="G17" s="69"/>
      <c r="H17" s="16"/>
      <c r="I17" s="17">
        <f>H11/220</f>
        <v>8.4808181818181811</v>
      </c>
    </row>
    <row r="18" spans="1:9" x14ac:dyDescent="0.3">
      <c r="A18" s="57" t="s">
        <v>1</v>
      </c>
      <c r="B18" s="70" t="s">
        <v>140</v>
      </c>
      <c r="C18" s="70"/>
      <c r="D18" s="70"/>
      <c r="E18" s="70"/>
      <c r="F18" s="70"/>
      <c r="G18" s="70"/>
      <c r="H18" s="58">
        <v>0.2</v>
      </c>
      <c r="I18" s="59">
        <f>(1518*20%)/220</f>
        <v>1.3800000000000001</v>
      </c>
    </row>
    <row r="19" spans="1:9" x14ac:dyDescent="0.3">
      <c r="A19" s="15" t="s">
        <v>2</v>
      </c>
      <c r="B19" s="69" t="s">
        <v>134</v>
      </c>
      <c r="C19" s="69"/>
      <c r="D19" s="69"/>
      <c r="E19" s="69"/>
      <c r="F19" s="69"/>
      <c r="G19" s="69"/>
      <c r="H19" s="18">
        <v>0.5</v>
      </c>
      <c r="I19" s="17">
        <f>(I17+I18)*H19</f>
        <v>4.930409090909091</v>
      </c>
    </row>
    <row r="20" spans="1:9" x14ac:dyDescent="0.3">
      <c r="A20" s="79" t="s">
        <v>23</v>
      </c>
      <c r="B20" s="79"/>
      <c r="C20" s="79"/>
      <c r="D20" s="79"/>
      <c r="E20" s="79"/>
      <c r="F20" s="79"/>
      <c r="G20" s="79"/>
      <c r="H20" s="79"/>
      <c r="I20" s="27">
        <f>SUM(I17:I19)</f>
        <v>14.791227272727273</v>
      </c>
    </row>
    <row r="21" spans="1:9" x14ac:dyDescent="0.3">
      <c r="A21" s="20"/>
      <c r="B21" s="20"/>
      <c r="C21" s="20"/>
      <c r="D21" s="20"/>
      <c r="E21" s="20"/>
      <c r="F21" s="20"/>
      <c r="G21" s="20"/>
      <c r="H21" s="20"/>
      <c r="I21" s="21"/>
    </row>
    <row r="22" spans="1:9" x14ac:dyDescent="0.3">
      <c r="A22" s="81" t="s">
        <v>24</v>
      </c>
      <c r="B22" s="81"/>
      <c r="C22" s="81"/>
      <c r="D22" s="81"/>
      <c r="E22" s="81"/>
      <c r="F22" s="81"/>
      <c r="G22" s="81"/>
      <c r="H22" s="81"/>
      <c r="I22" s="81"/>
    </row>
    <row r="23" spans="1:9" x14ac:dyDescent="0.3">
      <c r="A23" s="82" t="s">
        <v>25</v>
      </c>
      <c r="B23" s="82"/>
      <c r="C23" s="82"/>
      <c r="D23" s="82"/>
      <c r="E23" s="82"/>
      <c r="F23" s="82"/>
      <c r="G23" s="82"/>
      <c r="H23" s="22" t="s">
        <v>11</v>
      </c>
      <c r="I23" s="22" t="s">
        <v>22</v>
      </c>
    </row>
    <row r="24" spans="1:9" x14ac:dyDescent="0.3">
      <c r="A24" s="15" t="s">
        <v>0</v>
      </c>
      <c r="B24" s="69" t="s">
        <v>26</v>
      </c>
      <c r="C24" s="69"/>
      <c r="D24" s="69"/>
      <c r="E24" s="69"/>
      <c r="F24" s="69"/>
      <c r="G24" s="69"/>
      <c r="H24" s="23">
        <v>8.3333000000000004E-2</v>
      </c>
      <c r="I24" s="24">
        <f>TRUNC($I$20*H24,2)</f>
        <v>1.23</v>
      </c>
    </row>
    <row r="25" spans="1:9" x14ac:dyDescent="0.3">
      <c r="A25" s="15" t="s">
        <v>1</v>
      </c>
      <c r="B25" s="69" t="s">
        <v>27</v>
      </c>
      <c r="C25" s="69"/>
      <c r="D25" s="69"/>
      <c r="E25" s="69"/>
      <c r="F25" s="69"/>
      <c r="G25" s="69"/>
      <c r="H25" s="25">
        <v>0.121</v>
      </c>
      <c r="I25" s="24">
        <f>TRUNC($I$20*H25,2)</f>
        <v>1.78</v>
      </c>
    </row>
    <row r="26" spans="1:9" x14ac:dyDescent="0.3">
      <c r="A26" s="79" t="s">
        <v>28</v>
      </c>
      <c r="B26" s="79"/>
      <c r="C26" s="79"/>
      <c r="D26" s="79"/>
      <c r="E26" s="79"/>
      <c r="F26" s="79"/>
      <c r="G26" s="79"/>
      <c r="H26" s="26">
        <f>SUM(H24:H25)</f>
        <v>0.20433299999999999</v>
      </c>
      <c r="I26" s="27">
        <f>SUM(I24:I25)</f>
        <v>3.01</v>
      </c>
    </row>
    <row r="27" spans="1:9" x14ac:dyDescent="0.3">
      <c r="A27" s="110"/>
      <c r="B27" s="111"/>
      <c r="C27" s="111"/>
      <c r="D27" s="111"/>
      <c r="E27" s="111"/>
      <c r="F27" s="111"/>
      <c r="G27" s="111"/>
      <c r="H27" s="111"/>
      <c r="I27" s="111"/>
    </row>
    <row r="28" spans="1:9" x14ac:dyDescent="0.3">
      <c r="A28" s="82" t="s">
        <v>29</v>
      </c>
      <c r="B28" s="82"/>
      <c r="C28" s="82"/>
      <c r="D28" s="82"/>
      <c r="E28" s="82"/>
      <c r="F28" s="82"/>
      <c r="G28" s="82"/>
      <c r="H28" s="22" t="s">
        <v>11</v>
      </c>
      <c r="I28" s="22" t="s">
        <v>22</v>
      </c>
    </row>
    <row r="29" spans="1:9" x14ac:dyDescent="0.3">
      <c r="A29" s="15" t="s">
        <v>0</v>
      </c>
      <c r="B29" s="69" t="s">
        <v>30</v>
      </c>
      <c r="C29" s="69"/>
      <c r="D29" s="69"/>
      <c r="E29" s="69"/>
      <c r="F29" s="69"/>
      <c r="G29" s="69"/>
      <c r="H29" s="23">
        <v>0.2</v>
      </c>
      <c r="I29" s="24">
        <f>TRUNC(($I$20+$I$26)*$H$29,2)</f>
        <v>3.56</v>
      </c>
    </row>
    <row r="30" spans="1:9" x14ac:dyDescent="0.3">
      <c r="A30" s="15" t="s">
        <v>1</v>
      </c>
      <c r="B30" s="69" t="s">
        <v>31</v>
      </c>
      <c r="C30" s="69"/>
      <c r="D30" s="69"/>
      <c r="E30" s="69"/>
      <c r="F30" s="69"/>
      <c r="G30" s="69"/>
      <c r="H30" s="23">
        <v>2.5000000000000001E-2</v>
      </c>
      <c r="I30" s="24">
        <f>TRUNC(($I$20+$I$26)*$H$30,2)</f>
        <v>0.44</v>
      </c>
    </row>
    <row r="31" spans="1:9" x14ac:dyDescent="0.3">
      <c r="A31" s="15" t="s">
        <v>2</v>
      </c>
      <c r="B31" s="69" t="s">
        <v>32</v>
      </c>
      <c r="C31" s="69"/>
      <c r="D31" s="69"/>
      <c r="E31" s="69"/>
      <c r="F31" s="69"/>
      <c r="G31" s="69"/>
      <c r="H31" s="29">
        <v>0.03</v>
      </c>
      <c r="I31" s="24">
        <f>TRUNC(($I$20+$I$26)*$H$31,2)</f>
        <v>0.53</v>
      </c>
    </row>
    <row r="32" spans="1:9" x14ac:dyDescent="0.3">
      <c r="A32" s="15" t="s">
        <v>3</v>
      </c>
      <c r="B32" s="69" t="s">
        <v>33</v>
      </c>
      <c r="C32" s="69"/>
      <c r="D32" s="69"/>
      <c r="E32" s="69"/>
      <c r="F32" s="69"/>
      <c r="G32" s="69"/>
      <c r="H32" s="23">
        <v>1.4999999999999999E-2</v>
      </c>
      <c r="I32" s="24">
        <f>TRUNC(($I$20+$I$26)*$H$32,2)</f>
        <v>0.26</v>
      </c>
    </row>
    <row r="33" spans="1:9" x14ac:dyDescent="0.3">
      <c r="A33" s="15" t="s">
        <v>5</v>
      </c>
      <c r="B33" s="69" t="s">
        <v>34</v>
      </c>
      <c r="C33" s="69"/>
      <c r="D33" s="69"/>
      <c r="E33" s="69"/>
      <c r="F33" s="69"/>
      <c r="G33" s="69"/>
      <c r="H33" s="23">
        <v>0.01</v>
      </c>
      <c r="I33" s="24">
        <f>TRUNC(($I$20+$I$26)*$H$33,2)</f>
        <v>0.17</v>
      </c>
    </row>
    <row r="34" spans="1:9" x14ac:dyDescent="0.3">
      <c r="A34" s="15" t="s">
        <v>6</v>
      </c>
      <c r="B34" s="69" t="s">
        <v>35</v>
      </c>
      <c r="C34" s="69"/>
      <c r="D34" s="69"/>
      <c r="E34" s="69"/>
      <c r="F34" s="69"/>
      <c r="G34" s="69"/>
      <c r="H34" s="23">
        <v>6.0000000000000001E-3</v>
      </c>
      <c r="I34" s="24">
        <f>TRUNC(($I$20+$I$26)*$H$34,2)</f>
        <v>0.1</v>
      </c>
    </row>
    <row r="35" spans="1:9" x14ac:dyDescent="0.3">
      <c r="A35" s="15" t="s">
        <v>7</v>
      </c>
      <c r="B35" s="69" t="s">
        <v>36</v>
      </c>
      <c r="C35" s="69"/>
      <c r="D35" s="69"/>
      <c r="E35" s="69"/>
      <c r="F35" s="69"/>
      <c r="G35" s="69"/>
      <c r="H35" s="23">
        <v>2E-3</v>
      </c>
      <c r="I35" s="24">
        <f>TRUNC(($I$20+$I$26)*$H$35,2)</f>
        <v>0.03</v>
      </c>
    </row>
    <row r="36" spans="1:9" x14ac:dyDescent="0.3">
      <c r="A36" s="15" t="s">
        <v>8</v>
      </c>
      <c r="B36" s="69" t="s">
        <v>37</v>
      </c>
      <c r="C36" s="69"/>
      <c r="D36" s="69"/>
      <c r="E36" s="69"/>
      <c r="F36" s="69"/>
      <c r="G36" s="69"/>
      <c r="H36" s="23">
        <v>0.08</v>
      </c>
      <c r="I36" s="24">
        <f>TRUNC(($I$20+$I$26)*$H$36,2)</f>
        <v>1.42</v>
      </c>
    </row>
    <row r="37" spans="1:9" x14ac:dyDescent="0.3">
      <c r="A37" s="79" t="s">
        <v>38</v>
      </c>
      <c r="B37" s="79"/>
      <c r="C37" s="79"/>
      <c r="D37" s="79"/>
      <c r="E37" s="79"/>
      <c r="F37" s="79"/>
      <c r="G37" s="79"/>
      <c r="H37" s="26">
        <f>SUM(H29:H36)</f>
        <v>0.36800000000000005</v>
      </c>
      <c r="I37" s="27">
        <f>SUM(I29:I36)</f>
        <v>6.51</v>
      </c>
    </row>
    <row r="38" spans="1:9" x14ac:dyDescent="0.3">
      <c r="A38" s="89"/>
      <c r="B38" s="89"/>
      <c r="C38" s="89"/>
      <c r="D38" s="89"/>
      <c r="E38" s="89"/>
      <c r="F38" s="89"/>
      <c r="G38" s="89"/>
      <c r="H38" s="89"/>
      <c r="I38" s="90"/>
    </row>
    <row r="39" spans="1:9" x14ac:dyDescent="0.3">
      <c r="A39" s="82" t="s">
        <v>39</v>
      </c>
      <c r="B39" s="82"/>
      <c r="C39" s="82"/>
      <c r="D39" s="82"/>
      <c r="E39" s="82"/>
      <c r="F39" s="82"/>
      <c r="G39" s="82"/>
      <c r="H39" s="31"/>
      <c r="I39" s="22" t="s">
        <v>22</v>
      </c>
    </row>
    <row r="40" spans="1:9" x14ac:dyDescent="0.3">
      <c r="A40" s="15" t="s">
        <v>0</v>
      </c>
      <c r="B40" s="108" t="s">
        <v>120</v>
      </c>
      <c r="C40" s="108"/>
      <c r="D40" s="108"/>
      <c r="E40" s="108"/>
      <c r="F40" s="108"/>
      <c r="G40" s="108"/>
      <c r="H40" s="11" t="s">
        <v>40</v>
      </c>
      <c r="I40" s="32">
        <v>0</v>
      </c>
    </row>
    <row r="41" spans="1:9" x14ac:dyDescent="0.3">
      <c r="A41" s="15" t="s">
        <v>1</v>
      </c>
      <c r="B41" s="108" t="s">
        <v>121</v>
      </c>
      <c r="C41" s="108"/>
      <c r="D41" s="108"/>
      <c r="E41" s="108"/>
      <c r="F41" s="108"/>
      <c r="G41" s="108"/>
      <c r="H41" s="11" t="s">
        <v>40</v>
      </c>
      <c r="I41" s="32">
        <v>0</v>
      </c>
    </row>
    <row r="42" spans="1:9" x14ac:dyDescent="0.3">
      <c r="A42" s="15" t="s">
        <v>1</v>
      </c>
      <c r="B42" s="108" t="s">
        <v>122</v>
      </c>
      <c r="C42" s="108"/>
      <c r="D42" s="108"/>
      <c r="E42" s="108"/>
      <c r="F42" s="108"/>
      <c r="G42" s="108"/>
      <c r="H42" s="11" t="s">
        <v>40</v>
      </c>
      <c r="I42" s="32">
        <v>0</v>
      </c>
    </row>
    <row r="43" spans="1:9" x14ac:dyDescent="0.3">
      <c r="A43" s="15" t="s">
        <v>2</v>
      </c>
      <c r="B43" s="86" t="s">
        <v>123</v>
      </c>
      <c r="C43" s="87"/>
      <c r="D43" s="87"/>
      <c r="E43" s="87"/>
      <c r="F43" s="87"/>
      <c r="G43" s="88"/>
      <c r="H43" s="11" t="s">
        <v>40</v>
      </c>
      <c r="I43" s="32">
        <f>I20*7%</f>
        <v>1.0353859090909092</v>
      </c>
    </row>
    <row r="44" spans="1:9" x14ac:dyDescent="0.3">
      <c r="A44" s="15" t="s">
        <v>3</v>
      </c>
      <c r="B44" s="108" t="s">
        <v>124</v>
      </c>
      <c r="C44" s="108"/>
      <c r="D44" s="108"/>
      <c r="E44" s="108"/>
      <c r="F44" s="108"/>
      <c r="G44" s="108"/>
      <c r="H44" s="11" t="s">
        <v>40</v>
      </c>
      <c r="I44" s="32">
        <v>0</v>
      </c>
    </row>
    <row r="45" spans="1:9" x14ac:dyDescent="0.3">
      <c r="A45" s="15" t="s">
        <v>6</v>
      </c>
      <c r="B45" s="83"/>
      <c r="C45" s="84"/>
      <c r="D45" s="84"/>
      <c r="E45" s="84"/>
      <c r="F45" s="84"/>
      <c r="G45" s="85"/>
      <c r="H45" s="11" t="s">
        <v>40</v>
      </c>
      <c r="I45" s="32">
        <v>0</v>
      </c>
    </row>
    <row r="46" spans="1:9" x14ac:dyDescent="0.3">
      <c r="A46" s="66" t="s">
        <v>41</v>
      </c>
      <c r="B46" s="67"/>
      <c r="C46" s="67"/>
      <c r="D46" s="67"/>
      <c r="E46" s="67"/>
      <c r="F46" s="67"/>
      <c r="G46" s="67"/>
      <c r="H46" s="68"/>
      <c r="I46" s="27">
        <f>SUM(I40:I45)</f>
        <v>1.0353859090909092</v>
      </c>
    </row>
    <row r="47" spans="1:9" x14ac:dyDescent="0.3">
      <c r="A47" s="89"/>
      <c r="B47" s="89"/>
      <c r="C47" s="89"/>
      <c r="D47" s="89"/>
      <c r="E47" s="89"/>
      <c r="F47" s="89"/>
      <c r="G47" s="89"/>
      <c r="H47" s="89"/>
      <c r="I47" s="90"/>
    </row>
    <row r="48" spans="1:9" x14ac:dyDescent="0.3">
      <c r="A48" s="75" t="s">
        <v>42</v>
      </c>
      <c r="B48" s="75"/>
      <c r="C48" s="75"/>
      <c r="D48" s="75"/>
      <c r="E48" s="75"/>
      <c r="F48" s="75"/>
      <c r="G48" s="75"/>
      <c r="H48" s="75"/>
      <c r="I48" s="75"/>
    </row>
    <row r="49" spans="1:9" x14ac:dyDescent="0.3">
      <c r="A49" s="79" t="s">
        <v>43</v>
      </c>
      <c r="B49" s="79"/>
      <c r="C49" s="79"/>
      <c r="D49" s="79"/>
      <c r="E49" s="79"/>
      <c r="F49" s="79"/>
      <c r="G49" s="79"/>
      <c r="H49" s="79"/>
      <c r="I49" s="15" t="s">
        <v>22</v>
      </c>
    </row>
    <row r="50" spans="1:9" x14ac:dyDescent="0.3">
      <c r="A50" s="15" t="s">
        <v>44</v>
      </c>
      <c r="B50" s="69" t="s">
        <v>45</v>
      </c>
      <c r="C50" s="69"/>
      <c r="D50" s="69"/>
      <c r="E50" s="69"/>
      <c r="F50" s="69"/>
      <c r="G50" s="69"/>
      <c r="H50" s="69"/>
      <c r="I50" s="24">
        <f>I26</f>
        <v>3.01</v>
      </c>
    </row>
    <row r="51" spans="1:9" x14ac:dyDescent="0.3">
      <c r="A51" s="15" t="s">
        <v>46</v>
      </c>
      <c r="B51" s="69" t="s">
        <v>47</v>
      </c>
      <c r="C51" s="69"/>
      <c r="D51" s="69"/>
      <c r="E51" s="69"/>
      <c r="F51" s="69"/>
      <c r="G51" s="69"/>
      <c r="H51" s="69"/>
      <c r="I51" s="24">
        <f>I37</f>
        <v>6.51</v>
      </c>
    </row>
    <row r="52" spans="1:9" x14ac:dyDescent="0.3">
      <c r="A52" s="15" t="s">
        <v>48</v>
      </c>
      <c r="B52" s="69" t="s">
        <v>9</v>
      </c>
      <c r="C52" s="69"/>
      <c r="D52" s="69"/>
      <c r="E52" s="69"/>
      <c r="F52" s="69"/>
      <c r="G52" s="69"/>
      <c r="H52" s="69"/>
      <c r="I52" s="24">
        <f>I46</f>
        <v>1.0353859090909092</v>
      </c>
    </row>
    <row r="53" spans="1:9" x14ac:dyDescent="0.3">
      <c r="A53" s="79" t="s">
        <v>49</v>
      </c>
      <c r="B53" s="79"/>
      <c r="C53" s="79"/>
      <c r="D53" s="79"/>
      <c r="E53" s="79"/>
      <c r="F53" s="79"/>
      <c r="G53" s="79"/>
      <c r="H53" s="79"/>
      <c r="I53" s="27">
        <f>SUM(I50:I52)</f>
        <v>10.555385909090909</v>
      </c>
    </row>
    <row r="54" spans="1:9" x14ac:dyDescent="0.3">
      <c r="A54" s="91"/>
      <c r="B54" s="92"/>
      <c r="C54" s="92"/>
      <c r="D54" s="92"/>
      <c r="E54" s="92"/>
      <c r="F54" s="92"/>
      <c r="G54" s="92"/>
      <c r="H54" s="92"/>
      <c r="I54" s="92"/>
    </row>
    <row r="55" spans="1:9" x14ac:dyDescent="0.3">
      <c r="A55" s="81" t="s">
        <v>50</v>
      </c>
      <c r="B55" s="81"/>
      <c r="C55" s="81"/>
      <c r="D55" s="81"/>
      <c r="E55" s="81"/>
      <c r="F55" s="81"/>
      <c r="G55" s="81"/>
      <c r="H55" s="81"/>
      <c r="I55" s="81"/>
    </row>
    <row r="56" spans="1:9" x14ac:dyDescent="0.3">
      <c r="A56" s="15">
        <v>3</v>
      </c>
      <c r="B56" s="79" t="s">
        <v>51</v>
      </c>
      <c r="C56" s="79"/>
      <c r="D56" s="79"/>
      <c r="E56" s="79"/>
      <c r="F56" s="79"/>
      <c r="G56" s="79"/>
      <c r="H56" s="15" t="s">
        <v>11</v>
      </c>
      <c r="I56" s="15" t="s">
        <v>22</v>
      </c>
    </row>
    <row r="57" spans="1:9" x14ac:dyDescent="0.3">
      <c r="A57" s="15" t="s">
        <v>0</v>
      </c>
      <c r="B57" s="69" t="s">
        <v>52</v>
      </c>
      <c r="C57" s="69"/>
      <c r="D57" s="69"/>
      <c r="E57" s="69"/>
      <c r="F57" s="69"/>
      <c r="G57" s="69"/>
      <c r="H57" s="23">
        <f>(1/12)*5%</f>
        <v>4.1666666666666666E-3</v>
      </c>
      <c r="I57" s="24">
        <f>TRUNC(H57*$I$20,2)</f>
        <v>0.06</v>
      </c>
    </row>
    <row r="58" spans="1:9" x14ac:dyDescent="0.3">
      <c r="A58" s="15" t="s">
        <v>1</v>
      </c>
      <c r="B58" s="69" t="s">
        <v>53</v>
      </c>
      <c r="C58" s="69"/>
      <c r="D58" s="69"/>
      <c r="E58" s="69"/>
      <c r="F58" s="69"/>
      <c r="G58" s="69"/>
      <c r="H58" s="23">
        <f>H36*H57</f>
        <v>3.3333333333333332E-4</v>
      </c>
      <c r="I58" s="24">
        <f>TRUNC(H58*$I$20,2)</f>
        <v>0</v>
      </c>
    </row>
    <row r="59" spans="1:9" x14ac:dyDescent="0.3">
      <c r="A59" s="15" t="s">
        <v>2</v>
      </c>
      <c r="B59" s="69" t="s">
        <v>54</v>
      </c>
      <c r="C59" s="69"/>
      <c r="D59" s="69"/>
      <c r="E59" s="69"/>
      <c r="F59" s="69"/>
      <c r="G59" s="69"/>
      <c r="H59" s="23">
        <f>((7/30)/12)</f>
        <v>1.9444444444444445E-2</v>
      </c>
      <c r="I59" s="24">
        <f t="shared" ref="I59:I60" si="0">TRUNC(H59*$I$20,2)</f>
        <v>0.28000000000000003</v>
      </c>
    </row>
    <row r="60" spans="1:9" x14ac:dyDescent="0.3">
      <c r="A60" s="15" t="s">
        <v>3</v>
      </c>
      <c r="B60" s="69" t="s">
        <v>55</v>
      </c>
      <c r="C60" s="69"/>
      <c r="D60" s="69"/>
      <c r="E60" s="69"/>
      <c r="F60" s="69"/>
      <c r="G60" s="69"/>
      <c r="H60" s="25">
        <f>H37*H59</f>
        <v>7.1555555555555565E-3</v>
      </c>
      <c r="I60" s="24">
        <f t="shared" si="0"/>
        <v>0.1</v>
      </c>
    </row>
    <row r="61" spans="1:9" ht="34.799999999999997" customHeight="1" x14ac:dyDescent="0.3">
      <c r="A61" s="15" t="s">
        <v>5</v>
      </c>
      <c r="B61" s="93" t="s">
        <v>100</v>
      </c>
      <c r="C61" s="93"/>
      <c r="D61" s="93"/>
      <c r="E61" s="93"/>
      <c r="F61" s="93"/>
      <c r="G61" s="93"/>
      <c r="H61" s="23">
        <v>0.04</v>
      </c>
      <c r="I61" s="24">
        <f>TRUNC(H61*$I$20,2)</f>
        <v>0.59</v>
      </c>
    </row>
    <row r="62" spans="1:9" x14ac:dyDescent="0.3">
      <c r="A62" s="79" t="s">
        <v>56</v>
      </c>
      <c r="B62" s="79"/>
      <c r="C62" s="79"/>
      <c r="D62" s="79"/>
      <c r="E62" s="79"/>
      <c r="F62" s="79"/>
      <c r="G62" s="79"/>
      <c r="H62" s="26">
        <f>SUM(H57:H61)</f>
        <v>7.1099999999999997E-2</v>
      </c>
      <c r="I62" s="27">
        <f>SUM(I57:I61)</f>
        <v>1.03</v>
      </c>
    </row>
    <row r="63" spans="1:9" x14ac:dyDescent="0.3">
      <c r="A63" s="94"/>
      <c r="B63" s="95"/>
      <c r="C63" s="95"/>
      <c r="D63" s="95"/>
      <c r="E63" s="95"/>
      <c r="F63" s="95"/>
      <c r="G63" s="95"/>
      <c r="H63" s="95"/>
      <c r="I63" s="95"/>
    </row>
    <row r="64" spans="1:9" x14ac:dyDescent="0.3">
      <c r="A64" s="81" t="s">
        <v>57</v>
      </c>
      <c r="B64" s="81"/>
      <c r="C64" s="81"/>
      <c r="D64" s="81"/>
      <c r="E64" s="81"/>
      <c r="F64" s="81"/>
      <c r="G64" s="81"/>
      <c r="H64" s="81"/>
      <c r="I64" s="81"/>
    </row>
    <row r="65" spans="1:9" x14ac:dyDescent="0.3">
      <c r="A65" s="79" t="s">
        <v>58</v>
      </c>
      <c r="B65" s="79"/>
      <c r="C65" s="79"/>
      <c r="D65" s="79"/>
      <c r="E65" s="79"/>
      <c r="F65" s="79"/>
      <c r="G65" s="79"/>
      <c r="H65" s="15" t="s">
        <v>11</v>
      </c>
      <c r="I65" s="15" t="s">
        <v>22</v>
      </c>
    </row>
    <row r="66" spans="1:9" x14ac:dyDescent="0.3">
      <c r="A66" s="15" t="s">
        <v>0</v>
      </c>
      <c r="B66" s="69" t="s">
        <v>59</v>
      </c>
      <c r="C66" s="69"/>
      <c r="D66" s="69"/>
      <c r="E66" s="69"/>
      <c r="F66" s="69"/>
      <c r="G66" s="69"/>
      <c r="H66" s="23">
        <v>0</v>
      </c>
      <c r="I66" s="24">
        <f>TRUNC(($I$20)*H66,2)</f>
        <v>0</v>
      </c>
    </row>
    <row r="67" spans="1:9" x14ac:dyDescent="0.3">
      <c r="A67" s="15" t="s">
        <v>1</v>
      </c>
      <c r="B67" s="69" t="s">
        <v>60</v>
      </c>
      <c r="C67" s="69"/>
      <c r="D67" s="69"/>
      <c r="E67" s="69"/>
      <c r="F67" s="69"/>
      <c r="G67" s="69"/>
      <c r="H67" s="23">
        <v>0</v>
      </c>
      <c r="I67" s="24">
        <f t="shared" ref="I67:I71" si="1">TRUNC(($I$20)*H67,2)</f>
        <v>0</v>
      </c>
    </row>
    <row r="68" spans="1:9" x14ac:dyDescent="0.3">
      <c r="A68" s="15" t="s">
        <v>2</v>
      </c>
      <c r="B68" s="69" t="s">
        <v>61</v>
      </c>
      <c r="C68" s="69"/>
      <c r="D68" s="69"/>
      <c r="E68" s="69"/>
      <c r="F68" s="69"/>
      <c r="G68" s="69"/>
      <c r="H68" s="23">
        <v>0</v>
      </c>
      <c r="I68" s="24">
        <f t="shared" si="1"/>
        <v>0</v>
      </c>
    </row>
    <row r="69" spans="1:9" x14ac:dyDescent="0.3">
      <c r="A69" s="15" t="s">
        <v>3</v>
      </c>
      <c r="B69" s="69" t="s">
        <v>62</v>
      </c>
      <c r="C69" s="69"/>
      <c r="D69" s="69"/>
      <c r="E69" s="69"/>
      <c r="F69" s="69"/>
      <c r="G69" s="69"/>
      <c r="H69" s="23">
        <v>0</v>
      </c>
      <c r="I69" s="24">
        <f t="shared" si="1"/>
        <v>0</v>
      </c>
    </row>
    <row r="70" spans="1:9" x14ac:dyDescent="0.3">
      <c r="A70" s="15" t="s">
        <v>5</v>
      </c>
      <c r="B70" s="69" t="s">
        <v>63</v>
      </c>
      <c r="C70" s="69"/>
      <c r="D70" s="69"/>
      <c r="E70" s="69"/>
      <c r="F70" s="69"/>
      <c r="G70" s="69"/>
      <c r="H70" s="23">
        <v>0</v>
      </c>
      <c r="I70" s="24">
        <f t="shared" si="1"/>
        <v>0</v>
      </c>
    </row>
    <row r="71" spans="1:9" x14ac:dyDescent="0.3">
      <c r="A71" s="15" t="s">
        <v>6</v>
      </c>
      <c r="B71" s="69" t="s">
        <v>64</v>
      </c>
      <c r="C71" s="69"/>
      <c r="D71" s="69"/>
      <c r="E71" s="69"/>
      <c r="F71" s="69"/>
      <c r="G71" s="69"/>
      <c r="H71" s="23">
        <v>0</v>
      </c>
      <c r="I71" s="24">
        <f t="shared" si="1"/>
        <v>0</v>
      </c>
    </row>
    <row r="72" spans="1:9" x14ac:dyDescent="0.3">
      <c r="A72" s="79" t="s">
        <v>65</v>
      </c>
      <c r="B72" s="79"/>
      <c r="C72" s="79"/>
      <c r="D72" s="79"/>
      <c r="E72" s="79"/>
      <c r="F72" s="79"/>
      <c r="G72" s="79"/>
      <c r="H72" s="26">
        <f>SUM(H66:H71)</f>
        <v>0</v>
      </c>
      <c r="I72" s="27">
        <f>SUM(I66:I71)</f>
        <v>0</v>
      </c>
    </row>
    <row r="73" spans="1:9" x14ac:dyDescent="0.3">
      <c r="A73" s="98"/>
      <c r="B73" s="99"/>
      <c r="C73" s="99"/>
      <c r="D73" s="99"/>
      <c r="E73" s="99"/>
      <c r="F73" s="99"/>
      <c r="G73" s="99"/>
      <c r="H73" s="99"/>
      <c r="I73" s="99"/>
    </row>
    <row r="74" spans="1:9" x14ac:dyDescent="0.3">
      <c r="A74" s="79" t="s">
        <v>66</v>
      </c>
      <c r="B74" s="79"/>
      <c r="C74" s="79"/>
      <c r="D74" s="79"/>
      <c r="E74" s="79"/>
      <c r="F74" s="79"/>
      <c r="G74" s="79"/>
      <c r="H74" s="15" t="s">
        <v>11</v>
      </c>
      <c r="I74" s="15" t="s">
        <v>22</v>
      </c>
    </row>
    <row r="75" spans="1:9" x14ac:dyDescent="0.3">
      <c r="A75" s="15" t="s">
        <v>0</v>
      </c>
      <c r="B75" s="93" t="s">
        <v>67</v>
      </c>
      <c r="C75" s="69"/>
      <c r="D75" s="69"/>
      <c r="E75" s="69"/>
      <c r="F75" s="69"/>
      <c r="G75" s="69"/>
      <c r="H75" s="23">
        <v>0</v>
      </c>
      <c r="I75" s="24">
        <v>0</v>
      </c>
    </row>
    <row r="76" spans="1:9" x14ac:dyDescent="0.3">
      <c r="A76" s="79" t="s">
        <v>68</v>
      </c>
      <c r="B76" s="79"/>
      <c r="C76" s="79"/>
      <c r="D76" s="79"/>
      <c r="E76" s="79"/>
      <c r="F76" s="79"/>
      <c r="G76" s="79"/>
      <c r="H76" s="26">
        <v>0</v>
      </c>
      <c r="I76" s="27">
        <v>0</v>
      </c>
    </row>
    <row r="77" spans="1:9" x14ac:dyDescent="0.3">
      <c r="A77" s="96"/>
      <c r="B77" s="97"/>
      <c r="C77" s="97"/>
      <c r="D77" s="97"/>
      <c r="E77" s="97"/>
      <c r="F77" s="97"/>
      <c r="G77" s="97"/>
      <c r="H77" s="97"/>
      <c r="I77" s="97"/>
    </row>
    <row r="78" spans="1:9" x14ac:dyDescent="0.3">
      <c r="A78" s="75" t="s">
        <v>69</v>
      </c>
      <c r="B78" s="75"/>
      <c r="C78" s="75"/>
      <c r="D78" s="75"/>
      <c r="E78" s="75"/>
      <c r="F78" s="75"/>
      <c r="G78" s="75"/>
      <c r="H78" s="75"/>
      <c r="I78" s="75"/>
    </row>
    <row r="79" spans="1:9" x14ac:dyDescent="0.3">
      <c r="A79" s="79" t="s">
        <v>70</v>
      </c>
      <c r="B79" s="79"/>
      <c r="C79" s="79"/>
      <c r="D79" s="79"/>
      <c r="E79" s="79"/>
      <c r="F79" s="79"/>
      <c r="G79" s="79"/>
      <c r="H79" s="79"/>
      <c r="I79" s="15" t="s">
        <v>22</v>
      </c>
    </row>
    <row r="80" spans="1:9" x14ac:dyDescent="0.3">
      <c r="A80" s="15" t="s">
        <v>10</v>
      </c>
      <c r="B80" s="69" t="s">
        <v>71</v>
      </c>
      <c r="C80" s="69"/>
      <c r="D80" s="69"/>
      <c r="E80" s="69"/>
      <c r="F80" s="69"/>
      <c r="G80" s="69"/>
      <c r="H80" s="69"/>
      <c r="I80" s="24">
        <f>I72</f>
        <v>0</v>
      </c>
    </row>
    <row r="81" spans="1:9" x14ac:dyDescent="0.3">
      <c r="A81" s="15" t="s">
        <v>12</v>
      </c>
      <c r="B81" s="69" t="s">
        <v>72</v>
      </c>
      <c r="C81" s="69"/>
      <c r="D81" s="69"/>
      <c r="E81" s="69"/>
      <c r="F81" s="69"/>
      <c r="G81" s="69"/>
      <c r="H81" s="69"/>
      <c r="I81" s="24">
        <f>I76</f>
        <v>0</v>
      </c>
    </row>
    <row r="82" spans="1:9" x14ac:dyDescent="0.3">
      <c r="A82" s="79" t="s">
        <v>73</v>
      </c>
      <c r="B82" s="79"/>
      <c r="C82" s="79"/>
      <c r="D82" s="79"/>
      <c r="E82" s="79"/>
      <c r="F82" s="79"/>
      <c r="G82" s="79"/>
      <c r="H82" s="79"/>
      <c r="I82" s="27">
        <f>SUM(I80:I81)</f>
        <v>0</v>
      </c>
    </row>
    <row r="83" spans="1:9" x14ac:dyDescent="0.3">
      <c r="A83" s="91"/>
      <c r="B83" s="92"/>
      <c r="C83" s="92"/>
      <c r="D83" s="92"/>
      <c r="E83" s="92"/>
      <c r="F83" s="92"/>
      <c r="G83" s="92"/>
      <c r="H83" s="92"/>
      <c r="I83" s="92"/>
    </row>
    <row r="84" spans="1:9" x14ac:dyDescent="0.3">
      <c r="A84" s="81" t="s">
        <v>74</v>
      </c>
      <c r="B84" s="81"/>
      <c r="C84" s="81"/>
      <c r="D84" s="81"/>
      <c r="E84" s="81"/>
      <c r="F84" s="81"/>
      <c r="G84" s="81"/>
      <c r="H84" s="81"/>
      <c r="I84" s="81"/>
    </row>
    <row r="85" spans="1:9" x14ac:dyDescent="0.3">
      <c r="A85" s="15">
        <v>5</v>
      </c>
      <c r="B85" s="79" t="s">
        <v>75</v>
      </c>
      <c r="C85" s="79"/>
      <c r="D85" s="79"/>
      <c r="E85" s="79"/>
      <c r="F85" s="79"/>
      <c r="G85" s="79"/>
      <c r="H85" s="15"/>
      <c r="I85" s="15" t="s">
        <v>22</v>
      </c>
    </row>
    <row r="86" spans="1:9" x14ac:dyDescent="0.3">
      <c r="A86" s="15" t="s">
        <v>0</v>
      </c>
      <c r="B86" s="108" t="s">
        <v>111</v>
      </c>
      <c r="C86" s="108"/>
      <c r="D86" s="108"/>
      <c r="E86" s="108"/>
      <c r="F86" s="108"/>
      <c r="G86" s="108"/>
      <c r="H86" s="23"/>
      <c r="I86" s="34">
        <v>0</v>
      </c>
    </row>
    <row r="87" spans="1:9" x14ac:dyDescent="0.3">
      <c r="A87" s="15" t="s">
        <v>1</v>
      </c>
      <c r="B87" s="108" t="s">
        <v>112</v>
      </c>
      <c r="C87" s="108"/>
      <c r="D87" s="108"/>
      <c r="E87" s="108"/>
      <c r="F87" s="108"/>
      <c r="G87" s="108"/>
      <c r="H87" s="23"/>
      <c r="I87" s="34">
        <v>0</v>
      </c>
    </row>
    <row r="88" spans="1:9" x14ac:dyDescent="0.3">
      <c r="A88" s="79" t="s">
        <v>76</v>
      </c>
      <c r="B88" s="79"/>
      <c r="C88" s="79"/>
      <c r="D88" s="79"/>
      <c r="E88" s="79"/>
      <c r="F88" s="79"/>
      <c r="G88" s="79"/>
      <c r="H88" s="26" t="s">
        <v>40</v>
      </c>
      <c r="I88" s="27">
        <f>SUM(I86:I87)</f>
        <v>0</v>
      </c>
    </row>
    <row r="89" spans="1:9" x14ac:dyDescent="0.3">
      <c r="A89" s="91"/>
      <c r="B89" s="92"/>
      <c r="C89" s="92"/>
      <c r="D89" s="92"/>
      <c r="E89" s="92"/>
      <c r="F89" s="92"/>
      <c r="G89" s="92"/>
      <c r="H89" s="92"/>
      <c r="I89" s="92"/>
    </row>
    <row r="90" spans="1:9" x14ac:dyDescent="0.3">
      <c r="A90" s="81" t="s">
        <v>77</v>
      </c>
      <c r="B90" s="81"/>
      <c r="C90" s="81"/>
      <c r="D90" s="81"/>
      <c r="E90" s="81"/>
      <c r="F90" s="81"/>
      <c r="G90" s="81"/>
      <c r="H90" s="81"/>
      <c r="I90" s="81"/>
    </row>
    <row r="91" spans="1:9" x14ac:dyDescent="0.3">
      <c r="A91" s="15">
        <v>6</v>
      </c>
      <c r="B91" s="79" t="s">
        <v>78</v>
      </c>
      <c r="C91" s="79"/>
      <c r="D91" s="79"/>
      <c r="E91" s="79"/>
      <c r="F91" s="79"/>
      <c r="G91" s="79"/>
      <c r="H91" s="15" t="s">
        <v>11</v>
      </c>
      <c r="I91" s="15" t="s">
        <v>22</v>
      </c>
    </row>
    <row r="92" spans="1:9" x14ac:dyDescent="0.3">
      <c r="A92" s="15" t="s">
        <v>0</v>
      </c>
      <c r="B92" s="69" t="s">
        <v>79</v>
      </c>
      <c r="C92" s="69"/>
      <c r="D92" s="69"/>
      <c r="E92" s="69"/>
      <c r="F92" s="69"/>
      <c r="G92" s="69"/>
      <c r="H92" s="36">
        <v>0.03</v>
      </c>
      <c r="I92" s="24">
        <f>TRUNC(((I116)*H92),2)</f>
        <v>0.79</v>
      </c>
    </row>
    <row r="93" spans="1:9" x14ac:dyDescent="0.3">
      <c r="A93" s="15" t="s">
        <v>1</v>
      </c>
      <c r="B93" s="69" t="s">
        <v>80</v>
      </c>
      <c r="C93" s="69"/>
      <c r="D93" s="69"/>
      <c r="E93" s="69"/>
      <c r="F93" s="69"/>
      <c r="G93" s="69"/>
      <c r="H93" s="36">
        <v>0.06</v>
      </c>
      <c r="I93" s="24">
        <f>TRUNC(((I116+I92)*H93),2)</f>
        <v>1.62</v>
      </c>
    </row>
    <row r="94" spans="1:9" x14ac:dyDescent="0.3">
      <c r="A94" s="15" t="s">
        <v>2</v>
      </c>
      <c r="B94" s="105" t="s">
        <v>81</v>
      </c>
      <c r="C94" s="105"/>
      <c r="D94" s="105"/>
      <c r="E94" s="105"/>
      <c r="F94" s="105"/>
      <c r="G94" s="105"/>
      <c r="H94" s="18"/>
      <c r="I94" s="37"/>
    </row>
    <row r="95" spans="1:9" x14ac:dyDescent="0.3">
      <c r="A95" s="15" t="s">
        <v>82</v>
      </c>
      <c r="B95" s="69" t="s">
        <v>83</v>
      </c>
      <c r="C95" s="69"/>
      <c r="D95" s="69"/>
      <c r="E95" s="69"/>
      <c r="F95" s="69"/>
      <c r="G95" s="69"/>
      <c r="H95" s="38">
        <v>1.6500000000000001E-2</v>
      </c>
      <c r="I95" s="24">
        <f>TRUNC(H95*((I116+I92+I93)/(1-H100)),2)</f>
        <v>0.54</v>
      </c>
    </row>
    <row r="96" spans="1:9" x14ac:dyDescent="0.3">
      <c r="A96" s="15" t="s">
        <v>84</v>
      </c>
      <c r="B96" s="69" t="s">
        <v>85</v>
      </c>
      <c r="C96" s="69"/>
      <c r="D96" s="69"/>
      <c r="E96" s="69"/>
      <c r="F96" s="69"/>
      <c r="G96" s="69"/>
      <c r="H96" s="38">
        <v>7.5999999999999998E-2</v>
      </c>
      <c r="I96" s="24">
        <f>TRUNC(H96*(I116+I92+I93)/(1-H100),2)</f>
        <v>2.4900000000000002</v>
      </c>
    </row>
    <row r="97" spans="1:9" x14ac:dyDescent="0.3">
      <c r="A97" s="15" t="s">
        <v>86</v>
      </c>
      <c r="B97" s="69" t="s">
        <v>87</v>
      </c>
      <c r="C97" s="69"/>
      <c r="D97" s="69"/>
      <c r="E97" s="69"/>
      <c r="F97" s="69"/>
      <c r="G97" s="69"/>
      <c r="H97" s="38">
        <v>0.03</v>
      </c>
      <c r="I97" s="24">
        <f>TRUNC(H97*(I116+I92+I93)/(1-H100),2)</f>
        <v>0.98</v>
      </c>
    </row>
    <row r="98" spans="1:9" x14ac:dyDescent="0.3">
      <c r="A98" s="79" t="s">
        <v>88</v>
      </c>
      <c r="B98" s="79"/>
      <c r="C98" s="79"/>
      <c r="D98" s="79"/>
      <c r="E98" s="79"/>
      <c r="F98" s="79"/>
      <c r="G98" s="79"/>
      <c r="H98" s="39">
        <f>SUM(H92:H97)</f>
        <v>0.21249999999999999</v>
      </c>
      <c r="I98" s="27">
        <f>SUM(I92:I97)</f>
        <v>6.42</v>
      </c>
    </row>
    <row r="99" spans="1:9" x14ac:dyDescent="0.3">
      <c r="A99" s="13"/>
      <c r="B99" s="109"/>
      <c r="C99" s="109"/>
      <c r="D99" s="109"/>
      <c r="E99" s="109"/>
      <c r="F99" s="109"/>
      <c r="G99" s="109"/>
      <c r="H99" s="109"/>
      <c r="I99" s="109"/>
    </row>
    <row r="100" spans="1:9" hidden="1" x14ac:dyDescent="0.3">
      <c r="A100" s="40" t="s">
        <v>89</v>
      </c>
      <c r="B100" s="103" t="s">
        <v>90</v>
      </c>
      <c r="C100" s="103"/>
      <c r="D100" s="103"/>
      <c r="E100" s="103"/>
      <c r="F100" s="103"/>
      <c r="G100" s="103"/>
      <c r="H100" s="41">
        <f>H95+H96+H97</f>
        <v>0.1225</v>
      </c>
      <c r="I100" s="42"/>
    </row>
    <row r="101" spans="1:9" hidden="1" x14ac:dyDescent="0.3">
      <c r="A101" s="43"/>
      <c r="B101" s="104">
        <v>100</v>
      </c>
      <c r="C101" s="104"/>
      <c r="D101" s="104"/>
      <c r="E101" s="104"/>
      <c r="F101" s="104"/>
      <c r="G101" s="104"/>
      <c r="H101" s="45"/>
      <c r="I101" s="46"/>
    </row>
    <row r="102" spans="1:9" hidden="1" x14ac:dyDescent="0.3">
      <c r="A102" s="47"/>
      <c r="B102" s="44"/>
      <c r="C102" s="44"/>
      <c r="D102" s="44"/>
      <c r="E102" s="44"/>
      <c r="F102" s="44"/>
      <c r="G102" s="44"/>
      <c r="H102" s="45"/>
      <c r="I102" s="46"/>
    </row>
    <row r="103" spans="1:9" hidden="1" x14ac:dyDescent="0.3">
      <c r="A103" s="43" t="s">
        <v>91</v>
      </c>
      <c r="B103" s="104" t="s">
        <v>92</v>
      </c>
      <c r="C103" s="104"/>
      <c r="D103" s="104"/>
      <c r="E103" s="104"/>
      <c r="F103" s="104"/>
      <c r="G103" s="104"/>
      <c r="H103" s="45"/>
      <c r="I103" s="46">
        <f>I20+I53+I62+I82+I88+I92+I93</f>
        <v>28.786613181818183</v>
      </c>
    </row>
    <row r="104" spans="1:9" hidden="1" x14ac:dyDescent="0.3">
      <c r="A104" s="43"/>
      <c r="B104" s="44"/>
      <c r="C104" s="44"/>
      <c r="D104" s="44"/>
      <c r="E104" s="44"/>
      <c r="F104" s="44"/>
      <c r="G104" s="44"/>
      <c r="H104" s="45"/>
      <c r="I104" s="46"/>
    </row>
    <row r="105" spans="1:9" hidden="1" x14ac:dyDescent="0.3">
      <c r="A105" s="43" t="s">
        <v>93</v>
      </c>
      <c r="B105" s="104" t="s">
        <v>94</v>
      </c>
      <c r="C105" s="104"/>
      <c r="D105" s="104"/>
      <c r="E105" s="104"/>
      <c r="F105" s="104"/>
      <c r="G105" s="104"/>
      <c r="H105" s="45"/>
      <c r="I105" s="46">
        <f>TRUNC(I103/(1-H100),2)</f>
        <v>32.799999999999997</v>
      </c>
    </row>
    <row r="106" spans="1:9" hidden="1" x14ac:dyDescent="0.3">
      <c r="A106" s="43"/>
      <c r="B106" s="44"/>
      <c r="C106" s="44"/>
      <c r="D106" s="44"/>
      <c r="E106" s="44"/>
      <c r="F106" s="44"/>
      <c r="G106" s="44"/>
      <c r="H106" s="45"/>
      <c r="I106" s="46"/>
    </row>
    <row r="107" spans="1:9" hidden="1" x14ac:dyDescent="0.3">
      <c r="A107" s="48"/>
      <c r="B107" s="106" t="s">
        <v>95</v>
      </c>
      <c r="C107" s="106"/>
      <c r="D107" s="106"/>
      <c r="E107" s="106"/>
      <c r="F107" s="106"/>
      <c r="G107" s="106"/>
      <c r="H107" s="49"/>
      <c r="I107" s="50">
        <f>I105-I103</f>
        <v>4.0133868181818144</v>
      </c>
    </row>
    <row r="108" spans="1:9" x14ac:dyDescent="0.3">
      <c r="A108" s="13"/>
      <c r="B108" s="13"/>
      <c r="C108" s="13"/>
      <c r="D108" s="13"/>
      <c r="E108" s="13"/>
      <c r="F108" s="13"/>
      <c r="G108" s="13"/>
      <c r="H108" s="13"/>
      <c r="I108" s="21"/>
    </row>
    <row r="109" spans="1:9" x14ac:dyDescent="0.3">
      <c r="A109" s="75" t="s">
        <v>96</v>
      </c>
      <c r="B109" s="75"/>
      <c r="C109" s="75"/>
      <c r="D109" s="75"/>
      <c r="E109" s="75"/>
      <c r="F109" s="75"/>
      <c r="G109" s="75"/>
      <c r="H109" s="75"/>
      <c r="I109" s="75"/>
    </row>
    <row r="110" spans="1:9" x14ac:dyDescent="0.3">
      <c r="A110" s="79" t="s">
        <v>97</v>
      </c>
      <c r="B110" s="79"/>
      <c r="C110" s="79"/>
      <c r="D110" s="79"/>
      <c r="E110" s="79"/>
      <c r="F110" s="79"/>
      <c r="G110" s="79"/>
      <c r="H110" s="79"/>
      <c r="I110" s="15" t="s">
        <v>22</v>
      </c>
    </row>
    <row r="111" spans="1:9" x14ac:dyDescent="0.3">
      <c r="A111" s="11" t="s">
        <v>0</v>
      </c>
      <c r="B111" s="69" t="s">
        <v>20</v>
      </c>
      <c r="C111" s="69"/>
      <c r="D111" s="69"/>
      <c r="E111" s="69"/>
      <c r="F111" s="69"/>
      <c r="G111" s="69"/>
      <c r="H111" s="69"/>
      <c r="I111" s="24">
        <f>I20</f>
        <v>14.791227272727273</v>
      </c>
    </row>
    <row r="112" spans="1:9" x14ac:dyDescent="0.3">
      <c r="A112" s="11" t="s">
        <v>1</v>
      </c>
      <c r="B112" s="69" t="s">
        <v>24</v>
      </c>
      <c r="C112" s="69"/>
      <c r="D112" s="69"/>
      <c r="E112" s="69"/>
      <c r="F112" s="69"/>
      <c r="G112" s="69"/>
      <c r="H112" s="69"/>
      <c r="I112" s="24">
        <f>I53</f>
        <v>10.555385909090909</v>
      </c>
    </row>
    <row r="113" spans="1:9" x14ac:dyDescent="0.3">
      <c r="A113" s="11" t="s">
        <v>2</v>
      </c>
      <c r="B113" s="69" t="s">
        <v>50</v>
      </c>
      <c r="C113" s="69"/>
      <c r="D113" s="69"/>
      <c r="E113" s="69"/>
      <c r="F113" s="69"/>
      <c r="G113" s="69"/>
      <c r="H113" s="69"/>
      <c r="I113" s="24">
        <f>I62</f>
        <v>1.03</v>
      </c>
    </row>
    <row r="114" spans="1:9" x14ac:dyDescent="0.3">
      <c r="A114" s="11" t="s">
        <v>3</v>
      </c>
      <c r="B114" s="69" t="s">
        <v>57</v>
      </c>
      <c r="C114" s="69"/>
      <c r="D114" s="69"/>
      <c r="E114" s="69"/>
      <c r="F114" s="69"/>
      <c r="G114" s="69"/>
      <c r="H114" s="69"/>
      <c r="I114" s="24">
        <f>I82</f>
        <v>0</v>
      </c>
    </row>
    <row r="115" spans="1:9" x14ac:dyDescent="0.3">
      <c r="A115" s="11" t="s">
        <v>5</v>
      </c>
      <c r="B115" s="69" t="s">
        <v>74</v>
      </c>
      <c r="C115" s="69"/>
      <c r="D115" s="69"/>
      <c r="E115" s="69"/>
      <c r="F115" s="69"/>
      <c r="G115" s="69"/>
      <c r="H115" s="69"/>
      <c r="I115" s="24">
        <f>I88</f>
        <v>0</v>
      </c>
    </row>
    <row r="116" spans="1:9" x14ac:dyDescent="0.3">
      <c r="A116" s="15"/>
      <c r="B116" s="79" t="s">
        <v>98</v>
      </c>
      <c r="C116" s="79"/>
      <c r="D116" s="79"/>
      <c r="E116" s="79"/>
      <c r="F116" s="79"/>
      <c r="G116" s="79"/>
      <c r="H116" s="79"/>
      <c r="I116" s="27">
        <f>SUM(I111:I115)</f>
        <v>26.376613181818183</v>
      </c>
    </row>
    <row r="117" spans="1:9" x14ac:dyDescent="0.3">
      <c r="A117" s="11" t="s">
        <v>6</v>
      </c>
      <c r="B117" s="69" t="s">
        <v>77</v>
      </c>
      <c r="C117" s="69"/>
      <c r="D117" s="69"/>
      <c r="E117" s="69"/>
      <c r="F117" s="69"/>
      <c r="G117" s="69"/>
      <c r="H117" s="69"/>
      <c r="I117" s="24">
        <f>I98</f>
        <v>6.42</v>
      </c>
    </row>
    <row r="118" spans="1:9" x14ac:dyDescent="0.3">
      <c r="A118" s="79" t="s">
        <v>99</v>
      </c>
      <c r="B118" s="79"/>
      <c r="C118" s="79"/>
      <c r="D118" s="79"/>
      <c r="E118" s="79"/>
      <c r="F118" s="79"/>
      <c r="G118" s="79"/>
      <c r="H118" s="79"/>
      <c r="I118" s="51">
        <f>TRUNC(I116+I117,2)</f>
        <v>32.79</v>
      </c>
    </row>
    <row r="119" spans="1:9" x14ac:dyDescent="0.3">
      <c r="A119" s="66" t="s">
        <v>136</v>
      </c>
      <c r="B119" s="67"/>
      <c r="C119" s="67"/>
      <c r="D119" s="67"/>
      <c r="E119" s="67"/>
      <c r="F119" s="67"/>
      <c r="G119" s="67"/>
      <c r="H119" s="68"/>
      <c r="I119" s="19">
        <f>I118*2</f>
        <v>65.58</v>
      </c>
    </row>
    <row r="120" spans="1:9" x14ac:dyDescent="0.3">
      <c r="A120" s="66" t="s">
        <v>137</v>
      </c>
      <c r="B120" s="67"/>
      <c r="C120" s="67"/>
      <c r="D120" s="67"/>
      <c r="E120" s="67"/>
      <c r="F120" s="67"/>
      <c r="G120" s="67"/>
      <c r="H120" s="68"/>
      <c r="I120" s="51">
        <f>I119*22</f>
        <v>1442.76</v>
      </c>
    </row>
    <row r="121" spans="1:9" x14ac:dyDescent="0.3">
      <c r="A121" s="52"/>
      <c r="B121" s="52"/>
      <c r="C121" s="53"/>
    </row>
    <row r="122" spans="1:9" x14ac:dyDescent="0.3">
      <c r="A122" s="54"/>
      <c r="B122" s="55"/>
      <c r="C122" s="55"/>
    </row>
    <row r="123" spans="1:9" x14ac:dyDescent="0.3">
      <c r="A123" s="54"/>
      <c r="B123" s="55"/>
      <c r="C123" s="55"/>
    </row>
  </sheetData>
  <sheetProtection algorithmName="SHA-512" hashValue="ng4AAKHYMqN3A1jBYtkuqkhMmzi2NR9VkZ5SCFs6x4P/6P92HnTgcg9uYuGhWbU624AkSM3w+QIffYfAXzmcXQ==" saltValue="61pgsdzfEA2+wZmSn6toGw==" spinCount="100000" sheet="1" objects="1" scenarios="1"/>
  <mergeCells count="119">
    <mergeCell ref="A98:G98"/>
    <mergeCell ref="B99:I99"/>
    <mergeCell ref="B100:G100"/>
    <mergeCell ref="B101:G101"/>
    <mergeCell ref="B103:G103"/>
    <mergeCell ref="B105:G105"/>
    <mergeCell ref="B92:G92"/>
    <mergeCell ref="B93:G93"/>
    <mergeCell ref="B94:G94"/>
    <mergeCell ref="B95:G95"/>
    <mergeCell ref="B96:G96"/>
    <mergeCell ref="B97:G97"/>
    <mergeCell ref="A119:H119"/>
    <mergeCell ref="B114:H114"/>
    <mergeCell ref="B115:H115"/>
    <mergeCell ref="B116:H116"/>
    <mergeCell ref="B117:H117"/>
    <mergeCell ref="A118:H118"/>
    <mergeCell ref="B107:G107"/>
    <mergeCell ref="A109:I109"/>
    <mergeCell ref="A110:H110"/>
    <mergeCell ref="B111:H111"/>
    <mergeCell ref="B112:H112"/>
    <mergeCell ref="B113:H113"/>
    <mergeCell ref="B86:G86"/>
    <mergeCell ref="B87:G87"/>
    <mergeCell ref="A88:G88"/>
    <mergeCell ref="A89:I89"/>
    <mergeCell ref="A90:I90"/>
    <mergeCell ref="B91:G91"/>
    <mergeCell ref="B80:H80"/>
    <mergeCell ref="B81:H81"/>
    <mergeCell ref="A82:H82"/>
    <mergeCell ref="A83:I83"/>
    <mergeCell ref="A84:I84"/>
    <mergeCell ref="B85:G85"/>
    <mergeCell ref="A74:G74"/>
    <mergeCell ref="B75:G75"/>
    <mergeCell ref="A76:G76"/>
    <mergeCell ref="A77:I77"/>
    <mergeCell ref="A78:I78"/>
    <mergeCell ref="A79:H79"/>
    <mergeCell ref="B68:G68"/>
    <mergeCell ref="B69:G69"/>
    <mergeCell ref="B70:G70"/>
    <mergeCell ref="B71:G71"/>
    <mergeCell ref="A72:G72"/>
    <mergeCell ref="A73:I73"/>
    <mergeCell ref="A62:G62"/>
    <mergeCell ref="A63:I63"/>
    <mergeCell ref="A64:I64"/>
    <mergeCell ref="A65:G65"/>
    <mergeCell ref="B66:G66"/>
    <mergeCell ref="B67:G67"/>
    <mergeCell ref="B56:G56"/>
    <mergeCell ref="B57:G57"/>
    <mergeCell ref="B58:G58"/>
    <mergeCell ref="B59:G59"/>
    <mergeCell ref="B60:G60"/>
    <mergeCell ref="B61:G61"/>
    <mergeCell ref="B50:H50"/>
    <mergeCell ref="B51:H51"/>
    <mergeCell ref="B52:H52"/>
    <mergeCell ref="A53:H53"/>
    <mergeCell ref="A54:I54"/>
    <mergeCell ref="A55:I55"/>
    <mergeCell ref="B44:G44"/>
    <mergeCell ref="B45:G45"/>
    <mergeCell ref="A46:H46"/>
    <mergeCell ref="A47:I47"/>
    <mergeCell ref="A48:I48"/>
    <mergeCell ref="A49:H49"/>
    <mergeCell ref="A38:I38"/>
    <mergeCell ref="A39:G39"/>
    <mergeCell ref="B40:G40"/>
    <mergeCell ref="B41:G41"/>
    <mergeCell ref="B42:G42"/>
    <mergeCell ref="B43:G43"/>
    <mergeCell ref="B33:G33"/>
    <mergeCell ref="B34:G34"/>
    <mergeCell ref="B35:G35"/>
    <mergeCell ref="B36:G36"/>
    <mergeCell ref="A37:G37"/>
    <mergeCell ref="A15:I15"/>
    <mergeCell ref="A26:G26"/>
    <mergeCell ref="A27:I27"/>
    <mergeCell ref="A28:G28"/>
    <mergeCell ref="B29:G29"/>
    <mergeCell ref="B30:G30"/>
    <mergeCell ref="B31:G31"/>
    <mergeCell ref="A20:H20"/>
    <mergeCell ref="A22:I22"/>
    <mergeCell ref="A23:G23"/>
    <mergeCell ref="B24:G24"/>
    <mergeCell ref="B25:G25"/>
    <mergeCell ref="A2:I2"/>
    <mergeCell ref="B6:G6"/>
    <mergeCell ref="H6:I6"/>
    <mergeCell ref="B8:G8"/>
    <mergeCell ref="H8:I8"/>
    <mergeCell ref="A120:H120"/>
    <mergeCell ref="A10:I10"/>
    <mergeCell ref="A3:I3"/>
    <mergeCell ref="B4:G4"/>
    <mergeCell ref="H4:I4"/>
    <mergeCell ref="B5:G5"/>
    <mergeCell ref="H5:I5"/>
    <mergeCell ref="H7:I7"/>
    <mergeCell ref="B7:G7"/>
    <mergeCell ref="B11:G11"/>
    <mergeCell ref="H11:I11"/>
    <mergeCell ref="B12:G12"/>
    <mergeCell ref="H12:I12"/>
    <mergeCell ref="B16:G16"/>
    <mergeCell ref="B17:G17"/>
    <mergeCell ref="B18:G18"/>
    <mergeCell ref="B19:G19"/>
    <mergeCell ref="B32:G32"/>
    <mergeCell ref="A14:I14"/>
  </mergeCells>
  <pageMargins left="0.511811024" right="0.511811024" top="0.78740157499999996" bottom="0.78740157499999996" header="0.31496062000000002" footer="0.31496062000000002"/>
  <pageSetup paperSize="9" scale="67" fitToHeight="0"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12323B-78E5-46DE-817A-82A0AAB1A502}">
  <sheetPr>
    <pageSetUpPr fitToPage="1"/>
  </sheetPr>
  <dimension ref="A1:I121"/>
  <sheetViews>
    <sheetView showGridLines="0" zoomScaleNormal="100" workbookViewId="0">
      <selection activeCell="I119" sqref="A1:I119"/>
    </sheetView>
  </sheetViews>
  <sheetFormatPr defaultRowHeight="15.6" x14ac:dyDescent="0.3"/>
  <cols>
    <col min="1" max="1" width="10.44140625" style="10" customWidth="1"/>
    <col min="2" max="2" width="49.5546875" style="10" bestFit="1" customWidth="1"/>
    <col min="3" max="6" width="8.88671875" style="10"/>
    <col min="7" max="7" width="23.44140625" style="10" customWidth="1"/>
    <col min="8" max="8" width="9.33203125" style="10" bestFit="1" customWidth="1"/>
    <col min="9" max="9" width="23.6640625" style="10" customWidth="1"/>
    <col min="10" max="10" width="5.44140625" style="10" customWidth="1"/>
    <col min="11" max="16384" width="8.88671875" style="10"/>
  </cols>
  <sheetData>
    <row r="1" spans="1:9" ht="52.8" customHeight="1" x14ac:dyDescent="0.3"/>
    <row r="2" spans="1:9" x14ac:dyDescent="0.3">
      <c r="A2" s="107" t="s">
        <v>106</v>
      </c>
      <c r="B2" s="107"/>
      <c r="C2" s="107"/>
      <c r="D2" s="107"/>
      <c r="E2" s="107"/>
      <c r="F2" s="107"/>
      <c r="G2" s="107"/>
      <c r="H2" s="107"/>
      <c r="I2" s="107"/>
    </row>
    <row r="3" spans="1:9" x14ac:dyDescent="0.3">
      <c r="A3" s="75" t="s">
        <v>13</v>
      </c>
      <c r="B3" s="75"/>
      <c r="C3" s="75"/>
      <c r="D3" s="75"/>
      <c r="E3" s="75"/>
      <c r="F3" s="75"/>
      <c r="G3" s="75"/>
      <c r="H3" s="75"/>
      <c r="I3" s="75"/>
    </row>
    <row r="4" spans="1:9" x14ac:dyDescent="0.3">
      <c r="A4" s="11" t="s">
        <v>0</v>
      </c>
      <c r="B4" s="69" t="s">
        <v>14</v>
      </c>
      <c r="C4" s="69"/>
      <c r="D4" s="69"/>
      <c r="E4" s="69"/>
      <c r="F4" s="69"/>
      <c r="G4" s="69"/>
      <c r="H4" s="76"/>
      <c r="I4" s="74"/>
    </row>
    <row r="5" spans="1:9" x14ac:dyDescent="0.3">
      <c r="A5" s="11" t="s">
        <v>1</v>
      </c>
      <c r="B5" s="69" t="s">
        <v>15</v>
      </c>
      <c r="C5" s="69"/>
      <c r="D5" s="69"/>
      <c r="E5" s="69"/>
      <c r="F5" s="69"/>
      <c r="G5" s="69"/>
      <c r="H5" s="74"/>
      <c r="I5" s="74"/>
    </row>
    <row r="6" spans="1:9" x14ac:dyDescent="0.3">
      <c r="A6" s="11" t="s">
        <v>2</v>
      </c>
      <c r="B6" s="69" t="s">
        <v>16</v>
      </c>
      <c r="C6" s="69"/>
      <c r="D6" s="69"/>
      <c r="E6" s="69"/>
      <c r="F6" s="69"/>
      <c r="G6" s="69"/>
      <c r="H6" s="73"/>
      <c r="I6" s="74"/>
    </row>
    <row r="7" spans="1:9" x14ac:dyDescent="0.3">
      <c r="A7" s="11" t="s">
        <v>3</v>
      </c>
      <c r="B7" s="69" t="s">
        <v>17</v>
      </c>
      <c r="C7" s="69"/>
      <c r="D7" s="69"/>
      <c r="E7" s="69"/>
      <c r="F7" s="69"/>
      <c r="G7" s="69"/>
      <c r="H7" s="74"/>
      <c r="I7" s="74"/>
    </row>
    <row r="8" spans="1:9" x14ac:dyDescent="0.3">
      <c r="A8" s="13"/>
      <c r="B8" s="14"/>
      <c r="C8" s="14"/>
      <c r="D8" s="14"/>
      <c r="E8" s="14"/>
      <c r="F8" s="14"/>
      <c r="G8" s="14"/>
      <c r="H8" s="13"/>
      <c r="I8" s="13"/>
    </row>
    <row r="9" spans="1:9" x14ac:dyDescent="0.3">
      <c r="A9" s="75" t="s">
        <v>18</v>
      </c>
      <c r="B9" s="75"/>
      <c r="C9" s="75"/>
      <c r="D9" s="75"/>
      <c r="E9" s="75"/>
      <c r="F9" s="75"/>
      <c r="G9" s="75"/>
      <c r="H9" s="75"/>
      <c r="I9" s="75"/>
    </row>
    <row r="10" spans="1:9" x14ac:dyDescent="0.3">
      <c r="A10" s="11">
        <v>1</v>
      </c>
      <c r="B10" s="69" t="s">
        <v>104</v>
      </c>
      <c r="C10" s="69"/>
      <c r="D10" s="69"/>
      <c r="E10" s="69"/>
      <c r="F10" s="69"/>
      <c r="G10" s="69"/>
      <c r="H10" s="78">
        <v>3416.49</v>
      </c>
      <c r="I10" s="74"/>
    </row>
    <row r="11" spans="1:9" x14ac:dyDescent="0.3">
      <c r="A11" s="11">
        <v>2</v>
      </c>
      <c r="B11" s="69" t="s">
        <v>4</v>
      </c>
      <c r="C11" s="69"/>
      <c r="D11" s="69"/>
      <c r="E11" s="69"/>
      <c r="F11" s="69"/>
      <c r="G11" s="69"/>
      <c r="H11" s="76"/>
      <c r="I11" s="74"/>
    </row>
    <row r="12" spans="1:9" x14ac:dyDescent="0.3">
      <c r="A12" s="13"/>
      <c r="B12" s="14"/>
      <c r="C12" s="14"/>
      <c r="D12" s="14"/>
      <c r="E12" s="14"/>
      <c r="F12" s="14"/>
      <c r="G12" s="14"/>
      <c r="H12" s="13"/>
      <c r="I12" s="13"/>
    </row>
    <row r="13" spans="1:9" x14ac:dyDescent="0.3">
      <c r="A13" s="80"/>
      <c r="B13" s="80"/>
      <c r="C13" s="80"/>
      <c r="D13" s="80"/>
      <c r="E13" s="80"/>
      <c r="F13" s="80"/>
      <c r="G13" s="80"/>
      <c r="H13" s="80"/>
      <c r="I13" s="80"/>
    </row>
    <row r="14" spans="1:9" x14ac:dyDescent="0.3">
      <c r="A14" s="81" t="s">
        <v>20</v>
      </c>
      <c r="B14" s="81"/>
      <c r="C14" s="81"/>
      <c r="D14" s="81"/>
      <c r="E14" s="81"/>
      <c r="F14" s="81"/>
      <c r="G14" s="81"/>
      <c r="H14" s="81"/>
      <c r="I14" s="81"/>
    </row>
    <row r="15" spans="1:9" x14ac:dyDescent="0.3">
      <c r="A15" s="15">
        <v>1</v>
      </c>
      <c r="B15" s="79" t="s">
        <v>21</v>
      </c>
      <c r="C15" s="79"/>
      <c r="D15" s="79"/>
      <c r="E15" s="79"/>
      <c r="F15" s="79"/>
      <c r="G15" s="79"/>
      <c r="H15" s="15" t="s">
        <v>11</v>
      </c>
      <c r="I15" s="15" t="s">
        <v>22</v>
      </c>
    </row>
    <row r="16" spans="1:9" x14ac:dyDescent="0.3">
      <c r="A16" s="15" t="s">
        <v>0</v>
      </c>
      <c r="B16" s="69" t="s">
        <v>133</v>
      </c>
      <c r="C16" s="69"/>
      <c r="D16" s="69"/>
      <c r="E16" s="69"/>
      <c r="F16" s="69"/>
      <c r="G16" s="69"/>
      <c r="H16" s="16"/>
      <c r="I16" s="17">
        <f>H10/220</f>
        <v>15.529499999999999</v>
      </c>
    </row>
    <row r="17" spans="1:9" x14ac:dyDescent="0.3">
      <c r="A17" s="15" t="s">
        <v>1</v>
      </c>
      <c r="B17" s="69" t="s">
        <v>134</v>
      </c>
      <c r="C17" s="69"/>
      <c r="D17" s="69"/>
      <c r="E17" s="69"/>
      <c r="F17" s="69"/>
      <c r="G17" s="69"/>
      <c r="H17" s="18">
        <v>0.5</v>
      </c>
      <c r="I17" s="17">
        <f>(I16)*H17</f>
        <v>7.7647499999999994</v>
      </c>
    </row>
    <row r="18" spans="1:9" x14ac:dyDescent="0.3">
      <c r="A18" s="79" t="s">
        <v>23</v>
      </c>
      <c r="B18" s="79"/>
      <c r="C18" s="79"/>
      <c r="D18" s="79"/>
      <c r="E18" s="79"/>
      <c r="F18" s="79"/>
      <c r="G18" s="79"/>
      <c r="H18" s="79"/>
      <c r="I18" s="19">
        <f>SUM(I16:I17)</f>
        <v>23.294249999999998</v>
      </c>
    </row>
    <row r="19" spans="1:9" x14ac:dyDescent="0.3">
      <c r="A19" s="20"/>
      <c r="B19" s="20"/>
      <c r="C19" s="20"/>
      <c r="D19" s="20"/>
      <c r="E19" s="20"/>
      <c r="F19" s="20"/>
      <c r="G19" s="20"/>
      <c r="H19" s="20"/>
      <c r="I19" s="21"/>
    </row>
    <row r="20" spans="1:9" x14ac:dyDescent="0.3">
      <c r="A20" s="81" t="s">
        <v>24</v>
      </c>
      <c r="B20" s="81"/>
      <c r="C20" s="81"/>
      <c r="D20" s="81"/>
      <c r="E20" s="81"/>
      <c r="F20" s="81"/>
      <c r="G20" s="81"/>
      <c r="H20" s="81"/>
      <c r="I20" s="81"/>
    </row>
    <row r="21" spans="1:9" x14ac:dyDescent="0.3">
      <c r="A21" s="82" t="s">
        <v>25</v>
      </c>
      <c r="B21" s="82"/>
      <c r="C21" s="82"/>
      <c r="D21" s="82"/>
      <c r="E21" s="82"/>
      <c r="F21" s="82"/>
      <c r="G21" s="82"/>
      <c r="H21" s="22" t="s">
        <v>11</v>
      </c>
      <c r="I21" s="22" t="s">
        <v>22</v>
      </c>
    </row>
    <row r="22" spans="1:9" x14ac:dyDescent="0.3">
      <c r="A22" s="15" t="s">
        <v>0</v>
      </c>
      <c r="B22" s="69" t="s">
        <v>26</v>
      </c>
      <c r="C22" s="69"/>
      <c r="D22" s="69"/>
      <c r="E22" s="69"/>
      <c r="F22" s="69"/>
      <c r="G22" s="69"/>
      <c r="H22" s="23">
        <v>8.3333000000000004E-2</v>
      </c>
      <c r="I22" s="17">
        <f>TRUNC($I$18*H22,2)</f>
        <v>1.94</v>
      </c>
    </row>
    <row r="23" spans="1:9" x14ac:dyDescent="0.3">
      <c r="A23" s="15" t="s">
        <v>1</v>
      </c>
      <c r="B23" s="69" t="s">
        <v>27</v>
      </c>
      <c r="C23" s="69"/>
      <c r="D23" s="69"/>
      <c r="E23" s="69"/>
      <c r="F23" s="69"/>
      <c r="G23" s="69"/>
      <c r="H23" s="25">
        <v>0.121</v>
      </c>
      <c r="I23" s="17">
        <f>TRUNC($I$18*H23,2)</f>
        <v>2.81</v>
      </c>
    </row>
    <row r="24" spans="1:9" x14ac:dyDescent="0.3">
      <c r="A24" s="79" t="s">
        <v>28</v>
      </c>
      <c r="B24" s="79"/>
      <c r="C24" s="79"/>
      <c r="D24" s="79"/>
      <c r="E24" s="79"/>
      <c r="F24" s="79"/>
      <c r="G24" s="79"/>
      <c r="H24" s="26">
        <f>SUM(H22:H23)</f>
        <v>0.20433299999999999</v>
      </c>
      <c r="I24" s="19">
        <f>SUM(I22:I23)</f>
        <v>4.75</v>
      </c>
    </row>
    <row r="25" spans="1:9" x14ac:dyDescent="0.3">
      <c r="A25" s="110"/>
      <c r="B25" s="111"/>
      <c r="C25" s="111"/>
      <c r="D25" s="111"/>
      <c r="E25" s="111"/>
      <c r="F25" s="111"/>
      <c r="G25" s="111"/>
      <c r="H25" s="111"/>
      <c r="I25" s="111"/>
    </row>
    <row r="26" spans="1:9" x14ac:dyDescent="0.3">
      <c r="A26" s="82" t="s">
        <v>29</v>
      </c>
      <c r="B26" s="82"/>
      <c r="C26" s="82"/>
      <c r="D26" s="82"/>
      <c r="E26" s="82"/>
      <c r="F26" s="82"/>
      <c r="G26" s="82"/>
      <c r="H26" s="22" t="s">
        <v>11</v>
      </c>
      <c r="I26" s="22" t="s">
        <v>22</v>
      </c>
    </row>
    <row r="27" spans="1:9" x14ac:dyDescent="0.3">
      <c r="A27" s="15" t="s">
        <v>0</v>
      </c>
      <c r="B27" s="69" t="s">
        <v>30</v>
      </c>
      <c r="C27" s="69"/>
      <c r="D27" s="69"/>
      <c r="E27" s="69"/>
      <c r="F27" s="69"/>
      <c r="G27" s="69"/>
      <c r="H27" s="23">
        <v>0.2</v>
      </c>
      <c r="I27" s="24">
        <f>TRUNC(($I$18+$I$24)*$H$27,2)</f>
        <v>5.6</v>
      </c>
    </row>
    <row r="28" spans="1:9" x14ac:dyDescent="0.3">
      <c r="A28" s="15" t="s">
        <v>1</v>
      </c>
      <c r="B28" s="69" t="s">
        <v>31</v>
      </c>
      <c r="C28" s="69"/>
      <c r="D28" s="69"/>
      <c r="E28" s="69"/>
      <c r="F28" s="69"/>
      <c r="G28" s="69"/>
      <c r="H28" s="23">
        <v>2.5000000000000001E-2</v>
      </c>
      <c r="I28" s="24">
        <f>TRUNC(($I$18+$I$24)*$H$28,2)</f>
        <v>0.7</v>
      </c>
    </row>
    <row r="29" spans="1:9" x14ac:dyDescent="0.3">
      <c r="A29" s="15" t="s">
        <v>2</v>
      </c>
      <c r="B29" s="69" t="s">
        <v>32</v>
      </c>
      <c r="C29" s="69"/>
      <c r="D29" s="69"/>
      <c r="E29" s="69"/>
      <c r="F29" s="69"/>
      <c r="G29" s="69"/>
      <c r="H29" s="29">
        <v>0.03</v>
      </c>
      <c r="I29" s="24">
        <f>TRUNC(($I$18+$I$24)*$H$29,2)</f>
        <v>0.84</v>
      </c>
    </row>
    <row r="30" spans="1:9" x14ac:dyDescent="0.3">
      <c r="A30" s="15" t="s">
        <v>3</v>
      </c>
      <c r="B30" s="69" t="s">
        <v>33</v>
      </c>
      <c r="C30" s="69"/>
      <c r="D30" s="69"/>
      <c r="E30" s="69"/>
      <c r="F30" s="69"/>
      <c r="G30" s="69"/>
      <c r="H30" s="23">
        <v>1.4999999999999999E-2</v>
      </c>
      <c r="I30" s="24">
        <f>TRUNC(($I$18+$I$24)*$H$30,2)</f>
        <v>0.42</v>
      </c>
    </row>
    <row r="31" spans="1:9" x14ac:dyDescent="0.3">
      <c r="A31" s="15" t="s">
        <v>5</v>
      </c>
      <c r="B31" s="69" t="s">
        <v>34</v>
      </c>
      <c r="C31" s="69"/>
      <c r="D31" s="69"/>
      <c r="E31" s="69"/>
      <c r="F31" s="69"/>
      <c r="G31" s="69"/>
      <c r="H31" s="23">
        <v>0.01</v>
      </c>
      <c r="I31" s="24">
        <f>TRUNC(($I$18+$I$24)*$H$31,2)</f>
        <v>0.28000000000000003</v>
      </c>
    </row>
    <row r="32" spans="1:9" x14ac:dyDescent="0.3">
      <c r="A32" s="15" t="s">
        <v>6</v>
      </c>
      <c r="B32" s="69" t="s">
        <v>35</v>
      </c>
      <c r="C32" s="69"/>
      <c r="D32" s="69"/>
      <c r="E32" s="69"/>
      <c r="F32" s="69"/>
      <c r="G32" s="69"/>
      <c r="H32" s="23">
        <v>6.0000000000000001E-3</v>
      </c>
      <c r="I32" s="24">
        <f>TRUNC(($I$18+$I$24)*$H$32,2)</f>
        <v>0.16</v>
      </c>
    </row>
    <row r="33" spans="1:9" x14ac:dyDescent="0.3">
      <c r="A33" s="15" t="s">
        <v>7</v>
      </c>
      <c r="B33" s="69" t="s">
        <v>36</v>
      </c>
      <c r="C33" s="69"/>
      <c r="D33" s="69"/>
      <c r="E33" s="69"/>
      <c r="F33" s="69"/>
      <c r="G33" s="69"/>
      <c r="H33" s="23">
        <v>2E-3</v>
      </c>
      <c r="I33" s="24">
        <f>TRUNC(($I$18+$I$24)*$H$33,2)</f>
        <v>0.05</v>
      </c>
    </row>
    <row r="34" spans="1:9" x14ac:dyDescent="0.3">
      <c r="A34" s="15" t="s">
        <v>8</v>
      </c>
      <c r="B34" s="69" t="s">
        <v>37</v>
      </c>
      <c r="C34" s="69"/>
      <c r="D34" s="69"/>
      <c r="E34" s="69"/>
      <c r="F34" s="69"/>
      <c r="G34" s="69"/>
      <c r="H34" s="23">
        <v>0.08</v>
      </c>
      <c r="I34" s="24">
        <f>TRUNC(($I$18+$I$24)*$H$34,2)</f>
        <v>2.2400000000000002</v>
      </c>
    </row>
    <row r="35" spans="1:9" x14ac:dyDescent="0.3">
      <c r="A35" s="79" t="s">
        <v>38</v>
      </c>
      <c r="B35" s="79"/>
      <c r="C35" s="79"/>
      <c r="D35" s="79"/>
      <c r="E35" s="79"/>
      <c r="F35" s="79"/>
      <c r="G35" s="79"/>
      <c r="H35" s="26">
        <f>SUM(H27:H34)</f>
        <v>0.36800000000000005</v>
      </c>
      <c r="I35" s="27">
        <f>SUM(I27:I34)</f>
        <v>10.290000000000001</v>
      </c>
    </row>
    <row r="36" spans="1:9" x14ac:dyDescent="0.3">
      <c r="A36" s="89"/>
      <c r="B36" s="89"/>
      <c r="C36" s="89"/>
      <c r="D36" s="89"/>
      <c r="E36" s="89"/>
      <c r="F36" s="89"/>
      <c r="G36" s="89"/>
      <c r="H36" s="89"/>
      <c r="I36" s="90"/>
    </row>
    <row r="37" spans="1:9" x14ac:dyDescent="0.3">
      <c r="A37" s="82" t="s">
        <v>39</v>
      </c>
      <c r="B37" s="82"/>
      <c r="C37" s="82"/>
      <c r="D37" s="82"/>
      <c r="E37" s="82"/>
      <c r="F37" s="82"/>
      <c r="G37" s="82"/>
      <c r="H37" s="31"/>
      <c r="I37" s="22" t="s">
        <v>22</v>
      </c>
    </row>
    <row r="38" spans="1:9" ht="34.200000000000003" customHeight="1" x14ac:dyDescent="0.3">
      <c r="A38" s="15" t="s">
        <v>0</v>
      </c>
      <c r="B38" s="112" t="s">
        <v>128</v>
      </c>
      <c r="C38" s="112"/>
      <c r="D38" s="112"/>
      <c r="E38" s="112"/>
      <c r="F38" s="112"/>
      <c r="G38" s="112"/>
      <c r="H38" s="11" t="s">
        <v>40</v>
      </c>
      <c r="I38" s="32">
        <v>0</v>
      </c>
    </row>
    <row r="39" spans="1:9" ht="25.2" customHeight="1" x14ac:dyDescent="0.3">
      <c r="A39" s="15" t="s">
        <v>1</v>
      </c>
      <c r="B39" s="108" t="s">
        <v>129</v>
      </c>
      <c r="C39" s="108"/>
      <c r="D39" s="108"/>
      <c r="E39" s="108"/>
      <c r="F39" s="108"/>
      <c r="G39" s="108"/>
      <c r="H39" s="11" t="s">
        <v>40</v>
      </c>
      <c r="I39" s="32">
        <v>0</v>
      </c>
    </row>
    <row r="40" spans="1:9" x14ac:dyDescent="0.3">
      <c r="A40" s="15" t="s">
        <v>1</v>
      </c>
      <c r="B40" s="108" t="s">
        <v>130</v>
      </c>
      <c r="C40" s="108"/>
      <c r="D40" s="108"/>
      <c r="E40" s="108"/>
      <c r="F40" s="108"/>
      <c r="G40" s="108"/>
      <c r="H40" s="11" t="s">
        <v>40</v>
      </c>
      <c r="I40" s="32">
        <v>0</v>
      </c>
    </row>
    <row r="41" spans="1:9" x14ac:dyDescent="0.3">
      <c r="A41" s="15" t="s">
        <v>5</v>
      </c>
      <c r="B41" s="86"/>
      <c r="C41" s="87"/>
      <c r="D41" s="87"/>
      <c r="E41" s="87"/>
      <c r="F41" s="87"/>
      <c r="G41" s="88"/>
      <c r="H41" s="11" t="s">
        <v>40</v>
      </c>
      <c r="I41" s="32">
        <v>0</v>
      </c>
    </row>
    <row r="42" spans="1:9" x14ac:dyDescent="0.3">
      <c r="A42" s="15" t="s">
        <v>6</v>
      </c>
      <c r="B42" s="108"/>
      <c r="C42" s="108"/>
      <c r="D42" s="108"/>
      <c r="E42" s="108"/>
      <c r="F42" s="108"/>
      <c r="G42" s="108"/>
      <c r="H42" s="11" t="s">
        <v>40</v>
      </c>
      <c r="I42" s="32">
        <v>0</v>
      </c>
    </row>
    <row r="43" spans="1:9" x14ac:dyDescent="0.3">
      <c r="A43" s="79" t="s">
        <v>41</v>
      </c>
      <c r="B43" s="79"/>
      <c r="C43" s="79"/>
      <c r="D43" s="79"/>
      <c r="E43" s="79"/>
      <c r="F43" s="79"/>
      <c r="G43" s="79"/>
      <c r="H43" s="79"/>
      <c r="I43" s="27">
        <f>SUM(I38:I42)</f>
        <v>0</v>
      </c>
    </row>
    <row r="44" spans="1:9" x14ac:dyDescent="0.3">
      <c r="A44" s="89"/>
      <c r="B44" s="89"/>
      <c r="C44" s="89"/>
      <c r="D44" s="89"/>
      <c r="E44" s="89"/>
      <c r="F44" s="89"/>
      <c r="G44" s="89"/>
      <c r="H44" s="89"/>
      <c r="I44" s="90"/>
    </row>
    <row r="45" spans="1:9" x14ac:dyDescent="0.3">
      <c r="A45" s="75" t="s">
        <v>42</v>
      </c>
      <c r="B45" s="75"/>
      <c r="C45" s="75"/>
      <c r="D45" s="75"/>
      <c r="E45" s="75"/>
      <c r="F45" s="75"/>
      <c r="G45" s="75"/>
      <c r="H45" s="75"/>
      <c r="I45" s="75"/>
    </row>
    <row r="46" spans="1:9" x14ac:dyDescent="0.3">
      <c r="A46" s="79" t="s">
        <v>43</v>
      </c>
      <c r="B46" s="79"/>
      <c r="C46" s="79"/>
      <c r="D46" s="79"/>
      <c r="E46" s="79"/>
      <c r="F46" s="79"/>
      <c r="G46" s="79"/>
      <c r="H46" s="79"/>
      <c r="I46" s="15" t="s">
        <v>22</v>
      </c>
    </row>
    <row r="47" spans="1:9" x14ac:dyDescent="0.3">
      <c r="A47" s="15" t="s">
        <v>44</v>
      </c>
      <c r="B47" s="69" t="s">
        <v>45</v>
      </c>
      <c r="C47" s="69"/>
      <c r="D47" s="69"/>
      <c r="E47" s="69"/>
      <c r="F47" s="69"/>
      <c r="G47" s="69"/>
      <c r="H47" s="69"/>
      <c r="I47" s="24">
        <f>I24</f>
        <v>4.75</v>
      </c>
    </row>
    <row r="48" spans="1:9" x14ac:dyDescent="0.3">
      <c r="A48" s="15" t="s">
        <v>46</v>
      </c>
      <c r="B48" s="69" t="s">
        <v>47</v>
      </c>
      <c r="C48" s="69"/>
      <c r="D48" s="69"/>
      <c r="E48" s="69"/>
      <c r="F48" s="69"/>
      <c r="G48" s="69"/>
      <c r="H48" s="69"/>
      <c r="I48" s="24">
        <f>I35</f>
        <v>10.290000000000001</v>
      </c>
    </row>
    <row r="49" spans="1:9" x14ac:dyDescent="0.3">
      <c r="A49" s="15" t="s">
        <v>48</v>
      </c>
      <c r="B49" s="69" t="s">
        <v>9</v>
      </c>
      <c r="C49" s="69"/>
      <c r="D49" s="69"/>
      <c r="E49" s="69"/>
      <c r="F49" s="69"/>
      <c r="G49" s="69"/>
      <c r="H49" s="69"/>
      <c r="I49" s="24">
        <f>I43</f>
        <v>0</v>
      </c>
    </row>
    <row r="50" spans="1:9" x14ac:dyDescent="0.3">
      <c r="A50" s="79" t="s">
        <v>49</v>
      </c>
      <c r="B50" s="79"/>
      <c r="C50" s="79"/>
      <c r="D50" s="79"/>
      <c r="E50" s="79"/>
      <c r="F50" s="79"/>
      <c r="G50" s="79"/>
      <c r="H50" s="79"/>
      <c r="I50" s="27">
        <f>SUM(I47:I49)</f>
        <v>15.040000000000001</v>
      </c>
    </row>
    <row r="51" spans="1:9" x14ac:dyDescent="0.3">
      <c r="A51" s="91"/>
      <c r="B51" s="92"/>
      <c r="C51" s="92"/>
      <c r="D51" s="92"/>
      <c r="E51" s="92"/>
      <c r="F51" s="92"/>
      <c r="G51" s="92"/>
      <c r="H51" s="92"/>
      <c r="I51" s="92"/>
    </row>
    <row r="52" spans="1:9" x14ac:dyDescent="0.3">
      <c r="A52" s="81" t="s">
        <v>50</v>
      </c>
      <c r="B52" s="81"/>
      <c r="C52" s="81"/>
      <c r="D52" s="81"/>
      <c r="E52" s="81"/>
      <c r="F52" s="81"/>
      <c r="G52" s="81"/>
      <c r="H52" s="81"/>
      <c r="I52" s="81"/>
    </row>
    <row r="53" spans="1:9" x14ac:dyDescent="0.3">
      <c r="A53" s="15">
        <v>3</v>
      </c>
      <c r="B53" s="79" t="s">
        <v>51</v>
      </c>
      <c r="C53" s="79"/>
      <c r="D53" s="79"/>
      <c r="E53" s="79"/>
      <c r="F53" s="79"/>
      <c r="G53" s="79"/>
      <c r="H53" s="15" t="s">
        <v>11</v>
      </c>
      <c r="I53" s="15" t="s">
        <v>22</v>
      </c>
    </row>
    <row r="54" spans="1:9" x14ac:dyDescent="0.3">
      <c r="A54" s="15" t="s">
        <v>0</v>
      </c>
      <c r="B54" s="69" t="s">
        <v>52</v>
      </c>
      <c r="C54" s="69"/>
      <c r="D54" s="69"/>
      <c r="E54" s="69"/>
      <c r="F54" s="69"/>
      <c r="G54" s="69"/>
      <c r="H54" s="23">
        <f>(1/12)*5%</f>
        <v>4.1666666666666666E-3</v>
      </c>
      <c r="I54" s="24">
        <f>TRUNC(H54*$I$18,2)</f>
        <v>0.09</v>
      </c>
    </row>
    <row r="55" spans="1:9" x14ac:dyDescent="0.3">
      <c r="A55" s="15" t="s">
        <v>1</v>
      </c>
      <c r="B55" s="69" t="s">
        <v>53</v>
      </c>
      <c r="C55" s="69"/>
      <c r="D55" s="69"/>
      <c r="E55" s="69"/>
      <c r="F55" s="69"/>
      <c r="G55" s="69"/>
      <c r="H55" s="23">
        <f>H34*H54</f>
        <v>3.3333333333333332E-4</v>
      </c>
      <c r="I55" s="24">
        <f>TRUNC(H55*$I$18,2)</f>
        <v>0</v>
      </c>
    </row>
    <row r="56" spans="1:9" x14ac:dyDescent="0.3">
      <c r="A56" s="15" t="s">
        <v>2</v>
      </c>
      <c r="B56" s="69" t="s">
        <v>54</v>
      </c>
      <c r="C56" s="69"/>
      <c r="D56" s="69"/>
      <c r="E56" s="69"/>
      <c r="F56" s="69"/>
      <c r="G56" s="69"/>
      <c r="H56" s="23">
        <f>((7/30)/12)</f>
        <v>1.9444444444444445E-2</v>
      </c>
      <c r="I56" s="24">
        <f t="shared" ref="I56:I57" si="0">TRUNC(H56*$I$18,2)</f>
        <v>0.45</v>
      </c>
    </row>
    <row r="57" spans="1:9" x14ac:dyDescent="0.3">
      <c r="A57" s="15" t="s">
        <v>3</v>
      </c>
      <c r="B57" s="69" t="s">
        <v>55</v>
      </c>
      <c r="C57" s="69"/>
      <c r="D57" s="69"/>
      <c r="E57" s="69"/>
      <c r="F57" s="69"/>
      <c r="G57" s="69"/>
      <c r="H57" s="25">
        <f>H35*H56</f>
        <v>7.1555555555555565E-3</v>
      </c>
      <c r="I57" s="24">
        <f t="shared" si="0"/>
        <v>0.16</v>
      </c>
    </row>
    <row r="58" spans="1:9" ht="25.8" customHeight="1" x14ac:dyDescent="0.3">
      <c r="A58" s="15" t="s">
        <v>5</v>
      </c>
      <c r="B58" s="93" t="s">
        <v>100</v>
      </c>
      <c r="C58" s="93"/>
      <c r="D58" s="93"/>
      <c r="E58" s="93"/>
      <c r="F58" s="93"/>
      <c r="G58" s="93"/>
      <c r="H58" s="23">
        <v>0.04</v>
      </c>
      <c r="I58" s="24">
        <f>TRUNC(H58*$I$18,2)</f>
        <v>0.93</v>
      </c>
    </row>
    <row r="59" spans="1:9" x14ac:dyDescent="0.3">
      <c r="A59" s="79" t="s">
        <v>56</v>
      </c>
      <c r="B59" s="79"/>
      <c r="C59" s="79"/>
      <c r="D59" s="79"/>
      <c r="E59" s="79"/>
      <c r="F59" s="79"/>
      <c r="G59" s="79"/>
      <c r="H59" s="26">
        <f>SUM(H54:H58)</f>
        <v>7.1099999999999997E-2</v>
      </c>
      <c r="I59" s="27">
        <f>SUM(I54:I58)</f>
        <v>1.6300000000000001</v>
      </c>
    </row>
    <row r="60" spans="1:9" x14ac:dyDescent="0.3">
      <c r="A60" s="94"/>
      <c r="B60" s="95"/>
      <c r="C60" s="95"/>
      <c r="D60" s="95"/>
      <c r="E60" s="95"/>
      <c r="F60" s="95"/>
      <c r="G60" s="95"/>
      <c r="H60" s="95"/>
      <c r="I60" s="95"/>
    </row>
    <row r="61" spans="1:9" x14ac:dyDescent="0.3">
      <c r="A61" s="81" t="s">
        <v>57</v>
      </c>
      <c r="B61" s="81"/>
      <c r="C61" s="81"/>
      <c r="D61" s="81"/>
      <c r="E61" s="81"/>
      <c r="F61" s="81"/>
      <c r="G61" s="81"/>
      <c r="H61" s="81"/>
      <c r="I61" s="81"/>
    </row>
    <row r="62" spans="1:9" x14ac:dyDescent="0.3">
      <c r="A62" s="79" t="s">
        <v>58</v>
      </c>
      <c r="B62" s="79"/>
      <c r="C62" s="79"/>
      <c r="D62" s="79"/>
      <c r="E62" s="79"/>
      <c r="F62" s="79"/>
      <c r="G62" s="79"/>
      <c r="H62" s="15" t="s">
        <v>11</v>
      </c>
      <c r="I62" s="15" t="s">
        <v>22</v>
      </c>
    </row>
    <row r="63" spans="1:9" x14ac:dyDescent="0.3">
      <c r="A63" s="15" t="s">
        <v>0</v>
      </c>
      <c r="B63" s="69" t="s">
        <v>59</v>
      </c>
      <c r="C63" s="69"/>
      <c r="D63" s="69"/>
      <c r="E63" s="69"/>
      <c r="F63" s="69"/>
      <c r="G63" s="69"/>
      <c r="H63" s="23">
        <v>0</v>
      </c>
      <c r="I63" s="24">
        <f>TRUNC(($I$18)*H63,2)</f>
        <v>0</v>
      </c>
    </row>
    <row r="64" spans="1:9" x14ac:dyDescent="0.3">
      <c r="A64" s="15" t="s">
        <v>1</v>
      </c>
      <c r="B64" s="69" t="s">
        <v>60</v>
      </c>
      <c r="C64" s="69"/>
      <c r="D64" s="69"/>
      <c r="E64" s="69"/>
      <c r="F64" s="69"/>
      <c r="G64" s="69"/>
      <c r="H64" s="23">
        <v>0</v>
      </c>
      <c r="I64" s="24">
        <f t="shared" ref="I64:I68" si="1">TRUNC(($I$18)*H64,2)</f>
        <v>0</v>
      </c>
    </row>
    <row r="65" spans="1:9" x14ac:dyDescent="0.3">
      <c r="A65" s="15" t="s">
        <v>2</v>
      </c>
      <c r="B65" s="69" t="s">
        <v>61</v>
      </c>
      <c r="C65" s="69"/>
      <c r="D65" s="69"/>
      <c r="E65" s="69"/>
      <c r="F65" s="69"/>
      <c r="G65" s="69"/>
      <c r="H65" s="23">
        <v>0</v>
      </c>
      <c r="I65" s="24">
        <f t="shared" si="1"/>
        <v>0</v>
      </c>
    </row>
    <row r="66" spans="1:9" x14ac:dyDescent="0.3">
      <c r="A66" s="15" t="s">
        <v>3</v>
      </c>
      <c r="B66" s="69" t="s">
        <v>62</v>
      </c>
      <c r="C66" s="69"/>
      <c r="D66" s="69"/>
      <c r="E66" s="69"/>
      <c r="F66" s="69"/>
      <c r="G66" s="69"/>
      <c r="H66" s="23">
        <v>0</v>
      </c>
      <c r="I66" s="24">
        <f t="shared" si="1"/>
        <v>0</v>
      </c>
    </row>
    <row r="67" spans="1:9" x14ac:dyDescent="0.3">
      <c r="A67" s="15" t="s">
        <v>5</v>
      </c>
      <c r="B67" s="69" t="s">
        <v>63</v>
      </c>
      <c r="C67" s="69"/>
      <c r="D67" s="69"/>
      <c r="E67" s="69"/>
      <c r="F67" s="69"/>
      <c r="G67" s="69"/>
      <c r="H67" s="23">
        <v>0</v>
      </c>
      <c r="I67" s="24">
        <f t="shared" si="1"/>
        <v>0</v>
      </c>
    </row>
    <row r="68" spans="1:9" x14ac:dyDescent="0.3">
      <c r="A68" s="15" t="s">
        <v>6</v>
      </c>
      <c r="B68" s="69" t="s">
        <v>64</v>
      </c>
      <c r="C68" s="69"/>
      <c r="D68" s="69"/>
      <c r="E68" s="69"/>
      <c r="F68" s="69"/>
      <c r="G68" s="69"/>
      <c r="H68" s="23">
        <v>0</v>
      </c>
      <c r="I68" s="24">
        <f t="shared" si="1"/>
        <v>0</v>
      </c>
    </row>
    <row r="69" spans="1:9" x14ac:dyDescent="0.3">
      <c r="A69" s="79" t="s">
        <v>65</v>
      </c>
      <c r="B69" s="79"/>
      <c r="C69" s="79"/>
      <c r="D69" s="79"/>
      <c r="E69" s="79"/>
      <c r="F69" s="79"/>
      <c r="G69" s="79"/>
      <c r="H69" s="26">
        <f>SUM(H63:H68)</f>
        <v>0</v>
      </c>
      <c r="I69" s="27">
        <f>SUM(I63:I68)</f>
        <v>0</v>
      </c>
    </row>
    <row r="70" spans="1:9" x14ac:dyDescent="0.3">
      <c r="A70" s="98"/>
      <c r="B70" s="99"/>
      <c r="C70" s="99"/>
      <c r="D70" s="99"/>
      <c r="E70" s="99"/>
      <c r="F70" s="99"/>
      <c r="G70" s="99"/>
      <c r="H70" s="99"/>
      <c r="I70" s="99"/>
    </row>
    <row r="71" spans="1:9" x14ac:dyDescent="0.3">
      <c r="A71" s="79" t="s">
        <v>66</v>
      </c>
      <c r="B71" s="79"/>
      <c r="C71" s="79"/>
      <c r="D71" s="79"/>
      <c r="E71" s="79"/>
      <c r="F71" s="79"/>
      <c r="G71" s="79"/>
      <c r="H71" s="15" t="s">
        <v>11</v>
      </c>
      <c r="I71" s="15" t="s">
        <v>22</v>
      </c>
    </row>
    <row r="72" spans="1:9" x14ac:dyDescent="0.3">
      <c r="A72" s="15" t="s">
        <v>0</v>
      </c>
      <c r="B72" s="93" t="s">
        <v>67</v>
      </c>
      <c r="C72" s="69"/>
      <c r="D72" s="69"/>
      <c r="E72" s="69"/>
      <c r="F72" s="69"/>
      <c r="G72" s="69"/>
      <c r="H72" s="23">
        <v>0</v>
      </c>
      <c r="I72" s="24">
        <v>0</v>
      </c>
    </row>
    <row r="73" spans="1:9" x14ac:dyDescent="0.3">
      <c r="A73" s="79" t="s">
        <v>68</v>
      </c>
      <c r="B73" s="79"/>
      <c r="C73" s="79"/>
      <c r="D73" s="79"/>
      <c r="E73" s="79"/>
      <c r="F73" s="79"/>
      <c r="G73" s="79"/>
      <c r="H73" s="26">
        <v>0</v>
      </c>
      <c r="I73" s="27">
        <v>0</v>
      </c>
    </row>
    <row r="74" spans="1:9" x14ac:dyDescent="0.3">
      <c r="A74" s="96"/>
      <c r="B74" s="97"/>
      <c r="C74" s="97"/>
      <c r="D74" s="97"/>
      <c r="E74" s="97"/>
      <c r="F74" s="97"/>
      <c r="G74" s="97"/>
      <c r="H74" s="97"/>
      <c r="I74" s="97"/>
    </row>
    <row r="75" spans="1:9" x14ac:dyDescent="0.3">
      <c r="A75" s="75" t="s">
        <v>69</v>
      </c>
      <c r="B75" s="75"/>
      <c r="C75" s="75"/>
      <c r="D75" s="75"/>
      <c r="E75" s="75"/>
      <c r="F75" s="75"/>
      <c r="G75" s="75"/>
      <c r="H75" s="75"/>
      <c r="I75" s="75"/>
    </row>
    <row r="76" spans="1:9" x14ac:dyDescent="0.3">
      <c r="A76" s="79" t="s">
        <v>70</v>
      </c>
      <c r="B76" s="79"/>
      <c r="C76" s="79"/>
      <c r="D76" s="79"/>
      <c r="E76" s="79"/>
      <c r="F76" s="79"/>
      <c r="G76" s="79"/>
      <c r="H76" s="79"/>
      <c r="I76" s="15" t="s">
        <v>22</v>
      </c>
    </row>
    <row r="77" spans="1:9" x14ac:dyDescent="0.3">
      <c r="A77" s="15" t="s">
        <v>10</v>
      </c>
      <c r="B77" s="69" t="s">
        <v>71</v>
      </c>
      <c r="C77" s="69"/>
      <c r="D77" s="69"/>
      <c r="E77" s="69"/>
      <c r="F77" s="69"/>
      <c r="G77" s="69"/>
      <c r="H77" s="69"/>
      <c r="I77" s="24">
        <f>I69</f>
        <v>0</v>
      </c>
    </row>
    <row r="78" spans="1:9" x14ac:dyDescent="0.3">
      <c r="A78" s="15" t="s">
        <v>12</v>
      </c>
      <c r="B78" s="69" t="s">
        <v>72</v>
      </c>
      <c r="C78" s="69"/>
      <c r="D78" s="69"/>
      <c r="E78" s="69"/>
      <c r="F78" s="69"/>
      <c r="G78" s="69"/>
      <c r="H78" s="69"/>
      <c r="I78" s="24">
        <f>I73</f>
        <v>0</v>
      </c>
    </row>
    <row r="79" spans="1:9" x14ac:dyDescent="0.3">
      <c r="A79" s="79" t="s">
        <v>73</v>
      </c>
      <c r="B79" s="79"/>
      <c r="C79" s="79"/>
      <c r="D79" s="79"/>
      <c r="E79" s="79"/>
      <c r="F79" s="79"/>
      <c r="G79" s="79"/>
      <c r="H79" s="79"/>
      <c r="I79" s="27">
        <f>SUM(I77:I78)</f>
        <v>0</v>
      </c>
    </row>
    <row r="80" spans="1:9" x14ac:dyDescent="0.3">
      <c r="A80" s="91"/>
      <c r="B80" s="92"/>
      <c r="C80" s="92"/>
      <c r="D80" s="92"/>
      <c r="E80" s="92"/>
      <c r="F80" s="92"/>
      <c r="G80" s="92"/>
      <c r="H80" s="92"/>
      <c r="I80" s="92"/>
    </row>
    <row r="81" spans="1:9" x14ac:dyDescent="0.3">
      <c r="A81" s="81" t="s">
        <v>74</v>
      </c>
      <c r="B81" s="81"/>
      <c r="C81" s="81"/>
      <c r="D81" s="81"/>
      <c r="E81" s="81"/>
      <c r="F81" s="81"/>
      <c r="G81" s="81"/>
      <c r="H81" s="81"/>
      <c r="I81" s="81"/>
    </row>
    <row r="82" spans="1:9" x14ac:dyDescent="0.3">
      <c r="A82" s="15">
        <v>5</v>
      </c>
      <c r="B82" s="79" t="s">
        <v>75</v>
      </c>
      <c r="C82" s="79"/>
      <c r="D82" s="79"/>
      <c r="E82" s="79"/>
      <c r="F82" s="79"/>
      <c r="G82" s="79"/>
      <c r="H82" s="15"/>
      <c r="I82" s="15" t="s">
        <v>22</v>
      </c>
    </row>
    <row r="83" spans="1:9" ht="28.2" customHeight="1" x14ac:dyDescent="0.3">
      <c r="A83" s="15" t="s">
        <v>0</v>
      </c>
      <c r="B83" s="112" t="s">
        <v>125</v>
      </c>
      <c r="C83" s="112"/>
      <c r="D83" s="112"/>
      <c r="E83" s="112"/>
      <c r="F83" s="112"/>
      <c r="G83" s="112"/>
      <c r="H83" s="11" t="s">
        <v>40</v>
      </c>
      <c r="I83" s="33">
        <v>0</v>
      </c>
    </row>
    <row r="84" spans="1:9" x14ac:dyDescent="0.3">
      <c r="A84" s="15" t="s">
        <v>1</v>
      </c>
      <c r="B84" s="108" t="s">
        <v>111</v>
      </c>
      <c r="C84" s="108"/>
      <c r="D84" s="108"/>
      <c r="E84" s="108"/>
      <c r="F84" s="108"/>
      <c r="G84" s="108"/>
      <c r="H84" s="23"/>
      <c r="I84" s="56">
        <v>0</v>
      </c>
    </row>
    <row r="85" spans="1:9" x14ac:dyDescent="0.3">
      <c r="A85" s="15" t="s">
        <v>2</v>
      </c>
      <c r="B85" s="108" t="s">
        <v>112</v>
      </c>
      <c r="C85" s="108"/>
      <c r="D85" s="108"/>
      <c r="E85" s="108"/>
      <c r="F85" s="108"/>
      <c r="G85" s="108"/>
      <c r="H85" s="23"/>
      <c r="I85" s="56">
        <v>0</v>
      </c>
    </row>
    <row r="86" spans="1:9" x14ac:dyDescent="0.3">
      <c r="A86" s="79" t="s">
        <v>76</v>
      </c>
      <c r="B86" s="79"/>
      <c r="C86" s="79"/>
      <c r="D86" s="79"/>
      <c r="E86" s="79"/>
      <c r="F86" s="79"/>
      <c r="G86" s="79"/>
      <c r="H86" s="26" t="s">
        <v>40</v>
      </c>
      <c r="I86" s="27">
        <f>SUM(I84:I85)</f>
        <v>0</v>
      </c>
    </row>
    <row r="87" spans="1:9" x14ac:dyDescent="0.3">
      <c r="A87" s="91"/>
      <c r="B87" s="92"/>
      <c r="C87" s="92"/>
      <c r="D87" s="92"/>
      <c r="E87" s="92"/>
      <c r="F87" s="92"/>
      <c r="G87" s="92"/>
      <c r="H87" s="92"/>
      <c r="I87" s="92"/>
    </row>
    <row r="88" spans="1:9" x14ac:dyDescent="0.3">
      <c r="A88" s="81" t="s">
        <v>77</v>
      </c>
      <c r="B88" s="81"/>
      <c r="C88" s="81"/>
      <c r="D88" s="81"/>
      <c r="E88" s="81"/>
      <c r="F88" s="81"/>
      <c r="G88" s="81"/>
      <c r="H88" s="81"/>
      <c r="I88" s="81"/>
    </row>
    <row r="89" spans="1:9" x14ac:dyDescent="0.3">
      <c r="A89" s="15">
        <v>6</v>
      </c>
      <c r="B89" s="79" t="s">
        <v>78</v>
      </c>
      <c r="C89" s="79"/>
      <c r="D89" s="79"/>
      <c r="E89" s="79"/>
      <c r="F89" s="79"/>
      <c r="G89" s="79"/>
      <c r="H89" s="15" t="s">
        <v>11</v>
      </c>
      <c r="I89" s="15" t="s">
        <v>22</v>
      </c>
    </row>
    <row r="90" spans="1:9" x14ac:dyDescent="0.3">
      <c r="A90" s="15" t="s">
        <v>0</v>
      </c>
      <c r="B90" s="69" t="s">
        <v>79</v>
      </c>
      <c r="C90" s="69"/>
      <c r="D90" s="69"/>
      <c r="E90" s="69"/>
      <c r="F90" s="69"/>
      <c r="G90" s="69"/>
      <c r="H90" s="36">
        <v>0.03</v>
      </c>
      <c r="I90" s="24">
        <f>TRUNC(((I114)*H90),2)</f>
        <v>1.19</v>
      </c>
    </row>
    <row r="91" spans="1:9" x14ac:dyDescent="0.3">
      <c r="A91" s="15" t="s">
        <v>1</v>
      </c>
      <c r="B91" s="69" t="s">
        <v>80</v>
      </c>
      <c r="C91" s="69"/>
      <c r="D91" s="69"/>
      <c r="E91" s="69"/>
      <c r="F91" s="69"/>
      <c r="G91" s="69"/>
      <c r="H91" s="36">
        <v>0.06</v>
      </c>
      <c r="I91" s="24">
        <f>TRUNC(((I114+I90)*H91),2)</f>
        <v>2.46</v>
      </c>
    </row>
    <row r="92" spans="1:9" x14ac:dyDescent="0.3">
      <c r="A92" s="15" t="s">
        <v>2</v>
      </c>
      <c r="B92" s="105" t="s">
        <v>81</v>
      </c>
      <c r="C92" s="105"/>
      <c r="D92" s="105"/>
      <c r="E92" s="105"/>
      <c r="F92" s="105"/>
      <c r="G92" s="105"/>
      <c r="H92" s="18"/>
      <c r="I92" s="37"/>
    </row>
    <row r="93" spans="1:9" x14ac:dyDescent="0.3">
      <c r="A93" s="15" t="s">
        <v>82</v>
      </c>
      <c r="B93" s="69" t="s">
        <v>83</v>
      </c>
      <c r="C93" s="69"/>
      <c r="D93" s="69"/>
      <c r="E93" s="69"/>
      <c r="F93" s="69"/>
      <c r="G93" s="69"/>
      <c r="H93" s="38">
        <v>1.6500000000000001E-2</v>
      </c>
      <c r="I93" s="24">
        <f>TRUNC(H93*((I114+I90+I91)/(1-H98)),2)</f>
        <v>0.82</v>
      </c>
    </row>
    <row r="94" spans="1:9" x14ac:dyDescent="0.3">
      <c r="A94" s="15" t="s">
        <v>84</v>
      </c>
      <c r="B94" s="69" t="s">
        <v>85</v>
      </c>
      <c r="C94" s="69"/>
      <c r="D94" s="69"/>
      <c r="E94" s="69"/>
      <c r="F94" s="69"/>
      <c r="G94" s="69"/>
      <c r="H94" s="38">
        <v>7.5999999999999998E-2</v>
      </c>
      <c r="I94" s="24">
        <f>TRUNC(H94*(I114+I90+I91)/(1-H98),2)</f>
        <v>3.77</v>
      </c>
    </row>
    <row r="95" spans="1:9" x14ac:dyDescent="0.3">
      <c r="A95" s="15" t="s">
        <v>86</v>
      </c>
      <c r="B95" s="69" t="s">
        <v>87</v>
      </c>
      <c r="C95" s="69"/>
      <c r="D95" s="69"/>
      <c r="E95" s="69"/>
      <c r="F95" s="69"/>
      <c r="G95" s="69"/>
      <c r="H95" s="38">
        <v>0.03</v>
      </c>
      <c r="I95" s="24">
        <f>TRUNC(H95*(I114+I90+I91)/(1-H98),2)</f>
        <v>1.49</v>
      </c>
    </row>
    <row r="96" spans="1:9" x14ac:dyDescent="0.3">
      <c r="A96" s="79" t="s">
        <v>88</v>
      </c>
      <c r="B96" s="79"/>
      <c r="C96" s="79"/>
      <c r="D96" s="79"/>
      <c r="E96" s="79"/>
      <c r="F96" s="79"/>
      <c r="G96" s="79"/>
      <c r="H96" s="39">
        <f>SUM(H90:H95)</f>
        <v>0.21249999999999999</v>
      </c>
      <c r="I96" s="27">
        <f>SUM(I90:I95)</f>
        <v>9.73</v>
      </c>
    </row>
    <row r="97" spans="1:9" x14ac:dyDescent="0.3">
      <c r="A97" s="13"/>
      <c r="B97" s="109"/>
      <c r="C97" s="109"/>
      <c r="D97" s="109"/>
      <c r="E97" s="109"/>
      <c r="F97" s="109"/>
      <c r="G97" s="109"/>
      <c r="H97" s="109"/>
      <c r="I97" s="109"/>
    </row>
    <row r="98" spans="1:9" hidden="1" x14ac:dyDescent="0.3">
      <c r="A98" s="40" t="s">
        <v>89</v>
      </c>
      <c r="B98" s="103" t="s">
        <v>90</v>
      </c>
      <c r="C98" s="103"/>
      <c r="D98" s="103"/>
      <c r="E98" s="103"/>
      <c r="F98" s="103"/>
      <c r="G98" s="103"/>
      <c r="H98" s="41">
        <f>H93+H94+H95</f>
        <v>0.1225</v>
      </c>
      <c r="I98" s="42"/>
    </row>
    <row r="99" spans="1:9" hidden="1" x14ac:dyDescent="0.3">
      <c r="A99" s="43"/>
      <c r="B99" s="104">
        <v>100</v>
      </c>
      <c r="C99" s="104"/>
      <c r="D99" s="104"/>
      <c r="E99" s="104"/>
      <c r="F99" s="104"/>
      <c r="G99" s="104"/>
      <c r="H99" s="45"/>
      <c r="I99" s="46"/>
    </row>
    <row r="100" spans="1:9" hidden="1" x14ac:dyDescent="0.3">
      <c r="A100" s="47"/>
      <c r="B100" s="44"/>
      <c r="C100" s="44"/>
      <c r="D100" s="44"/>
      <c r="E100" s="44"/>
      <c r="F100" s="44"/>
      <c r="G100" s="44"/>
      <c r="H100" s="45"/>
      <c r="I100" s="46"/>
    </row>
    <row r="101" spans="1:9" hidden="1" x14ac:dyDescent="0.3">
      <c r="A101" s="43" t="s">
        <v>91</v>
      </c>
      <c r="B101" s="104" t="s">
        <v>92</v>
      </c>
      <c r="C101" s="104"/>
      <c r="D101" s="104"/>
      <c r="E101" s="104"/>
      <c r="F101" s="104"/>
      <c r="G101" s="104"/>
      <c r="H101" s="45"/>
      <c r="I101" s="46">
        <f>I18+I50+I59+I79+I86+I90+I91</f>
        <v>43.614249999999998</v>
      </c>
    </row>
    <row r="102" spans="1:9" hidden="1" x14ac:dyDescent="0.3">
      <c r="A102" s="43"/>
      <c r="B102" s="44"/>
      <c r="C102" s="44"/>
      <c r="D102" s="44"/>
      <c r="E102" s="44"/>
      <c r="F102" s="44"/>
      <c r="G102" s="44"/>
      <c r="H102" s="45"/>
      <c r="I102" s="46"/>
    </row>
    <row r="103" spans="1:9" hidden="1" x14ac:dyDescent="0.3">
      <c r="A103" s="43" t="s">
        <v>93</v>
      </c>
      <c r="B103" s="104" t="s">
        <v>94</v>
      </c>
      <c r="C103" s="104"/>
      <c r="D103" s="104"/>
      <c r="E103" s="104"/>
      <c r="F103" s="104"/>
      <c r="G103" s="104"/>
      <c r="H103" s="45"/>
      <c r="I103" s="46">
        <f>TRUNC(I101/(1-H98),2)</f>
        <v>49.7</v>
      </c>
    </row>
    <row r="104" spans="1:9" hidden="1" x14ac:dyDescent="0.3">
      <c r="A104" s="43"/>
      <c r="B104" s="44"/>
      <c r="C104" s="44"/>
      <c r="D104" s="44"/>
      <c r="E104" s="44"/>
      <c r="F104" s="44"/>
      <c r="G104" s="44"/>
      <c r="H104" s="45"/>
      <c r="I104" s="46"/>
    </row>
    <row r="105" spans="1:9" hidden="1" x14ac:dyDescent="0.3">
      <c r="A105" s="48"/>
      <c r="B105" s="106" t="s">
        <v>95</v>
      </c>
      <c r="C105" s="106"/>
      <c r="D105" s="106"/>
      <c r="E105" s="106"/>
      <c r="F105" s="106"/>
      <c r="G105" s="106"/>
      <c r="H105" s="49"/>
      <c r="I105" s="50">
        <f>I103-I101</f>
        <v>6.0857500000000044</v>
      </c>
    </row>
    <row r="106" spans="1:9" x14ac:dyDescent="0.3">
      <c r="A106" s="13"/>
      <c r="B106" s="13"/>
      <c r="C106" s="13"/>
      <c r="D106" s="13"/>
      <c r="E106" s="13"/>
      <c r="F106" s="13"/>
      <c r="G106" s="13"/>
      <c r="H106" s="13"/>
      <c r="I106" s="21"/>
    </row>
    <row r="107" spans="1:9" x14ac:dyDescent="0.3">
      <c r="A107" s="75" t="s">
        <v>96</v>
      </c>
      <c r="B107" s="75"/>
      <c r="C107" s="75"/>
      <c r="D107" s="75"/>
      <c r="E107" s="75"/>
      <c r="F107" s="75"/>
      <c r="G107" s="75"/>
      <c r="H107" s="75"/>
      <c r="I107" s="75"/>
    </row>
    <row r="108" spans="1:9" x14ac:dyDescent="0.3">
      <c r="A108" s="79" t="s">
        <v>97</v>
      </c>
      <c r="B108" s="79"/>
      <c r="C108" s="79"/>
      <c r="D108" s="79"/>
      <c r="E108" s="79"/>
      <c r="F108" s="79"/>
      <c r="G108" s="79"/>
      <c r="H108" s="79"/>
      <c r="I108" s="15" t="s">
        <v>22</v>
      </c>
    </row>
    <row r="109" spans="1:9" x14ac:dyDescent="0.3">
      <c r="A109" s="11" t="s">
        <v>0</v>
      </c>
      <c r="B109" s="69" t="s">
        <v>20</v>
      </c>
      <c r="C109" s="69"/>
      <c r="D109" s="69"/>
      <c r="E109" s="69"/>
      <c r="F109" s="69"/>
      <c r="G109" s="69"/>
      <c r="H109" s="69"/>
      <c r="I109" s="24">
        <f>I18</f>
        <v>23.294249999999998</v>
      </c>
    </row>
    <row r="110" spans="1:9" x14ac:dyDescent="0.3">
      <c r="A110" s="11" t="s">
        <v>1</v>
      </c>
      <c r="B110" s="69" t="s">
        <v>24</v>
      </c>
      <c r="C110" s="69"/>
      <c r="D110" s="69"/>
      <c r="E110" s="69"/>
      <c r="F110" s="69"/>
      <c r="G110" s="69"/>
      <c r="H110" s="69"/>
      <c r="I110" s="24">
        <f>I50</f>
        <v>15.040000000000001</v>
      </c>
    </row>
    <row r="111" spans="1:9" x14ac:dyDescent="0.3">
      <c r="A111" s="11" t="s">
        <v>2</v>
      </c>
      <c r="B111" s="69" t="s">
        <v>50</v>
      </c>
      <c r="C111" s="69"/>
      <c r="D111" s="69"/>
      <c r="E111" s="69"/>
      <c r="F111" s="69"/>
      <c r="G111" s="69"/>
      <c r="H111" s="69"/>
      <c r="I111" s="24">
        <f>I59</f>
        <v>1.6300000000000001</v>
      </c>
    </row>
    <row r="112" spans="1:9" x14ac:dyDescent="0.3">
      <c r="A112" s="11" t="s">
        <v>3</v>
      </c>
      <c r="B112" s="69" t="s">
        <v>57</v>
      </c>
      <c r="C112" s="69"/>
      <c r="D112" s="69"/>
      <c r="E112" s="69"/>
      <c r="F112" s="69"/>
      <c r="G112" s="69"/>
      <c r="H112" s="69"/>
      <c r="I112" s="24">
        <f>I79</f>
        <v>0</v>
      </c>
    </row>
    <row r="113" spans="1:9" x14ac:dyDescent="0.3">
      <c r="A113" s="11" t="s">
        <v>5</v>
      </c>
      <c r="B113" s="69" t="s">
        <v>74</v>
      </c>
      <c r="C113" s="69"/>
      <c r="D113" s="69"/>
      <c r="E113" s="69"/>
      <c r="F113" s="69"/>
      <c r="G113" s="69"/>
      <c r="H113" s="69"/>
      <c r="I113" s="24">
        <f>I86</f>
        <v>0</v>
      </c>
    </row>
    <row r="114" spans="1:9" x14ac:dyDescent="0.3">
      <c r="A114" s="15"/>
      <c r="B114" s="79" t="s">
        <v>98</v>
      </c>
      <c r="C114" s="79"/>
      <c r="D114" s="79"/>
      <c r="E114" s="79"/>
      <c r="F114" s="79"/>
      <c r="G114" s="79"/>
      <c r="H114" s="79"/>
      <c r="I114" s="27">
        <f>SUM(I109:I113)</f>
        <v>39.96425</v>
      </c>
    </row>
    <row r="115" spans="1:9" x14ac:dyDescent="0.3">
      <c r="A115" s="11" t="s">
        <v>6</v>
      </c>
      <c r="B115" s="69" t="s">
        <v>77</v>
      </c>
      <c r="C115" s="69"/>
      <c r="D115" s="69"/>
      <c r="E115" s="69"/>
      <c r="F115" s="69"/>
      <c r="G115" s="69"/>
      <c r="H115" s="69"/>
      <c r="I115" s="24">
        <f>I96</f>
        <v>9.73</v>
      </c>
    </row>
    <row r="116" spans="1:9" x14ac:dyDescent="0.3">
      <c r="A116" s="79" t="s">
        <v>99</v>
      </c>
      <c r="B116" s="79"/>
      <c r="C116" s="79"/>
      <c r="D116" s="79"/>
      <c r="E116" s="79"/>
      <c r="F116" s="79"/>
      <c r="G116" s="79"/>
      <c r="H116" s="79"/>
      <c r="I116" s="51">
        <f>TRUNC(I114+I115,2)</f>
        <v>49.69</v>
      </c>
    </row>
    <row r="117" spans="1:9" x14ac:dyDescent="0.3">
      <c r="A117" s="66" t="s">
        <v>136</v>
      </c>
      <c r="B117" s="67"/>
      <c r="C117" s="67"/>
      <c r="D117" s="67"/>
      <c r="E117" s="67"/>
      <c r="F117" s="67"/>
      <c r="G117" s="67"/>
      <c r="H117" s="68"/>
      <c r="I117" s="19">
        <f>I116*2</f>
        <v>99.38</v>
      </c>
    </row>
    <row r="118" spans="1:9" x14ac:dyDescent="0.3">
      <c r="A118" s="66" t="s">
        <v>137</v>
      </c>
      <c r="B118" s="67"/>
      <c r="C118" s="67"/>
      <c r="D118" s="67"/>
      <c r="E118" s="67"/>
      <c r="F118" s="67"/>
      <c r="G118" s="67"/>
      <c r="H118" s="68"/>
      <c r="I118" s="51">
        <f>I117*22</f>
        <v>2186.3599999999997</v>
      </c>
    </row>
    <row r="119" spans="1:9" x14ac:dyDescent="0.3">
      <c r="A119" s="52"/>
      <c r="B119" s="52"/>
      <c r="C119" s="53"/>
    </row>
    <row r="120" spans="1:9" x14ac:dyDescent="0.3">
      <c r="A120" s="54"/>
      <c r="B120" s="55"/>
      <c r="C120" s="55"/>
    </row>
    <row r="121" spans="1:9" x14ac:dyDescent="0.3">
      <c r="A121" s="54"/>
      <c r="B121" s="55"/>
      <c r="C121" s="55"/>
    </row>
  </sheetData>
  <sheetProtection algorithmName="SHA-512" hashValue="qmc00HPpeESLJzMsSQYFC/MGY39rPMV2Cof1HcyU0DgbhZEidYnzsoWb9QalAPYXwkoedfrNqd/SLJYW+DjkhQ==" saltValue="zKhPDHKr7Ci/vgnntHfJKg==" spinCount="100000" sheet="1" objects="1" scenarios="1"/>
  <mergeCells count="116">
    <mergeCell ref="A117:H117"/>
    <mergeCell ref="A2:I2"/>
    <mergeCell ref="B6:G6"/>
    <mergeCell ref="H6:I6"/>
    <mergeCell ref="B7:G7"/>
    <mergeCell ref="H7:I7"/>
    <mergeCell ref="A9:I9"/>
    <mergeCell ref="A3:I3"/>
    <mergeCell ref="B4:G4"/>
    <mergeCell ref="H4:I4"/>
    <mergeCell ref="B5:G5"/>
    <mergeCell ref="H5:I5"/>
    <mergeCell ref="B17:G17"/>
    <mergeCell ref="A18:H18"/>
    <mergeCell ref="A13:I13"/>
    <mergeCell ref="A14:I14"/>
    <mergeCell ref="B15:G15"/>
    <mergeCell ref="B16:G16"/>
    <mergeCell ref="A26:G26"/>
    <mergeCell ref="B27:G27"/>
    <mergeCell ref="B28:G28"/>
    <mergeCell ref="B29:G29"/>
    <mergeCell ref="B30:G30"/>
    <mergeCell ref="B31:G31"/>
    <mergeCell ref="A20:I20"/>
    <mergeCell ref="A21:G21"/>
    <mergeCell ref="B22:G22"/>
    <mergeCell ref="B23:G23"/>
    <mergeCell ref="A24:G24"/>
    <mergeCell ref="A25:I25"/>
    <mergeCell ref="B38:G38"/>
    <mergeCell ref="B39:G39"/>
    <mergeCell ref="B40:G40"/>
    <mergeCell ref="B41:G41"/>
    <mergeCell ref="B42:G42"/>
    <mergeCell ref="B32:G32"/>
    <mergeCell ref="B33:G33"/>
    <mergeCell ref="B34:G34"/>
    <mergeCell ref="A35:G35"/>
    <mergeCell ref="A36:I36"/>
    <mergeCell ref="A37:G37"/>
    <mergeCell ref="B49:H49"/>
    <mergeCell ref="A50:H50"/>
    <mergeCell ref="A51:I51"/>
    <mergeCell ref="A52:I52"/>
    <mergeCell ref="B53:G53"/>
    <mergeCell ref="B54:G54"/>
    <mergeCell ref="A43:H43"/>
    <mergeCell ref="A44:I44"/>
    <mergeCell ref="A45:I45"/>
    <mergeCell ref="A46:H46"/>
    <mergeCell ref="B47:H47"/>
    <mergeCell ref="B48:H48"/>
    <mergeCell ref="A61:I61"/>
    <mergeCell ref="A62:G62"/>
    <mergeCell ref="B63:G63"/>
    <mergeCell ref="B64:G64"/>
    <mergeCell ref="B65:G65"/>
    <mergeCell ref="B66:G66"/>
    <mergeCell ref="B55:G55"/>
    <mergeCell ref="B56:G56"/>
    <mergeCell ref="B57:G57"/>
    <mergeCell ref="B58:G58"/>
    <mergeCell ref="A59:G59"/>
    <mergeCell ref="A60:I60"/>
    <mergeCell ref="A73:G73"/>
    <mergeCell ref="A74:I74"/>
    <mergeCell ref="A75:I75"/>
    <mergeCell ref="A76:H76"/>
    <mergeCell ref="B77:H77"/>
    <mergeCell ref="B78:H78"/>
    <mergeCell ref="B67:G67"/>
    <mergeCell ref="B68:G68"/>
    <mergeCell ref="A69:G69"/>
    <mergeCell ref="A70:I70"/>
    <mergeCell ref="A71:G71"/>
    <mergeCell ref="B72:G72"/>
    <mergeCell ref="B92:G92"/>
    <mergeCell ref="B93:G93"/>
    <mergeCell ref="B94:G94"/>
    <mergeCell ref="B95:G95"/>
    <mergeCell ref="A86:G86"/>
    <mergeCell ref="A87:I87"/>
    <mergeCell ref="A88:I88"/>
    <mergeCell ref="B89:G89"/>
    <mergeCell ref="A79:H79"/>
    <mergeCell ref="A80:I80"/>
    <mergeCell ref="A81:I81"/>
    <mergeCell ref="B82:G82"/>
    <mergeCell ref="B84:G84"/>
    <mergeCell ref="B85:G85"/>
    <mergeCell ref="B83:G83"/>
    <mergeCell ref="A118:H118"/>
    <mergeCell ref="B10:G10"/>
    <mergeCell ref="H10:I10"/>
    <mergeCell ref="B11:G11"/>
    <mergeCell ref="H11:I11"/>
    <mergeCell ref="B112:H112"/>
    <mergeCell ref="B113:H113"/>
    <mergeCell ref="B114:H114"/>
    <mergeCell ref="B115:H115"/>
    <mergeCell ref="A116:H116"/>
    <mergeCell ref="B105:G105"/>
    <mergeCell ref="A107:I107"/>
    <mergeCell ref="A108:H108"/>
    <mergeCell ref="B109:H109"/>
    <mergeCell ref="B110:H110"/>
    <mergeCell ref="B111:H111"/>
    <mergeCell ref="A96:G96"/>
    <mergeCell ref="B97:I97"/>
    <mergeCell ref="B98:G98"/>
    <mergeCell ref="B99:G99"/>
    <mergeCell ref="B101:G101"/>
    <mergeCell ref="B103:G103"/>
    <mergeCell ref="B90:G90"/>
    <mergeCell ref="B91:G91"/>
  </mergeCells>
  <pageMargins left="0.511811024" right="0.511811024" top="0.78740157499999996" bottom="0.78740157499999996" header="0.31496062000000002" footer="0.31496062000000002"/>
  <pageSetup paperSize="9" scale="60" fitToHeight="0"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5EB948-4D22-44F2-8CF5-9EF328BC37ED}">
  <sheetPr>
    <pageSetUpPr fitToPage="1"/>
  </sheetPr>
  <dimension ref="A1:I117"/>
  <sheetViews>
    <sheetView showGridLines="0" zoomScaleNormal="100" workbookViewId="0">
      <selection activeCell="K13" sqref="K13"/>
    </sheetView>
  </sheetViews>
  <sheetFormatPr defaultRowHeight="15.6" x14ac:dyDescent="0.3"/>
  <cols>
    <col min="1" max="1" width="10.44140625" style="10" customWidth="1"/>
    <col min="2" max="2" width="49.5546875" style="10" bestFit="1" customWidth="1"/>
    <col min="3" max="6" width="8.88671875" style="10"/>
    <col min="7" max="7" width="9" style="10" bestFit="1" customWidth="1"/>
    <col min="8" max="8" width="9.33203125" style="10" bestFit="1" customWidth="1"/>
    <col min="9" max="9" width="23.6640625" style="10" customWidth="1"/>
    <col min="10" max="16384" width="8.88671875" style="10"/>
  </cols>
  <sheetData>
    <row r="1" spans="1:9" ht="48.6" customHeight="1" x14ac:dyDescent="0.3"/>
    <row r="2" spans="1:9" x14ac:dyDescent="0.3">
      <c r="A2" s="107" t="s">
        <v>114</v>
      </c>
      <c r="B2" s="107"/>
      <c r="C2" s="107"/>
      <c r="D2" s="107"/>
      <c r="E2" s="107"/>
      <c r="F2" s="107"/>
      <c r="G2" s="107"/>
      <c r="H2" s="107"/>
      <c r="I2" s="107"/>
    </row>
    <row r="3" spans="1:9" x14ac:dyDescent="0.3">
      <c r="A3" s="75" t="s">
        <v>13</v>
      </c>
      <c r="B3" s="75"/>
      <c r="C3" s="75"/>
      <c r="D3" s="75"/>
      <c r="E3" s="75"/>
      <c r="F3" s="75"/>
      <c r="G3" s="75"/>
      <c r="H3" s="75"/>
      <c r="I3" s="75"/>
    </row>
    <row r="4" spans="1:9" x14ac:dyDescent="0.3">
      <c r="A4" s="11" t="s">
        <v>0</v>
      </c>
      <c r="B4" s="69" t="s">
        <v>14</v>
      </c>
      <c r="C4" s="69"/>
      <c r="D4" s="69"/>
      <c r="E4" s="69"/>
      <c r="F4" s="69"/>
      <c r="G4" s="69"/>
      <c r="H4" s="76"/>
      <c r="I4" s="74"/>
    </row>
    <row r="5" spans="1:9" x14ac:dyDescent="0.3">
      <c r="A5" s="11" t="s">
        <v>1</v>
      </c>
      <c r="B5" s="69" t="s">
        <v>15</v>
      </c>
      <c r="C5" s="69"/>
      <c r="D5" s="69"/>
      <c r="E5" s="69"/>
      <c r="F5" s="69"/>
      <c r="G5" s="69"/>
      <c r="H5" s="74"/>
      <c r="I5" s="74"/>
    </row>
    <row r="6" spans="1:9" x14ac:dyDescent="0.3">
      <c r="A6" s="11" t="s">
        <v>2</v>
      </c>
      <c r="B6" s="69" t="s">
        <v>16</v>
      </c>
      <c r="C6" s="69"/>
      <c r="D6" s="69"/>
      <c r="E6" s="69"/>
      <c r="F6" s="69"/>
      <c r="G6" s="69"/>
      <c r="H6" s="73"/>
      <c r="I6" s="74"/>
    </row>
    <row r="7" spans="1:9" x14ac:dyDescent="0.3">
      <c r="A7" s="11" t="s">
        <v>3</v>
      </c>
      <c r="B7" s="69" t="s">
        <v>17</v>
      </c>
      <c r="C7" s="69"/>
      <c r="D7" s="69"/>
      <c r="E7" s="69"/>
      <c r="F7" s="69"/>
      <c r="G7" s="69"/>
      <c r="H7" s="74"/>
      <c r="I7" s="74"/>
    </row>
    <row r="8" spans="1:9" x14ac:dyDescent="0.3">
      <c r="A8" s="13"/>
      <c r="B8" s="14"/>
      <c r="C8" s="14"/>
      <c r="D8" s="14"/>
      <c r="E8" s="14"/>
      <c r="F8" s="14"/>
      <c r="G8" s="14"/>
      <c r="H8" s="13"/>
      <c r="I8" s="13"/>
    </row>
    <row r="9" spans="1:9" x14ac:dyDescent="0.3">
      <c r="A9" s="75" t="s">
        <v>18</v>
      </c>
      <c r="B9" s="75"/>
      <c r="C9" s="75"/>
      <c r="D9" s="75"/>
      <c r="E9" s="75"/>
      <c r="F9" s="75"/>
      <c r="G9" s="75"/>
      <c r="H9" s="75"/>
      <c r="I9" s="75"/>
    </row>
    <row r="10" spans="1:9" x14ac:dyDescent="0.3">
      <c r="A10" s="11">
        <v>1</v>
      </c>
      <c r="B10" s="69" t="s">
        <v>104</v>
      </c>
      <c r="C10" s="69"/>
      <c r="D10" s="69"/>
      <c r="E10" s="69"/>
      <c r="F10" s="69"/>
      <c r="G10" s="69"/>
      <c r="H10" s="78">
        <v>3901.86</v>
      </c>
      <c r="I10" s="74"/>
    </row>
    <row r="11" spans="1:9" x14ac:dyDescent="0.3">
      <c r="A11" s="11">
        <v>2</v>
      </c>
      <c r="B11" s="69" t="s">
        <v>4</v>
      </c>
      <c r="C11" s="69"/>
      <c r="D11" s="69"/>
      <c r="E11" s="69"/>
      <c r="F11" s="69"/>
      <c r="G11" s="69"/>
      <c r="H11" s="76"/>
      <c r="I11" s="74"/>
    </row>
    <row r="12" spans="1:9" x14ac:dyDescent="0.3">
      <c r="A12" s="13"/>
      <c r="B12" s="14"/>
      <c r="C12" s="14"/>
      <c r="D12" s="14"/>
      <c r="E12" s="14"/>
      <c r="F12" s="14"/>
      <c r="G12" s="14"/>
      <c r="H12" s="13"/>
      <c r="I12" s="13"/>
    </row>
    <row r="13" spans="1:9" x14ac:dyDescent="0.3">
      <c r="A13" s="81" t="s">
        <v>20</v>
      </c>
      <c r="B13" s="81"/>
      <c r="C13" s="81"/>
      <c r="D13" s="81"/>
      <c r="E13" s="81"/>
      <c r="F13" s="81"/>
      <c r="G13" s="81"/>
      <c r="H13" s="81"/>
      <c r="I13" s="81"/>
    </row>
    <row r="14" spans="1:9" x14ac:dyDescent="0.3">
      <c r="A14" s="15">
        <v>1</v>
      </c>
      <c r="B14" s="79" t="s">
        <v>21</v>
      </c>
      <c r="C14" s="79"/>
      <c r="D14" s="79"/>
      <c r="E14" s="79"/>
      <c r="F14" s="79"/>
      <c r="G14" s="79"/>
      <c r="H14" s="15" t="s">
        <v>11</v>
      </c>
      <c r="I14" s="15" t="s">
        <v>22</v>
      </c>
    </row>
    <row r="15" spans="1:9" x14ac:dyDescent="0.3">
      <c r="A15" s="15" t="s">
        <v>0</v>
      </c>
      <c r="B15" s="69" t="s">
        <v>133</v>
      </c>
      <c r="C15" s="69"/>
      <c r="D15" s="69"/>
      <c r="E15" s="69"/>
      <c r="F15" s="69"/>
      <c r="G15" s="69"/>
      <c r="H15" s="16"/>
      <c r="I15" s="17">
        <f>H10/220</f>
        <v>17.735727272727274</v>
      </c>
    </row>
    <row r="16" spans="1:9" x14ac:dyDescent="0.3">
      <c r="A16" s="15" t="s">
        <v>1</v>
      </c>
      <c r="B16" s="69" t="s">
        <v>134</v>
      </c>
      <c r="C16" s="69"/>
      <c r="D16" s="69"/>
      <c r="E16" s="69"/>
      <c r="F16" s="69"/>
      <c r="G16" s="69"/>
      <c r="H16" s="18">
        <v>0.5</v>
      </c>
      <c r="I16" s="17">
        <f>(I15)*H16</f>
        <v>8.8678636363636372</v>
      </c>
    </row>
    <row r="17" spans="1:9" x14ac:dyDescent="0.3">
      <c r="A17" s="79" t="s">
        <v>23</v>
      </c>
      <c r="B17" s="79"/>
      <c r="C17" s="79"/>
      <c r="D17" s="79"/>
      <c r="E17" s="79"/>
      <c r="F17" s="79"/>
      <c r="G17" s="79"/>
      <c r="H17" s="79"/>
      <c r="I17" s="27">
        <f>SUM(I15:I16)</f>
        <v>26.603590909090912</v>
      </c>
    </row>
    <row r="18" spans="1:9" x14ac:dyDescent="0.3">
      <c r="A18" s="20"/>
      <c r="B18" s="20"/>
      <c r="C18" s="20"/>
      <c r="D18" s="20"/>
      <c r="E18" s="20"/>
      <c r="F18" s="20"/>
      <c r="G18" s="20"/>
      <c r="H18" s="20"/>
      <c r="I18" s="21"/>
    </row>
    <row r="19" spans="1:9" x14ac:dyDescent="0.3">
      <c r="A19" s="81" t="s">
        <v>24</v>
      </c>
      <c r="B19" s="81"/>
      <c r="C19" s="81"/>
      <c r="D19" s="81"/>
      <c r="E19" s="81"/>
      <c r="F19" s="81"/>
      <c r="G19" s="81"/>
      <c r="H19" s="81"/>
      <c r="I19" s="81"/>
    </row>
    <row r="20" spans="1:9" x14ac:dyDescent="0.3">
      <c r="A20" s="82" t="s">
        <v>25</v>
      </c>
      <c r="B20" s="82"/>
      <c r="C20" s="82"/>
      <c r="D20" s="82"/>
      <c r="E20" s="82"/>
      <c r="F20" s="82"/>
      <c r="G20" s="82"/>
      <c r="H20" s="22" t="s">
        <v>11</v>
      </c>
      <c r="I20" s="22" t="s">
        <v>22</v>
      </c>
    </row>
    <row r="21" spans="1:9" x14ac:dyDescent="0.3">
      <c r="A21" s="15" t="s">
        <v>0</v>
      </c>
      <c r="B21" s="69" t="s">
        <v>26</v>
      </c>
      <c r="C21" s="69"/>
      <c r="D21" s="69"/>
      <c r="E21" s="69"/>
      <c r="F21" s="69"/>
      <c r="G21" s="69"/>
      <c r="H21" s="23">
        <v>8.3333000000000004E-2</v>
      </c>
      <c r="I21" s="24">
        <f>TRUNC($I$17*H21,2)</f>
        <v>2.21</v>
      </c>
    </row>
    <row r="22" spans="1:9" x14ac:dyDescent="0.3">
      <c r="A22" s="15" t="s">
        <v>1</v>
      </c>
      <c r="B22" s="69" t="s">
        <v>27</v>
      </c>
      <c r="C22" s="69"/>
      <c r="D22" s="69"/>
      <c r="E22" s="69"/>
      <c r="F22" s="69"/>
      <c r="G22" s="69"/>
      <c r="H22" s="25">
        <v>0.121</v>
      </c>
      <c r="I22" s="24">
        <f>TRUNC($I$17*H22,2)</f>
        <v>3.21</v>
      </c>
    </row>
    <row r="23" spans="1:9" x14ac:dyDescent="0.3">
      <c r="A23" s="79" t="s">
        <v>28</v>
      </c>
      <c r="B23" s="79"/>
      <c r="C23" s="79"/>
      <c r="D23" s="79"/>
      <c r="E23" s="79"/>
      <c r="F23" s="79"/>
      <c r="G23" s="79"/>
      <c r="H23" s="26">
        <f>SUM(H21:H22)</f>
        <v>0.20433299999999999</v>
      </c>
      <c r="I23" s="27">
        <f>SUM(I21:I22)</f>
        <v>5.42</v>
      </c>
    </row>
    <row r="24" spans="1:9" x14ac:dyDescent="0.3">
      <c r="A24" s="110"/>
      <c r="B24" s="111"/>
      <c r="C24" s="111"/>
      <c r="D24" s="111"/>
      <c r="E24" s="111"/>
      <c r="F24" s="111"/>
      <c r="G24" s="111"/>
      <c r="H24" s="111"/>
      <c r="I24" s="111"/>
    </row>
    <row r="25" spans="1:9" x14ac:dyDescent="0.3">
      <c r="A25" s="82" t="s">
        <v>29</v>
      </c>
      <c r="B25" s="82"/>
      <c r="C25" s="82"/>
      <c r="D25" s="82"/>
      <c r="E25" s="82"/>
      <c r="F25" s="82"/>
      <c r="G25" s="82"/>
      <c r="H25" s="22" t="s">
        <v>11</v>
      </c>
      <c r="I25" s="22" t="s">
        <v>22</v>
      </c>
    </row>
    <row r="26" spans="1:9" x14ac:dyDescent="0.3">
      <c r="A26" s="15" t="s">
        <v>0</v>
      </c>
      <c r="B26" s="69" t="s">
        <v>30</v>
      </c>
      <c r="C26" s="69"/>
      <c r="D26" s="69"/>
      <c r="E26" s="69"/>
      <c r="F26" s="69"/>
      <c r="G26" s="69"/>
      <c r="H26" s="23">
        <v>0.2</v>
      </c>
      <c r="I26" s="24">
        <f>TRUNC(($I$17+$I$23)*$H$26,2)</f>
        <v>6.4</v>
      </c>
    </row>
    <row r="27" spans="1:9" x14ac:dyDescent="0.3">
      <c r="A27" s="15" t="s">
        <v>1</v>
      </c>
      <c r="B27" s="69" t="s">
        <v>31</v>
      </c>
      <c r="C27" s="69"/>
      <c r="D27" s="69"/>
      <c r="E27" s="69"/>
      <c r="F27" s="69"/>
      <c r="G27" s="69"/>
      <c r="H27" s="23">
        <v>2.5000000000000001E-2</v>
      </c>
      <c r="I27" s="24">
        <f>TRUNC(($I$17+$I$23)*$H$27,2)</f>
        <v>0.8</v>
      </c>
    </row>
    <row r="28" spans="1:9" x14ac:dyDescent="0.3">
      <c r="A28" s="15" t="s">
        <v>2</v>
      </c>
      <c r="B28" s="69" t="s">
        <v>32</v>
      </c>
      <c r="C28" s="69"/>
      <c r="D28" s="69"/>
      <c r="E28" s="69"/>
      <c r="F28" s="69"/>
      <c r="G28" s="69"/>
      <c r="H28" s="29">
        <v>0.03</v>
      </c>
      <c r="I28" s="24">
        <f>TRUNC(($I$17+$I$23)*$H$28,2)</f>
        <v>0.96</v>
      </c>
    </row>
    <row r="29" spans="1:9" x14ac:dyDescent="0.3">
      <c r="A29" s="15" t="s">
        <v>3</v>
      </c>
      <c r="B29" s="69" t="s">
        <v>33</v>
      </c>
      <c r="C29" s="69"/>
      <c r="D29" s="69"/>
      <c r="E29" s="69"/>
      <c r="F29" s="69"/>
      <c r="G29" s="69"/>
      <c r="H29" s="23">
        <v>1.4999999999999999E-2</v>
      </c>
      <c r="I29" s="24">
        <f>TRUNC(($I$17+$I$23)*$H$29,2)</f>
        <v>0.48</v>
      </c>
    </row>
    <row r="30" spans="1:9" x14ac:dyDescent="0.3">
      <c r="A30" s="15" t="s">
        <v>5</v>
      </c>
      <c r="B30" s="69" t="s">
        <v>34</v>
      </c>
      <c r="C30" s="69"/>
      <c r="D30" s="69"/>
      <c r="E30" s="69"/>
      <c r="F30" s="69"/>
      <c r="G30" s="69"/>
      <c r="H30" s="23">
        <v>0.01</v>
      </c>
      <c r="I30" s="24">
        <f>TRUNC(($I$17+$I$23)*$H$30,2)</f>
        <v>0.32</v>
      </c>
    </row>
    <row r="31" spans="1:9" x14ac:dyDescent="0.3">
      <c r="A31" s="15" t="s">
        <v>6</v>
      </c>
      <c r="B31" s="69" t="s">
        <v>35</v>
      </c>
      <c r="C31" s="69"/>
      <c r="D31" s="69"/>
      <c r="E31" s="69"/>
      <c r="F31" s="69"/>
      <c r="G31" s="69"/>
      <c r="H31" s="23">
        <v>6.0000000000000001E-3</v>
      </c>
      <c r="I31" s="24">
        <f>TRUNC(($I$17+$I$23)*$H$31,2)</f>
        <v>0.19</v>
      </c>
    </row>
    <row r="32" spans="1:9" x14ac:dyDescent="0.3">
      <c r="A32" s="15" t="s">
        <v>7</v>
      </c>
      <c r="B32" s="69" t="s">
        <v>36</v>
      </c>
      <c r="C32" s="69"/>
      <c r="D32" s="69"/>
      <c r="E32" s="69"/>
      <c r="F32" s="69"/>
      <c r="G32" s="69"/>
      <c r="H32" s="23">
        <v>2E-3</v>
      </c>
      <c r="I32" s="24">
        <f>TRUNC(($I$17+$I$23)*$H$32,2)</f>
        <v>0.06</v>
      </c>
    </row>
    <row r="33" spans="1:9" x14ac:dyDescent="0.3">
      <c r="A33" s="15" t="s">
        <v>8</v>
      </c>
      <c r="B33" s="69" t="s">
        <v>37</v>
      </c>
      <c r="C33" s="69"/>
      <c r="D33" s="69"/>
      <c r="E33" s="69"/>
      <c r="F33" s="69"/>
      <c r="G33" s="69"/>
      <c r="H33" s="23">
        <v>0.08</v>
      </c>
      <c r="I33" s="24">
        <f>TRUNC(($I$17+$I$23)*$H$33,2)</f>
        <v>2.56</v>
      </c>
    </row>
    <row r="34" spans="1:9" x14ac:dyDescent="0.3">
      <c r="A34" s="79" t="s">
        <v>38</v>
      </c>
      <c r="B34" s="79"/>
      <c r="C34" s="79"/>
      <c r="D34" s="79"/>
      <c r="E34" s="79"/>
      <c r="F34" s="79"/>
      <c r="G34" s="79"/>
      <c r="H34" s="26">
        <f>SUM(H26:H33)</f>
        <v>0.36800000000000005</v>
      </c>
      <c r="I34" s="27">
        <f>SUM(I26:I33)</f>
        <v>11.770000000000001</v>
      </c>
    </row>
    <row r="35" spans="1:9" x14ac:dyDescent="0.3">
      <c r="A35" s="89"/>
      <c r="B35" s="89"/>
      <c r="C35" s="89"/>
      <c r="D35" s="89"/>
      <c r="E35" s="89"/>
      <c r="F35" s="89"/>
      <c r="G35" s="89"/>
      <c r="H35" s="89"/>
      <c r="I35" s="90"/>
    </row>
    <row r="36" spans="1:9" x14ac:dyDescent="0.3">
      <c r="A36" s="82" t="s">
        <v>39</v>
      </c>
      <c r="B36" s="82"/>
      <c r="C36" s="82"/>
      <c r="D36" s="82"/>
      <c r="E36" s="82"/>
      <c r="F36" s="82"/>
      <c r="G36" s="82"/>
      <c r="H36" s="31"/>
      <c r="I36" s="22" t="s">
        <v>22</v>
      </c>
    </row>
    <row r="37" spans="1:9" ht="32.4" customHeight="1" x14ac:dyDescent="0.3">
      <c r="A37" s="15" t="s">
        <v>0</v>
      </c>
      <c r="B37" s="112" t="s">
        <v>103</v>
      </c>
      <c r="C37" s="112"/>
      <c r="D37" s="112"/>
      <c r="E37" s="112"/>
      <c r="F37" s="112"/>
      <c r="G37" s="112"/>
      <c r="H37" s="11" t="s">
        <v>40</v>
      </c>
      <c r="I37" s="32">
        <v>0</v>
      </c>
    </row>
    <row r="38" spans="1:9" x14ac:dyDescent="0.3">
      <c r="A38" s="15" t="s">
        <v>1</v>
      </c>
      <c r="B38" s="112" t="s">
        <v>113</v>
      </c>
      <c r="C38" s="112"/>
      <c r="D38" s="112"/>
      <c r="E38" s="112"/>
      <c r="F38" s="112"/>
      <c r="G38" s="112"/>
      <c r="H38" s="11" t="s">
        <v>40</v>
      </c>
      <c r="I38" s="32">
        <v>0</v>
      </c>
    </row>
    <row r="39" spans="1:9" x14ac:dyDescent="0.3">
      <c r="A39" s="79" t="s">
        <v>41</v>
      </c>
      <c r="B39" s="79"/>
      <c r="C39" s="79"/>
      <c r="D39" s="79"/>
      <c r="E39" s="79"/>
      <c r="F39" s="79"/>
      <c r="G39" s="79"/>
      <c r="H39" s="79"/>
      <c r="I39" s="27">
        <f>SUM(I37:I38)</f>
        <v>0</v>
      </c>
    </row>
    <row r="40" spans="1:9" x14ac:dyDescent="0.3">
      <c r="A40" s="89"/>
      <c r="B40" s="89"/>
      <c r="C40" s="89"/>
      <c r="D40" s="89"/>
      <c r="E40" s="89"/>
      <c r="F40" s="89"/>
      <c r="G40" s="89"/>
      <c r="H40" s="89"/>
      <c r="I40" s="90"/>
    </row>
    <row r="41" spans="1:9" x14ac:dyDescent="0.3">
      <c r="A41" s="75" t="s">
        <v>42</v>
      </c>
      <c r="B41" s="75"/>
      <c r="C41" s="75"/>
      <c r="D41" s="75"/>
      <c r="E41" s="75"/>
      <c r="F41" s="75"/>
      <c r="G41" s="75"/>
      <c r="H41" s="75"/>
      <c r="I41" s="75"/>
    </row>
    <row r="42" spans="1:9" x14ac:dyDescent="0.3">
      <c r="A42" s="79" t="s">
        <v>43</v>
      </c>
      <c r="B42" s="79"/>
      <c r="C42" s="79"/>
      <c r="D42" s="79"/>
      <c r="E42" s="79"/>
      <c r="F42" s="79"/>
      <c r="G42" s="79"/>
      <c r="H42" s="79"/>
      <c r="I42" s="15" t="s">
        <v>22</v>
      </c>
    </row>
    <row r="43" spans="1:9" x14ac:dyDescent="0.3">
      <c r="A43" s="15" t="s">
        <v>44</v>
      </c>
      <c r="B43" s="69" t="s">
        <v>45</v>
      </c>
      <c r="C43" s="69"/>
      <c r="D43" s="69"/>
      <c r="E43" s="69"/>
      <c r="F43" s="69"/>
      <c r="G43" s="69"/>
      <c r="H43" s="69"/>
      <c r="I43" s="24">
        <f>I23</f>
        <v>5.42</v>
      </c>
    </row>
    <row r="44" spans="1:9" x14ac:dyDescent="0.3">
      <c r="A44" s="15" t="s">
        <v>46</v>
      </c>
      <c r="B44" s="69" t="s">
        <v>47</v>
      </c>
      <c r="C44" s="69"/>
      <c r="D44" s="69"/>
      <c r="E44" s="69"/>
      <c r="F44" s="69"/>
      <c r="G44" s="69"/>
      <c r="H44" s="69"/>
      <c r="I44" s="24">
        <f>I34</f>
        <v>11.770000000000001</v>
      </c>
    </row>
    <row r="45" spans="1:9" x14ac:dyDescent="0.3">
      <c r="A45" s="15" t="s">
        <v>48</v>
      </c>
      <c r="B45" s="69" t="s">
        <v>9</v>
      </c>
      <c r="C45" s="69"/>
      <c r="D45" s="69"/>
      <c r="E45" s="69"/>
      <c r="F45" s="69"/>
      <c r="G45" s="69"/>
      <c r="H45" s="69"/>
      <c r="I45" s="24">
        <f>I39</f>
        <v>0</v>
      </c>
    </row>
    <row r="46" spans="1:9" x14ac:dyDescent="0.3">
      <c r="A46" s="79" t="s">
        <v>49</v>
      </c>
      <c r="B46" s="79"/>
      <c r="C46" s="79"/>
      <c r="D46" s="79"/>
      <c r="E46" s="79"/>
      <c r="F46" s="79"/>
      <c r="G46" s="79"/>
      <c r="H46" s="79"/>
      <c r="I46" s="27">
        <f>SUM(I43:I45)</f>
        <v>17.190000000000001</v>
      </c>
    </row>
    <row r="47" spans="1:9" x14ac:dyDescent="0.3">
      <c r="A47" s="91"/>
      <c r="B47" s="92"/>
      <c r="C47" s="92"/>
      <c r="D47" s="92"/>
      <c r="E47" s="92"/>
      <c r="F47" s="92"/>
      <c r="G47" s="92"/>
      <c r="H47" s="92"/>
      <c r="I47" s="92"/>
    </row>
    <row r="48" spans="1:9" x14ac:dyDescent="0.3">
      <c r="A48" s="81" t="s">
        <v>50</v>
      </c>
      <c r="B48" s="81"/>
      <c r="C48" s="81"/>
      <c r="D48" s="81"/>
      <c r="E48" s="81"/>
      <c r="F48" s="81"/>
      <c r="G48" s="81"/>
      <c r="H48" s="81"/>
      <c r="I48" s="81"/>
    </row>
    <row r="49" spans="1:9" x14ac:dyDescent="0.3">
      <c r="A49" s="15">
        <v>3</v>
      </c>
      <c r="B49" s="79" t="s">
        <v>51</v>
      </c>
      <c r="C49" s="79"/>
      <c r="D49" s="79"/>
      <c r="E49" s="79"/>
      <c r="F49" s="79"/>
      <c r="G49" s="79"/>
      <c r="H49" s="15" t="s">
        <v>11</v>
      </c>
      <c r="I49" s="15" t="s">
        <v>22</v>
      </c>
    </row>
    <row r="50" spans="1:9" x14ac:dyDescent="0.3">
      <c r="A50" s="15" t="s">
        <v>0</v>
      </c>
      <c r="B50" s="69" t="s">
        <v>52</v>
      </c>
      <c r="C50" s="69"/>
      <c r="D50" s="69"/>
      <c r="E50" s="69"/>
      <c r="F50" s="69"/>
      <c r="G50" s="69"/>
      <c r="H50" s="23">
        <f>(1/12)*5%</f>
        <v>4.1666666666666666E-3</v>
      </c>
      <c r="I50" s="24">
        <f>TRUNC(H50*$I$17,2)</f>
        <v>0.11</v>
      </c>
    </row>
    <row r="51" spans="1:9" x14ac:dyDescent="0.3">
      <c r="A51" s="15" t="s">
        <v>1</v>
      </c>
      <c r="B51" s="69" t="s">
        <v>53</v>
      </c>
      <c r="C51" s="69"/>
      <c r="D51" s="69"/>
      <c r="E51" s="69"/>
      <c r="F51" s="69"/>
      <c r="G51" s="69"/>
      <c r="H51" s="23">
        <f>H33*H50</f>
        <v>3.3333333333333332E-4</v>
      </c>
      <c r="I51" s="24">
        <f>TRUNC(H51*$I$17,2)</f>
        <v>0</v>
      </c>
    </row>
    <row r="52" spans="1:9" x14ac:dyDescent="0.3">
      <c r="A52" s="15" t="s">
        <v>2</v>
      </c>
      <c r="B52" s="69" t="s">
        <v>54</v>
      </c>
      <c r="C52" s="69"/>
      <c r="D52" s="69"/>
      <c r="E52" s="69"/>
      <c r="F52" s="69"/>
      <c r="G52" s="69"/>
      <c r="H52" s="23">
        <f>((7/30)/12)</f>
        <v>1.9444444444444445E-2</v>
      </c>
      <c r="I52" s="24">
        <f t="shared" ref="I52:I53" si="0">TRUNC(H52*$I$17,2)</f>
        <v>0.51</v>
      </c>
    </row>
    <row r="53" spans="1:9" x14ac:dyDescent="0.3">
      <c r="A53" s="15" t="s">
        <v>3</v>
      </c>
      <c r="B53" s="69" t="s">
        <v>55</v>
      </c>
      <c r="C53" s="69"/>
      <c r="D53" s="69"/>
      <c r="E53" s="69"/>
      <c r="F53" s="69"/>
      <c r="G53" s="69"/>
      <c r="H53" s="25">
        <f>H34*H52</f>
        <v>7.1555555555555565E-3</v>
      </c>
      <c r="I53" s="24">
        <f t="shared" si="0"/>
        <v>0.19</v>
      </c>
    </row>
    <row r="54" spans="1:9" ht="29.4" customHeight="1" x14ac:dyDescent="0.3">
      <c r="A54" s="15" t="s">
        <v>5</v>
      </c>
      <c r="B54" s="93" t="s">
        <v>100</v>
      </c>
      <c r="C54" s="93"/>
      <c r="D54" s="93"/>
      <c r="E54" s="93"/>
      <c r="F54" s="93"/>
      <c r="G54" s="93"/>
      <c r="H54" s="23">
        <v>0.04</v>
      </c>
      <c r="I54" s="24">
        <f>TRUNC(H54*$I$17,2)</f>
        <v>1.06</v>
      </c>
    </row>
    <row r="55" spans="1:9" x14ac:dyDescent="0.3">
      <c r="A55" s="79" t="s">
        <v>56</v>
      </c>
      <c r="B55" s="79"/>
      <c r="C55" s="79"/>
      <c r="D55" s="79"/>
      <c r="E55" s="79"/>
      <c r="F55" s="79"/>
      <c r="G55" s="79"/>
      <c r="H55" s="26">
        <f>SUM(H50:H54)</f>
        <v>7.1099999999999997E-2</v>
      </c>
      <c r="I55" s="27">
        <f>SUM(I50:I54)</f>
        <v>1.87</v>
      </c>
    </row>
    <row r="56" spans="1:9" x14ac:dyDescent="0.3">
      <c r="A56" s="94"/>
      <c r="B56" s="95"/>
      <c r="C56" s="95"/>
      <c r="D56" s="95"/>
      <c r="E56" s="95"/>
      <c r="F56" s="95"/>
      <c r="G56" s="95"/>
      <c r="H56" s="95"/>
      <c r="I56" s="95"/>
    </row>
    <row r="57" spans="1:9" x14ac:dyDescent="0.3">
      <c r="A57" s="81" t="s">
        <v>57</v>
      </c>
      <c r="B57" s="81"/>
      <c r="C57" s="81"/>
      <c r="D57" s="81"/>
      <c r="E57" s="81"/>
      <c r="F57" s="81"/>
      <c r="G57" s="81"/>
      <c r="H57" s="81"/>
      <c r="I57" s="81"/>
    </row>
    <row r="58" spans="1:9" x14ac:dyDescent="0.3">
      <c r="A58" s="79" t="s">
        <v>58</v>
      </c>
      <c r="B58" s="79"/>
      <c r="C58" s="79"/>
      <c r="D58" s="79"/>
      <c r="E58" s="79"/>
      <c r="F58" s="79"/>
      <c r="G58" s="79"/>
      <c r="H58" s="15" t="s">
        <v>11</v>
      </c>
      <c r="I58" s="15" t="s">
        <v>22</v>
      </c>
    </row>
    <row r="59" spans="1:9" x14ac:dyDescent="0.3">
      <c r="A59" s="15" t="s">
        <v>0</v>
      </c>
      <c r="B59" s="69" t="s">
        <v>59</v>
      </c>
      <c r="C59" s="69"/>
      <c r="D59" s="69"/>
      <c r="E59" s="69"/>
      <c r="F59" s="69"/>
      <c r="G59" s="69"/>
      <c r="H59" s="23">
        <v>0</v>
      </c>
      <c r="I59" s="24">
        <f>TRUNC(($I$17)*H59,2)</f>
        <v>0</v>
      </c>
    </row>
    <row r="60" spans="1:9" x14ac:dyDescent="0.3">
      <c r="A60" s="15" t="s">
        <v>1</v>
      </c>
      <c r="B60" s="69" t="s">
        <v>60</v>
      </c>
      <c r="C60" s="69"/>
      <c r="D60" s="69"/>
      <c r="E60" s="69"/>
      <c r="F60" s="69"/>
      <c r="G60" s="69"/>
      <c r="H60" s="23">
        <v>0</v>
      </c>
      <c r="I60" s="24">
        <f t="shared" ref="I60:I64" si="1">TRUNC(($I$17)*H60,2)</f>
        <v>0</v>
      </c>
    </row>
    <row r="61" spans="1:9" x14ac:dyDescent="0.3">
      <c r="A61" s="15" t="s">
        <v>2</v>
      </c>
      <c r="B61" s="69" t="s">
        <v>61</v>
      </c>
      <c r="C61" s="69"/>
      <c r="D61" s="69"/>
      <c r="E61" s="69"/>
      <c r="F61" s="69"/>
      <c r="G61" s="69"/>
      <c r="H61" s="23">
        <v>0</v>
      </c>
      <c r="I61" s="24">
        <f t="shared" si="1"/>
        <v>0</v>
      </c>
    </row>
    <row r="62" spans="1:9" x14ac:dyDescent="0.3">
      <c r="A62" s="15" t="s">
        <v>3</v>
      </c>
      <c r="B62" s="69" t="s">
        <v>62</v>
      </c>
      <c r="C62" s="69"/>
      <c r="D62" s="69"/>
      <c r="E62" s="69"/>
      <c r="F62" s="69"/>
      <c r="G62" s="69"/>
      <c r="H62" s="23">
        <v>0</v>
      </c>
      <c r="I62" s="24">
        <f t="shared" si="1"/>
        <v>0</v>
      </c>
    </row>
    <row r="63" spans="1:9" x14ac:dyDescent="0.3">
      <c r="A63" s="15" t="s">
        <v>5</v>
      </c>
      <c r="B63" s="69" t="s">
        <v>63</v>
      </c>
      <c r="C63" s="69"/>
      <c r="D63" s="69"/>
      <c r="E63" s="69"/>
      <c r="F63" s="69"/>
      <c r="G63" s="69"/>
      <c r="H63" s="23">
        <v>0</v>
      </c>
      <c r="I63" s="24">
        <f t="shared" si="1"/>
        <v>0</v>
      </c>
    </row>
    <row r="64" spans="1:9" x14ac:dyDescent="0.3">
      <c r="A64" s="15" t="s">
        <v>6</v>
      </c>
      <c r="B64" s="69" t="s">
        <v>64</v>
      </c>
      <c r="C64" s="69"/>
      <c r="D64" s="69"/>
      <c r="E64" s="69"/>
      <c r="F64" s="69"/>
      <c r="G64" s="69"/>
      <c r="H64" s="23">
        <v>0</v>
      </c>
      <c r="I64" s="24">
        <f t="shared" si="1"/>
        <v>0</v>
      </c>
    </row>
    <row r="65" spans="1:9" x14ac:dyDescent="0.3">
      <c r="A65" s="79" t="s">
        <v>65</v>
      </c>
      <c r="B65" s="79"/>
      <c r="C65" s="79"/>
      <c r="D65" s="79"/>
      <c r="E65" s="79"/>
      <c r="F65" s="79"/>
      <c r="G65" s="79"/>
      <c r="H65" s="26">
        <f>SUM(H59:H64)</f>
        <v>0</v>
      </c>
      <c r="I65" s="27">
        <f>SUM(I59:I64)</f>
        <v>0</v>
      </c>
    </row>
    <row r="66" spans="1:9" x14ac:dyDescent="0.3">
      <c r="A66" s="98"/>
      <c r="B66" s="99"/>
      <c r="C66" s="99"/>
      <c r="D66" s="99"/>
      <c r="E66" s="99"/>
      <c r="F66" s="99"/>
      <c r="G66" s="99"/>
      <c r="H66" s="99"/>
      <c r="I66" s="99"/>
    </row>
    <row r="67" spans="1:9" x14ac:dyDescent="0.3">
      <c r="A67" s="79" t="s">
        <v>66</v>
      </c>
      <c r="B67" s="79"/>
      <c r="C67" s="79"/>
      <c r="D67" s="79"/>
      <c r="E67" s="79"/>
      <c r="F67" s="79"/>
      <c r="G67" s="79"/>
      <c r="H67" s="15" t="s">
        <v>11</v>
      </c>
      <c r="I67" s="15" t="s">
        <v>22</v>
      </c>
    </row>
    <row r="68" spans="1:9" x14ac:dyDescent="0.3">
      <c r="A68" s="15" t="s">
        <v>0</v>
      </c>
      <c r="B68" s="93" t="s">
        <v>67</v>
      </c>
      <c r="C68" s="69"/>
      <c r="D68" s="69"/>
      <c r="E68" s="69"/>
      <c r="F68" s="69"/>
      <c r="G68" s="69"/>
      <c r="H68" s="23">
        <v>0</v>
      </c>
      <c r="I68" s="24">
        <v>0</v>
      </c>
    </row>
    <row r="69" spans="1:9" x14ac:dyDescent="0.3">
      <c r="A69" s="79" t="s">
        <v>68</v>
      </c>
      <c r="B69" s="79"/>
      <c r="C69" s="79"/>
      <c r="D69" s="79"/>
      <c r="E69" s="79"/>
      <c r="F69" s="79"/>
      <c r="G69" s="79"/>
      <c r="H69" s="26">
        <v>0</v>
      </c>
      <c r="I69" s="27">
        <v>0</v>
      </c>
    </row>
    <row r="70" spans="1:9" x14ac:dyDescent="0.3">
      <c r="A70" s="96"/>
      <c r="B70" s="97"/>
      <c r="C70" s="97"/>
      <c r="D70" s="97"/>
      <c r="E70" s="97"/>
      <c r="F70" s="97"/>
      <c r="G70" s="97"/>
      <c r="H70" s="97"/>
      <c r="I70" s="97"/>
    </row>
    <row r="71" spans="1:9" x14ac:dyDescent="0.3">
      <c r="A71" s="75" t="s">
        <v>69</v>
      </c>
      <c r="B71" s="75"/>
      <c r="C71" s="75"/>
      <c r="D71" s="75"/>
      <c r="E71" s="75"/>
      <c r="F71" s="75"/>
      <c r="G71" s="75"/>
      <c r="H71" s="75"/>
      <c r="I71" s="75"/>
    </row>
    <row r="72" spans="1:9" x14ac:dyDescent="0.3">
      <c r="A72" s="79" t="s">
        <v>70</v>
      </c>
      <c r="B72" s="79"/>
      <c r="C72" s="79"/>
      <c r="D72" s="79"/>
      <c r="E72" s="79"/>
      <c r="F72" s="79"/>
      <c r="G72" s="79"/>
      <c r="H72" s="79"/>
      <c r="I72" s="15" t="s">
        <v>22</v>
      </c>
    </row>
    <row r="73" spans="1:9" x14ac:dyDescent="0.3">
      <c r="A73" s="15" t="s">
        <v>10</v>
      </c>
      <c r="B73" s="69" t="s">
        <v>71</v>
      </c>
      <c r="C73" s="69"/>
      <c r="D73" s="69"/>
      <c r="E73" s="69"/>
      <c r="F73" s="69"/>
      <c r="G73" s="69"/>
      <c r="H73" s="69"/>
      <c r="I73" s="24">
        <f>I65</f>
        <v>0</v>
      </c>
    </row>
    <row r="74" spans="1:9" x14ac:dyDescent="0.3">
      <c r="A74" s="15" t="s">
        <v>12</v>
      </c>
      <c r="B74" s="69" t="s">
        <v>72</v>
      </c>
      <c r="C74" s="69"/>
      <c r="D74" s="69"/>
      <c r="E74" s="69"/>
      <c r="F74" s="69"/>
      <c r="G74" s="69"/>
      <c r="H74" s="69"/>
      <c r="I74" s="24">
        <f>I69</f>
        <v>0</v>
      </c>
    </row>
    <row r="75" spans="1:9" x14ac:dyDescent="0.3">
      <c r="A75" s="79" t="s">
        <v>73</v>
      </c>
      <c r="B75" s="79"/>
      <c r="C75" s="79"/>
      <c r="D75" s="79"/>
      <c r="E75" s="79"/>
      <c r="F75" s="79"/>
      <c r="G75" s="79"/>
      <c r="H75" s="79"/>
      <c r="I75" s="27">
        <f>SUM(I73:I74)</f>
        <v>0</v>
      </c>
    </row>
    <row r="76" spans="1:9" x14ac:dyDescent="0.3">
      <c r="A76" s="91"/>
      <c r="B76" s="92"/>
      <c r="C76" s="92"/>
      <c r="D76" s="92"/>
      <c r="E76" s="92"/>
      <c r="F76" s="92"/>
      <c r="G76" s="92"/>
      <c r="H76" s="92"/>
      <c r="I76" s="92"/>
    </row>
    <row r="77" spans="1:9" x14ac:dyDescent="0.3">
      <c r="A77" s="81" t="s">
        <v>74</v>
      </c>
      <c r="B77" s="81"/>
      <c r="C77" s="81"/>
      <c r="D77" s="81"/>
      <c r="E77" s="81"/>
      <c r="F77" s="81"/>
      <c r="G77" s="81"/>
      <c r="H77" s="81"/>
      <c r="I77" s="81"/>
    </row>
    <row r="78" spans="1:9" x14ac:dyDescent="0.3">
      <c r="A78" s="15">
        <v>5</v>
      </c>
      <c r="B78" s="79" t="s">
        <v>75</v>
      </c>
      <c r="C78" s="79"/>
      <c r="D78" s="79"/>
      <c r="E78" s="79"/>
      <c r="F78" s="79"/>
      <c r="G78" s="79"/>
      <c r="H78" s="15"/>
      <c r="I78" s="15" t="s">
        <v>22</v>
      </c>
    </row>
    <row r="79" spans="1:9" ht="33.6" customHeight="1" x14ac:dyDescent="0.3">
      <c r="A79" s="15" t="s">
        <v>0</v>
      </c>
      <c r="B79" s="112" t="s">
        <v>125</v>
      </c>
      <c r="C79" s="112"/>
      <c r="D79" s="112"/>
      <c r="E79" s="112"/>
      <c r="F79" s="112"/>
      <c r="G79" s="112"/>
      <c r="H79" s="11" t="s">
        <v>40</v>
      </c>
      <c r="I79" s="33">
        <v>0</v>
      </c>
    </row>
    <row r="80" spans="1:9" x14ac:dyDescent="0.3">
      <c r="A80" s="15" t="s">
        <v>0</v>
      </c>
      <c r="B80" s="108" t="s">
        <v>111</v>
      </c>
      <c r="C80" s="108"/>
      <c r="D80" s="108"/>
      <c r="E80" s="108"/>
      <c r="F80" s="108"/>
      <c r="G80" s="108"/>
      <c r="H80" s="23"/>
      <c r="I80" s="56">
        <v>0</v>
      </c>
    </row>
    <row r="81" spans="1:9" x14ac:dyDescent="0.3">
      <c r="A81" s="15" t="s">
        <v>1</v>
      </c>
      <c r="B81" s="108" t="s">
        <v>112</v>
      </c>
      <c r="C81" s="108"/>
      <c r="D81" s="108"/>
      <c r="E81" s="108"/>
      <c r="F81" s="108"/>
      <c r="G81" s="108"/>
      <c r="H81" s="23"/>
      <c r="I81" s="56">
        <v>0</v>
      </c>
    </row>
    <row r="82" spans="1:9" x14ac:dyDescent="0.3">
      <c r="A82" s="79" t="s">
        <v>76</v>
      </c>
      <c r="B82" s="79"/>
      <c r="C82" s="79"/>
      <c r="D82" s="79"/>
      <c r="E82" s="79"/>
      <c r="F82" s="79"/>
      <c r="G82" s="79"/>
      <c r="H82" s="26" t="s">
        <v>40</v>
      </c>
      <c r="I82" s="27">
        <f>SUM(I80:I81)</f>
        <v>0</v>
      </c>
    </row>
    <row r="83" spans="1:9" x14ac:dyDescent="0.3">
      <c r="A83" s="91"/>
      <c r="B83" s="92"/>
      <c r="C83" s="92"/>
      <c r="D83" s="92"/>
      <c r="E83" s="92"/>
      <c r="F83" s="92"/>
      <c r="G83" s="92"/>
      <c r="H83" s="92"/>
      <c r="I83" s="92"/>
    </row>
    <row r="84" spans="1:9" x14ac:dyDescent="0.3">
      <c r="A84" s="81" t="s">
        <v>77</v>
      </c>
      <c r="B84" s="81"/>
      <c r="C84" s="81"/>
      <c r="D84" s="81"/>
      <c r="E84" s="81"/>
      <c r="F84" s="81"/>
      <c r="G84" s="81"/>
      <c r="H84" s="81"/>
      <c r="I84" s="81"/>
    </row>
    <row r="85" spans="1:9" x14ac:dyDescent="0.3">
      <c r="A85" s="15">
        <v>6</v>
      </c>
      <c r="B85" s="79" t="s">
        <v>78</v>
      </c>
      <c r="C85" s="79"/>
      <c r="D85" s="79"/>
      <c r="E85" s="79"/>
      <c r="F85" s="79"/>
      <c r="G85" s="79"/>
      <c r="H85" s="15" t="s">
        <v>11</v>
      </c>
      <c r="I85" s="15" t="s">
        <v>22</v>
      </c>
    </row>
    <row r="86" spans="1:9" x14ac:dyDescent="0.3">
      <c r="A86" s="15" t="s">
        <v>0</v>
      </c>
      <c r="B86" s="69" t="s">
        <v>79</v>
      </c>
      <c r="C86" s="69"/>
      <c r="D86" s="69"/>
      <c r="E86" s="69"/>
      <c r="F86" s="69"/>
      <c r="G86" s="69"/>
      <c r="H86" s="36">
        <v>0.03</v>
      </c>
      <c r="I86" s="24">
        <f>TRUNC(((I110)*H86),2)</f>
        <v>1.36</v>
      </c>
    </row>
    <row r="87" spans="1:9" x14ac:dyDescent="0.3">
      <c r="A87" s="15" t="s">
        <v>1</v>
      </c>
      <c r="B87" s="69" t="s">
        <v>80</v>
      </c>
      <c r="C87" s="69"/>
      <c r="D87" s="69"/>
      <c r="E87" s="69"/>
      <c r="F87" s="69"/>
      <c r="G87" s="69"/>
      <c r="H87" s="36">
        <v>0.06</v>
      </c>
      <c r="I87" s="24">
        <f>TRUNC(((I110+I86)*H87),2)</f>
        <v>2.82</v>
      </c>
    </row>
    <row r="88" spans="1:9" x14ac:dyDescent="0.3">
      <c r="A88" s="15" t="s">
        <v>2</v>
      </c>
      <c r="B88" s="105" t="s">
        <v>81</v>
      </c>
      <c r="C88" s="105"/>
      <c r="D88" s="105"/>
      <c r="E88" s="105"/>
      <c r="F88" s="105"/>
      <c r="G88" s="105"/>
      <c r="H88" s="18"/>
      <c r="I88" s="37"/>
    </row>
    <row r="89" spans="1:9" x14ac:dyDescent="0.3">
      <c r="A89" s="15" t="s">
        <v>82</v>
      </c>
      <c r="B89" s="69" t="s">
        <v>83</v>
      </c>
      <c r="C89" s="69"/>
      <c r="D89" s="69"/>
      <c r="E89" s="69"/>
      <c r="F89" s="69"/>
      <c r="G89" s="69"/>
      <c r="H89" s="38">
        <v>1.6500000000000001E-2</v>
      </c>
      <c r="I89" s="24">
        <f>TRUNC(H89*((I110+I86+I87)/(1-H94)),2)</f>
        <v>0.93</v>
      </c>
    </row>
    <row r="90" spans="1:9" x14ac:dyDescent="0.3">
      <c r="A90" s="15" t="s">
        <v>84</v>
      </c>
      <c r="B90" s="69" t="s">
        <v>85</v>
      </c>
      <c r="C90" s="69"/>
      <c r="D90" s="69"/>
      <c r="E90" s="69"/>
      <c r="F90" s="69"/>
      <c r="G90" s="69"/>
      <c r="H90" s="38">
        <v>7.5999999999999998E-2</v>
      </c>
      <c r="I90" s="24">
        <f>TRUNC(H90*(I110+I86+I87)/(1-H94),2)</f>
        <v>4.3099999999999996</v>
      </c>
    </row>
    <row r="91" spans="1:9" x14ac:dyDescent="0.3">
      <c r="A91" s="15" t="s">
        <v>86</v>
      </c>
      <c r="B91" s="69" t="s">
        <v>87</v>
      </c>
      <c r="C91" s="69"/>
      <c r="D91" s="69"/>
      <c r="E91" s="69"/>
      <c r="F91" s="69"/>
      <c r="G91" s="69"/>
      <c r="H91" s="38">
        <v>0.03</v>
      </c>
      <c r="I91" s="24">
        <f>TRUNC(H91*(I110+I86+I87)/(1-H94),2)</f>
        <v>1.7</v>
      </c>
    </row>
    <row r="92" spans="1:9" x14ac:dyDescent="0.3">
      <c r="A92" s="79" t="s">
        <v>88</v>
      </c>
      <c r="B92" s="79"/>
      <c r="C92" s="79"/>
      <c r="D92" s="79"/>
      <c r="E92" s="79"/>
      <c r="F92" s="79"/>
      <c r="G92" s="79"/>
      <c r="H92" s="39">
        <f>SUM(H86:H91)</f>
        <v>0.21249999999999999</v>
      </c>
      <c r="I92" s="27">
        <f>SUM(I86:I91)</f>
        <v>11.119999999999997</v>
      </c>
    </row>
    <row r="93" spans="1:9" x14ac:dyDescent="0.3">
      <c r="A93" s="13"/>
      <c r="B93" s="109"/>
      <c r="C93" s="109"/>
      <c r="D93" s="109"/>
      <c r="E93" s="109"/>
      <c r="F93" s="109"/>
      <c r="G93" s="109"/>
      <c r="H93" s="109"/>
      <c r="I93" s="109"/>
    </row>
    <row r="94" spans="1:9" hidden="1" x14ac:dyDescent="0.3">
      <c r="A94" s="40" t="s">
        <v>89</v>
      </c>
      <c r="B94" s="103" t="s">
        <v>90</v>
      </c>
      <c r="C94" s="103"/>
      <c r="D94" s="103"/>
      <c r="E94" s="103"/>
      <c r="F94" s="103"/>
      <c r="G94" s="103"/>
      <c r="H94" s="41">
        <f>H89+H90+H91</f>
        <v>0.1225</v>
      </c>
      <c r="I94" s="42"/>
    </row>
    <row r="95" spans="1:9" hidden="1" x14ac:dyDescent="0.3">
      <c r="A95" s="43"/>
      <c r="B95" s="104">
        <v>100</v>
      </c>
      <c r="C95" s="104"/>
      <c r="D95" s="104"/>
      <c r="E95" s="104"/>
      <c r="F95" s="104"/>
      <c r="G95" s="104"/>
      <c r="H95" s="45"/>
      <c r="I95" s="46"/>
    </row>
    <row r="96" spans="1:9" hidden="1" x14ac:dyDescent="0.3">
      <c r="A96" s="47"/>
      <c r="B96" s="44"/>
      <c r="C96" s="44"/>
      <c r="D96" s="44"/>
      <c r="E96" s="44"/>
      <c r="F96" s="44"/>
      <c r="G96" s="44"/>
      <c r="H96" s="45"/>
      <c r="I96" s="46"/>
    </row>
    <row r="97" spans="1:9" hidden="1" x14ac:dyDescent="0.3">
      <c r="A97" s="43" t="s">
        <v>91</v>
      </c>
      <c r="B97" s="104" t="s">
        <v>92</v>
      </c>
      <c r="C97" s="104"/>
      <c r="D97" s="104"/>
      <c r="E97" s="104"/>
      <c r="F97" s="104"/>
      <c r="G97" s="104"/>
      <c r="H97" s="45"/>
      <c r="I97" s="46">
        <f>I17+I46+I55+I75+I82+I86+I87</f>
        <v>49.843590909090906</v>
      </c>
    </row>
    <row r="98" spans="1:9" hidden="1" x14ac:dyDescent="0.3">
      <c r="A98" s="43"/>
      <c r="B98" s="44"/>
      <c r="C98" s="44"/>
      <c r="D98" s="44"/>
      <c r="E98" s="44"/>
      <c r="F98" s="44"/>
      <c r="G98" s="44"/>
      <c r="H98" s="45"/>
      <c r="I98" s="46"/>
    </row>
    <row r="99" spans="1:9" hidden="1" x14ac:dyDescent="0.3">
      <c r="A99" s="43" t="s">
        <v>93</v>
      </c>
      <c r="B99" s="104" t="s">
        <v>94</v>
      </c>
      <c r="C99" s="104"/>
      <c r="D99" s="104"/>
      <c r="E99" s="104"/>
      <c r="F99" s="104"/>
      <c r="G99" s="104"/>
      <c r="H99" s="45"/>
      <c r="I99" s="46">
        <f>TRUNC(I97/(1-H94),2)</f>
        <v>56.8</v>
      </c>
    </row>
    <row r="100" spans="1:9" hidden="1" x14ac:dyDescent="0.3">
      <c r="A100" s="43"/>
      <c r="B100" s="44"/>
      <c r="C100" s="44"/>
      <c r="D100" s="44"/>
      <c r="E100" s="44"/>
      <c r="F100" s="44"/>
      <c r="G100" s="44"/>
      <c r="H100" s="45"/>
      <c r="I100" s="46"/>
    </row>
    <row r="101" spans="1:9" hidden="1" x14ac:dyDescent="0.3">
      <c r="A101" s="48"/>
      <c r="B101" s="106" t="s">
        <v>95</v>
      </c>
      <c r="C101" s="106"/>
      <c r="D101" s="106"/>
      <c r="E101" s="106"/>
      <c r="F101" s="106"/>
      <c r="G101" s="106"/>
      <c r="H101" s="49"/>
      <c r="I101" s="50">
        <f>I99-I97</f>
        <v>6.9564090909090908</v>
      </c>
    </row>
    <row r="102" spans="1:9" x14ac:dyDescent="0.3">
      <c r="A102" s="13"/>
      <c r="B102" s="13"/>
      <c r="C102" s="13"/>
      <c r="D102" s="13"/>
      <c r="E102" s="13"/>
      <c r="F102" s="13"/>
      <c r="G102" s="13"/>
      <c r="H102" s="13"/>
      <c r="I102" s="21"/>
    </row>
    <row r="103" spans="1:9" x14ac:dyDescent="0.3">
      <c r="A103" s="75" t="s">
        <v>96</v>
      </c>
      <c r="B103" s="75"/>
      <c r="C103" s="75"/>
      <c r="D103" s="75"/>
      <c r="E103" s="75"/>
      <c r="F103" s="75"/>
      <c r="G103" s="75"/>
      <c r="H103" s="75"/>
      <c r="I103" s="75"/>
    </row>
    <row r="104" spans="1:9" x14ac:dyDescent="0.3">
      <c r="A104" s="79" t="s">
        <v>97</v>
      </c>
      <c r="B104" s="79"/>
      <c r="C104" s="79"/>
      <c r="D104" s="79"/>
      <c r="E104" s="79"/>
      <c r="F104" s="79"/>
      <c r="G104" s="79"/>
      <c r="H104" s="79"/>
      <c r="I104" s="15" t="s">
        <v>22</v>
      </c>
    </row>
    <row r="105" spans="1:9" x14ac:dyDescent="0.3">
      <c r="A105" s="11" t="s">
        <v>0</v>
      </c>
      <c r="B105" s="69" t="s">
        <v>20</v>
      </c>
      <c r="C105" s="69"/>
      <c r="D105" s="69"/>
      <c r="E105" s="69"/>
      <c r="F105" s="69"/>
      <c r="G105" s="69"/>
      <c r="H105" s="69"/>
      <c r="I105" s="24">
        <f>I17</f>
        <v>26.603590909090912</v>
      </c>
    </row>
    <row r="106" spans="1:9" x14ac:dyDescent="0.3">
      <c r="A106" s="11" t="s">
        <v>1</v>
      </c>
      <c r="B106" s="69" t="s">
        <v>24</v>
      </c>
      <c r="C106" s="69"/>
      <c r="D106" s="69"/>
      <c r="E106" s="69"/>
      <c r="F106" s="69"/>
      <c r="G106" s="69"/>
      <c r="H106" s="69"/>
      <c r="I106" s="24">
        <f>I46</f>
        <v>17.190000000000001</v>
      </c>
    </row>
    <row r="107" spans="1:9" x14ac:dyDescent="0.3">
      <c r="A107" s="11" t="s">
        <v>2</v>
      </c>
      <c r="B107" s="69" t="s">
        <v>50</v>
      </c>
      <c r="C107" s="69"/>
      <c r="D107" s="69"/>
      <c r="E107" s="69"/>
      <c r="F107" s="69"/>
      <c r="G107" s="69"/>
      <c r="H107" s="69"/>
      <c r="I107" s="24">
        <f>I55</f>
        <v>1.87</v>
      </c>
    </row>
    <row r="108" spans="1:9" x14ac:dyDescent="0.3">
      <c r="A108" s="11" t="s">
        <v>3</v>
      </c>
      <c r="B108" s="69" t="s">
        <v>57</v>
      </c>
      <c r="C108" s="69"/>
      <c r="D108" s="69"/>
      <c r="E108" s="69"/>
      <c r="F108" s="69"/>
      <c r="G108" s="69"/>
      <c r="H108" s="69"/>
      <c r="I108" s="24">
        <f>I75</f>
        <v>0</v>
      </c>
    </row>
    <row r="109" spans="1:9" x14ac:dyDescent="0.3">
      <c r="A109" s="11" t="s">
        <v>5</v>
      </c>
      <c r="B109" s="69" t="s">
        <v>74</v>
      </c>
      <c r="C109" s="69"/>
      <c r="D109" s="69"/>
      <c r="E109" s="69"/>
      <c r="F109" s="69"/>
      <c r="G109" s="69"/>
      <c r="H109" s="69"/>
      <c r="I109" s="24">
        <f>I82</f>
        <v>0</v>
      </c>
    </row>
    <row r="110" spans="1:9" x14ac:dyDescent="0.3">
      <c r="A110" s="15"/>
      <c r="B110" s="79" t="s">
        <v>98</v>
      </c>
      <c r="C110" s="79"/>
      <c r="D110" s="79"/>
      <c r="E110" s="79"/>
      <c r="F110" s="79"/>
      <c r="G110" s="79"/>
      <c r="H110" s="79"/>
      <c r="I110" s="27">
        <f>SUM(I105:I109)</f>
        <v>45.663590909090907</v>
      </c>
    </row>
    <row r="111" spans="1:9" x14ac:dyDescent="0.3">
      <c r="A111" s="11" t="s">
        <v>6</v>
      </c>
      <c r="B111" s="69" t="s">
        <v>77</v>
      </c>
      <c r="C111" s="69"/>
      <c r="D111" s="69"/>
      <c r="E111" s="69"/>
      <c r="F111" s="69"/>
      <c r="G111" s="69"/>
      <c r="H111" s="69"/>
      <c r="I111" s="24">
        <f>I92</f>
        <v>11.119999999999997</v>
      </c>
    </row>
    <row r="112" spans="1:9" x14ac:dyDescent="0.3">
      <c r="A112" s="79" t="s">
        <v>99</v>
      </c>
      <c r="B112" s="79"/>
      <c r="C112" s="79"/>
      <c r="D112" s="79"/>
      <c r="E112" s="79"/>
      <c r="F112" s="79"/>
      <c r="G112" s="79"/>
      <c r="H112" s="79"/>
      <c r="I112" s="51">
        <f>TRUNC(I110+I111,2)</f>
        <v>56.78</v>
      </c>
    </row>
    <row r="113" spans="1:9" x14ac:dyDescent="0.3">
      <c r="A113" s="66" t="s">
        <v>136</v>
      </c>
      <c r="B113" s="67"/>
      <c r="C113" s="67"/>
      <c r="D113" s="67"/>
      <c r="E113" s="67"/>
      <c r="F113" s="67"/>
      <c r="G113" s="67"/>
      <c r="H113" s="68"/>
      <c r="I113" s="19">
        <f>I112*2</f>
        <v>113.56</v>
      </c>
    </row>
    <row r="114" spans="1:9" x14ac:dyDescent="0.3">
      <c r="A114" s="66" t="s">
        <v>137</v>
      </c>
      <c r="B114" s="67"/>
      <c r="C114" s="67"/>
      <c r="D114" s="67"/>
      <c r="E114" s="67"/>
      <c r="F114" s="67"/>
      <c r="G114" s="67"/>
      <c r="H114" s="68"/>
      <c r="I114" s="51">
        <f>I113*22</f>
        <v>2498.3200000000002</v>
      </c>
    </row>
    <row r="115" spans="1:9" x14ac:dyDescent="0.3">
      <c r="A115" s="52"/>
      <c r="B115" s="52"/>
      <c r="C115" s="53"/>
    </row>
    <row r="116" spans="1:9" x14ac:dyDescent="0.3">
      <c r="A116" s="54"/>
      <c r="B116" s="55"/>
      <c r="C116" s="55"/>
    </row>
    <row r="117" spans="1:9" x14ac:dyDescent="0.3">
      <c r="A117" s="54"/>
      <c r="B117" s="55"/>
      <c r="C117" s="55"/>
    </row>
  </sheetData>
  <sheetProtection algorithmName="SHA-512" hashValue="XW1diKuscF7De/hvV5mtQPs8M6jIG60pwOIAOGIyszG2r/WfUWM0Cv189KEp34KkpreMaCujGqfVy2m6RCP2/g==" saltValue="5xNlRb7kXRVrLJsLyu/SrQ==" spinCount="100000" sheet="1" objects="1" scenarios="1"/>
  <mergeCells count="112">
    <mergeCell ref="A82:G82"/>
    <mergeCell ref="A83:I83"/>
    <mergeCell ref="A84:I84"/>
    <mergeCell ref="B85:G85"/>
    <mergeCell ref="A75:H75"/>
    <mergeCell ref="A76:I76"/>
    <mergeCell ref="A77:I77"/>
    <mergeCell ref="B78:G78"/>
    <mergeCell ref="B80:G80"/>
    <mergeCell ref="B81:G81"/>
    <mergeCell ref="B79:G79"/>
    <mergeCell ref="A92:G92"/>
    <mergeCell ref="B93:I93"/>
    <mergeCell ref="B94:G94"/>
    <mergeCell ref="B95:G95"/>
    <mergeCell ref="B97:G97"/>
    <mergeCell ref="B99:G99"/>
    <mergeCell ref="B86:G86"/>
    <mergeCell ref="B87:G87"/>
    <mergeCell ref="B88:G88"/>
    <mergeCell ref="B89:G89"/>
    <mergeCell ref="B90:G90"/>
    <mergeCell ref="B91:G91"/>
    <mergeCell ref="A113:H113"/>
    <mergeCell ref="B108:H108"/>
    <mergeCell ref="B109:H109"/>
    <mergeCell ref="B110:H110"/>
    <mergeCell ref="B111:H111"/>
    <mergeCell ref="A112:H112"/>
    <mergeCell ref="B101:G101"/>
    <mergeCell ref="A103:I103"/>
    <mergeCell ref="A104:H104"/>
    <mergeCell ref="B105:H105"/>
    <mergeCell ref="B106:H106"/>
    <mergeCell ref="B107:H107"/>
    <mergeCell ref="A69:G69"/>
    <mergeCell ref="A70:I70"/>
    <mergeCell ref="A71:I71"/>
    <mergeCell ref="A72:H72"/>
    <mergeCell ref="B73:H73"/>
    <mergeCell ref="B74:H74"/>
    <mergeCell ref="B63:G63"/>
    <mergeCell ref="B64:G64"/>
    <mergeCell ref="A65:G65"/>
    <mergeCell ref="A66:I66"/>
    <mergeCell ref="A67:G67"/>
    <mergeCell ref="B68:G68"/>
    <mergeCell ref="A57:I57"/>
    <mergeCell ref="A58:G58"/>
    <mergeCell ref="B59:G59"/>
    <mergeCell ref="B60:G60"/>
    <mergeCell ref="B61:G61"/>
    <mergeCell ref="B62:G62"/>
    <mergeCell ref="B51:G51"/>
    <mergeCell ref="B52:G52"/>
    <mergeCell ref="B53:G53"/>
    <mergeCell ref="B54:G54"/>
    <mergeCell ref="A55:G55"/>
    <mergeCell ref="A56:I56"/>
    <mergeCell ref="B45:H45"/>
    <mergeCell ref="A46:H46"/>
    <mergeCell ref="A47:I47"/>
    <mergeCell ref="A48:I48"/>
    <mergeCell ref="B49:G49"/>
    <mergeCell ref="B50:G50"/>
    <mergeCell ref="A39:H39"/>
    <mergeCell ref="A40:I40"/>
    <mergeCell ref="A41:I41"/>
    <mergeCell ref="A42:H42"/>
    <mergeCell ref="B43:H43"/>
    <mergeCell ref="B44:H44"/>
    <mergeCell ref="A13:I13"/>
    <mergeCell ref="B14:G14"/>
    <mergeCell ref="B15:G15"/>
    <mergeCell ref="B37:G37"/>
    <mergeCell ref="B38:G38"/>
    <mergeCell ref="B31:G31"/>
    <mergeCell ref="B32:G32"/>
    <mergeCell ref="B33:G33"/>
    <mergeCell ref="A34:G34"/>
    <mergeCell ref="A35:I35"/>
    <mergeCell ref="A36:G36"/>
    <mergeCell ref="A25:G25"/>
    <mergeCell ref="B26:G26"/>
    <mergeCell ref="B27:G27"/>
    <mergeCell ref="B28:G28"/>
    <mergeCell ref="B29:G29"/>
    <mergeCell ref="B30:G30"/>
    <mergeCell ref="A2:I2"/>
    <mergeCell ref="B6:G6"/>
    <mergeCell ref="H6:I6"/>
    <mergeCell ref="B7:G7"/>
    <mergeCell ref="H7:I7"/>
    <mergeCell ref="A114:H114"/>
    <mergeCell ref="A9:I9"/>
    <mergeCell ref="A3:I3"/>
    <mergeCell ref="B4:G4"/>
    <mergeCell ref="H4:I4"/>
    <mergeCell ref="B5:G5"/>
    <mergeCell ref="H5:I5"/>
    <mergeCell ref="B10:G10"/>
    <mergeCell ref="H10:I10"/>
    <mergeCell ref="A19:I19"/>
    <mergeCell ref="A20:G20"/>
    <mergeCell ref="B21:G21"/>
    <mergeCell ref="B22:G22"/>
    <mergeCell ref="A23:G23"/>
    <mergeCell ref="A24:I24"/>
    <mergeCell ref="B11:G11"/>
    <mergeCell ref="H11:I11"/>
    <mergeCell ref="B16:G16"/>
    <mergeCell ref="A17:H17"/>
  </mergeCells>
  <pageMargins left="0.511811024" right="0.511811024" top="0.78740157499999996" bottom="0.78740157499999996" header="0.31496062000000002" footer="0.31496062000000002"/>
  <pageSetup paperSize="9" scale="67" fitToHeight="0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6</vt:i4>
      </vt:variant>
    </vt:vector>
  </HeadingPairs>
  <TitlesOfParts>
    <vt:vector size="6" baseType="lpstr">
      <vt:lpstr>Quadro resumo</vt:lpstr>
      <vt:lpstr>Servente braçal</vt:lpstr>
      <vt:lpstr>Borracheiro</vt:lpstr>
      <vt:lpstr>Mecânico linha pesada</vt:lpstr>
      <vt:lpstr>Motorista de veículos pesados</vt:lpstr>
      <vt:lpstr>Operador de Equipamento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gisele.oliveira</dc:creator>
  <cp:lastModifiedBy>Taina da Silva Levandovski</cp:lastModifiedBy>
  <cp:lastPrinted>2025-05-07T16:33:39Z</cp:lastPrinted>
  <dcterms:created xsi:type="dcterms:W3CDTF">2011-07-13T17:15:58Z</dcterms:created>
  <dcterms:modified xsi:type="dcterms:W3CDTF">2025-05-09T13:32:10Z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d1718231-e157-4ccc-b6cf-0c2338374c07</vt:lpwstr>
  </property>
</Properties>
</file>