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U:\LICITAÇÕES 2025\EDITAIS\PMC\Pregão eletrônico - PE\PE xx-2025 - 1Doc xx-2025 - Terceirizados\"/>
    </mc:Choice>
  </mc:AlternateContent>
  <xr:revisionPtr revIDLastSave="0" documentId="13_ncr:1_{6B6EF2B2-FFAD-492A-837D-BAA0A603890D}" xr6:coauthVersionLast="47" xr6:coauthVersionMax="47" xr10:uidLastSave="{00000000-0000-0000-0000-000000000000}"/>
  <bookViews>
    <workbookView xWindow="-16320" yWindow="-1845" windowWidth="16440" windowHeight="28320" tabRatio="894" xr2:uid="{00000000-000D-0000-FFFF-FFFF00000000}"/>
  </bookViews>
  <sheets>
    <sheet name="Quadro resumo" sheetId="61" r:id="rId1"/>
    <sheet name="Servente braçal" sheetId="58" r:id="rId2"/>
    <sheet name="Borracheiro" sheetId="62" r:id="rId3"/>
    <sheet name="Mecânico linha pesada" sheetId="60" r:id="rId4"/>
    <sheet name="Motorista de veículos pesados" sheetId="28" r:id="rId5"/>
    <sheet name="Operador de Equipamento" sheetId="54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8" i="61" l="1"/>
  <c r="B49" i="61"/>
  <c r="B50" i="61"/>
  <c r="B51" i="61"/>
  <c r="B47" i="61"/>
  <c r="I45" i="54"/>
  <c r="I44" i="54"/>
  <c r="L37" i="62"/>
  <c r="L37" i="58"/>
  <c r="I19" i="60"/>
  <c r="I19" i="62" l="1"/>
  <c r="I19" i="58"/>
  <c r="L41" i="54" l="1"/>
  <c r="L42" i="54" s="1"/>
  <c r="L40" i="28"/>
  <c r="L41" i="28" s="1"/>
  <c r="I45" i="28"/>
  <c r="I44" i="28"/>
  <c r="I88" i="54"/>
  <c r="I88" i="28"/>
  <c r="L34" i="60"/>
  <c r="L35" i="60" s="1"/>
  <c r="L35" i="62"/>
  <c r="L36" i="62" s="1"/>
  <c r="H61" i="58"/>
  <c r="H59" i="58"/>
  <c r="H60" i="58" s="1"/>
  <c r="I88" i="58"/>
  <c r="L35" i="58"/>
  <c r="L36" i="58" s="1"/>
  <c r="H103" i="62" l="1"/>
  <c r="H101" i="62"/>
  <c r="I91" i="62"/>
  <c r="I118" i="62" s="1"/>
  <c r="I84" i="62"/>
  <c r="H73" i="62"/>
  <c r="H72" i="62"/>
  <c r="H71" i="62"/>
  <c r="H70" i="62"/>
  <c r="H69" i="62"/>
  <c r="H62" i="62"/>
  <c r="H60" i="62"/>
  <c r="I45" i="62"/>
  <c r="I44" i="62"/>
  <c r="H40" i="62"/>
  <c r="H29" i="62"/>
  <c r="I23" i="62"/>
  <c r="I46" i="62" s="1"/>
  <c r="H75" i="62" l="1"/>
  <c r="H63" i="62"/>
  <c r="I63" i="62" s="1"/>
  <c r="I49" i="62"/>
  <c r="I55" i="62" s="1"/>
  <c r="I28" i="62"/>
  <c r="I64" i="62"/>
  <c r="I27" i="62"/>
  <c r="I73" i="62"/>
  <c r="I114" i="62"/>
  <c r="I74" i="62"/>
  <c r="I72" i="62"/>
  <c r="I71" i="62"/>
  <c r="I70" i="62"/>
  <c r="I69" i="62"/>
  <c r="I62" i="62"/>
  <c r="H61" i="62"/>
  <c r="I61" i="62" s="1"/>
  <c r="I60" i="62"/>
  <c r="I17" i="54"/>
  <c r="L43" i="54" s="1"/>
  <c r="I17" i="28"/>
  <c r="L42" i="28" s="1"/>
  <c r="I17" i="60"/>
  <c r="L36" i="60" s="1"/>
  <c r="H103" i="58"/>
  <c r="H72" i="58"/>
  <c r="H71" i="58"/>
  <c r="H70" i="58"/>
  <c r="H69" i="58"/>
  <c r="H68" i="58"/>
  <c r="I45" i="60"/>
  <c r="I44" i="60"/>
  <c r="I45" i="58"/>
  <c r="I29" i="62" l="1"/>
  <c r="I53" i="62" s="1"/>
  <c r="I65" i="62"/>
  <c r="I116" i="62" s="1"/>
  <c r="I75" i="62"/>
  <c r="I83" i="62" s="1"/>
  <c r="I85" i="62" s="1"/>
  <c r="I117" i="62" s="1"/>
  <c r="H65" i="62"/>
  <c r="I48" i="54"/>
  <c r="I48" i="28"/>
  <c r="I44" i="58"/>
  <c r="H102" i="60"/>
  <c r="H101" i="60"/>
  <c r="I91" i="60"/>
  <c r="I117" i="60" s="1"/>
  <c r="I84" i="60"/>
  <c r="H73" i="60"/>
  <c r="H72" i="60"/>
  <c r="H71" i="60"/>
  <c r="H70" i="60"/>
  <c r="H69" i="60"/>
  <c r="H62" i="60"/>
  <c r="H60" i="60"/>
  <c r="H40" i="60"/>
  <c r="H29" i="60"/>
  <c r="I23" i="60"/>
  <c r="I23" i="54"/>
  <c r="I63" i="54" s="1"/>
  <c r="H61" i="28"/>
  <c r="H59" i="28"/>
  <c r="H101" i="58"/>
  <c r="I83" i="58"/>
  <c r="H40" i="58"/>
  <c r="H62" i="58" s="1"/>
  <c r="H29" i="58"/>
  <c r="H102" i="54"/>
  <c r="H101" i="54"/>
  <c r="I83" i="54"/>
  <c r="H72" i="54"/>
  <c r="H71" i="54"/>
  <c r="H70" i="54"/>
  <c r="H69" i="54"/>
  <c r="H68" i="54"/>
  <c r="H61" i="54"/>
  <c r="H59" i="54"/>
  <c r="H60" i="54" s="1"/>
  <c r="H40" i="54"/>
  <c r="H29" i="54"/>
  <c r="H62" i="54" l="1"/>
  <c r="H64" i="54" s="1"/>
  <c r="H63" i="60"/>
  <c r="I63" i="60" s="1"/>
  <c r="I36" i="62"/>
  <c r="I46" i="60"/>
  <c r="I49" i="60" s="1"/>
  <c r="I55" i="60" s="1"/>
  <c r="I34" i="62"/>
  <c r="I33" i="62"/>
  <c r="I32" i="62"/>
  <c r="I39" i="62"/>
  <c r="I37" i="62"/>
  <c r="I35" i="62"/>
  <c r="I38" i="62"/>
  <c r="H75" i="60"/>
  <c r="H64" i="58"/>
  <c r="I70" i="60"/>
  <c r="I28" i="60"/>
  <c r="I27" i="60"/>
  <c r="I69" i="60"/>
  <c r="I64" i="60"/>
  <c r="I113" i="60"/>
  <c r="I74" i="60"/>
  <c r="I73" i="60"/>
  <c r="I72" i="60"/>
  <c r="I71" i="60"/>
  <c r="I60" i="60"/>
  <c r="H61" i="60"/>
  <c r="I61" i="60" s="1"/>
  <c r="I62" i="60"/>
  <c r="I54" i="54"/>
  <c r="I60" i="54"/>
  <c r="I72" i="54"/>
  <c r="I59" i="54"/>
  <c r="I61" i="54"/>
  <c r="H74" i="54"/>
  <c r="I70" i="54"/>
  <c r="I73" i="54"/>
  <c r="H60" i="28"/>
  <c r="H74" i="58"/>
  <c r="I23" i="58"/>
  <c r="I71" i="54"/>
  <c r="I113" i="54"/>
  <c r="I27" i="54"/>
  <c r="I28" i="54"/>
  <c r="I68" i="54"/>
  <c r="I69" i="54"/>
  <c r="I62" i="54" l="1"/>
  <c r="I64" i="54" s="1"/>
  <c r="I115" i="54" s="1"/>
  <c r="I40" i="62"/>
  <c r="I54" i="62" s="1"/>
  <c r="I56" i="62" s="1"/>
  <c r="I115" i="62"/>
  <c r="I119" i="62" s="1"/>
  <c r="I59" i="58"/>
  <c r="I29" i="60"/>
  <c r="I53" i="60" s="1"/>
  <c r="I65" i="60"/>
  <c r="I115" i="60" s="1"/>
  <c r="H65" i="60"/>
  <c r="I114" i="58"/>
  <c r="I69" i="58"/>
  <c r="I28" i="58"/>
  <c r="I68" i="58"/>
  <c r="I60" i="58"/>
  <c r="I71" i="58"/>
  <c r="I73" i="58"/>
  <c r="I62" i="58"/>
  <c r="I61" i="58"/>
  <c r="I75" i="60"/>
  <c r="I83" i="60" s="1"/>
  <c r="I85" i="60" s="1"/>
  <c r="I116" i="60" s="1"/>
  <c r="I70" i="58"/>
  <c r="I27" i="58"/>
  <c r="I63" i="58"/>
  <c r="I46" i="58"/>
  <c r="I72" i="58"/>
  <c r="I74" i="54"/>
  <c r="I82" i="54" s="1"/>
  <c r="I84" i="54" s="1"/>
  <c r="I116" i="54" s="1"/>
  <c r="I29" i="54"/>
  <c r="I29" i="58" l="1"/>
  <c r="I36" i="58" s="1"/>
  <c r="I74" i="58"/>
  <c r="I82" i="58" s="1"/>
  <c r="I84" i="58" s="1"/>
  <c r="I117" i="58" s="1"/>
  <c r="I95" i="62"/>
  <c r="I96" i="62" s="1"/>
  <c r="I64" i="58"/>
  <c r="I116" i="58" s="1"/>
  <c r="I36" i="60"/>
  <c r="I38" i="60"/>
  <c r="I35" i="60"/>
  <c r="I39" i="60"/>
  <c r="I33" i="60"/>
  <c r="I34" i="60"/>
  <c r="I37" i="60"/>
  <c r="I32" i="60"/>
  <c r="I48" i="58"/>
  <c r="I54" i="58" s="1"/>
  <c r="I34" i="54"/>
  <c r="I33" i="54"/>
  <c r="I36" i="54"/>
  <c r="I35" i="54"/>
  <c r="I52" i="54"/>
  <c r="I39" i="54"/>
  <c r="I38" i="54"/>
  <c r="I37" i="54"/>
  <c r="I32" i="54"/>
  <c r="I38" i="58" l="1"/>
  <c r="I39" i="58"/>
  <c r="I35" i="58"/>
  <c r="I52" i="58"/>
  <c r="I34" i="58"/>
  <c r="I32" i="58"/>
  <c r="I33" i="58"/>
  <c r="I37" i="58"/>
  <c r="I100" i="62"/>
  <c r="I99" i="62"/>
  <c r="I106" i="62"/>
  <c r="I108" i="62" s="1"/>
  <c r="I110" i="62" s="1"/>
  <c r="I98" i="62"/>
  <c r="I40" i="60"/>
  <c r="I54" i="60" s="1"/>
  <c r="I56" i="60" s="1"/>
  <c r="I114" i="60" s="1"/>
  <c r="I118" i="60" s="1"/>
  <c r="I40" i="54"/>
  <c r="I53" i="54" s="1"/>
  <c r="I55" i="54" s="1"/>
  <c r="H102" i="28"/>
  <c r="H101" i="28"/>
  <c r="I40" i="58" l="1"/>
  <c r="I53" i="58" s="1"/>
  <c r="I55" i="58" s="1"/>
  <c r="I115" i="58" s="1"/>
  <c r="I101" i="62"/>
  <c r="I120" i="62" s="1"/>
  <c r="I121" i="62" s="1"/>
  <c r="I123" i="62" s="1"/>
  <c r="B15" i="61" s="1"/>
  <c r="I95" i="60"/>
  <c r="I114" i="54"/>
  <c r="H70" i="28"/>
  <c r="H69" i="28"/>
  <c r="H71" i="28"/>
  <c r="H72" i="28"/>
  <c r="H68" i="28"/>
  <c r="H40" i="28"/>
  <c r="H62" i="28" s="1"/>
  <c r="H64" i="28" s="1"/>
  <c r="C39" i="61" l="1"/>
  <c r="D39" i="61" s="1"/>
  <c r="E39" i="61" s="1"/>
  <c r="C48" i="61"/>
  <c r="D48" i="61" s="1"/>
  <c r="E48" i="61" s="1"/>
  <c r="C23" i="61"/>
  <c r="D23" i="61" s="1"/>
  <c r="C15" i="61"/>
  <c r="I96" i="60"/>
  <c r="I98" i="60" s="1"/>
  <c r="I91" i="58"/>
  <c r="I91" i="54"/>
  <c r="H74" i="28"/>
  <c r="I99" i="60" l="1"/>
  <c r="I100" i="60"/>
  <c r="I105" i="60"/>
  <c r="I107" i="60" s="1"/>
  <c r="I109" i="60" s="1"/>
  <c r="I118" i="58"/>
  <c r="I119" i="58" s="1"/>
  <c r="I117" i="54"/>
  <c r="I118" i="54" s="1"/>
  <c r="H29" i="28"/>
  <c r="I101" i="60" l="1"/>
  <c r="I119" i="60" s="1"/>
  <c r="I120" i="60" s="1"/>
  <c r="I122" i="60" s="1"/>
  <c r="B16" i="61" s="1"/>
  <c r="I95" i="58"/>
  <c r="I95" i="54"/>
  <c r="C40" i="61" l="1"/>
  <c r="D40" i="61" s="1"/>
  <c r="E40" i="61" s="1"/>
  <c r="C49" i="61"/>
  <c r="D49" i="61" s="1"/>
  <c r="E49" i="61" s="1"/>
  <c r="C24" i="61"/>
  <c r="D24" i="61" s="1"/>
  <c r="C16" i="61"/>
  <c r="I96" i="58"/>
  <c r="I99" i="58" s="1"/>
  <c r="I96" i="54"/>
  <c r="I105" i="54" s="1"/>
  <c r="I107" i="54" s="1"/>
  <c r="I109" i="54" s="1"/>
  <c r="I83" i="28"/>
  <c r="I54" i="28"/>
  <c r="I98" i="58" l="1"/>
  <c r="I100" i="58"/>
  <c r="I106" i="58"/>
  <c r="I108" i="58" s="1"/>
  <c r="I110" i="58" s="1"/>
  <c r="I98" i="54"/>
  <c r="I100" i="54"/>
  <c r="I99" i="54"/>
  <c r="I23" i="28"/>
  <c r="I27" i="28" l="1"/>
  <c r="I59" i="28"/>
  <c r="I101" i="58"/>
  <c r="I120" i="58" s="1"/>
  <c r="I121" i="58" s="1"/>
  <c r="I123" i="58" s="1"/>
  <c r="B14" i="61" s="1"/>
  <c r="I101" i="54"/>
  <c r="I119" i="54" s="1"/>
  <c r="I120" i="54" s="1"/>
  <c r="I122" i="54" s="1"/>
  <c r="B18" i="61" s="1"/>
  <c r="C51" i="61" s="1"/>
  <c r="D51" i="61" s="1"/>
  <c r="E51" i="61" s="1"/>
  <c r="I68" i="28"/>
  <c r="I28" i="28"/>
  <c r="I113" i="28"/>
  <c r="I69" i="28"/>
  <c r="I73" i="28"/>
  <c r="I71" i="28"/>
  <c r="I72" i="28"/>
  <c r="I63" i="28"/>
  <c r="I60" i="28"/>
  <c r="I70" i="28"/>
  <c r="I62" i="28"/>
  <c r="I61" i="28"/>
  <c r="C47" i="61" l="1"/>
  <c r="D47" i="61" s="1"/>
  <c r="C42" i="61"/>
  <c r="D42" i="61" s="1"/>
  <c r="E42" i="61" s="1"/>
  <c r="C38" i="61"/>
  <c r="D38" i="61" s="1"/>
  <c r="C18" i="61"/>
  <c r="C26" i="61"/>
  <c r="D26" i="61" s="1"/>
  <c r="C14" i="61"/>
  <c r="C22" i="61"/>
  <c r="I74" i="28"/>
  <c r="I82" i="28" s="1"/>
  <c r="I84" i="28" s="1"/>
  <c r="I116" i="28" s="1"/>
  <c r="I64" i="28"/>
  <c r="I115" i="28" s="1"/>
  <c r="I29" i="28"/>
  <c r="I32" i="28" s="1"/>
  <c r="E47" i="61" l="1"/>
  <c r="E38" i="61"/>
  <c r="D22" i="61"/>
  <c r="I34" i="28"/>
  <c r="I33" i="28"/>
  <c r="I37" i="28"/>
  <c r="I36" i="28"/>
  <c r="I35" i="28"/>
  <c r="I52" i="28"/>
  <c r="I39" i="28"/>
  <c r="I38" i="28"/>
  <c r="I40" i="28" l="1"/>
  <c r="I53" i="28" s="1"/>
  <c r="I55" i="28" s="1"/>
  <c r="I114" i="28" l="1"/>
  <c r="I91" i="28" l="1"/>
  <c r="I117" i="28" l="1"/>
  <c r="I118" i="28" s="1"/>
  <c r="I95" i="28" l="1"/>
  <c r="I96" i="28" l="1"/>
  <c r="I98" i="28" s="1"/>
  <c r="I100" i="28" l="1"/>
  <c r="I99" i="28"/>
  <c r="I105" i="28"/>
  <c r="I107" i="28" s="1"/>
  <c r="I109" i="28" s="1"/>
  <c r="I101" i="28" l="1"/>
  <c r="I119" i="28" s="1"/>
  <c r="I120" i="28" s="1"/>
  <c r="I122" i="28" s="1"/>
  <c r="B17" i="61" s="1"/>
  <c r="C50" i="61" s="1"/>
  <c r="D50" i="61" s="1"/>
  <c r="E50" i="61" l="1"/>
  <c r="E52" i="61" s="1"/>
  <c r="D52" i="61"/>
  <c r="C41" i="61"/>
  <c r="D41" i="61" s="1"/>
  <c r="C17" i="61"/>
  <c r="C25" i="61"/>
  <c r="E41" i="61" l="1"/>
  <c r="E43" i="61" s="1"/>
  <c r="D43" i="61"/>
  <c r="D25" i="61"/>
  <c r="D27" i="61" s="1"/>
  <c r="B31" i="61" s="1"/>
  <c r="C27" i="6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Taina da Silva Levandovski</author>
  </authors>
  <commentList>
    <comment ref="B13" authorId="0" shapeId="0" xr:uid="{D5C4EEE1-D506-4C2A-AEDD-371BE1F12AD9}">
      <text>
        <r>
          <rPr>
            <sz val="9"/>
            <color indexed="81"/>
            <rFont val="Segoe UI"/>
            <family val="2"/>
          </rPr>
          <t>Valores preenchidos automaticamente conforme ajustes nas planilhas das funções</t>
        </r>
      </text>
    </comment>
    <comment ref="C29" authorId="0" shapeId="0" xr:uid="{958891E6-DB51-405A-8079-E8661DCFD57D}">
      <text>
        <r>
          <rPr>
            <sz val="9"/>
            <color indexed="81"/>
            <rFont val="Segoe UI"/>
            <family val="2"/>
          </rPr>
          <t>Não alterar esse valor, conforme termo de referência.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Taina da Silva Levandovski</author>
  </authors>
  <commentList>
    <comment ref="I17" authorId="0" shapeId="0" xr:uid="{E9CE4320-B834-47FD-BAFD-81B667600EB0}">
      <text>
        <r>
          <rPr>
            <b/>
            <sz val="9"/>
            <color indexed="81"/>
            <rFont val="Segoe UI"/>
            <charset val="1"/>
          </rPr>
          <t>Prefeitura de Concórdia:</t>
        </r>
        <r>
          <rPr>
            <sz val="9"/>
            <color indexed="81"/>
            <rFont val="Segoe UI"/>
            <charset val="1"/>
          </rPr>
          <t xml:space="preserve">
Salário CCT - SC000014/2025 - cláusula terceira, "q"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Taina da Silva Levandovski</author>
  </authors>
  <commentList>
    <comment ref="I17" authorId="0" shapeId="0" xr:uid="{B0BD4F12-CDD4-4EEA-BE61-F7EB23D15DC8}">
      <text>
        <r>
          <rPr>
            <b/>
            <sz val="9"/>
            <color indexed="81"/>
            <rFont val="Segoe UI"/>
            <family val="2"/>
          </rPr>
          <t xml:space="preserve">Prefeitura de Concórdia:
</t>
        </r>
        <r>
          <rPr>
            <sz val="9"/>
            <color indexed="81"/>
            <rFont val="Segoe UI"/>
            <family val="2"/>
          </rPr>
          <t>Salário CCT - SC000014/2025 - cláusula terceira, paragrafro primeiro</t>
        </r>
      </text>
    </comment>
  </commentList>
</comments>
</file>

<file path=xl/sharedStrings.xml><?xml version="1.0" encoding="utf-8"?>
<sst xmlns="http://schemas.openxmlformats.org/spreadsheetml/2006/main" count="1060" uniqueCount="189">
  <si>
    <t>A</t>
  </si>
  <si>
    <t>B</t>
  </si>
  <si>
    <t>C</t>
  </si>
  <si>
    <t>D</t>
  </si>
  <si>
    <t>Data base da categoria (dia/mês/ano)</t>
  </si>
  <si>
    <t>Salário Base</t>
  </si>
  <si>
    <t>E</t>
  </si>
  <si>
    <t>F</t>
  </si>
  <si>
    <t>G</t>
  </si>
  <si>
    <t>H</t>
  </si>
  <si>
    <t>Outros (especificar)</t>
  </si>
  <si>
    <t>Benefícios Mensais e Diários</t>
  </si>
  <si>
    <t>4.1</t>
  </si>
  <si>
    <t>%</t>
  </si>
  <si>
    <t>4.2</t>
  </si>
  <si>
    <t>Discriminação dos Serviços</t>
  </si>
  <si>
    <t>Data de apresentação da proposta</t>
  </si>
  <si>
    <t>Município</t>
  </si>
  <si>
    <t>Ano do Acordo, Convenção ou Dissídio Coletivo</t>
  </si>
  <si>
    <t>Nº de meses de execução contratual</t>
  </si>
  <si>
    <t>Dados para composição dos custos referentes à mão-de-obra</t>
  </si>
  <si>
    <t>Salário Nominativo da Categoria Profissional</t>
  </si>
  <si>
    <t>MÓDULO 1 - COMPOSIÇÃO DA REMUNERAÇÃO</t>
  </si>
  <si>
    <t>COMPOSIÇÃO DA REMUNERAÇÃO</t>
  </si>
  <si>
    <t>VALOR (R$)</t>
  </si>
  <si>
    <t xml:space="preserve">Adicional Periculosidade </t>
  </si>
  <si>
    <t>Adicional Insalubridade</t>
  </si>
  <si>
    <t>Adicional Noturno</t>
  </si>
  <si>
    <t>Adicional de Hora Noturna Reduzida</t>
  </si>
  <si>
    <t>TOTAL DO MÓDULO 1</t>
  </si>
  <si>
    <t>MÓDULO 2 – ENCARGOS E BENEFÍCIOS ANUAIS, MENSAIS E DIÁRIOS</t>
  </si>
  <si>
    <t>Submódulo 2.1 - 13º Salário, Férias e Adicional de Férias</t>
  </si>
  <si>
    <t>13 (Décimo-terceiro) salário (Percentual obrigatório conforme Anexo XII - IN 5/17)</t>
  </si>
  <si>
    <t>Férias e Adicional de Férias  (Percentual obrigatório conforme Anexo XII - IN 5/17)</t>
  </si>
  <si>
    <t>TOTAL SUBMÓDULO 2.1</t>
  </si>
  <si>
    <t>Submódulo 2.2 - GPS, FGTS e Outras Contribuições</t>
  </si>
  <si>
    <t xml:space="preserve">INSS </t>
  </si>
  <si>
    <t xml:space="preserve">Salário Educação </t>
  </si>
  <si>
    <t>SAT (Seguro Acidente de Trabalho)</t>
  </si>
  <si>
    <t>SESC ou SESI</t>
  </si>
  <si>
    <t xml:space="preserve">SENAI - SENAC </t>
  </si>
  <si>
    <t xml:space="preserve">SEBRAE </t>
  </si>
  <si>
    <t xml:space="preserve">INCRA </t>
  </si>
  <si>
    <t xml:space="preserve">FGTS </t>
  </si>
  <si>
    <t>TOTAL SUBMÓDULO 2.2</t>
  </si>
  <si>
    <t>Submódulo 2.3 - Benefícios Mensais e Diários</t>
  </si>
  <si>
    <t>-</t>
  </si>
  <si>
    <t>TOTAL SUBMÓDULO 2.3</t>
  </si>
  <si>
    <t>QUADRO-RESUMO DO MÓDULO 2 - ENCARGOS, BENEFÍCIOS ANUAIS, MENSAIS E DIÁRIOS</t>
  </si>
  <si>
    <t>Módulo 2 - Encargos, Benefícios Anuais, Mensais e Diários</t>
  </si>
  <si>
    <t>2.1</t>
  </si>
  <si>
    <t>13º Salário, Férias e Adicional de Férias</t>
  </si>
  <si>
    <t>2.2</t>
  </si>
  <si>
    <t>GPS, FGTS e Outras Contribuições</t>
  </si>
  <si>
    <t>2.3</t>
  </si>
  <si>
    <t>TOTAL DO MÓDULO 2</t>
  </si>
  <si>
    <t>MÓDULO 3 – PROVISÃO PARA RESCISÃO</t>
  </si>
  <si>
    <t>PROVISÃO PARA RESCISÃO</t>
  </si>
  <si>
    <t>Aviso Prévio Indenizado</t>
  </si>
  <si>
    <t>Incidência do FGTS sobre Aviso Prévio Indenizado</t>
  </si>
  <si>
    <t xml:space="preserve">Aviso Prévio Trabalhado </t>
  </si>
  <si>
    <t>Incidência de GPS, FGTS e outras contribuições sobre o Aviso Prévio Trabalhado</t>
  </si>
  <si>
    <t>TOTAL DO MÓDULO 3</t>
  </si>
  <si>
    <t>MÓDULO 4 – CUSTO DE REPOSIÇÃO DO PROFISSIONAL AUSENTE</t>
  </si>
  <si>
    <t>Submódulo 4.1 - Substituto nas Ausências Legais</t>
  </si>
  <si>
    <t>Substituto na cobertura de Férias</t>
  </si>
  <si>
    <t>Substituto na cobertura de Ausências Legais</t>
  </si>
  <si>
    <t>Substituto na cobertura de Licença-Paternidade</t>
  </si>
  <si>
    <t>Substituto na cobertura de Ausência por acidente de trabalho</t>
  </si>
  <si>
    <t>Substituto na cobertura de Afastamento Maternidade</t>
  </si>
  <si>
    <t>Substituto na cobertura de Outras ausências (especificar)</t>
  </si>
  <si>
    <t>TOTAL SUBMÓDULO 4.1</t>
  </si>
  <si>
    <t>Submódulo 4.2 - Intrajornada</t>
  </si>
  <si>
    <t xml:space="preserve"> Substituto na cobertura de Intervalo para repouso ou alimentação</t>
  </si>
  <si>
    <t>TOTAL SUBMÓDULO 4.2</t>
  </si>
  <si>
    <t>QUADRO-RESUMO DO MÓDULO 4 - CUSTO DE REPOSIÇÃO DO PROFISSIONAL AUSENTE</t>
  </si>
  <si>
    <t>Módulo 4 - Custo de Reposição do Profissional Ausente</t>
  </si>
  <si>
    <t>Substituto nas Ausências Legais</t>
  </si>
  <si>
    <t>Substituto na Intrajornada</t>
  </si>
  <si>
    <t>TOTAL DO MÓDULO 4</t>
  </si>
  <si>
    <t>MÓDULO 5 – INSUMOS DIVERSOS</t>
  </si>
  <si>
    <t>INSUMOS DIVERSOS</t>
  </si>
  <si>
    <t>TOTAL DO MÓDULO 5</t>
  </si>
  <si>
    <t>MÓDULO 6 – CUSTOS INDIRETOS, TRIBUTOS E LUCRO</t>
  </si>
  <si>
    <t>CUSTOS INDIRETOS, TRIBUTOS E LUCRO</t>
  </si>
  <si>
    <t>Custos Indiretos</t>
  </si>
  <si>
    <t>Lucro</t>
  </si>
  <si>
    <t>TRIBUTOS</t>
  </si>
  <si>
    <t>C.1</t>
  </si>
  <si>
    <t>PIS (Lucro Presumido)</t>
  </si>
  <si>
    <t>C.2</t>
  </si>
  <si>
    <t>COFINS (Lucro Presumido)</t>
  </si>
  <si>
    <t>C.3</t>
  </si>
  <si>
    <t>ISS</t>
  </si>
  <si>
    <t>TOTAL DO MÓDULO 6</t>
  </si>
  <si>
    <t>a)</t>
  </si>
  <si>
    <t>Tributos % = To = .............................................................</t>
  </si>
  <si>
    <t>b)</t>
  </si>
  <si>
    <t>(Total dos Módulos 1, 2, 3, 4 e 5+ Custos indiretos + lucro)= Po = ...................................</t>
  </si>
  <si>
    <t>c)</t>
  </si>
  <si>
    <t>Po / (1 - To) = P1 = ..............................................................................</t>
  </si>
  <si>
    <t>Valor dos Tributos = P1 - Po</t>
  </si>
  <si>
    <t>QUADRO RESUMO DO CUSTO POR EMPREGADO</t>
  </si>
  <si>
    <t>Mão-de-Obra vinculada à execução contratual (valor por empregado)</t>
  </si>
  <si>
    <t>Subtotal (A + B + C + D + E)</t>
  </si>
  <si>
    <t>PREÇO TOTAL POR EMPREGADO</t>
  </si>
  <si>
    <t>Multa sobre FGTS e contribuição social sobre o aviso prévio indenizado e sobre o aviso prévio trabalhado  (Alterado conforme Lei  nº  13.932/2019 )</t>
  </si>
  <si>
    <t xml:space="preserve">Sindicato </t>
  </si>
  <si>
    <t>SIND DOS EMPRG DE EMP DE ASSEIO E CONSERVACAO DO EST SC, CNPJ n. 81.532.095/0001-96</t>
  </si>
  <si>
    <t>Adicional Insalubridade - Conforme CCT</t>
  </si>
  <si>
    <t>Total de postos de trabalho</t>
  </si>
  <si>
    <t>Quantidade de postos de trabalho</t>
  </si>
  <si>
    <t>Salário base a ser pago conforme definido em estudo técnico preliminar</t>
  </si>
  <si>
    <t>Categoria profissional:  SERVENTE BRAÇAL - Salário com base na CCT</t>
  </si>
  <si>
    <t>Categoria profissional: MOTORISTA DE CAMINHÃO - Salário base definido em ETP</t>
  </si>
  <si>
    <t xml:space="preserve">Categoria profissional: MECÂNICO - Salário conforme CCT </t>
  </si>
  <si>
    <t xml:space="preserve"> SC000014/2025</t>
  </si>
  <si>
    <t>Função contratada:</t>
  </si>
  <si>
    <t>Serviços gerais</t>
  </si>
  <si>
    <t>Uniformes</t>
  </si>
  <si>
    <t>EPI's - Ver relação no termo de referência</t>
  </si>
  <si>
    <t>Categoria profissional: OPERADOR DE EQUIPAMENTO (rolo, retroescavadeira e patrola) -  Salário base definido em ETP</t>
  </si>
  <si>
    <t>Servente Braçal</t>
  </si>
  <si>
    <t>Função</t>
  </si>
  <si>
    <t>Valor Mensal por Posto de Trabalho</t>
  </si>
  <si>
    <t>Mecânico Linha Pesada</t>
  </si>
  <si>
    <t>Motorista de veículos pesdos</t>
  </si>
  <si>
    <t>Operador de Equipamentos</t>
  </si>
  <si>
    <t>Valor Anual por posto de trabalho</t>
  </si>
  <si>
    <t>Apresentação de proposta comecial para processo licitatório</t>
  </si>
  <si>
    <t>Objeto:</t>
  </si>
  <si>
    <t>Razão Social da empresa:</t>
  </si>
  <si>
    <t>CNPJ:</t>
  </si>
  <si>
    <t>Telefone de contato:</t>
  </si>
  <si>
    <t>E-mail para contato:</t>
  </si>
  <si>
    <t>Categoria profissional:  BORRACHEIRO - Salário com base na CCT</t>
  </si>
  <si>
    <t>Transporte (R$ 1,50 x 2 x 22 - 6% x SalBase)</t>
  </si>
  <si>
    <t>Vale transporte - Valor unitário</t>
  </si>
  <si>
    <t>Valor transporte diário (2)</t>
  </si>
  <si>
    <t>Vale transporte mensal (22 dias)</t>
  </si>
  <si>
    <t>Cálculo de 6% sobre o salário</t>
  </si>
  <si>
    <t>O desconto o VT na folha de pagamento dos funcionários será de 66,00, e portanto, a empresa não terá custos com o fornecimento de vale transporte (Art. 4º, § único, do Decreto nº 95.247/1987:)</t>
  </si>
  <si>
    <t>Detalhamento VT</t>
  </si>
  <si>
    <t>Auxílio Alimentação [(R$ 27,97 x 22) - 1%] - Conforme CCT SC000014/2025 - Segunda à Sexta</t>
  </si>
  <si>
    <t>Auxílio Alimentação [(R$ 17,06 x 4) - 1%] - Conforme CCT SC000014/2025 - Sábado</t>
  </si>
  <si>
    <t>Assiduidade - Conforme CCT SC000014/2025</t>
  </si>
  <si>
    <t>Benefício de assistência ao trabalhador - Conforme CCT SC000014/2025</t>
  </si>
  <si>
    <t>Alimentação no "trecho" - considerando valor pago atualmente pelo Município - Edital de Credenciamento n° 01/2025 - PMC - R$ 35,63 por refeição</t>
  </si>
  <si>
    <t>Mecânico</t>
  </si>
  <si>
    <t>Borracheio</t>
  </si>
  <si>
    <t xml:space="preserve">Transporte (R$ 1,50 x 2 x 22 - 6% x SalBase) </t>
  </si>
  <si>
    <t>Auxílio Alimentação [(R$ 27,97 x 22) - 1%] - Seguindo os parâmetros da CCT SC000014/2025 - conforme ETP- Segunda à Sexta</t>
  </si>
  <si>
    <t>Auxílio Alimentação [(R$ 17,06 x 4) - 1%] - Seguindo os parâmetros da CCT SC000014/2025 - conforme ETP - Sábado</t>
  </si>
  <si>
    <t>Borracheiro</t>
  </si>
  <si>
    <t>Adicional Insalubridade - Salário Mínimo</t>
  </si>
  <si>
    <t>Cessão de mão de obra terceirizada para os serviços de servente braçal, borracheiro, mecânico, motorista de veículo pesado e operador de equipamentos</t>
  </si>
  <si>
    <t>Valor total estimado anual</t>
  </si>
  <si>
    <t>Valor total estimado mensal</t>
  </si>
  <si>
    <t>Nome e assinatura do responsável:</t>
  </si>
  <si>
    <t>Quantidade total (estimada) de postos de trabalho da licitação</t>
  </si>
  <si>
    <t>Horas extras - projeção de valor (*)</t>
  </si>
  <si>
    <t>Observação (*): Esse item não deve sofrer acrescimos ou reduções de valores no momento da elaboração da proposta comercial, uma vez que, o mesmo se trata de uma provisão de valores a serem pagos a título de hora extra, servindo como item disponível para futuros empenhos. As horas extras somente poderão se realizadas com a autorização do fiscal do contrato, e serão pagas apenas aquelas que não puderem ser compensadas. Para fins de pagamento, a contratada deverá comprovar a realização, a composição dos valores, e a autorização para a realização destes, antes da emissão da nota fiscal.</t>
  </si>
  <si>
    <t>Valor final da proposta comercial:</t>
  </si>
  <si>
    <t>Valor por extenso:</t>
  </si>
  <si>
    <t>Observação: preencher os campos em amarelo</t>
  </si>
  <si>
    <t>Será objeto de comprovação mensal, e possível glosa - Conforme TR.</t>
  </si>
  <si>
    <t>A licitante poderá ser motivada a comprovar os custos apresentados.</t>
  </si>
  <si>
    <t>Concórdia/SC</t>
  </si>
  <si>
    <t>Função contratada</t>
  </si>
  <si>
    <t>Motorista veículos pesados</t>
  </si>
  <si>
    <t>Operador de equipamentos</t>
  </si>
  <si>
    <t>oito milhões, quatrocentos e quarenta e cinco mil, quinhentos e dezesseis reais</t>
  </si>
  <si>
    <t xml:space="preserve">Borracheiro </t>
  </si>
  <si>
    <t>Motorista de veículos pesados</t>
  </si>
  <si>
    <t>Quantidade Posto de trabalho para Contratação Imediata</t>
  </si>
  <si>
    <t>Valor mensal por posto de trabalho:</t>
  </si>
  <si>
    <t>Valor mensal dos postos de contratação imediata</t>
  </si>
  <si>
    <t>Valor anual dos postos de contratação imediata</t>
  </si>
  <si>
    <t>VALOR POR POSTO DE TRABALHO</t>
  </si>
  <si>
    <t>VALOR TOTAL DA LICITAÇÃO</t>
  </si>
  <si>
    <t>DETALHAMENTO CONFORME ITEM 3 DO EDITAL:</t>
  </si>
  <si>
    <t>Postos de trabalho com contratação ESTIMADA</t>
  </si>
  <si>
    <t>Postos de trabalho com contratação IMEDIATA</t>
  </si>
  <si>
    <t>Valor mensal dos postos de contratação estimada:</t>
  </si>
  <si>
    <t>Valor anual dos postos de contratação estimada:</t>
  </si>
  <si>
    <t>Quantidade Posto de trabalho para Contratação Estimada</t>
  </si>
  <si>
    <t>Data da proposta:</t>
  </si>
  <si>
    <t>Pregão Eletrônico 36/2025</t>
  </si>
  <si>
    <t>ANEXO “C”
	PLANILHA DE COMPOSIÇÃO DE CUSTOS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</si>
</sst>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&quot;R$ &quot;* #,##0.00_);_(&quot;R$ &quot;* \(#,##0.00\);_(&quot;R$ &quot;* &quot;-&quot;??_);_(@_)"/>
    <numFmt numFmtId="166" formatCode="_(* #,##0.00_);_(* \(#,##0.00\);_(* &quot;-&quot;??_);_(@_)"/>
    <numFmt numFmtId="167" formatCode="&quot;R$ &quot;#,##0.00_);[Red]\(&quot;R$ &quot;#,##0.00\)"/>
    <numFmt numFmtId="168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sz val="11"/>
      <color rgb="FF00000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166" fontId="1" fillId="0" borderId="0" applyFont="0" applyFill="0" applyBorder="0" applyAlignment="0" applyProtection="0"/>
    <xf numFmtId="0" fontId="2" fillId="0" borderId="0"/>
    <xf numFmtId="9" fontId="2" fillId="0" borderId="0" applyFill="0" applyBorder="0" applyAlignment="0" applyProtection="0"/>
    <xf numFmtId="165" fontId="2" fillId="0" borderId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8">
    <xf numFmtId="0" fontId="0" fillId="0" borderId="0" xfId="0"/>
    <xf numFmtId="0" fontId="3" fillId="0" borderId="0" xfId="0" applyFont="1" applyAlignment="1">
      <alignment wrapText="1"/>
    </xf>
    <xf numFmtId="0" fontId="4" fillId="0" borderId="17" xfId="0" applyFont="1" applyBorder="1" applyAlignment="1">
      <alignment wrapText="1"/>
    </xf>
    <xf numFmtId="0" fontId="3" fillId="0" borderId="17" xfId="0" applyFont="1" applyBorder="1" applyAlignment="1">
      <alignment wrapText="1"/>
    </xf>
    <xf numFmtId="164" fontId="3" fillId="0" borderId="17" xfId="6" applyFont="1" applyBorder="1" applyAlignment="1">
      <alignment wrapText="1"/>
    </xf>
    <xf numFmtId="44" fontId="3" fillId="0" borderId="17" xfId="0" applyNumberFormat="1" applyFont="1" applyBorder="1" applyAlignment="1">
      <alignment wrapText="1"/>
    </xf>
    <xf numFmtId="0" fontId="3" fillId="0" borderId="19" xfId="0" applyFont="1" applyBorder="1" applyAlignment="1">
      <alignment wrapText="1"/>
    </xf>
    <xf numFmtId="0" fontId="10" fillId="0" borderId="17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15" fillId="0" borderId="3" xfId="2" applyFont="1" applyBorder="1" applyAlignment="1">
      <alignment horizontal="center" vertical="center"/>
    </xf>
    <xf numFmtId="0" fontId="15" fillId="0" borderId="17" xfId="2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15" fillId="0" borderId="0" xfId="2" applyFont="1" applyAlignment="1">
      <alignment horizontal="left" vertical="center"/>
    </xf>
    <xf numFmtId="0" fontId="14" fillId="0" borderId="3" xfId="2" applyFont="1" applyBorder="1" applyAlignment="1">
      <alignment horizontal="center" vertical="center"/>
    </xf>
    <xf numFmtId="0" fontId="15" fillId="0" borderId="3" xfId="2" applyFont="1" applyBorder="1" applyAlignment="1">
      <alignment vertical="center"/>
    </xf>
    <xf numFmtId="164" fontId="15" fillId="0" borderId="3" xfId="6" applyFont="1" applyBorder="1" applyAlignment="1">
      <alignment vertical="center"/>
    </xf>
    <xf numFmtId="10" fontId="15" fillId="0" borderId="3" xfId="3" applyNumberFormat="1" applyFont="1" applyBorder="1" applyAlignment="1">
      <alignment horizontal="center" vertical="center"/>
    </xf>
    <xf numFmtId="10" fontId="15" fillId="0" borderId="3" xfId="3" applyNumberFormat="1" applyFont="1" applyFill="1" applyBorder="1" applyAlignment="1">
      <alignment horizontal="center" vertical="center"/>
    </xf>
    <xf numFmtId="164" fontId="14" fillId="0" borderId="3" xfId="6" applyFont="1" applyBorder="1" applyAlignment="1">
      <alignment vertical="center"/>
    </xf>
    <xf numFmtId="0" fontId="14" fillId="0" borderId="0" xfId="2" applyFont="1" applyAlignment="1">
      <alignment horizontal="center" vertical="center"/>
    </xf>
    <xf numFmtId="2" fontId="14" fillId="0" borderId="0" xfId="2" applyNumberFormat="1" applyFont="1" applyAlignment="1">
      <alignment vertical="center"/>
    </xf>
    <xf numFmtId="0" fontId="14" fillId="6" borderId="3" xfId="2" applyFont="1" applyFill="1" applyBorder="1" applyAlignment="1">
      <alignment horizontal="center" vertical="center"/>
    </xf>
    <xf numFmtId="10" fontId="15" fillId="0" borderId="3" xfId="2" applyNumberFormat="1" applyFont="1" applyBorder="1" applyAlignment="1">
      <alignment horizontal="center" vertical="center"/>
    </xf>
    <xf numFmtId="2" fontId="15" fillId="0" borderId="3" xfId="2" applyNumberFormat="1" applyFont="1" applyBorder="1" applyAlignment="1">
      <alignment vertical="center"/>
    </xf>
    <xf numFmtId="10" fontId="15" fillId="3" borderId="3" xfId="2" applyNumberFormat="1" applyFont="1" applyFill="1" applyBorder="1" applyAlignment="1">
      <alignment horizontal="center" vertical="center"/>
    </xf>
    <xf numFmtId="10" fontId="14" fillId="0" borderId="3" xfId="2" applyNumberFormat="1" applyFont="1" applyBorder="1" applyAlignment="1">
      <alignment horizontal="center" vertical="center"/>
    </xf>
    <xf numFmtId="2" fontId="14" fillId="0" borderId="3" xfId="2" applyNumberFormat="1" applyFont="1" applyBorder="1" applyAlignment="1">
      <alignment vertical="center"/>
    </xf>
    <xf numFmtId="10" fontId="14" fillId="0" borderId="0" xfId="2" applyNumberFormat="1" applyFont="1" applyAlignment="1">
      <alignment horizontal="center" vertical="center"/>
    </xf>
    <xf numFmtId="10" fontId="15" fillId="7" borderId="3" xfId="2" applyNumberFormat="1" applyFont="1" applyFill="1" applyBorder="1" applyAlignment="1">
      <alignment horizontal="center" vertical="center"/>
    </xf>
    <xf numFmtId="0" fontId="3" fillId="0" borderId="17" xfId="0" applyFont="1" applyBorder="1"/>
    <xf numFmtId="164" fontId="3" fillId="0" borderId="17" xfId="6" applyFont="1" applyBorder="1"/>
    <xf numFmtId="44" fontId="3" fillId="0" borderId="17" xfId="0" applyNumberFormat="1" applyFont="1" applyBorder="1"/>
    <xf numFmtId="44" fontId="3" fillId="0" borderId="0" xfId="0" applyNumberFormat="1" applyFont="1"/>
    <xf numFmtId="10" fontId="14" fillId="6" borderId="3" xfId="2" applyNumberFormat="1" applyFont="1" applyFill="1" applyBorder="1" applyAlignment="1">
      <alignment horizontal="center" vertical="center"/>
    </xf>
    <xf numFmtId="2" fontId="15" fillId="0" borderId="3" xfId="2" applyNumberFormat="1" applyFont="1" applyBorder="1" applyAlignment="1">
      <alignment horizontal="right" vertical="center"/>
    </xf>
    <xf numFmtId="2" fontId="15" fillId="7" borderId="3" xfId="2" applyNumberFormat="1" applyFont="1" applyFill="1" applyBorder="1" applyAlignment="1">
      <alignment vertical="center"/>
    </xf>
    <xf numFmtId="10" fontId="15" fillId="7" borderId="3" xfId="2" applyNumberFormat="1" applyFont="1" applyFill="1" applyBorder="1" applyAlignment="1">
      <alignment vertical="center"/>
    </xf>
    <xf numFmtId="2" fontId="15" fillId="0" borderId="3" xfId="2" applyNumberFormat="1" applyFont="1" applyBorder="1" applyAlignment="1">
      <alignment horizontal="center" vertical="center"/>
    </xf>
    <xf numFmtId="10" fontId="15" fillId="7" borderId="3" xfId="3" applyNumberFormat="1" applyFont="1" applyFill="1" applyBorder="1" applyAlignment="1">
      <alignment vertical="center"/>
    </xf>
    <xf numFmtId="10" fontId="15" fillId="0" borderId="3" xfId="3" applyNumberFormat="1" applyFont="1" applyBorder="1" applyAlignment="1">
      <alignment vertical="center"/>
    </xf>
    <xf numFmtId="0" fontId="16" fillId="0" borderId="11" xfId="2" applyFont="1" applyBorder="1" applyAlignment="1">
      <alignment horizontal="center" vertical="center"/>
    </xf>
    <xf numFmtId="10" fontId="16" fillId="0" borderId="9" xfId="3" applyNumberFormat="1" applyFont="1" applyBorder="1" applyAlignment="1">
      <alignment vertical="center"/>
    </xf>
    <xf numFmtId="2" fontId="16" fillId="0" borderId="12" xfId="2" applyNumberFormat="1" applyFont="1" applyBorder="1" applyAlignment="1">
      <alignment vertical="center"/>
    </xf>
    <xf numFmtId="0" fontId="16" fillId="0" borderId="13" xfId="2" applyFont="1" applyBorder="1" applyAlignment="1">
      <alignment horizontal="center" vertical="center"/>
    </xf>
    <xf numFmtId="0" fontId="16" fillId="0" borderId="0" xfId="2" applyFont="1" applyAlignment="1">
      <alignment horizontal="left" vertical="center"/>
    </xf>
    <xf numFmtId="10" fontId="16" fillId="0" borderId="0" xfId="3" applyNumberFormat="1" applyFont="1" applyBorder="1" applyAlignment="1">
      <alignment vertical="center"/>
    </xf>
    <xf numFmtId="2" fontId="16" fillId="0" borderId="14" xfId="2" applyNumberFormat="1" applyFont="1" applyBorder="1" applyAlignment="1">
      <alignment vertical="center"/>
    </xf>
    <xf numFmtId="0" fontId="17" fillId="0" borderId="13" xfId="2" applyFont="1" applyBorder="1" applyAlignment="1">
      <alignment vertical="center"/>
    </xf>
    <xf numFmtId="0" fontId="16" fillId="0" borderId="15" xfId="2" applyFont="1" applyBorder="1" applyAlignment="1">
      <alignment horizontal="center" vertical="center"/>
    </xf>
    <xf numFmtId="10" fontId="16" fillId="0" borderId="5" xfId="3" applyNumberFormat="1" applyFont="1" applyBorder="1" applyAlignment="1">
      <alignment vertical="center"/>
    </xf>
    <xf numFmtId="2" fontId="16" fillId="0" borderId="16" xfId="2" applyNumberFormat="1" applyFont="1" applyBorder="1" applyAlignment="1">
      <alignment vertical="center"/>
    </xf>
    <xf numFmtId="164" fontId="14" fillId="0" borderId="3" xfId="2" applyNumberFormat="1" applyFont="1" applyBorder="1" applyAlignment="1">
      <alignment vertical="center"/>
    </xf>
    <xf numFmtId="166" fontId="14" fillId="0" borderId="3" xfId="1" applyFont="1" applyBorder="1" applyAlignment="1">
      <alignment vertical="center"/>
    </xf>
    <xf numFmtId="0" fontId="14" fillId="0" borderId="0" xfId="0" applyFont="1" applyAlignment="1">
      <alignment vertical="center"/>
    </xf>
    <xf numFmtId="44" fontId="14" fillId="0" borderId="0" xfId="0" applyNumberFormat="1" applyFont="1" applyAlignment="1">
      <alignment vertical="center"/>
    </xf>
    <xf numFmtId="0" fontId="15" fillId="0" borderId="0" xfId="2" applyFont="1"/>
    <xf numFmtId="0" fontId="14" fillId="0" borderId="0" xfId="2" applyFont="1" applyAlignment="1">
      <alignment vertical="center"/>
    </xf>
    <xf numFmtId="165" fontId="14" fillId="0" borderId="0" xfId="4" applyFont="1" applyAlignment="1">
      <alignment vertical="center"/>
    </xf>
    <xf numFmtId="43" fontId="15" fillId="0" borderId="0" xfId="2" applyNumberFormat="1" applyFont="1" applyAlignment="1">
      <alignment vertical="center"/>
    </xf>
    <xf numFmtId="164" fontId="15" fillId="7" borderId="3" xfId="6" applyFont="1" applyFill="1" applyBorder="1" applyAlignment="1">
      <alignment vertical="center"/>
    </xf>
    <xf numFmtId="0" fontId="15" fillId="0" borderId="17" xfId="2" applyFont="1" applyBorder="1" applyAlignment="1">
      <alignment vertical="center"/>
    </xf>
    <xf numFmtId="0" fontId="12" fillId="0" borderId="17" xfId="0" applyFont="1" applyBorder="1" applyAlignment="1">
      <alignment wrapText="1"/>
    </xf>
    <xf numFmtId="0" fontId="15" fillId="0" borderId="13" xfId="2" applyFont="1" applyBorder="1" applyAlignment="1">
      <alignment vertical="center"/>
    </xf>
    <xf numFmtId="0" fontId="15" fillId="0" borderId="0" xfId="2" applyFont="1" applyAlignment="1">
      <alignment vertical="center"/>
    </xf>
    <xf numFmtId="0" fontId="4" fillId="0" borderId="22" xfId="0" applyFont="1" applyBorder="1" applyAlignment="1">
      <alignment wrapText="1"/>
    </xf>
    <xf numFmtId="44" fontId="3" fillId="0" borderId="0" xfId="0" applyNumberFormat="1" applyFont="1" applyAlignment="1">
      <alignment wrapText="1"/>
    </xf>
    <xf numFmtId="0" fontId="4" fillId="9" borderId="17" xfId="0" applyFont="1" applyFill="1" applyBorder="1" applyAlignment="1">
      <alignment horizontal="center" vertical="center" wrapText="1"/>
    </xf>
    <xf numFmtId="0" fontId="4" fillId="9" borderId="21" xfId="0" applyFont="1" applyFill="1" applyBorder="1" applyAlignment="1">
      <alignment horizontal="center" vertical="center" wrapText="1"/>
    </xf>
    <xf numFmtId="0" fontId="3" fillId="7" borderId="0" xfId="0" applyFont="1" applyFill="1" applyAlignment="1">
      <alignment horizontal="center" wrapText="1"/>
    </xf>
    <xf numFmtId="0" fontId="5" fillId="0" borderId="17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3" fillId="0" borderId="17" xfId="0" applyFont="1" applyBorder="1" applyAlignment="1">
      <alignment horizontal="center" wrapText="1"/>
    </xf>
    <xf numFmtId="0" fontId="3" fillId="7" borderId="17" xfId="0" applyFont="1" applyFill="1" applyBorder="1" applyAlignment="1">
      <alignment horizontal="center" wrapText="1"/>
    </xf>
    <xf numFmtId="0" fontId="4" fillId="9" borderId="5" xfId="0" applyFont="1" applyFill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164" fontId="3" fillId="0" borderId="17" xfId="6" applyFont="1" applyBorder="1" applyAlignment="1">
      <alignment horizontal="center" wrapText="1"/>
    </xf>
    <xf numFmtId="0" fontId="4" fillId="9" borderId="1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4" fillId="8" borderId="17" xfId="0" applyFont="1" applyFill="1" applyBorder="1" applyAlignment="1">
      <alignment horizontal="center"/>
    </xf>
    <xf numFmtId="0" fontId="15" fillId="0" borderId="3" xfId="2" applyFont="1" applyBorder="1" applyAlignment="1">
      <alignment vertical="center" wrapText="1"/>
    </xf>
    <xf numFmtId="0" fontId="14" fillId="0" borderId="19" xfId="2" applyFont="1" applyBorder="1" applyAlignment="1">
      <alignment horizontal="center" vertical="center"/>
    </xf>
    <xf numFmtId="0" fontId="14" fillId="0" borderId="20" xfId="2" applyFont="1" applyBorder="1" applyAlignment="1">
      <alignment horizontal="center" vertical="center"/>
    </xf>
    <xf numFmtId="0" fontId="14" fillId="0" borderId="18" xfId="2" applyFont="1" applyBorder="1" applyAlignment="1">
      <alignment horizontal="center" vertical="center"/>
    </xf>
    <xf numFmtId="0" fontId="15" fillId="0" borderId="3" xfId="2" applyFont="1" applyBorder="1" applyAlignment="1">
      <alignment horizontal="left" vertical="center"/>
    </xf>
    <xf numFmtId="0" fontId="14" fillId="0" borderId="3" xfId="2" applyFont="1" applyBorder="1" applyAlignment="1">
      <alignment horizontal="center" vertical="center"/>
    </xf>
    <xf numFmtId="0" fontId="16" fillId="0" borderId="5" xfId="2" applyFont="1" applyBorder="1" applyAlignment="1">
      <alignment horizontal="left" vertical="center"/>
    </xf>
    <xf numFmtId="0" fontId="14" fillId="2" borderId="3" xfId="2" applyFont="1" applyFill="1" applyBorder="1" applyAlignment="1">
      <alignment horizontal="center" vertical="center"/>
    </xf>
    <xf numFmtId="0" fontId="15" fillId="0" borderId="0" xfId="2" applyFont="1" applyAlignment="1">
      <alignment horizontal="left" vertical="center"/>
    </xf>
    <xf numFmtId="0" fontId="16" fillId="0" borderId="9" xfId="2" applyFont="1" applyBorder="1" applyAlignment="1">
      <alignment horizontal="left" vertical="center"/>
    </xf>
    <xf numFmtId="0" fontId="16" fillId="0" borderId="0" xfId="2" applyFont="1" applyAlignment="1">
      <alignment horizontal="left" vertical="center"/>
    </xf>
    <xf numFmtId="0" fontId="14" fillId="0" borderId="3" xfId="2" applyFont="1" applyBorder="1" applyAlignment="1">
      <alignment horizontal="left" vertical="center"/>
    </xf>
    <xf numFmtId="0" fontId="14" fillId="5" borderId="8" xfId="2" applyFont="1" applyFill="1" applyBorder="1" applyAlignment="1">
      <alignment horizontal="center" vertical="center"/>
    </xf>
    <xf numFmtId="0" fontId="14" fillId="5" borderId="9" xfId="2" applyFont="1" applyFill="1" applyBorder="1" applyAlignment="1">
      <alignment horizontal="center" vertical="center"/>
    </xf>
    <xf numFmtId="0" fontId="14" fillId="4" borderId="3" xfId="2" applyFont="1" applyFill="1" applyBorder="1" applyAlignment="1">
      <alignment horizontal="center" vertical="center"/>
    </xf>
    <xf numFmtId="0" fontId="15" fillId="0" borderId="3" xfId="2" applyFont="1" applyBorder="1" applyAlignment="1">
      <alignment vertical="center"/>
    </xf>
    <xf numFmtId="0" fontId="14" fillId="5" borderId="10" xfId="2" applyFont="1" applyFill="1" applyBorder="1" applyAlignment="1">
      <alignment horizontal="center" vertical="center"/>
    </xf>
    <xf numFmtId="0" fontId="14" fillId="5" borderId="5" xfId="2" applyFont="1" applyFill="1" applyBorder="1" applyAlignment="1">
      <alignment horizontal="center" vertical="center"/>
    </xf>
    <xf numFmtId="0" fontId="14" fillId="5" borderId="6" xfId="2" applyFont="1" applyFill="1" applyBorder="1" applyAlignment="1">
      <alignment horizontal="center" vertical="center"/>
    </xf>
    <xf numFmtId="0" fontId="14" fillId="5" borderId="4" xfId="2" applyFont="1" applyFill="1" applyBorder="1" applyAlignment="1">
      <alignment horizontal="center" vertical="center"/>
    </xf>
    <xf numFmtId="0" fontId="15" fillId="0" borderId="3" xfId="2" applyFont="1" applyBorder="1" applyAlignment="1">
      <alignment horizontal="left" vertical="center" wrapText="1"/>
    </xf>
    <xf numFmtId="0" fontId="14" fillId="0" borderId="1" xfId="2" applyFont="1" applyBorder="1" applyAlignment="1">
      <alignment horizontal="center" vertical="center"/>
    </xf>
    <xf numFmtId="0" fontId="14" fillId="0" borderId="4" xfId="2" applyFont="1" applyBorder="1" applyAlignment="1">
      <alignment horizontal="center" vertical="center"/>
    </xf>
    <xf numFmtId="0" fontId="14" fillId="5" borderId="3" xfId="2" applyFont="1" applyFill="1" applyBorder="1" applyAlignment="1">
      <alignment horizontal="center" vertical="center"/>
    </xf>
    <xf numFmtId="0" fontId="14" fillId="5" borderId="1" xfId="2" applyFont="1" applyFill="1" applyBorder="1" applyAlignment="1">
      <alignment horizontal="center" vertical="center"/>
    </xf>
    <xf numFmtId="0" fontId="15" fillId="0" borderId="1" xfId="2" applyFont="1" applyBorder="1" applyAlignment="1">
      <alignment horizontal="left" vertical="center"/>
    </xf>
    <xf numFmtId="0" fontId="15" fillId="0" borderId="4" xfId="2" applyFont="1" applyBorder="1" applyAlignment="1">
      <alignment horizontal="left" vertical="center"/>
    </xf>
    <xf numFmtId="0" fontId="15" fillId="0" borderId="2" xfId="2" applyFont="1" applyBorder="1" applyAlignment="1">
      <alignment horizontal="left" vertical="center"/>
    </xf>
    <xf numFmtId="0" fontId="14" fillId="6" borderId="3" xfId="2" applyFont="1" applyFill="1" applyBorder="1" applyAlignment="1">
      <alignment horizontal="center" vertical="center"/>
    </xf>
    <xf numFmtId="14" fontId="15" fillId="0" borderId="3" xfId="2" applyNumberFormat="1" applyFont="1" applyBorder="1" applyAlignment="1">
      <alignment horizontal="center" vertical="center"/>
    </xf>
    <xf numFmtId="0" fontId="15" fillId="0" borderId="3" xfId="2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3" fillId="0" borderId="0" xfId="0" applyFont="1" applyAlignment="1">
      <alignment horizontal="right"/>
    </xf>
    <xf numFmtId="0" fontId="15" fillId="0" borderId="17" xfId="2" applyFont="1" applyBorder="1" applyAlignment="1">
      <alignment horizontal="left" vertical="center"/>
    </xf>
    <xf numFmtId="0" fontId="15" fillId="0" borderId="17" xfId="2" applyFont="1" applyBorder="1" applyAlignment="1">
      <alignment horizontal="center" vertical="center"/>
    </xf>
    <xf numFmtId="0" fontId="14" fillId="8" borderId="0" xfId="2" applyFont="1" applyFill="1" applyAlignment="1">
      <alignment horizontal="center" vertical="center"/>
    </xf>
    <xf numFmtId="0" fontId="15" fillId="0" borderId="3" xfId="2" applyFont="1" applyBorder="1" applyAlignment="1">
      <alignment horizontal="center" vertical="center" wrapText="1"/>
    </xf>
    <xf numFmtId="14" fontId="15" fillId="7" borderId="3" xfId="2" applyNumberFormat="1" applyFont="1" applyFill="1" applyBorder="1" applyAlignment="1">
      <alignment horizontal="center" vertical="center"/>
    </xf>
    <xf numFmtId="0" fontId="15" fillId="7" borderId="3" xfId="2" applyFont="1" applyFill="1" applyBorder="1" applyAlignment="1">
      <alignment horizontal="center" vertical="center"/>
    </xf>
    <xf numFmtId="0" fontId="13" fillId="0" borderId="3" xfId="2" applyFont="1" applyBorder="1" applyAlignment="1">
      <alignment horizontal="center" vertical="center" wrapText="1"/>
    </xf>
    <xf numFmtId="167" fontId="15" fillId="0" borderId="3" xfId="2" applyNumberFormat="1" applyFont="1" applyBorder="1" applyAlignment="1">
      <alignment horizontal="center" vertical="center"/>
    </xf>
    <xf numFmtId="0" fontId="15" fillId="0" borderId="19" xfId="2" applyFont="1" applyBorder="1" applyAlignment="1">
      <alignment vertical="center"/>
    </xf>
    <xf numFmtId="0" fontId="15" fillId="0" borderId="20" xfId="2" applyFont="1" applyBorder="1" applyAlignment="1">
      <alignment vertical="center"/>
    </xf>
    <xf numFmtId="0" fontId="15" fillId="0" borderId="18" xfId="2" applyFont="1" applyBorder="1" applyAlignment="1">
      <alignment vertical="center"/>
    </xf>
    <xf numFmtId="0" fontId="3" fillId="0" borderId="0" xfId="0" applyFont="1" applyAlignment="1">
      <alignment horizontal="center"/>
    </xf>
    <xf numFmtId="0" fontId="14" fillId="5" borderId="7" xfId="2" applyFont="1" applyFill="1" applyBorder="1" applyAlignment="1">
      <alignment horizontal="center" vertical="center"/>
    </xf>
    <xf numFmtId="0" fontId="14" fillId="5" borderId="0" xfId="2" applyFont="1" applyFill="1" applyAlignment="1">
      <alignment horizontal="center" vertical="center"/>
    </xf>
    <xf numFmtId="0" fontId="15" fillId="7" borderId="3" xfId="2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wrapText="1"/>
    </xf>
    <xf numFmtId="0" fontId="3" fillId="0" borderId="17" xfId="0" applyFont="1" applyBorder="1" applyAlignment="1">
      <alignment horizontal="center" vertical="center" wrapText="1"/>
    </xf>
    <xf numFmtId="0" fontId="4" fillId="0" borderId="21" xfId="0" applyFont="1" applyBorder="1" applyAlignment="1" applyProtection="1">
      <alignment wrapText="1"/>
      <protection locked="0"/>
    </xf>
    <xf numFmtId="44" fontId="4" fillId="0" borderId="21" xfId="0" applyNumberFormat="1" applyFont="1" applyBorder="1" applyAlignment="1" applyProtection="1">
      <alignment wrapText="1"/>
      <protection locked="0"/>
    </xf>
    <xf numFmtId="0" fontId="3" fillId="0" borderId="0" xfId="0" applyFont="1" applyAlignment="1" applyProtection="1">
      <alignment wrapText="1"/>
      <protection locked="0"/>
    </xf>
    <xf numFmtId="0" fontId="4" fillId="0" borderId="17" xfId="0" applyFont="1" applyBorder="1" applyAlignment="1" applyProtection="1">
      <alignment vertical="center" wrapText="1"/>
      <protection locked="0"/>
    </xf>
    <xf numFmtId="44" fontId="3" fillId="0" borderId="17" xfId="0" applyNumberFormat="1" applyFont="1" applyBorder="1" applyAlignment="1" applyProtection="1">
      <alignment horizontal="center" wrapText="1"/>
      <protection locked="0"/>
    </xf>
    <xf numFmtId="0" fontId="4" fillId="9" borderId="17" xfId="0" applyFont="1" applyFill="1" applyBorder="1" applyAlignment="1" applyProtection="1">
      <alignment horizontal="center" wrapText="1"/>
      <protection locked="0"/>
    </xf>
    <xf numFmtId="0" fontId="4" fillId="9" borderId="21" xfId="0" applyFont="1" applyFill="1" applyBorder="1" applyAlignment="1" applyProtection="1">
      <alignment horizontal="center" vertical="center" wrapText="1"/>
      <protection locked="0"/>
    </xf>
    <xf numFmtId="0" fontId="4" fillId="9" borderId="11" xfId="0" applyFont="1" applyFill="1" applyBorder="1" applyAlignment="1" applyProtection="1">
      <alignment horizontal="center" vertical="center" wrapText="1"/>
      <protection locked="0"/>
    </xf>
    <xf numFmtId="0" fontId="4" fillId="9" borderId="17" xfId="0" applyFont="1" applyFill="1" applyBorder="1" applyAlignment="1" applyProtection="1">
      <alignment horizontal="center" vertical="center" wrapText="1"/>
      <protection locked="0"/>
    </xf>
    <xf numFmtId="164" fontId="3" fillId="0" borderId="17" xfId="6" applyFont="1" applyBorder="1" applyAlignment="1" applyProtection="1">
      <alignment wrapText="1"/>
      <protection locked="0"/>
    </xf>
    <xf numFmtId="168" fontId="3" fillId="0" borderId="17" xfId="1" applyNumberFormat="1" applyFont="1" applyBorder="1" applyAlignment="1" applyProtection="1">
      <alignment wrapText="1"/>
      <protection locked="0"/>
    </xf>
    <xf numFmtId="164" fontId="3" fillId="0" borderId="19" xfId="6" applyFont="1" applyBorder="1" applyAlignment="1" applyProtection="1">
      <alignment wrapText="1"/>
      <protection locked="0"/>
    </xf>
    <xf numFmtId="44" fontId="3" fillId="0" borderId="17" xfId="0" applyNumberFormat="1" applyFont="1" applyBorder="1" applyAlignment="1" applyProtection="1">
      <alignment wrapText="1"/>
      <protection locked="0"/>
    </xf>
    <xf numFmtId="164" fontId="3" fillId="0" borderId="17" xfId="0" applyNumberFormat="1" applyFont="1" applyBorder="1" applyAlignment="1" applyProtection="1">
      <alignment wrapText="1"/>
      <protection locked="0"/>
    </xf>
    <xf numFmtId="164" fontId="3" fillId="0" borderId="0" xfId="0" applyNumberFormat="1" applyFont="1" applyAlignment="1" applyProtection="1">
      <alignment wrapText="1"/>
      <protection locked="0"/>
    </xf>
    <xf numFmtId="44" fontId="3" fillId="0" borderId="0" xfId="0" applyNumberFormat="1" applyFont="1" applyAlignment="1" applyProtection="1">
      <alignment wrapText="1"/>
      <protection locked="0"/>
    </xf>
    <xf numFmtId="168" fontId="3" fillId="0" borderId="0" xfId="0" applyNumberFormat="1" applyFont="1" applyAlignment="1">
      <alignment wrapText="1"/>
    </xf>
    <xf numFmtId="0" fontId="4" fillId="0" borderId="5" xfId="0" applyFont="1" applyBorder="1" applyAlignment="1">
      <alignment horizontal="center" wrapText="1"/>
    </xf>
  </cellXfs>
  <cellStyles count="9">
    <cellStyle name="Moeda" xfId="6" builtinId="4"/>
    <cellStyle name="Moeda 2" xfId="8" xr:uid="{6F3DF74B-83FE-48E8-B7D2-1871FC592213}"/>
    <cellStyle name="Moeda 3" xfId="4" xr:uid="{808B5339-4C0D-46E1-8635-0F69445771DA}"/>
    <cellStyle name="Normal" xfId="0" builtinId="0"/>
    <cellStyle name="Normal 2" xfId="2" xr:uid="{1465AF81-0025-41F7-A8A9-10FB7BAC5101}"/>
    <cellStyle name="Normal 2 2" xfId="5" xr:uid="{BFAE33D4-1961-435A-A000-505E248F19CB}"/>
    <cellStyle name="Porcentagem 2" xfId="3" xr:uid="{947EA1A2-51CE-4182-9FCF-CB917206EB31}"/>
    <cellStyle name="Vírgula" xfId="1" builtinId="3"/>
    <cellStyle name="Vírgula 2" xfId="7" xr:uid="{35C80681-BE1B-49AA-B9E8-8B152FB6DE6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100964</xdr:colOff>
      <xdr:row>0</xdr:row>
      <xdr:rowOff>40006</xdr:rowOff>
    </xdr:from>
    <xdr:to>
      <xdr:col>1</xdr:col>
      <xdr:colOff>55244</xdr:colOff>
      <xdr:row>0</xdr:row>
      <xdr:rowOff>627948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867F286-2A4B-60C7-871E-06557D2D1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964" y="40006"/>
          <a:ext cx="2695575" cy="60318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1976384</xdr:colOff>
      <xdr:row>0</xdr:row>
      <xdr:rowOff>603182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152BF27-A64D-45F9-BE53-80E0B16916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695575" cy="603182"/>
        </a:xfrm>
        <a:prstGeom prst="rect">
          <a:avLst/>
        </a:prstGeom>
      </xdr:spPr>
    </xdr:pic>
    <xdr:clientData/>
  </xdr:twoCellAnchor>
  <xdr:twoCellAnchor>
    <xdr:from>
      <xdr:col>9</xdr:col>
      <xdr:colOff>8562</xdr:colOff>
      <xdr:row>33</xdr:row>
      <xdr:rowOff>85618</xdr:rowOff>
    </xdr:from>
    <xdr:to>
      <xdr:col>9</xdr:col>
      <xdr:colOff>573641</xdr:colOff>
      <xdr:row>42</xdr:row>
      <xdr:rowOff>42809</xdr:rowOff>
    </xdr:to>
    <xdr:cxnSp macro="">
      <xdr:nvCxnSpPr>
        <xdr:cNvPr id="4" name="Conector de Seta Reta 3">
          <a:extLst>
            <a:ext uri="{FF2B5EF4-FFF2-40B4-BE49-F238E27FC236}">
              <a16:creationId xmlns:a16="http://schemas.microsoft.com/office/drawing/2014/main" id="{6CF690C7-7677-B2A3-E3B0-2DD2AC409BA4}"/>
            </a:ext>
          </a:extLst>
        </xdr:cNvPr>
        <xdr:cNvCxnSpPr/>
      </xdr:nvCxnSpPr>
      <xdr:spPr>
        <a:xfrm flipV="1">
          <a:off x="9597775" y="6755258"/>
          <a:ext cx="565079" cy="1575371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1780853</xdr:colOff>
      <xdr:row>87</xdr:row>
      <xdr:rowOff>196921</xdr:rowOff>
    </xdr:from>
    <xdr:to>
      <xdr:col>10</xdr:col>
      <xdr:colOff>0</xdr:colOff>
      <xdr:row>87</xdr:row>
      <xdr:rowOff>196921</xdr:rowOff>
    </xdr:to>
    <xdr:cxnSp macro="">
      <xdr:nvCxnSpPr>
        <xdr:cNvPr id="5" name="Conector de Seta Reta 4">
          <a:extLst>
            <a:ext uri="{FF2B5EF4-FFF2-40B4-BE49-F238E27FC236}">
              <a16:creationId xmlns:a16="http://schemas.microsoft.com/office/drawing/2014/main" id="{B14AC0DE-FFA2-4D42-8D81-FA0326BF7929}"/>
            </a:ext>
          </a:extLst>
        </xdr:cNvPr>
        <xdr:cNvCxnSpPr/>
      </xdr:nvCxnSpPr>
      <xdr:spPr>
        <a:xfrm>
          <a:off x="9606336" y="18373618"/>
          <a:ext cx="308226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1755169</xdr:colOff>
      <xdr:row>89</xdr:row>
      <xdr:rowOff>8561</xdr:rowOff>
    </xdr:from>
    <xdr:to>
      <xdr:col>10</xdr:col>
      <xdr:colOff>8562</xdr:colOff>
      <xdr:row>90</xdr:row>
      <xdr:rowOff>25685</xdr:rowOff>
    </xdr:to>
    <xdr:cxnSp macro="">
      <xdr:nvCxnSpPr>
        <xdr:cNvPr id="7" name="Conector de Seta Reta 6">
          <a:extLst>
            <a:ext uri="{FF2B5EF4-FFF2-40B4-BE49-F238E27FC236}">
              <a16:creationId xmlns:a16="http://schemas.microsoft.com/office/drawing/2014/main" id="{F6F7D5A2-D1A8-422F-9986-FB94345A2D49}"/>
            </a:ext>
          </a:extLst>
        </xdr:cNvPr>
        <xdr:cNvCxnSpPr/>
      </xdr:nvCxnSpPr>
      <xdr:spPr>
        <a:xfrm>
          <a:off x="9580652" y="18733213"/>
          <a:ext cx="342472" cy="21404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136988</xdr:colOff>
      <xdr:row>0</xdr:row>
      <xdr:rowOff>42809</xdr:rowOff>
    </xdr:from>
    <xdr:to>
      <xdr:col>1</xdr:col>
      <xdr:colOff>2113372</xdr:colOff>
      <xdr:row>0</xdr:row>
      <xdr:rowOff>645991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AFD8700-43C5-4CFC-A683-BAD35512A2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988" y="42809"/>
          <a:ext cx="2695575" cy="603182"/>
        </a:xfrm>
        <a:prstGeom prst="rect">
          <a:avLst/>
        </a:prstGeom>
      </xdr:spPr>
    </xdr:pic>
    <xdr:clientData/>
  </xdr:twoCellAnchor>
  <xdr:twoCellAnchor>
    <xdr:from>
      <xdr:col>8</xdr:col>
      <xdr:colOff>1772292</xdr:colOff>
      <xdr:row>32</xdr:row>
      <xdr:rowOff>162675</xdr:rowOff>
    </xdr:from>
    <xdr:to>
      <xdr:col>9</xdr:col>
      <xdr:colOff>556518</xdr:colOff>
      <xdr:row>42</xdr:row>
      <xdr:rowOff>59933</xdr:rowOff>
    </xdr:to>
    <xdr:cxnSp macro="">
      <xdr:nvCxnSpPr>
        <xdr:cNvPr id="4" name="Conector de Seta Reta 3">
          <a:extLst>
            <a:ext uri="{FF2B5EF4-FFF2-40B4-BE49-F238E27FC236}">
              <a16:creationId xmlns:a16="http://schemas.microsoft.com/office/drawing/2014/main" id="{DB0EECF1-9752-4321-B5AA-286A0DA634C8}"/>
            </a:ext>
          </a:extLst>
        </xdr:cNvPr>
        <xdr:cNvCxnSpPr/>
      </xdr:nvCxnSpPr>
      <xdr:spPr>
        <a:xfrm flipV="1">
          <a:off x="9580652" y="6875124"/>
          <a:ext cx="565079" cy="1695236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1760048</xdr:colOff>
      <xdr:row>89</xdr:row>
      <xdr:rowOff>8561</xdr:rowOff>
    </xdr:from>
    <xdr:to>
      <xdr:col>9</xdr:col>
      <xdr:colOff>282540</xdr:colOff>
      <xdr:row>89</xdr:row>
      <xdr:rowOff>8562</xdr:rowOff>
    </xdr:to>
    <xdr:cxnSp macro="">
      <xdr:nvCxnSpPr>
        <xdr:cNvPr id="5" name="Conector de Seta Reta 4">
          <a:extLst>
            <a:ext uri="{FF2B5EF4-FFF2-40B4-BE49-F238E27FC236}">
              <a16:creationId xmlns:a16="http://schemas.microsoft.com/office/drawing/2014/main" id="{992159CD-1166-4A0E-9B22-1EA74D2145F7}"/>
            </a:ext>
          </a:extLst>
        </xdr:cNvPr>
        <xdr:cNvCxnSpPr/>
      </xdr:nvCxnSpPr>
      <xdr:spPr>
        <a:xfrm>
          <a:off x="9568408" y="17174965"/>
          <a:ext cx="303345" cy="1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1979295</xdr:colOff>
      <xdr:row>0</xdr:row>
      <xdr:rowOff>603182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DB8116D-DE60-4FA8-8BBC-D77A586CE7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695575" cy="603182"/>
        </a:xfrm>
        <a:prstGeom prst="rect">
          <a:avLst/>
        </a:prstGeom>
      </xdr:spPr>
    </xdr:pic>
    <xdr:clientData/>
  </xdr:twoCellAnchor>
  <xdr:twoCellAnchor>
    <xdr:from>
      <xdr:col>9</xdr:col>
      <xdr:colOff>7620</xdr:colOff>
      <xdr:row>31</xdr:row>
      <xdr:rowOff>99060</xdr:rowOff>
    </xdr:from>
    <xdr:to>
      <xdr:col>10</xdr:col>
      <xdr:colOff>7620</xdr:colOff>
      <xdr:row>42</xdr:row>
      <xdr:rowOff>95036</xdr:rowOff>
    </xdr:to>
    <xdr:cxnSp macro="">
      <xdr:nvCxnSpPr>
        <xdr:cNvPr id="4" name="Conector de Seta Reta 3">
          <a:extLst>
            <a:ext uri="{FF2B5EF4-FFF2-40B4-BE49-F238E27FC236}">
              <a16:creationId xmlns:a16="http://schemas.microsoft.com/office/drawing/2014/main" id="{AE85246F-1DF4-42EE-ABC0-33E6DA86F926}"/>
            </a:ext>
          </a:extLst>
        </xdr:cNvPr>
        <xdr:cNvCxnSpPr/>
      </xdr:nvCxnSpPr>
      <xdr:spPr>
        <a:xfrm flipV="1">
          <a:off x="9441180" y="6964680"/>
          <a:ext cx="609600" cy="2007656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1760048</xdr:colOff>
      <xdr:row>90</xdr:row>
      <xdr:rowOff>8561</xdr:rowOff>
    </xdr:from>
    <xdr:to>
      <xdr:col>9</xdr:col>
      <xdr:colOff>282540</xdr:colOff>
      <xdr:row>90</xdr:row>
      <xdr:rowOff>8562</xdr:rowOff>
    </xdr:to>
    <xdr:cxnSp macro="">
      <xdr:nvCxnSpPr>
        <xdr:cNvPr id="6" name="Conector de Seta Reta 5">
          <a:extLst>
            <a:ext uri="{FF2B5EF4-FFF2-40B4-BE49-F238E27FC236}">
              <a16:creationId xmlns:a16="http://schemas.microsoft.com/office/drawing/2014/main" id="{0D74319F-D939-433F-B9F4-85F653665959}"/>
            </a:ext>
          </a:extLst>
        </xdr:cNvPr>
        <xdr:cNvCxnSpPr/>
      </xdr:nvCxnSpPr>
      <xdr:spPr>
        <a:xfrm>
          <a:off x="9570548" y="17427881"/>
          <a:ext cx="305572" cy="1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1607820</xdr:colOff>
      <xdr:row>37</xdr:row>
      <xdr:rowOff>190500</xdr:rowOff>
    </xdr:from>
    <xdr:to>
      <xdr:col>10</xdr:col>
      <xdr:colOff>0</xdr:colOff>
      <xdr:row>42</xdr:row>
      <xdr:rowOff>399836</xdr:rowOff>
    </xdr:to>
    <xdr:cxnSp macro="">
      <xdr:nvCxnSpPr>
        <xdr:cNvPr id="2" name="Conector de Seta Reta 1">
          <a:extLst>
            <a:ext uri="{FF2B5EF4-FFF2-40B4-BE49-F238E27FC236}">
              <a16:creationId xmlns:a16="http://schemas.microsoft.com/office/drawing/2014/main" id="{F535C05E-ADF5-4B51-93D0-1D9A4E4C18D8}"/>
            </a:ext>
          </a:extLst>
        </xdr:cNvPr>
        <xdr:cNvCxnSpPr/>
      </xdr:nvCxnSpPr>
      <xdr:spPr>
        <a:xfrm flipV="1">
          <a:off x="11018520" y="7322820"/>
          <a:ext cx="243840" cy="1199936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1780853</xdr:colOff>
      <xdr:row>87</xdr:row>
      <xdr:rowOff>196921</xdr:rowOff>
    </xdr:from>
    <xdr:to>
      <xdr:col>10</xdr:col>
      <xdr:colOff>0</xdr:colOff>
      <xdr:row>87</xdr:row>
      <xdr:rowOff>196921</xdr:rowOff>
    </xdr:to>
    <xdr:cxnSp macro="">
      <xdr:nvCxnSpPr>
        <xdr:cNvPr id="4" name="Conector de Seta Reta 3">
          <a:extLst>
            <a:ext uri="{FF2B5EF4-FFF2-40B4-BE49-F238E27FC236}">
              <a16:creationId xmlns:a16="http://schemas.microsoft.com/office/drawing/2014/main" id="{7F66AD6E-0216-4075-A274-669EED1AEDB5}"/>
            </a:ext>
          </a:extLst>
        </xdr:cNvPr>
        <xdr:cNvCxnSpPr/>
      </xdr:nvCxnSpPr>
      <xdr:spPr>
        <a:xfrm>
          <a:off x="9606593" y="18469681"/>
          <a:ext cx="314647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1755169</xdr:colOff>
      <xdr:row>89</xdr:row>
      <xdr:rowOff>8561</xdr:rowOff>
    </xdr:from>
    <xdr:to>
      <xdr:col>10</xdr:col>
      <xdr:colOff>8562</xdr:colOff>
      <xdr:row>90</xdr:row>
      <xdr:rowOff>25685</xdr:rowOff>
    </xdr:to>
    <xdr:cxnSp macro="">
      <xdr:nvCxnSpPr>
        <xdr:cNvPr id="5" name="Conector de Seta Reta 4">
          <a:extLst>
            <a:ext uri="{FF2B5EF4-FFF2-40B4-BE49-F238E27FC236}">
              <a16:creationId xmlns:a16="http://schemas.microsoft.com/office/drawing/2014/main" id="{38BCE920-C6C9-4EEA-8351-F4AB750B82E0}"/>
            </a:ext>
          </a:extLst>
        </xdr:cNvPr>
        <xdr:cNvCxnSpPr/>
      </xdr:nvCxnSpPr>
      <xdr:spPr>
        <a:xfrm>
          <a:off x="9580909" y="18829961"/>
          <a:ext cx="348893" cy="21524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15240</xdr:colOff>
      <xdr:row>0</xdr:row>
      <xdr:rowOff>30480</xdr:rowOff>
    </xdr:from>
    <xdr:to>
      <xdr:col>1</xdr:col>
      <xdr:colOff>1994535</xdr:colOff>
      <xdr:row>1</xdr:row>
      <xdr:rowOff>24062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BF9612B-D224-443B-9591-259C454F00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" y="30480"/>
          <a:ext cx="2695575" cy="60318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</xdr:colOff>
      <xdr:row>0</xdr:row>
      <xdr:rowOff>7620</xdr:rowOff>
    </xdr:from>
    <xdr:to>
      <xdr:col>1</xdr:col>
      <xdr:colOff>2032635</xdr:colOff>
      <xdr:row>1</xdr:row>
      <xdr:rowOff>1202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D773DD1-F937-4E55-BB1F-B175AA5A1E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" y="7620"/>
          <a:ext cx="2695575" cy="603182"/>
        </a:xfrm>
        <a:prstGeom prst="rect">
          <a:avLst/>
        </a:prstGeom>
      </xdr:spPr>
    </xdr:pic>
    <xdr:clientData/>
  </xdr:twoCellAnchor>
  <xdr:twoCellAnchor>
    <xdr:from>
      <xdr:col>9</xdr:col>
      <xdr:colOff>7620</xdr:colOff>
      <xdr:row>38</xdr:row>
      <xdr:rowOff>121920</xdr:rowOff>
    </xdr:from>
    <xdr:to>
      <xdr:col>10</xdr:col>
      <xdr:colOff>15240</xdr:colOff>
      <xdr:row>42</xdr:row>
      <xdr:rowOff>216956</xdr:rowOff>
    </xdr:to>
    <xdr:cxnSp macro="">
      <xdr:nvCxnSpPr>
        <xdr:cNvPr id="4" name="Conector de Seta Reta 3">
          <a:extLst>
            <a:ext uri="{FF2B5EF4-FFF2-40B4-BE49-F238E27FC236}">
              <a16:creationId xmlns:a16="http://schemas.microsoft.com/office/drawing/2014/main" id="{38408E99-DD44-4A3F-B045-573C0135CF54}"/>
            </a:ext>
          </a:extLst>
        </xdr:cNvPr>
        <xdr:cNvCxnSpPr/>
      </xdr:nvCxnSpPr>
      <xdr:spPr>
        <a:xfrm flipV="1">
          <a:off x="9441180" y="8069580"/>
          <a:ext cx="320040" cy="887516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1780853</xdr:colOff>
      <xdr:row>87</xdr:row>
      <xdr:rowOff>196921</xdr:rowOff>
    </xdr:from>
    <xdr:to>
      <xdr:col>10</xdr:col>
      <xdr:colOff>0</xdr:colOff>
      <xdr:row>87</xdr:row>
      <xdr:rowOff>196921</xdr:rowOff>
    </xdr:to>
    <xdr:cxnSp macro="">
      <xdr:nvCxnSpPr>
        <xdr:cNvPr id="8" name="Conector de Seta Reta 7">
          <a:extLst>
            <a:ext uri="{FF2B5EF4-FFF2-40B4-BE49-F238E27FC236}">
              <a16:creationId xmlns:a16="http://schemas.microsoft.com/office/drawing/2014/main" id="{5FBB6604-DEB3-4B8F-897F-5E2774BFBA12}"/>
            </a:ext>
          </a:extLst>
        </xdr:cNvPr>
        <xdr:cNvCxnSpPr/>
      </xdr:nvCxnSpPr>
      <xdr:spPr>
        <a:xfrm>
          <a:off x="10421933" y="18340141"/>
          <a:ext cx="230827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1755169</xdr:colOff>
      <xdr:row>89</xdr:row>
      <xdr:rowOff>8561</xdr:rowOff>
    </xdr:from>
    <xdr:to>
      <xdr:col>10</xdr:col>
      <xdr:colOff>8562</xdr:colOff>
      <xdr:row>90</xdr:row>
      <xdr:rowOff>25685</xdr:rowOff>
    </xdr:to>
    <xdr:cxnSp macro="">
      <xdr:nvCxnSpPr>
        <xdr:cNvPr id="9" name="Conector de Seta Reta 8">
          <a:extLst>
            <a:ext uri="{FF2B5EF4-FFF2-40B4-BE49-F238E27FC236}">
              <a16:creationId xmlns:a16="http://schemas.microsoft.com/office/drawing/2014/main" id="{6E02B2E3-9117-4A18-87A4-AFA118B965CF}"/>
            </a:ext>
          </a:extLst>
        </xdr:cNvPr>
        <xdr:cNvCxnSpPr/>
      </xdr:nvCxnSpPr>
      <xdr:spPr>
        <a:xfrm>
          <a:off x="10426729" y="18708041"/>
          <a:ext cx="234593" cy="21524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9CAE9-AD0A-4A6E-9F5F-2670092810B7}">
  <sheetPr>
    <pageSetUpPr fitToPage="1"/>
  </sheetPr>
  <dimension ref="A1:F66"/>
  <sheetViews>
    <sheetView showGridLines="0" tabSelected="1" zoomScaleNormal="100" workbookViewId="0">
      <selection activeCell="D13" sqref="D13"/>
    </sheetView>
  </sheetViews>
  <sheetFormatPr defaultRowHeight="15.6" x14ac:dyDescent="0.3"/>
  <cols>
    <col min="1" max="1" width="40.109375" style="1" customWidth="1"/>
    <col min="2" max="2" width="21.109375" style="1" customWidth="1"/>
    <col min="3" max="3" width="25" style="1" customWidth="1"/>
    <col min="4" max="4" width="21.109375" style="1" customWidth="1"/>
    <col min="5" max="5" width="18.109375" style="1" customWidth="1"/>
    <col min="6" max="6" width="15.33203125" style="1" bestFit="1" customWidth="1"/>
    <col min="7" max="16384" width="8.88671875" style="1"/>
  </cols>
  <sheetData>
    <row r="1" spans="1:5" ht="57" customHeight="1" x14ac:dyDescent="0.3">
      <c r="A1" s="75"/>
      <c r="B1" s="75"/>
      <c r="C1" s="75"/>
    </row>
    <row r="2" spans="1:5" ht="30.6" customHeight="1" x14ac:dyDescent="0.3">
      <c r="A2" s="147" t="s">
        <v>188</v>
      </c>
      <c r="B2" s="147"/>
      <c r="C2" s="147"/>
      <c r="D2" s="147"/>
      <c r="E2" s="147"/>
    </row>
    <row r="3" spans="1:5" ht="17.399999999999999" customHeight="1" x14ac:dyDescent="0.3">
      <c r="A3" s="70" t="s">
        <v>129</v>
      </c>
      <c r="B3" s="70"/>
      <c r="C3" s="70"/>
      <c r="D3" s="70"/>
      <c r="E3" s="70"/>
    </row>
    <row r="4" spans="1:5" x14ac:dyDescent="0.3">
      <c r="A4" s="71" t="s">
        <v>187</v>
      </c>
      <c r="B4" s="71"/>
      <c r="C4" s="71"/>
      <c r="D4" s="71"/>
      <c r="E4" s="71"/>
    </row>
    <row r="5" spans="1:5" ht="39.6" customHeight="1" x14ac:dyDescent="0.3">
      <c r="A5" s="2" t="s">
        <v>130</v>
      </c>
      <c r="B5" s="72" t="s">
        <v>155</v>
      </c>
      <c r="C5" s="72"/>
      <c r="D5" s="72"/>
      <c r="E5" s="72"/>
    </row>
    <row r="6" spans="1:5" x14ac:dyDescent="0.3">
      <c r="A6" s="65" t="s">
        <v>131</v>
      </c>
      <c r="B6" s="73"/>
      <c r="C6" s="73"/>
      <c r="D6" s="73"/>
      <c r="E6" s="73"/>
    </row>
    <row r="7" spans="1:5" x14ac:dyDescent="0.3">
      <c r="A7" s="2" t="s">
        <v>132</v>
      </c>
      <c r="B7" s="73"/>
      <c r="C7" s="73"/>
      <c r="D7" s="73"/>
      <c r="E7" s="73"/>
    </row>
    <row r="8" spans="1:5" x14ac:dyDescent="0.3">
      <c r="A8" s="2" t="s">
        <v>133</v>
      </c>
      <c r="B8" s="73"/>
      <c r="C8" s="73"/>
      <c r="D8" s="73"/>
      <c r="E8" s="73"/>
    </row>
    <row r="9" spans="1:5" x14ac:dyDescent="0.3">
      <c r="A9" s="2" t="s">
        <v>134</v>
      </c>
      <c r="B9" s="73"/>
      <c r="C9" s="73"/>
      <c r="D9" s="73"/>
      <c r="E9" s="73"/>
    </row>
    <row r="10" spans="1:5" x14ac:dyDescent="0.3">
      <c r="A10" s="2" t="s">
        <v>186</v>
      </c>
      <c r="B10" s="73"/>
      <c r="C10" s="73"/>
      <c r="D10" s="73"/>
      <c r="E10" s="73"/>
    </row>
    <row r="12" spans="1:5" x14ac:dyDescent="0.3">
      <c r="A12" s="74" t="s">
        <v>178</v>
      </c>
      <c r="B12" s="74"/>
      <c r="C12" s="74"/>
    </row>
    <row r="13" spans="1:5" s="8" customFormat="1" ht="31.2" x14ac:dyDescent="0.3">
      <c r="A13" s="67" t="s">
        <v>123</v>
      </c>
      <c r="B13" s="67" t="s">
        <v>124</v>
      </c>
      <c r="C13" s="67" t="s">
        <v>128</v>
      </c>
    </row>
    <row r="14" spans="1:5" x14ac:dyDescent="0.3">
      <c r="A14" s="3" t="s">
        <v>122</v>
      </c>
      <c r="B14" s="4">
        <f>'Servente braçal'!I123</f>
        <v>5654.16</v>
      </c>
      <c r="C14" s="5">
        <f>B14*12</f>
        <v>67849.919999999998</v>
      </c>
    </row>
    <row r="15" spans="1:5" x14ac:dyDescent="0.3">
      <c r="A15" s="3" t="s">
        <v>153</v>
      </c>
      <c r="B15" s="4">
        <f>Borracheiro!I123</f>
        <v>5593.03</v>
      </c>
      <c r="C15" s="5">
        <f>B15*12</f>
        <v>67116.36</v>
      </c>
    </row>
    <row r="16" spans="1:5" x14ac:dyDescent="0.3">
      <c r="A16" s="3" t="s">
        <v>125</v>
      </c>
      <c r="B16" s="4">
        <f>'Mecânico linha pesada'!I122</f>
        <v>6006.26</v>
      </c>
      <c r="C16" s="5">
        <f t="shared" ref="C16:C18" si="0">B16*12</f>
        <v>72075.12</v>
      </c>
    </row>
    <row r="17" spans="1:6" x14ac:dyDescent="0.3">
      <c r="A17" s="3" t="s">
        <v>126</v>
      </c>
      <c r="B17" s="4">
        <f>'Motorista de veículos pesados'!I122</f>
        <v>8435.84</v>
      </c>
      <c r="C17" s="5">
        <f t="shared" si="0"/>
        <v>101230.08</v>
      </c>
    </row>
    <row r="18" spans="1:6" x14ac:dyDescent="0.3">
      <c r="A18" s="3" t="s">
        <v>127</v>
      </c>
      <c r="B18" s="4">
        <f>'Operador de Equipamento'!I122</f>
        <v>9415.4599999999991</v>
      </c>
      <c r="C18" s="5">
        <f t="shared" si="0"/>
        <v>112985.51999999999</v>
      </c>
    </row>
    <row r="20" spans="1:6" x14ac:dyDescent="0.3">
      <c r="A20" s="74" t="s">
        <v>179</v>
      </c>
      <c r="B20" s="74"/>
      <c r="C20" s="74"/>
      <c r="D20" s="74"/>
    </row>
    <row r="21" spans="1:6" s="8" customFormat="1" ht="62.4" x14ac:dyDescent="0.3">
      <c r="A21" s="67" t="s">
        <v>123</v>
      </c>
      <c r="B21" s="68" t="s">
        <v>159</v>
      </c>
      <c r="C21" s="67" t="s">
        <v>157</v>
      </c>
      <c r="D21" s="67" t="s">
        <v>156</v>
      </c>
    </row>
    <row r="22" spans="1:6" x14ac:dyDescent="0.3">
      <c r="A22" s="6" t="s">
        <v>122</v>
      </c>
      <c r="B22" s="7">
        <v>34</v>
      </c>
      <c r="C22" s="5">
        <f>B22*B14</f>
        <v>192241.44</v>
      </c>
      <c r="D22" s="5">
        <f>C22*12</f>
        <v>2306897.2800000003</v>
      </c>
    </row>
    <row r="23" spans="1:6" x14ac:dyDescent="0.3">
      <c r="A23" s="6" t="s">
        <v>153</v>
      </c>
      <c r="B23" s="7">
        <v>2</v>
      </c>
      <c r="C23" s="5">
        <f t="shared" ref="C23:C26" si="1">B23*B15</f>
        <v>11186.06</v>
      </c>
      <c r="D23" s="5">
        <f t="shared" ref="D23:D26" si="2">C23*12</f>
        <v>134232.72</v>
      </c>
    </row>
    <row r="24" spans="1:6" x14ac:dyDescent="0.3">
      <c r="A24" s="6" t="s">
        <v>125</v>
      </c>
      <c r="B24" s="7">
        <v>4</v>
      </c>
      <c r="C24" s="5">
        <f t="shared" si="1"/>
        <v>24025.040000000001</v>
      </c>
      <c r="D24" s="5">
        <f t="shared" si="2"/>
        <v>288300.48</v>
      </c>
    </row>
    <row r="25" spans="1:6" x14ac:dyDescent="0.3">
      <c r="A25" s="6" t="s">
        <v>126</v>
      </c>
      <c r="B25" s="7">
        <v>21</v>
      </c>
      <c r="C25" s="5">
        <f t="shared" si="1"/>
        <v>177152.64000000001</v>
      </c>
      <c r="D25" s="5">
        <f t="shared" si="2"/>
        <v>2125831.6800000002</v>
      </c>
    </row>
    <row r="26" spans="1:6" x14ac:dyDescent="0.3">
      <c r="A26" s="6" t="s">
        <v>127</v>
      </c>
      <c r="B26" s="7">
        <v>17</v>
      </c>
      <c r="C26" s="5">
        <f t="shared" si="1"/>
        <v>160062.81999999998</v>
      </c>
      <c r="D26" s="5">
        <f t="shared" si="2"/>
        <v>1920753.8399999999</v>
      </c>
    </row>
    <row r="27" spans="1:6" x14ac:dyDescent="0.3">
      <c r="C27" s="5">
        <f>SUM(C22:C26)</f>
        <v>564668</v>
      </c>
      <c r="D27" s="5">
        <f>SUM(D22:D26)</f>
        <v>6776016</v>
      </c>
      <c r="F27" s="66"/>
    </row>
    <row r="29" spans="1:6" x14ac:dyDescent="0.3">
      <c r="A29" s="77" t="s">
        <v>160</v>
      </c>
      <c r="B29" s="77"/>
      <c r="C29" s="76">
        <v>1669500</v>
      </c>
      <c r="D29" s="76"/>
    </row>
    <row r="30" spans="1:6" ht="85.2" customHeight="1" x14ac:dyDescent="0.3">
      <c r="A30" s="78" t="s">
        <v>161</v>
      </c>
      <c r="B30" s="78"/>
      <c r="C30" s="78"/>
      <c r="D30" s="78"/>
    </row>
    <row r="31" spans="1:6" x14ac:dyDescent="0.3">
      <c r="A31" s="130" t="s">
        <v>162</v>
      </c>
      <c r="B31" s="131">
        <f>C29+D27</f>
        <v>8445516</v>
      </c>
      <c r="C31" s="132"/>
      <c r="D31" s="132"/>
    </row>
    <row r="32" spans="1:6" x14ac:dyDescent="0.3">
      <c r="A32" s="133" t="s">
        <v>163</v>
      </c>
      <c r="B32" s="134" t="s">
        <v>171</v>
      </c>
      <c r="C32" s="134"/>
      <c r="D32" s="134"/>
    </row>
    <row r="34" spans="1:5" ht="15.6" customHeight="1" x14ac:dyDescent="0.3">
      <c r="A34" s="135" t="s">
        <v>180</v>
      </c>
      <c r="B34" s="135"/>
      <c r="C34" s="135"/>
      <c r="D34" s="135"/>
      <c r="E34" s="135"/>
    </row>
    <row r="35" spans="1:5" x14ac:dyDescent="0.3">
      <c r="A35" s="132"/>
      <c r="B35" s="132"/>
      <c r="C35" s="132"/>
      <c r="D35" s="132"/>
      <c r="E35" s="132"/>
    </row>
    <row r="36" spans="1:5" ht="15.6" customHeight="1" x14ac:dyDescent="0.3">
      <c r="A36" s="135" t="s">
        <v>182</v>
      </c>
      <c r="B36" s="135"/>
      <c r="C36" s="135"/>
      <c r="D36" s="135"/>
      <c r="E36" s="135"/>
    </row>
    <row r="37" spans="1:5" ht="62.4" x14ac:dyDescent="0.3">
      <c r="A37" s="136" t="s">
        <v>123</v>
      </c>
      <c r="B37" s="136" t="s">
        <v>174</v>
      </c>
      <c r="C37" s="137" t="s">
        <v>175</v>
      </c>
      <c r="D37" s="138" t="s">
        <v>176</v>
      </c>
      <c r="E37" s="138" t="s">
        <v>177</v>
      </c>
    </row>
    <row r="38" spans="1:5" x14ac:dyDescent="0.3">
      <c r="A38" s="139" t="s">
        <v>122</v>
      </c>
      <c r="B38" s="140">
        <v>24</v>
      </c>
      <c r="C38" s="141">
        <f>B14</f>
        <v>5654.16</v>
      </c>
      <c r="D38" s="139">
        <f>C38*B38</f>
        <v>135699.84</v>
      </c>
      <c r="E38" s="142">
        <f>D38*12</f>
        <v>1628398.08</v>
      </c>
    </row>
    <row r="39" spans="1:5" x14ac:dyDescent="0.3">
      <c r="A39" s="139" t="s">
        <v>172</v>
      </c>
      <c r="B39" s="140">
        <v>1</v>
      </c>
      <c r="C39" s="141">
        <f t="shared" ref="C39:C42" si="3">B15</f>
        <v>5593.03</v>
      </c>
      <c r="D39" s="139">
        <f t="shared" ref="D39:D42" si="4">C39*B39</f>
        <v>5593.03</v>
      </c>
      <c r="E39" s="142">
        <f t="shared" ref="E39:E42" si="5">D39*12</f>
        <v>67116.36</v>
      </c>
    </row>
    <row r="40" spans="1:5" x14ac:dyDescent="0.3">
      <c r="A40" s="139" t="s">
        <v>125</v>
      </c>
      <c r="B40" s="140">
        <v>2</v>
      </c>
      <c r="C40" s="141">
        <f t="shared" si="3"/>
        <v>6006.26</v>
      </c>
      <c r="D40" s="139">
        <f t="shared" si="4"/>
        <v>12012.52</v>
      </c>
      <c r="E40" s="142">
        <f t="shared" si="5"/>
        <v>144150.24</v>
      </c>
    </row>
    <row r="41" spans="1:5" x14ac:dyDescent="0.3">
      <c r="A41" s="139" t="s">
        <v>173</v>
      </c>
      <c r="B41" s="140">
        <v>11</v>
      </c>
      <c r="C41" s="141">
        <f t="shared" si="3"/>
        <v>8435.84</v>
      </c>
      <c r="D41" s="139">
        <f t="shared" si="4"/>
        <v>92794.240000000005</v>
      </c>
      <c r="E41" s="142">
        <f t="shared" si="5"/>
        <v>1113530.8800000001</v>
      </c>
    </row>
    <row r="42" spans="1:5" x14ac:dyDescent="0.3">
      <c r="A42" s="139" t="s">
        <v>127</v>
      </c>
      <c r="B42" s="140">
        <v>7</v>
      </c>
      <c r="C42" s="141">
        <f t="shared" si="3"/>
        <v>9415.4599999999991</v>
      </c>
      <c r="D42" s="139">
        <f t="shared" si="4"/>
        <v>65908.22</v>
      </c>
      <c r="E42" s="142">
        <f t="shared" si="5"/>
        <v>790898.64</v>
      </c>
    </row>
    <row r="43" spans="1:5" x14ac:dyDescent="0.3">
      <c r="A43" s="132"/>
      <c r="B43" s="132"/>
      <c r="C43" s="132"/>
      <c r="D43" s="143">
        <f>SUM(D38:D42)</f>
        <v>312007.84999999998</v>
      </c>
      <c r="E43" s="142">
        <f>SUM(E38:E42)</f>
        <v>3744094.2000000007</v>
      </c>
    </row>
    <row r="44" spans="1:5" x14ac:dyDescent="0.3">
      <c r="A44" s="132"/>
      <c r="B44" s="132"/>
      <c r="C44" s="132"/>
      <c r="D44" s="144"/>
      <c r="E44" s="145"/>
    </row>
    <row r="45" spans="1:5" x14ac:dyDescent="0.3">
      <c r="A45" s="135" t="s">
        <v>181</v>
      </c>
      <c r="B45" s="135"/>
      <c r="C45" s="135"/>
      <c r="D45" s="135"/>
      <c r="E45" s="135"/>
    </row>
    <row r="46" spans="1:5" ht="62.4" x14ac:dyDescent="0.3">
      <c r="A46" s="136" t="s">
        <v>123</v>
      </c>
      <c r="B46" s="136" t="s">
        <v>185</v>
      </c>
      <c r="C46" s="137" t="s">
        <v>175</v>
      </c>
      <c r="D46" s="138" t="s">
        <v>183</v>
      </c>
      <c r="E46" s="138" t="s">
        <v>184</v>
      </c>
    </row>
    <row r="47" spans="1:5" x14ac:dyDescent="0.3">
      <c r="A47" s="139" t="s">
        <v>122</v>
      </c>
      <c r="B47" s="140">
        <f>B22-B38</f>
        <v>10</v>
      </c>
      <c r="C47" s="141">
        <f>B14</f>
        <v>5654.16</v>
      </c>
      <c r="D47" s="139">
        <f>C47*B47</f>
        <v>56541.599999999999</v>
      </c>
      <c r="E47" s="142">
        <f>D47*12</f>
        <v>678499.2</v>
      </c>
    </row>
    <row r="48" spans="1:5" x14ac:dyDescent="0.3">
      <c r="A48" s="139" t="s">
        <v>172</v>
      </c>
      <c r="B48" s="140">
        <f t="shared" ref="B48:B51" si="6">B23-B39</f>
        <v>1</v>
      </c>
      <c r="C48" s="141">
        <f t="shared" ref="C48:C51" si="7">B15</f>
        <v>5593.03</v>
      </c>
      <c r="D48" s="139">
        <f t="shared" ref="D48:D51" si="8">C48*B48</f>
        <v>5593.03</v>
      </c>
      <c r="E48" s="142">
        <f t="shared" ref="E48:E51" si="9">D48*12</f>
        <v>67116.36</v>
      </c>
    </row>
    <row r="49" spans="1:5" x14ac:dyDescent="0.3">
      <c r="A49" s="139" t="s">
        <v>125</v>
      </c>
      <c r="B49" s="140">
        <f t="shared" si="6"/>
        <v>2</v>
      </c>
      <c r="C49" s="141">
        <f t="shared" si="7"/>
        <v>6006.26</v>
      </c>
      <c r="D49" s="139">
        <f t="shared" si="8"/>
        <v>12012.52</v>
      </c>
      <c r="E49" s="142">
        <f t="shared" si="9"/>
        <v>144150.24</v>
      </c>
    </row>
    <row r="50" spans="1:5" x14ac:dyDescent="0.3">
      <c r="A50" s="139" t="s">
        <v>173</v>
      </c>
      <c r="B50" s="140">
        <f t="shared" si="6"/>
        <v>10</v>
      </c>
      <c r="C50" s="141">
        <f t="shared" si="7"/>
        <v>8435.84</v>
      </c>
      <c r="D50" s="139">
        <f t="shared" si="8"/>
        <v>84358.399999999994</v>
      </c>
      <c r="E50" s="142">
        <f t="shared" si="9"/>
        <v>1012300.7999999999</v>
      </c>
    </row>
    <row r="51" spans="1:5" x14ac:dyDescent="0.3">
      <c r="A51" s="139" t="s">
        <v>127</v>
      </c>
      <c r="B51" s="140">
        <f t="shared" si="6"/>
        <v>10</v>
      </c>
      <c r="C51" s="141">
        <f t="shared" si="7"/>
        <v>9415.4599999999991</v>
      </c>
      <c r="D51" s="139">
        <f t="shared" si="8"/>
        <v>94154.599999999991</v>
      </c>
      <c r="E51" s="142">
        <f t="shared" si="9"/>
        <v>1129855.2</v>
      </c>
    </row>
    <row r="52" spans="1:5" x14ac:dyDescent="0.3">
      <c r="A52" s="132"/>
      <c r="B52" s="132"/>
      <c r="C52" s="132"/>
      <c r="D52" s="143">
        <f>SUM(D47:D51)</f>
        <v>252660.14999999997</v>
      </c>
      <c r="E52" s="142">
        <f>SUM(E47:E51)</f>
        <v>3031921.8</v>
      </c>
    </row>
    <row r="54" spans="1:5" x14ac:dyDescent="0.3">
      <c r="A54" s="1" t="s">
        <v>158</v>
      </c>
      <c r="B54" s="69"/>
      <c r="C54" s="69"/>
      <c r="D54" s="69"/>
      <c r="E54" s="69"/>
    </row>
    <row r="57" spans="1:5" x14ac:dyDescent="0.3">
      <c r="A57" s="66"/>
    </row>
    <row r="58" spans="1:5" x14ac:dyDescent="0.3">
      <c r="A58" s="66"/>
    </row>
    <row r="59" spans="1:5" x14ac:dyDescent="0.3">
      <c r="A59" s="66"/>
    </row>
    <row r="60" spans="1:5" x14ac:dyDescent="0.3">
      <c r="A60" s="66"/>
      <c r="C60" s="146"/>
    </row>
    <row r="61" spans="1:5" x14ac:dyDescent="0.3">
      <c r="A61" s="66"/>
      <c r="C61" s="146"/>
    </row>
    <row r="63" spans="1:5" x14ac:dyDescent="0.3">
      <c r="A63" s="66"/>
    </row>
    <row r="64" spans="1:5" x14ac:dyDescent="0.3">
      <c r="A64" s="66"/>
    </row>
    <row r="66" spans="1:1" x14ac:dyDescent="0.3">
      <c r="A66" s="66"/>
    </row>
  </sheetData>
  <mergeCells count="20">
    <mergeCell ref="A1:C1"/>
    <mergeCell ref="C29:D29"/>
    <mergeCell ref="A29:B29"/>
    <mergeCell ref="A30:D30"/>
    <mergeCell ref="B32:D32"/>
    <mergeCell ref="B5:E5"/>
    <mergeCell ref="A4:E4"/>
    <mergeCell ref="A3:E3"/>
    <mergeCell ref="B6:E6"/>
    <mergeCell ref="B7:E7"/>
    <mergeCell ref="B8:E8"/>
    <mergeCell ref="B9:E9"/>
    <mergeCell ref="B10:E10"/>
    <mergeCell ref="A2:E2"/>
    <mergeCell ref="A36:E36"/>
    <mergeCell ref="A12:C12"/>
    <mergeCell ref="A20:D20"/>
    <mergeCell ref="A45:E45"/>
    <mergeCell ref="A34:E34"/>
    <mergeCell ref="B54:E54"/>
  </mergeCells>
  <pageMargins left="0.511811024" right="0.511811024" top="0.78740157499999996" bottom="0.78740157499999996" header="0.31496062000000002" footer="0.31496062000000002"/>
  <pageSetup paperSize="9" scale="78" fitToHeight="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4DC2C-4AEC-4FBC-8C61-3BC4298A7E88}">
  <sheetPr>
    <pageSetUpPr fitToPage="1"/>
  </sheetPr>
  <dimension ref="A1:M127"/>
  <sheetViews>
    <sheetView showGridLines="0" zoomScale="89" zoomScaleNormal="89" workbookViewId="0">
      <selection activeCell="K24" sqref="K24"/>
    </sheetView>
  </sheetViews>
  <sheetFormatPr defaultRowHeight="15.6" x14ac:dyDescent="0.3"/>
  <cols>
    <col min="1" max="1" width="10.44140625" style="9" customWidth="1"/>
    <col min="2" max="2" width="49.5546875" style="9" bestFit="1" customWidth="1"/>
    <col min="3" max="6" width="8.88671875" style="9"/>
    <col min="7" max="7" width="9" style="9" bestFit="1" customWidth="1"/>
    <col min="8" max="8" width="9.5546875" style="9" bestFit="1" customWidth="1"/>
    <col min="9" max="9" width="26" style="9" customWidth="1"/>
    <col min="10" max="10" width="4.5546875" style="9" customWidth="1"/>
    <col min="11" max="11" width="34.33203125" style="9" customWidth="1"/>
    <col min="12" max="12" width="11" style="9" bestFit="1" customWidth="1"/>
    <col min="13" max="13" width="9.33203125" style="9" bestFit="1" customWidth="1"/>
    <col min="14" max="16384" width="8.88671875" style="9"/>
  </cols>
  <sheetData>
    <row r="1" spans="1:9" ht="51" customHeight="1" x14ac:dyDescent="0.3"/>
    <row r="2" spans="1:9" ht="16.2" customHeight="1" x14ac:dyDescent="0.3">
      <c r="A2" s="112" t="s">
        <v>164</v>
      </c>
      <c r="B2" s="112"/>
      <c r="C2" s="112"/>
      <c r="D2" s="112"/>
      <c r="E2" s="112"/>
      <c r="F2" s="112"/>
      <c r="G2" s="112"/>
      <c r="H2" s="112"/>
      <c r="I2" s="112"/>
    </row>
    <row r="3" spans="1:9" x14ac:dyDescent="0.3">
      <c r="A3" s="115" t="s">
        <v>113</v>
      </c>
      <c r="B3" s="115"/>
      <c r="C3" s="115"/>
      <c r="D3" s="115"/>
      <c r="E3" s="115"/>
      <c r="F3" s="115"/>
      <c r="G3" s="115"/>
      <c r="H3" s="115"/>
      <c r="I3" s="115"/>
    </row>
    <row r="4" spans="1:9" x14ac:dyDescent="0.3">
      <c r="A4" s="87" t="s">
        <v>15</v>
      </c>
      <c r="B4" s="87"/>
      <c r="C4" s="87"/>
      <c r="D4" s="87"/>
      <c r="E4" s="87"/>
      <c r="F4" s="87"/>
      <c r="G4" s="87"/>
      <c r="H4" s="87"/>
      <c r="I4" s="87"/>
    </row>
    <row r="5" spans="1:9" x14ac:dyDescent="0.3">
      <c r="A5" s="10" t="s">
        <v>0</v>
      </c>
      <c r="B5" s="84" t="s">
        <v>16</v>
      </c>
      <c r="C5" s="84"/>
      <c r="D5" s="84"/>
      <c r="E5" s="84"/>
      <c r="F5" s="84"/>
      <c r="G5" s="84"/>
      <c r="H5" s="117"/>
      <c r="I5" s="118"/>
    </row>
    <row r="6" spans="1:9" ht="49.2" customHeight="1" x14ac:dyDescent="0.3">
      <c r="A6" s="10" t="s">
        <v>1</v>
      </c>
      <c r="B6" s="84" t="s">
        <v>107</v>
      </c>
      <c r="C6" s="84"/>
      <c r="D6" s="84"/>
      <c r="E6" s="84"/>
      <c r="F6" s="84"/>
      <c r="G6" s="84"/>
      <c r="H6" s="119" t="s">
        <v>108</v>
      </c>
      <c r="I6" s="119"/>
    </row>
    <row r="7" spans="1:9" x14ac:dyDescent="0.3">
      <c r="A7" s="10" t="s">
        <v>2</v>
      </c>
      <c r="B7" s="84" t="s">
        <v>18</v>
      </c>
      <c r="C7" s="84"/>
      <c r="D7" s="84"/>
      <c r="E7" s="84"/>
      <c r="F7" s="84"/>
      <c r="G7" s="84"/>
      <c r="H7" s="116" t="s">
        <v>116</v>
      </c>
      <c r="I7" s="110"/>
    </row>
    <row r="8" spans="1:9" x14ac:dyDescent="0.3">
      <c r="A8" s="10" t="s">
        <v>3</v>
      </c>
      <c r="B8" s="84" t="s">
        <v>19</v>
      </c>
      <c r="C8" s="84"/>
      <c r="D8" s="84"/>
      <c r="E8" s="84"/>
      <c r="F8" s="84"/>
      <c r="G8" s="84"/>
      <c r="H8" s="110">
        <v>12</v>
      </c>
      <c r="I8" s="110"/>
    </row>
    <row r="9" spans="1:9" x14ac:dyDescent="0.3">
      <c r="A9" s="11" t="s">
        <v>6</v>
      </c>
      <c r="B9" s="113" t="s">
        <v>117</v>
      </c>
      <c r="C9" s="113"/>
      <c r="D9" s="113"/>
      <c r="E9" s="113"/>
      <c r="F9" s="113"/>
      <c r="G9" s="113"/>
      <c r="H9" s="114" t="s">
        <v>118</v>
      </c>
      <c r="I9" s="114"/>
    </row>
    <row r="10" spans="1:9" x14ac:dyDescent="0.3">
      <c r="A10" s="12"/>
      <c r="B10" s="13"/>
      <c r="C10" s="13"/>
      <c r="D10" s="13"/>
      <c r="E10" s="13"/>
      <c r="F10" s="13"/>
      <c r="G10" s="13"/>
      <c r="H10" s="12"/>
      <c r="I10" s="12"/>
    </row>
    <row r="11" spans="1:9" x14ac:dyDescent="0.3">
      <c r="A11" s="87" t="s">
        <v>20</v>
      </c>
      <c r="B11" s="87"/>
      <c r="C11" s="87"/>
      <c r="D11" s="87"/>
      <c r="E11" s="87"/>
      <c r="F11" s="87"/>
      <c r="G11" s="87"/>
      <c r="H11" s="87"/>
      <c r="I11" s="87"/>
    </row>
    <row r="12" spans="1:9" x14ac:dyDescent="0.3">
      <c r="A12" s="10">
        <v>1</v>
      </c>
      <c r="B12" s="84" t="s">
        <v>21</v>
      </c>
      <c r="C12" s="84"/>
      <c r="D12" s="84"/>
      <c r="E12" s="84"/>
      <c r="F12" s="84"/>
      <c r="G12" s="84"/>
      <c r="H12" s="120">
        <v>1653.63</v>
      </c>
      <c r="I12" s="110"/>
    </row>
    <row r="13" spans="1:9" x14ac:dyDescent="0.3">
      <c r="A13" s="10">
        <v>2</v>
      </c>
      <c r="B13" s="84" t="s">
        <v>4</v>
      </c>
      <c r="C13" s="84"/>
      <c r="D13" s="84"/>
      <c r="E13" s="84"/>
      <c r="F13" s="84"/>
      <c r="G13" s="84"/>
      <c r="H13" s="109">
        <v>45658</v>
      </c>
      <c r="I13" s="110"/>
    </row>
    <row r="14" spans="1:9" x14ac:dyDescent="0.3">
      <c r="A14" s="111"/>
      <c r="B14" s="111"/>
      <c r="C14" s="111"/>
      <c r="D14" s="111"/>
      <c r="E14" s="111"/>
      <c r="F14" s="111"/>
      <c r="G14" s="111"/>
      <c r="H14" s="111"/>
      <c r="I14" s="111"/>
    </row>
    <row r="15" spans="1:9" x14ac:dyDescent="0.3">
      <c r="A15" s="94" t="s">
        <v>22</v>
      </c>
      <c r="B15" s="94"/>
      <c r="C15" s="94"/>
      <c r="D15" s="94"/>
      <c r="E15" s="94"/>
      <c r="F15" s="94"/>
      <c r="G15" s="94"/>
      <c r="H15" s="94"/>
      <c r="I15" s="94"/>
    </row>
    <row r="16" spans="1:9" x14ac:dyDescent="0.3">
      <c r="A16" s="14">
        <v>1</v>
      </c>
      <c r="B16" s="85" t="s">
        <v>23</v>
      </c>
      <c r="C16" s="85"/>
      <c r="D16" s="85"/>
      <c r="E16" s="85"/>
      <c r="F16" s="85"/>
      <c r="G16" s="85"/>
      <c r="H16" s="14" t="s">
        <v>13</v>
      </c>
      <c r="I16" s="14" t="s">
        <v>24</v>
      </c>
    </row>
    <row r="17" spans="1:9" x14ac:dyDescent="0.3">
      <c r="A17" s="14" t="s">
        <v>0</v>
      </c>
      <c r="B17" s="84" t="s">
        <v>5</v>
      </c>
      <c r="C17" s="84"/>
      <c r="D17" s="84"/>
      <c r="E17" s="84"/>
      <c r="F17" s="84"/>
      <c r="G17" s="84"/>
      <c r="H17" s="15"/>
      <c r="I17" s="16">
        <v>1653.63</v>
      </c>
    </row>
    <row r="18" spans="1:9" x14ac:dyDescent="0.3">
      <c r="A18" s="14" t="s">
        <v>1</v>
      </c>
      <c r="B18" s="84" t="s">
        <v>25</v>
      </c>
      <c r="C18" s="84"/>
      <c r="D18" s="84"/>
      <c r="E18" s="84"/>
      <c r="F18" s="84"/>
      <c r="G18" s="84"/>
      <c r="H18" s="17"/>
      <c r="I18" s="16">
        <v>0</v>
      </c>
    </row>
    <row r="19" spans="1:9" x14ac:dyDescent="0.3">
      <c r="A19" s="14" t="s">
        <v>2</v>
      </c>
      <c r="B19" s="84" t="s">
        <v>109</v>
      </c>
      <c r="C19" s="84"/>
      <c r="D19" s="84"/>
      <c r="E19" s="84"/>
      <c r="F19" s="84"/>
      <c r="G19" s="84"/>
      <c r="H19" s="17">
        <v>0.2</v>
      </c>
      <c r="I19" s="16">
        <f>I17*20%</f>
        <v>330.72600000000006</v>
      </c>
    </row>
    <row r="20" spans="1:9" x14ac:dyDescent="0.3">
      <c r="A20" s="14" t="s">
        <v>3</v>
      </c>
      <c r="B20" s="84" t="s">
        <v>27</v>
      </c>
      <c r="C20" s="84"/>
      <c r="D20" s="84"/>
      <c r="E20" s="84"/>
      <c r="F20" s="84"/>
      <c r="G20" s="84"/>
      <c r="H20" s="17"/>
      <c r="I20" s="16">
        <v>0</v>
      </c>
    </row>
    <row r="21" spans="1:9" x14ac:dyDescent="0.3">
      <c r="A21" s="14" t="s">
        <v>6</v>
      </c>
      <c r="B21" s="84" t="s">
        <v>28</v>
      </c>
      <c r="C21" s="84"/>
      <c r="D21" s="84"/>
      <c r="E21" s="84"/>
      <c r="F21" s="84"/>
      <c r="G21" s="84"/>
      <c r="H21" s="18"/>
      <c r="I21" s="16">
        <v>0</v>
      </c>
    </row>
    <row r="22" spans="1:9" x14ac:dyDescent="0.3">
      <c r="A22" s="14" t="s">
        <v>7</v>
      </c>
      <c r="B22" s="84" t="s">
        <v>10</v>
      </c>
      <c r="C22" s="84"/>
      <c r="D22" s="84"/>
      <c r="E22" s="84"/>
      <c r="F22" s="84"/>
      <c r="G22" s="84"/>
      <c r="H22" s="17"/>
      <c r="I22" s="16">
        <v>0</v>
      </c>
    </row>
    <row r="23" spans="1:9" x14ac:dyDescent="0.3">
      <c r="A23" s="85" t="s">
        <v>29</v>
      </c>
      <c r="B23" s="85"/>
      <c r="C23" s="85"/>
      <c r="D23" s="85"/>
      <c r="E23" s="85"/>
      <c r="F23" s="85"/>
      <c r="G23" s="85"/>
      <c r="H23" s="85"/>
      <c r="I23" s="19">
        <f>SUM(I17:I22)</f>
        <v>1984.3560000000002</v>
      </c>
    </row>
    <row r="24" spans="1:9" x14ac:dyDescent="0.3">
      <c r="A24" s="20"/>
      <c r="B24" s="20"/>
      <c r="C24" s="20"/>
      <c r="D24" s="20"/>
      <c r="E24" s="20"/>
      <c r="F24" s="20"/>
      <c r="G24" s="20"/>
      <c r="H24" s="20"/>
      <c r="I24" s="21"/>
    </row>
    <row r="25" spans="1:9" x14ac:dyDescent="0.3">
      <c r="A25" s="94" t="s">
        <v>30</v>
      </c>
      <c r="B25" s="94"/>
      <c r="C25" s="94"/>
      <c r="D25" s="94"/>
      <c r="E25" s="94"/>
      <c r="F25" s="94"/>
      <c r="G25" s="94"/>
      <c r="H25" s="94"/>
      <c r="I25" s="94"/>
    </row>
    <row r="26" spans="1:9" x14ac:dyDescent="0.3">
      <c r="A26" s="108" t="s">
        <v>31</v>
      </c>
      <c r="B26" s="108"/>
      <c r="C26" s="108"/>
      <c r="D26" s="108"/>
      <c r="E26" s="108"/>
      <c r="F26" s="108"/>
      <c r="G26" s="108"/>
      <c r="H26" s="22" t="s">
        <v>13</v>
      </c>
      <c r="I26" s="22" t="s">
        <v>24</v>
      </c>
    </row>
    <row r="27" spans="1:9" x14ac:dyDescent="0.3">
      <c r="A27" s="14" t="s">
        <v>0</v>
      </c>
      <c r="B27" s="84" t="s">
        <v>32</v>
      </c>
      <c r="C27" s="84"/>
      <c r="D27" s="84"/>
      <c r="E27" s="84"/>
      <c r="F27" s="84"/>
      <c r="G27" s="84"/>
      <c r="H27" s="23">
        <v>8.3333000000000004E-2</v>
      </c>
      <c r="I27" s="24">
        <f>TRUNC($I$23*H27,2)</f>
        <v>165.36</v>
      </c>
    </row>
    <row r="28" spans="1:9" x14ac:dyDescent="0.3">
      <c r="A28" s="14" t="s">
        <v>1</v>
      </c>
      <c r="B28" s="84" t="s">
        <v>33</v>
      </c>
      <c r="C28" s="84"/>
      <c r="D28" s="84"/>
      <c r="E28" s="84"/>
      <c r="F28" s="84"/>
      <c r="G28" s="84"/>
      <c r="H28" s="25">
        <v>0.121</v>
      </c>
      <c r="I28" s="24">
        <f>TRUNC($I$23*H28,2)</f>
        <v>240.1</v>
      </c>
    </row>
    <row r="29" spans="1:9" x14ac:dyDescent="0.3">
      <c r="A29" s="85" t="s">
        <v>34</v>
      </c>
      <c r="B29" s="85"/>
      <c r="C29" s="85"/>
      <c r="D29" s="85"/>
      <c r="E29" s="85"/>
      <c r="F29" s="85"/>
      <c r="G29" s="85"/>
      <c r="H29" s="26">
        <f>SUM(H27:H28)</f>
        <v>0.20433299999999999</v>
      </c>
      <c r="I29" s="27">
        <f>SUM(I27:I28)</f>
        <v>405.46000000000004</v>
      </c>
    </row>
    <row r="30" spans="1:9" x14ac:dyDescent="0.3">
      <c r="A30" s="20"/>
      <c r="B30" s="20"/>
      <c r="C30" s="20"/>
      <c r="D30" s="20"/>
      <c r="E30" s="20"/>
      <c r="F30" s="20"/>
      <c r="G30" s="20"/>
      <c r="H30" s="28"/>
      <c r="I30" s="21"/>
    </row>
    <row r="31" spans="1:9" x14ac:dyDescent="0.3">
      <c r="A31" s="108" t="s">
        <v>35</v>
      </c>
      <c r="B31" s="108"/>
      <c r="C31" s="108"/>
      <c r="D31" s="108"/>
      <c r="E31" s="108"/>
      <c r="F31" s="108"/>
      <c r="G31" s="108"/>
      <c r="H31" s="22" t="s">
        <v>13</v>
      </c>
      <c r="I31" s="22" t="s">
        <v>24</v>
      </c>
    </row>
    <row r="32" spans="1:9" x14ac:dyDescent="0.3">
      <c r="A32" s="14" t="s">
        <v>0</v>
      </c>
      <c r="B32" s="84" t="s">
        <v>36</v>
      </c>
      <c r="C32" s="84"/>
      <c r="D32" s="84"/>
      <c r="E32" s="84"/>
      <c r="F32" s="84"/>
      <c r="G32" s="84"/>
      <c r="H32" s="23">
        <v>0.2</v>
      </c>
      <c r="I32" s="24">
        <f>TRUNC(($I$23+$I$29)*$H$32,2)</f>
        <v>477.96</v>
      </c>
    </row>
    <row r="33" spans="1:13" x14ac:dyDescent="0.3">
      <c r="A33" s="14" t="s">
        <v>1</v>
      </c>
      <c r="B33" s="84" t="s">
        <v>37</v>
      </c>
      <c r="C33" s="84"/>
      <c r="D33" s="84"/>
      <c r="E33" s="84"/>
      <c r="F33" s="84"/>
      <c r="G33" s="84"/>
      <c r="H33" s="23">
        <v>2.5000000000000001E-2</v>
      </c>
      <c r="I33" s="24">
        <f>TRUNC(($I$23+$I$29)*$H$33,2)</f>
        <v>59.74</v>
      </c>
      <c r="K33" s="79" t="s">
        <v>142</v>
      </c>
      <c r="L33" s="79"/>
    </row>
    <row r="34" spans="1:13" x14ac:dyDescent="0.3">
      <c r="A34" s="14" t="s">
        <v>2</v>
      </c>
      <c r="B34" s="84" t="s">
        <v>38</v>
      </c>
      <c r="C34" s="84"/>
      <c r="D34" s="84"/>
      <c r="E34" s="84"/>
      <c r="F34" s="84"/>
      <c r="G34" s="84"/>
      <c r="H34" s="29">
        <v>0.03</v>
      </c>
      <c r="I34" s="24">
        <f>TRUNC(($I$23+$I$29)*$H$34,2)</f>
        <v>71.69</v>
      </c>
      <c r="K34" s="30" t="s">
        <v>137</v>
      </c>
      <c r="L34" s="31">
        <v>1.5</v>
      </c>
    </row>
    <row r="35" spans="1:13" x14ac:dyDescent="0.3">
      <c r="A35" s="14" t="s">
        <v>3</v>
      </c>
      <c r="B35" s="84" t="s">
        <v>39</v>
      </c>
      <c r="C35" s="84"/>
      <c r="D35" s="84"/>
      <c r="E35" s="84"/>
      <c r="F35" s="84"/>
      <c r="G35" s="84"/>
      <c r="H35" s="23">
        <v>1.4999999999999999E-2</v>
      </c>
      <c r="I35" s="24">
        <f>TRUNC(($I$23+$I$29)*$H$35,2)</f>
        <v>35.840000000000003</v>
      </c>
      <c r="K35" s="30" t="s">
        <v>138</v>
      </c>
      <c r="L35" s="32">
        <f>L34*2</f>
        <v>3</v>
      </c>
    </row>
    <row r="36" spans="1:13" x14ac:dyDescent="0.3">
      <c r="A36" s="14" t="s">
        <v>6</v>
      </c>
      <c r="B36" s="84" t="s">
        <v>40</v>
      </c>
      <c r="C36" s="84"/>
      <c r="D36" s="84"/>
      <c r="E36" s="84"/>
      <c r="F36" s="84"/>
      <c r="G36" s="84"/>
      <c r="H36" s="23">
        <v>0.01</v>
      </c>
      <c r="I36" s="24">
        <f>TRUNC(($I$23+$I$29)*$H$36,2)</f>
        <v>23.89</v>
      </c>
      <c r="K36" s="30" t="s">
        <v>139</v>
      </c>
      <c r="L36" s="32">
        <f>L35*22</f>
        <v>66</v>
      </c>
    </row>
    <row r="37" spans="1:13" x14ac:dyDescent="0.3">
      <c r="A37" s="14" t="s">
        <v>7</v>
      </c>
      <c r="B37" s="84" t="s">
        <v>41</v>
      </c>
      <c r="C37" s="84"/>
      <c r="D37" s="84"/>
      <c r="E37" s="84"/>
      <c r="F37" s="84"/>
      <c r="G37" s="84"/>
      <c r="H37" s="23">
        <v>6.0000000000000001E-3</v>
      </c>
      <c r="I37" s="24">
        <f>TRUNC(($I$23+$I$29)*$H$37,2)</f>
        <v>14.33</v>
      </c>
      <c r="K37" s="30" t="s">
        <v>140</v>
      </c>
      <c r="L37" s="32">
        <f>I17*6%</f>
        <v>99.217799999999997</v>
      </c>
      <c r="M37" s="33"/>
    </row>
    <row r="38" spans="1:13" ht="14.4" customHeight="1" x14ac:dyDescent="0.3">
      <c r="A38" s="14" t="s">
        <v>8</v>
      </c>
      <c r="B38" s="84" t="s">
        <v>42</v>
      </c>
      <c r="C38" s="84"/>
      <c r="D38" s="84"/>
      <c r="E38" s="84"/>
      <c r="F38" s="84"/>
      <c r="G38" s="84"/>
      <c r="H38" s="23">
        <v>2E-3</v>
      </c>
      <c r="I38" s="24">
        <f>TRUNC(($I$23+$I$29)*$H$38,2)</f>
        <v>4.7699999999999996</v>
      </c>
      <c r="K38" s="72" t="s">
        <v>141</v>
      </c>
      <c r="L38" s="72"/>
    </row>
    <row r="39" spans="1:13" x14ac:dyDescent="0.3">
      <c r="A39" s="14" t="s">
        <v>9</v>
      </c>
      <c r="B39" s="84" t="s">
        <v>43</v>
      </c>
      <c r="C39" s="84"/>
      <c r="D39" s="84"/>
      <c r="E39" s="84"/>
      <c r="F39" s="84"/>
      <c r="G39" s="84"/>
      <c r="H39" s="23">
        <v>0.08</v>
      </c>
      <c r="I39" s="24">
        <f>TRUNC(($I$23+$I$29)*$H$39,2)</f>
        <v>191.18</v>
      </c>
      <c r="K39" s="72"/>
      <c r="L39" s="72"/>
    </row>
    <row r="40" spans="1:13" x14ac:dyDescent="0.3">
      <c r="A40" s="85" t="s">
        <v>44</v>
      </c>
      <c r="B40" s="85"/>
      <c r="C40" s="85"/>
      <c r="D40" s="85"/>
      <c r="E40" s="85"/>
      <c r="F40" s="85"/>
      <c r="G40" s="85"/>
      <c r="H40" s="26">
        <f>SUM(H32:H39)</f>
        <v>0.36800000000000005</v>
      </c>
      <c r="I40" s="27">
        <f>SUM(I32:I39)</f>
        <v>879.39999999999986</v>
      </c>
      <c r="K40" s="72"/>
      <c r="L40" s="72"/>
    </row>
    <row r="41" spans="1:13" ht="14.4" customHeight="1" x14ac:dyDescent="0.3">
      <c r="A41" s="103"/>
      <c r="B41" s="103"/>
      <c r="C41" s="103"/>
      <c r="D41" s="103"/>
      <c r="E41" s="103"/>
      <c r="F41" s="103"/>
      <c r="G41" s="103"/>
      <c r="H41" s="103"/>
      <c r="I41" s="104"/>
      <c r="K41" s="72"/>
      <c r="L41" s="72"/>
    </row>
    <row r="42" spans="1:13" x14ac:dyDescent="0.3">
      <c r="A42" s="108" t="s">
        <v>45</v>
      </c>
      <c r="B42" s="108"/>
      <c r="C42" s="108"/>
      <c r="D42" s="108"/>
      <c r="E42" s="108"/>
      <c r="F42" s="108"/>
      <c r="G42" s="108"/>
      <c r="H42" s="34"/>
      <c r="I42" s="22" t="s">
        <v>24</v>
      </c>
      <c r="K42" s="72"/>
      <c r="L42" s="72"/>
    </row>
    <row r="43" spans="1:13" x14ac:dyDescent="0.3">
      <c r="A43" s="14" t="s">
        <v>0</v>
      </c>
      <c r="B43" s="95" t="s">
        <v>136</v>
      </c>
      <c r="C43" s="95"/>
      <c r="D43" s="95"/>
      <c r="E43" s="95"/>
      <c r="F43" s="95"/>
      <c r="G43" s="95"/>
      <c r="H43" s="10" t="s">
        <v>46</v>
      </c>
      <c r="I43" s="35">
        <v>0</v>
      </c>
    </row>
    <row r="44" spans="1:13" x14ac:dyDescent="0.3">
      <c r="A44" s="14" t="s">
        <v>1</v>
      </c>
      <c r="B44" s="95" t="s">
        <v>143</v>
      </c>
      <c r="C44" s="95"/>
      <c r="D44" s="95"/>
      <c r="E44" s="95"/>
      <c r="F44" s="95"/>
      <c r="G44" s="95"/>
      <c r="H44" s="10" t="s">
        <v>46</v>
      </c>
      <c r="I44" s="35">
        <f>(27.97*22)-((27.97*22)*1%)</f>
        <v>609.18659999999988</v>
      </c>
    </row>
    <row r="45" spans="1:13" x14ac:dyDescent="0.3">
      <c r="A45" s="14" t="s">
        <v>1</v>
      </c>
      <c r="B45" s="95" t="s">
        <v>144</v>
      </c>
      <c r="C45" s="95"/>
      <c r="D45" s="95"/>
      <c r="E45" s="95"/>
      <c r="F45" s="95"/>
      <c r="G45" s="95"/>
      <c r="H45" s="10" t="s">
        <v>46</v>
      </c>
      <c r="I45" s="35">
        <f>(17.06*4)-((17.06*4)*1%)</f>
        <v>67.557599999999994</v>
      </c>
    </row>
    <row r="46" spans="1:13" x14ac:dyDescent="0.3">
      <c r="A46" s="14" t="s">
        <v>2</v>
      </c>
      <c r="B46" s="105" t="s">
        <v>145</v>
      </c>
      <c r="C46" s="106"/>
      <c r="D46" s="106"/>
      <c r="E46" s="106"/>
      <c r="F46" s="106"/>
      <c r="G46" s="107"/>
      <c r="H46" s="10" t="s">
        <v>46</v>
      </c>
      <c r="I46" s="35">
        <f>I23*7%</f>
        <v>138.90492000000003</v>
      </c>
    </row>
    <row r="47" spans="1:13" x14ac:dyDescent="0.3">
      <c r="A47" s="14" t="s">
        <v>3</v>
      </c>
      <c r="B47" s="95" t="s">
        <v>146</v>
      </c>
      <c r="C47" s="95"/>
      <c r="D47" s="95"/>
      <c r="E47" s="95"/>
      <c r="F47" s="95"/>
      <c r="G47" s="95"/>
      <c r="H47" s="10" t="s">
        <v>46</v>
      </c>
      <c r="I47" s="35">
        <v>11</v>
      </c>
    </row>
    <row r="48" spans="1:13" x14ac:dyDescent="0.3">
      <c r="A48" s="85" t="s">
        <v>47</v>
      </c>
      <c r="B48" s="85"/>
      <c r="C48" s="85"/>
      <c r="D48" s="85"/>
      <c r="E48" s="85"/>
      <c r="F48" s="85"/>
      <c r="G48" s="85"/>
      <c r="H48" s="85"/>
      <c r="I48" s="27">
        <f>SUM(I43:I47)</f>
        <v>826.64911999999993</v>
      </c>
    </row>
    <row r="49" spans="1:9" x14ac:dyDescent="0.3">
      <c r="A49" s="103"/>
      <c r="B49" s="103"/>
      <c r="C49" s="103"/>
      <c r="D49" s="103"/>
      <c r="E49" s="103"/>
      <c r="F49" s="103"/>
      <c r="G49" s="103"/>
      <c r="H49" s="103"/>
      <c r="I49" s="104"/>
    </row>
    <row r="50" spans="1:9" x14ac:dyDescent="0.3">
      <c r="A50" s="87" t="s">
        <v>48</v>
      </c>
      <c r="B50" s="87"/>
      <c r="C50" s="87"/>
      <c r="D50" s="87"/>
      <c r="E50" s="87"/>
      <c r="F50" s="87"/>
      <c r="G50" s="87"/>
      <c r="H50" s="87"/>
      <c r="I50" s="87"/>
    </row>
    <row r="51" spans="1:9" x14ac:dyDescent="0.3">
      <c r="A51" s="85" t="s">
        <v>49</v>
      </c>
      <c r="B51" s="85"/>
      <c r="C51" s="85"/>
      <c r="D51" s="85"/>
      <c r="E51" s="85"/>
      <c r="F51" s="85"/>
      <c r="G51" s="85"/>
      <c r="H51" s="85"/>
      <c r="I51" s="14" t="s">
        <v>24</v>
      </c>
    </row>
    <row r="52" spans="1:9" x14ac:dyDescent="0.3">
      <c r="A52" s="14" t="s">
        <v>50</v>
      </c>
      <c r="B52" s="84" t="s">
        <v>51</v>
      </c>
      <c r="C52" s="84"/>
      <c r="D52" s="84"/>
      <c r="E52" s="84"/>
      <c r="F52" s="84"/>
      <c r="G52" s="84"/>
      <c r="H52" s="84"/>
      <c r="I52" s="24">
        <f>I29</f>
        <v>405.46000000000004</v>
      </c>
    </row>
    <row r="53" spans="1:9" x14ac:dyDescent="0.3">
      <c r="A53" s="14" t="s">
        <v>52</v>
      </c>
      <c r="B53" s="84" t="s">
        <v>53</v>
      </c>
      <c r="C53" s="84"/>
      <c r="D53" s="84"/>
      <c r="E53" s="84"/>
      <c r="F53" s="84"/>
      <c r="G53" s="84"/>
      <c r="H53" s="84"/>
      <c r="I53" s="24">
        <f>I40</f>
        <v>879.39999999999986</v>
      </c>
    </row>
    <row r="54" spans="1:9" x14ac:dyDescent="0.3">
      <c r="A54" s="14" t="s">
        <v>54</v>
      </c>
      <c r="B54" s="84" t="s">
        <v>11</v>
      </c>
      <c r="C54" s="84"/>
      <c r="D54" s="84"/>
      <c r="E54" s="84"/>
      <c r="F54" s="84"/>
      <c r="G54" s="84"/>
      <c r="H54" s="84"/>
      <c r="I54" s="24">
        <f>I48</f>
        <v>826.64911999999993</v>
      </c>
    </row>
    <row r="55" spans="1:9" x14ac:dyDescent="0.3">
      <c r="A55" s="85" t="s">
        <v>55</v>
      </c>
      <c r="B55" s="85"/>
      <c r="C55" s="85"/>
      <c r="D55" s="85"/>
      <c r="E55" s="85"/>
      <c r="F55" s="85"/>
      <c r="G55" s="85"/>
      <c r="H55" s="85"/>
      <c r="I55" s="27">
        <f>SUM(I52:I54)</f>
        <v>2111.5091199999997</v>
      </c>
    </row>
    <row r="56" spans="1:9" x14ac:dyDescent="0.3">
      <c r="A56" s="92"/>
      <c r="B56" s="93"/>
      <c r="C56" s="93"/>
      <c r="D56" s="93"/>
      <c r="E56" s="93"/>
      <c r="F56" s="93"/>
      <c r="G56" s="93"/>
      <c r="H56" s="93"/>
      <c r="I56" s="93"/>
    </row>
    <row r="57" spans="1:9" x14ac:dyDescent="0.3">
      <c r="A57" s="94" t="s">
        <v>56</v>
      </c>
      <c r="B57" s="94"/>
      <c r="C57" s="94"/>
      <c r="D57" s="94"/>
      <c r="E57" s="94"/>
      <c r="F57" s="94"/>
      <c r="G57" s="94"/>
      <c r="H57" s="94"/>
      <c r="I57" s="94"/>
    </row>
    <row r="58" spans="1:9" x14ac:dyDescent="0.3">
      <c r="A58" s="14">
        <v>3</v>
      </c>
      <c r="B58" s="85" t="s">
        <v>57</v>
      </c>
      <c r="C58" s="85"/>
      <c r="D58" s="85"/>
      <c r="E58" s="85"/>
      <c r="F58" s="85"/>
      <c r="G58" s="85"/>
      <c r="H58" s="14" t="s">
        <v>13</v>
      </c>
      <c r="I58" s="14" t="s">
        <v>24</v>
      </c>
    </row>
    <row r="59" spans="1:9" x14ac:dyDescent="0.3">
      <c r="A59" s="14" t="s">
        <v>0</v>
      </c>
      <c r="B59" s="84" t="s">
        <v>58</v>
      </c>
      <c r="C59" s="84"/>
      <c r="D59" s="84"/>
      <c r="E59" s="84"/>
      <c r="F59" s="84"/>
      <c r="G59" s="84"/>
      <c r="H59" s="23">
        <f>(1/12)*5%</f>
        <v>4.1666666666666666E-3</v>
      </c>
      <c r="I59" s="24">
        <f>TRUNC(H59*$I$23,2)</f>
        <v>8.26</v>
      </c>
    </row>
    <row r="60" spans="1:9" x14ac:dyDescent="0.3">
      <c r="A60" s="14" t="s">
        <v>1</v>
      </c>
      <c r="B60" s="84" t="s">
        <v>59</v>
      </c>
      <c r="C60" s="84"/>
      <c r="D60" s="84"/>
      <c r="E60" s="84"/>
      <c r="F60" s="84"/>
      <c r="G60" s="84"/>
      <c r="H60" s="23">
        <f>H39*H59</f>
        <v>3.3333333333333332E-4</v>
      </c>
      <c r="I60" s="24">
        <f>TRUNC(H60*$I$23,2)</f>
        <v>0.66</v>
      </c>
    </row>
    <row r="61" spans="1:9" x14ac:dyDescent="0.3">
      <c r="A61" s="14" t="s">
        <v>2</v>
      </c>
      <c r="B61" s="84" t="s">
        <v>60</v>
      </c>
      <c r="C61" s="84"/>
      <c r="D61" s="84"/>
      <c r="E61" s="84"/>
      <c r="F61" s="84"/>
      <c r="G61" s="84"/>
      <c r="H61" s="23">
        <f>((7/30)/12)</f>
        <v>1.9444444444444445E-2</v>
      </c>
      <c r="I61" s="24">
        <f t="shared" ref="I61:I62" si="0">TRUNC(H61*$I$23,2)</f>
        <v>38.58</v>
      </c>
    </row>
    <row r="62" spans="1:9" x14ac:dyDescent="0.3">
      <c r="A62" s="14" t="s">
        <v>3</v>
      </c>
      <c r="B62" s="84" t="s">
        <v>61</v>
      </c>
      <c r="C62" s="84"/>
      <c r="D62" s="84"/>
      <c r="E62" s="84"/>
      <c r="F62" s="84"/>
      <c r="G62" s="84"/>
      <c r="H62" s="25">
        <f>H40*H61</f>
        <v>7.1555555555555565E-3</v>
      </c>
      <c r="I62" s="24">
        <f t="shared" si="0"/>
        <v>14.19</v>
      </c>
    </row>
    <row r="63" spans="1:9" ht="30" customHeight="1" x14ac:dyDescent="0.3">
      <c r="A63" s="14" t="s">
        <v>6</v>
      </c>
      <c r="B63" s="100" t="s">
        <v>106</v>
      </c>
      <c r="C63" s="100"/>
      <c r="D63" s="100"/>
      <c r="E63" s="100"/>
      <c r="F63" s="100"/>
      <c r="G63" s="100"/>
      <c r="H63" s="23">
        <v>0.04</v>
      </c>
      <c r="I63" s="24">
        <f>TRUNC(H63*$I$23,2)</f>
        <v>79.37</v>
      </c>
    </row>
    <row r="64" spans="1:9" x14ac:dyDescent="0.3">
      <c r="A64" s="85" t="s">
        <v>62</v>
      </c>
      <c r="B64" s="85"/>
      <c r="C64" s="85"/>
      <c r="D64" s="85"/>
      <c r="E64" s="85"/>
      <c r="F64" s="85"/>
      <c r="G64" s="85"/>
      <c r="H64" s="26">
        <f>SUM(H59:H63)</f>
        <v>7.1099999999999997E-2</v>
      </c>
      <c r="I64" s="27">
        <f>SUM(I59:I63)</f>
        <v>141.06</v>
      </c>
    </row>
    <row r="65" spans="1:9" x14ac:dyDescent="0.3">
      <c r="A65" s="101"/>
      <c r="B65" s="102"/>
      <c r="C65" s="102"/>
      <c r="D65" s="102"/>
      <c r="E65" s="102"/>
      <c r="F65" s="102"/>
      <c r="G65" s="102"/>
      <c r="H65" s="102"/>
      <c r="I65" s="102"/>
    </row>
    <row r="66" spans="1:9" x14ac:dyDescent="0.3">
      <c r="A66" s="94" t="s">
        <v>63</v>
      </c>
      <c r="B66" s="94"/>
      <c r="C66" s="94"/>
      <c r="D66" s="94"/>
      <c r="E66" s="94"/>
      <c r="F66" s="94"/>
      <c r="G66" s="94"/>
      <c r="H66" s="94"/>
      <c r="I66" s="94"/>
    </row>
    <row r="67" spans="1:9" x14ac:dyDescent="0.3">
      <c r="A67" s="85" t="s">
        <v>64</v>
      </c>
      <c r="B67" s="85"/>
      <c r="C67" s="85"/>
      <c r="D67" s="85"/>
      <c r="E67" s="85"/>
      <c r="F67" s="85"/>
      <c r="G67" s="85"/>
      <c r="H67" s="14" t="s">
        <v>13</v>
      </c>
      <c r="I67" s="14" t="s">
        <v>24</v>
      </c>
    </row>
    <row r="68" spans="1:9" x14ac:dyDescent="0.3">
      <c r="A68" s="14" t="s">
        <v>0</v>
      </c>
      <c r="B68" s="84" t="s">
        <v>65</v>
      </c>
      <c r="C68" s="84"/>
      <c r="D68" s="84"/>
      <c r="E68" s="84"/>
      <c r="F68" s="84"/>
      <c r="G68" s="84"/>
      <c r="H68" s="25">
        <f>(1/12/12)+(1/12/12)+(1/12/12/3)</f>
        <v>1.6203703703703703E-2</v>
      </c>
      <c r="I68" s="24">
        <f>TRUNC(($I$23)*H68,2)</f>
        <v>32.15</v>
      </c>
    </row>
    <row r="69" spans="1:9" x14ac:dyDescent="0.3">
      <c r="A69" s="14" t="s">
        <v>1</v>
      </c>
      <c r="B69" s="84" t="s">
        <v>66</v>
      </c>
      <c r="C69" s="84"/>
      <c r="D69" s="84"/>
      <c r="E69" s="84"/>
      <c r="F69" s="84"/>
      <c r="G69" s="84"/>
      <c r="H69" s="25">
        <f>((1/30))/12</f>
        <v>2.7777777777777779E-3</v>
      </c>
      <c r="I69" s="24">
        <f t="shared" ref="I69:I73" si="1">TRUNC(($I$23)*H69,2)</f>
        <v>5.51</v>
      </c>
    </row>
    <row r="70" spans="1:9" x14ac:dyDescent="0.3">
      <c r="A70" s="14" t="s">
        <v>2</v>
      </c>
      <c r="B70" s="84" t="s">
        <v>67</v>
      </c>
      <c r="C70" s="84"/>
      <c r="D70" s="84"/>
      <c r="E70" s="84"/>
      <c r="F70" s="84"/>
      <c r="G70" s="84"/>
      <c r="H70" s="25">
        <f>((5/30)/12)*1.5%</f>
        <v>2.0833333333333332E-4</v>
      </c>
      <c r="I70" s="24">
        <f t="shared" si="1"/>
        <v>0.41</v>
      </c>
    </row>
    <row r="71" spans="1:9" x14ac:dyDescent="0.3">
      <c r="A71" s="14" t="s">
        <v>3</v>
      </c>
      <c r="B71" s="84" t="s">
        <v>68</v>
      </c>
      <c r="C71" s="84"/>
      <c r="D71" s="84"/>
      <c r="E71" s="84"/>
      <c r="F71" s="84"/>
      <c r="G71" s="84"/>
      <c r="H71" s="25">
        <f>((15/30)/12)*8%</f>
        <v>3.3333333333333331E-3</v>
      </c>
      <c r="I71" s="24">
        <f t="shared" si="1"/>
        <v>6.61</v>
      </c>
    </row>
    <row r="72" spans="1:9" x14ac:dyDescent="0.3">
      <c r="A72" s="14" t="s">
        <v>6</v>
      </c>
      <c r="B72" s="84" t="s">
        <v>69</v>
      </c>
      <c r="C72" s="84"/>
      <c r="D72" s="84"/>
      <c r="E72" s="84"/>
      <c r="F72" s="84"/>
      <c r="G72" s="84"/>
      <c r="H72" s="25">
        <f>(((4*8.33%)+(4*2.78%))/12)*2%</f>
        <v>7.4066666666666671E-4</v>
      </c>
      <c r="I72" s="24">
        <f t="shared" si="1"/>
        <v>1.46</v>
      </c>
    </row>
    <row r="73" spans="1:9" x14ac:dyDescent="0.3">
      <c r="A73" s="14" t="s">
        <v>7</v>
      </c>
      <c r="B73" s="84" t="s">
        <v>70</v>
      </c>
      <c r="C73" s="84"/>
      <c r="D73" s="84"/>
      <c r="E73" s="84"/>
      <c r="F73" s="84"/>
      <c r="G73" s="84"/>
      <c r="H73" s="25">
        <v>0</v>
      </c>
      <c r="I73" s="24">
        <f t="shared" si="1"/>
        <v>0</v>
      </c>
    </row>
    <row r="74" spans="1:9" x14ac:dyDescent="0.3">
      <c r="A74" s="85" t="s">
        <v>71</v>
      </c>
      <c r="B74" s="85"/>
      <c r="C74" s="85"/>
      <c r="D74" s="85"/>
      <c r="E74" s="85"/>
      <c r="F74" s="85"/>
      <c r="G74" s="85"/>
      <c r="H74" s="26">
        <f>SUM(H68:H73)</f>
        <v>2.3263814814814817E-2</v>
      </c>
      <c r="I74" s="27">
        <f>SUM(I68:I73)</f>
        <v>46.139999999999993</v>
      </c>
    </row>
    <row r="75" spans="1:9" x14ac:dyDescent="0.3">
      <c r="A75" s="98"/>
      <c r="B75" s="99"/>
      <c r="C75" s="99"/>
      <c r="D75" s="99"/>
      <c r="E75" s="99"/>
      <c r="F75" s="99"/>
      <c r="G75" s="99"/>
      <c r="H75" s="99"/>
      <c r="I75" s="99"/>
    </row>
    <row r="76" spans="1:9" x14ac:dyDescent="0.3">
      <c r="A76" s="85" t="s">
        <v>72</v>
      </c>
      <c r="B76" s="85"/>
      <c r="C76" s="85"/>
      <c r="D76" s="85"/>
      <c r="E76" s="85"/>
      <c r="F76" s="85"/>
      <c r="G76" s="85"/>
      <c r="H76" s="14" t="s">
        <v>13</v>
      </c>
      <c r="I76" s="14" t="s">
        <v>24</v>
      </c>
    </row>
    <row r="77" spans="1:9" x14ac:dyDescent="0.3">
      <c r="A77" s="14" t="s">
        <v>0</v>
      </c>
      <c r="B77" s="100" t="s">
        <v>73</v>
      </c>
      <c r="C77" s="84"/>
      <c r="D77" s="84"/>
      <c r="E77" s="84"/>
      <c r="F77" s="84"/>
      <c r="G77" s="84"/>
      <c r="H77" s="23">
        <v>0</v>
      </c>
      <c r="I77" s="24">
        <v>0</v>
      </c>
    </row>
    <row r="78" spans="1:9" x14ac:dyDescent="0.3">
      <c r="A78" s="85" t="s">
        <v>74</v>
      </c>
      <c r="B78" s="85"/>
      <c r="C78" s="85"/>
      <c r="D78" s="85"/>
      <c r="E78" s="85"/>
      <c r="F78" s="85"/>
      <c r="G78" s="85"/>
      <c r="H78" s="26">
        <v>0</v>
      </c>
      <c r="I78" s="27">
        <v>0</v>
      </c>
    </row>
    <row r="79" spans="1:9" x14ac:dyDescent="0.3">
      <c r="A79" s="96"/>
      <c r="B79" s="97"/>
      <c r="C79" s="97"/>
      <c r="D79" s="97"/>
      <c r="E79" s="97"/>
      <c r="F79" s="97"/>
      <c r="G79" s="97"/>
      <c r="H79" s="97"/>
      <c r="I79" s="97"/>
    </row>
    <row r="80" spans="1:9" x14ac:dyDescent="0.3">
      <c r="A80" s="87" t="s">
        <v>75</v>
      </c>
      <c r="B80" s="87"/>
      <c r="C80" s="87"/>
      <c r="D80" s="87"/>
      <c r="E80" s="87"/>
      <c r="F80" s="87"/>
      <c r="G80" s="87"/>
      <c r="H80" s="87"/>
      <c r="I80" s="87"/>
    </row>
    <row r="81" spans="1:11" x14ac:dyDescent="0.3">
      <c r="A81" s="85" t="s">
        <v>76</v>
      </c>
      <c r="B81" s="85"/>
      <c r="C81" s="85"/>
      <c r="D81" s="85"/>
      <c r="E81" s="85"/>
      <c r="F81" s="85"/>
      <c r="G81" s="85"/>
      <c r="H81" s="85"/>
      <c r="I81" s="14" t="s">
        <v>24</v>
      </c>
    </row>
    <row r="82" spans="1:11" x14ac:dyDescent="0.3">
      <c r="A82" s="14" t="s">
        <v>12</v>
      </c>
      <c r="B82" s="84" t="s">
        <v>77</v>
      </c>
      <c r="C82" s="84"/>
      <c r="D82" s="84"/>
      <c r="E82" s="84"/>
      <c r="F82" s="84"/>
      <c r="G82" s="84"/>
      <c r="H82" s="84"/>
      <c r="I82" s="24">
        <f>I74</f>
        <v>46.139999999999993</v>
      </c>
    </row>
    <row r="83" spans="1:11" x14ac:dyDescent="0.3">
      <c r="A83" s="14" t="s">
        <v>14</v>
      </c>
      <c r="B83" s="84" t="s">
        <v>78</v>
      </c>
      <c r="C83" s="84"/>
      <c r="D83" s="84"/>
      <c r="E83" s="84"/>
      <c r="F83" s="84"/>
      <c r="G83" s="84"/>
      <c r="H83" s="84"/>
      <c r="I83" s="24">
        <f>I78</f>
        <v>0</v>
      </c>
    </row>
    <row r="84" spans="1:11" x14ac:dyDescent="0.3">
      <c r="A84" s="85" t="s">
        <v>79</v>
      </c>
      <c r="B84" s="85"/>
      <c r="C84" s="85"/>
      <c r="D84" s="85"/>
      <c r="E84" s="85"/>
      <c r="F84" s="85"/>
      <c r="G84" s="85"/>
      <c r="H84" s="85"/>
      <c r="I84" s="27">
        <f>SUM(I82:I83)</f>
        <v>46.139999999999993</v>
      </c>
    </row>
    <row r="85" spans="1:11" x14ac:dyDescent="0.3">
      <c r="A85" s="92"/>
      <c r="B85" s="93"/>
      <c r="C85" s="93"/>
      <c r="D85" s="93"/>
      <c r="E85" s="93"/>
      <c r="F85" s="93"/>
      <c r="G85" s="93"/>
      <c r="H85" s="93"/>
      <c r="I85" s="93"/>
    </row>
    <row r="86" spans="1:11" x14ac:dyDescent="0.3">
      <c r="A86" s="94" t="s">
        <v>80</v>
      </c>
      <c r="B86" s="94"/>
      <c r="C86" s="94"/>
      <c r="D86" s="94"/>
      <c r="E86" s="94"/>
      <c r="F86" s="94"/>
      <c r="G86" s="94"/>
      <c r="H86" s="94"/>
      <c r="I86" s="94"/>
    </row>
    <row r="87" spans="1:11" x14ac:dyDescent="0.3">
      <c r="A87" s="14">
        <v>5</v>
      </c>
      <c r="B87" s="85" t="s">
        <v>81</v>
      </c>
      <c r="C87" s="85"/>
      <c r="D87" s="85"/>
      <c r="E87" s="85"/>
      <c r="F87" s="85"/>
      <c r="G87" s="85"/>
      <c r="H87" s="14"/>
      <c r="I87" s="14" t="s">
        <v>24</v>
      </c>
    </row>
    <row r="88" spans="1:11" ht="27.6" customHeight="1" x14ac:dyDescent="0.3">
      <c r="A88" s="14" t="s">
        <v>0</v>
      </c>
      <c r="B88" s="80" t="s">
        <v>147</v>
      </c>
      <c r="C88" s="80"/>
      <c r="D88" s="80"/>
      <c r="E88" s="80"/>
      <c r="F88" s="80"/>
      <c r="G88" s="80"/>
      <c r="H88" s="10" t="s">
        <v>46</v>
      </c>
      <c r="I88" s="35">
        <f>35.63*22</f>
        <v>783.86</v>
      </c>
      <c r="K88" s="3" t="s">
        <v>165</v>
      </c>
    </row>
    <row r="89" spans="1:11" x14ac:dyDescent="0.3">
      <c r="A89" s="14" t="s">
        <v>1</v>
      </c>
      <c r="B89" s="95" t="s">
        <v>119</v>
      </c>
      <c r="C89" s="95"/>
      <c r="D89" s="95"/>
      <c r="E89" s="95"/>
      <c r="F89" s="95"/>
      <c r="G89" s="95"/>
      <c r="H89" s="23"/>
      <c r="I89" s="36">
        <v>83.75</v>
      </c>
      <c r="K89" s="1"/>
    </row>
    <row r="90" spans="1:11" x14ac:dyDescent="0.3">
      <c r="A90" s="14" t="s">
        <v>2</v>
      </c>
      <c r="B90" s="95" t="s">
        <v>120</v>
      </c>
      <c r="C90" s="95"/>
      <c r="D90" s="95"/>
      <c r="E90" s="95"/>
      <c r="F90" s="95"/>
      <c r="G90" s="95"/>
      <c r="H90" s="23"/>
      <c r="I90" s="36">
        <v>177.56</v>
      </c>
      <c r="K90" s="72" t="s">
        <v>166</v>
      </c>
    </row>
    <row r="91" spans="1:11" x14ac:dyDescent="0.3">
      <c r="A91" s="85" t="s">
        <v>82</v>
      </c>
      <c r="B91" s="85"/>
      <c r="C91" s="85"/>
      <c r="D91" s="85"/>
      <c r="E91" s="85"/>
      <c r="F91" s="85"/>
      <c r="G91" s="85"/>
      <c r="H91" s="26" t="s">
        <v>46</v>
      </c>
      <c r="I91" s="27">
        <f>SUM(I89:I90)</f>
        <v>261.31</v>
      </c>
      <c r="K91" s="72"/>
    </row>
    <row r="92" spans="1:11" x14ac:dyDescent="0.3">
      <c r="A92" s="92"/>
      <c r="B92" s="93"/>
      <c r="C92" s="93"/>
      <c r="D92" s="93"/>
      <c r="E92" s="93"/>
      <c r="F92" s="93"/>
      <c r="G92" s="93"/>
      <c r="H92" s="93"/>
      <c r="I92" s="93"/>
    </row>
    <row r="93" spans="1:11" x14ac:dyDescent="0.3">
      <c r="A93" s="94" t="s">
        <v>83</v>
      </c>
      <c r="B93" s="94"/>
      <c r="C93" s="94"/>
      <c r="D93" s="94"/>
      <c r="E93" s="94"/>
      <c r="F93" s="94"/>
      <c r="G93" s="94"/>
      <c r="H93" s="94"/>
      <c r="I93" s="94"/>
    </row>
    <row r="94" spans="1:11" x14ac:dyDescent="0.3">
      <c r="A94" s="14">
        <v>6</v>
      </c>
      <c r="B94" s="85" t="s">
        <v>84</v>
      </c>
      <c r="C94" s="85"/>
      <c r="D94" s="85"/>
      <c r="E94" s="85"/>
      <c r="F94" s="85"/>
      <c r="G94" s="85"/>
      <c r="H94" s="14" t="s">
        <v>13</v>
      </c>
      <c r="I94" s="14" t="s">
        <v>24</v>
      </c>
    </row>
    <row r="95" spans="1:11" x14ac:dyDescent="0.3">
      <c r="A95" s="14" t="s">
        <v>0</v>
      </c>
      <c r="B95" s="84" t="s">
        <v>85</v>
      </c>
      <c r="C95" s="84"/>
      <c r="D95" s="84"/>
      <c r="E95" s="84"/>
      <c r="F95" s="84"/>
      <c r="G95" s="84"/>
      <c r="H95" s="37">
        <v>0.03</v>
      </c>
      <c r="I95" s="24">
        <f>TRUNC(((I119)*H95),2)</f>
        <v>136.33000000000001</v>
      </c>
    </row>
    <row r="96" spans="1:11" x14ac:dyDescent="0.3">
      <c r="A96" s="14" t="s">
        <v>1</v>
      </c>
      <c r="B96" s="84" t="s">
        <v>86</v>
      </c>
      <c r="C96" s="84"/>
      <c r="D96" s="84"/>
      <c r="E96" s="84"/>
      <c r="F96" s="84"/>
      <c r="G96" s="84"/>
      <c r="H96" s="37">
        <v>0.06</v>
      </c>
      <c r="I96" s="24">
        <f>TRUNC(((I119+I95)*H96),2)</f>
        <v>280.83999999999997</v>
      </c>
    </row>
    <row r="97" spans="1:9" x14ac:dyDescent="0.3">
      <c r="A97" s="14" t="s">
        <v>2</v>
      </c>
      <c r="B97" s="91" t="s">
        <v>87</v>
      </c>
      <c r="C97" s="91"/>
      <c r="D97" s="91"/>
      <c r="E97" s="91"/>
      <c r="F97" s="91"/>
      <c r="G97" s="91"/>
      <c r="H97" s="17"/>
      <c r="I97" s="38"/>
    </row>
    <row r="98" spans="1:9" x14ac:dyDescent="0.3">
      <c r="A98" s="14" t="s">
        <v>88</v>
      </c>
      <c r="B98" s="84" t="s">
        <v>89</v>
      </c>
      <c r="C98" s="84"/>
      <c r="D98" s="84"/>
      <c r="E98" s="84"/>
      <c r="F98" s="84"/>
      <c r="G98" s="84"/>
      <c r="H98" s="39">
        <v>1.6500000000000001E-2</v>
      </c>
      <c r="I98" s="24">
        <f>TRUNC(H98*((I119+I95+I96)/(1-H103)),2)</f>
        <v>93.29</v>
      </c>
    </row>
    <row r="99" spans="1:9" x14ac:dyDescent="0.3">
      <c r="A99" s="14" t="s">
        <v>90</v>
      </c>
      <c r="B99" s="84" t="s">
        <v>91</v>
      </c>
      <c r="C99" s="84"/>
      <c r="D99" s="84"/>
      <c r="E99" s="84"/>
      <c r="F99" s="84"/>
      <c r="G99" s="84"/>
      <c r="H99" s="39">
        <v>7.5999999999999998E-2</v>
      </c>
      <c r="I99" s="24">
        <f>TRUNC(H99*(I119+I95+I96)/(1-H103),2)</f>
        <v>429.71</v>
      </c>
    </row>
    <row r="100" spans="1:9" x14ac:dyDescent="0.3">
      <c r="A100" s="14" t="s">
        <v>92</v>
      </c>
      <c r="B100" s="84" t="s">
        <v>93</v>
      </c>
      <c r="C100" s="84"/>
      <c r="D100" s="84"/>
      <c r="E100" s="84"/>
      <c r="F100" s="84"/>
      <c r="G100" s="84"/>
      <c r="H100" s="39">
        <v>0.03</v>
      </c>
      <c r="I100" s="24">
        <f>TRUNC(H100*(I119+I95+I96)/(1-H103),2)</f>
        <v>169.62</v>
      </c>
    </row>
    <row r="101" spans="1:9" x14ac:dyDescent="0.3">
      <c r="A101" s="85" t="s">
        <v>94</v>
      </c>
      <c r="B101" s="85"/>
      <c r="C101" s="85"/>
      <c r="D101" s="85"/>
      <c r="E101" s="85"/>
      <c r="F101" s="85"/>
      <c r="G101" s="85"/>
      <c r="H101" s="40">
        <f>SUM(H95:H100)</f>
        <v>0.21249999999999999</v>
      </c>
      <c r="I101" s="27">
        <f>SUM(I95:I100)</f>
        <v>1109.79</v>
      </c>
    </row>
    <row r="102" spans="1:9" x14ac:dyDescent="0.3">
      <c r="A102" s="12"/>
      <c r="B102" s="88"/>
      <c r="C102" s="88"/>
      <c r="D102" s="88"/>
      <c r="E102" s="88"/>
      <c r="F102" s="88"/>
      <c r="G102" s="88"/>
      <c r="H102" s="88"/>
      <c r="I102" s="88"/>
    </row>
    <row r="103" spans="1:9" hidden="1" x14ac:dyDescent="0.3">
      <c r="A103" s="41" t="s">
        <v>95</v>
      </c>
      <c r="B103" s="89" t="s">
        <v>96</v>
      </c>
      <c r="C103" s="89"/>
      <c r="D103" s="89"/>
      <c r="E103" s="89"/>
      <c r="F103" s="89"/>
      <c r="G103" s="89"/>
      <c r="H103" s="42">
        <f>H98+H99+H100</f>
        <v>0.1225</v>
      </c>
      <c r="I103" s="43"/>
    </row>
    <row r="104" spans="1:9" hidden="1" x14ac:dyDescent="0.3">
      <c r="A104" s="44"/>
      <c r="B104" s="90">
        <v>100</v>
      </c>
      <c r="C104" s="90"/>
      <c r="D104" s="90"/>
      <c r="E104" s="90"/>
      <c r="F104" s="90"/>
      <c r="G104" s="90"/>
      <c r="H104" s="46"/>
      <c r="I104" s="47"/>
    </row>
    <row r="105" spans="1:9" hidden="1" x14ac:dyDescent="0.3">
      <c r="A105" s="48"/>
      <c r="B105" s="45"/>
      <c r="C105" s="45"/>
      <c r="D105" s="45"/>
      <c r="E105" s="45"/>
      <c r="F105" s="45"/>
      <c r="G105" s="45"/>
      <c r="H105" s="46"/>
      <c r="I105" s="47"/>
    </row>
    <row r="106" spans="1:9" hidden="1" x14ac:dyDescent="0.3">
      <c r="A106" s="44" t="s">
        <v>97</v>
      </c>
      <c r="B106" s="90" t="s">
        <v>98</v>
      </c>
      <c r="C106" s="90"/>
      <c r="D106" s="90"/>
      <c r="E106" s="90"/>
      <c r="F106" s="90"/>
      <c r="G106" s="90"/>
      <c r="H106" s="46"/>
      <c r="I106" s="47">
        <f>I23+I55+I64+I84+I91+I95+I96</f>
        <v>4961.5451200000007</v>
      </c>
    </row>
    <row r="107" spans="1:9" hidden="1" x14ac:dyDescent="0.3">
      <c r="A107" s="44"/>
      <c r="B107" s="45"/>
      <c r="C107" s="45"/>
      <c r="D107" s="45"/>
      <c r="E107" s="45"/>
      <c r="F107" s="45"/>
      <c r="G107" s="45"/>
      <c r="H107" s="46"/>
      <c r="I107" s="47"/>
    </row>
    <row r="108" spans="1:9" hidden="1" x14ac:dyDescent="0.3">
      <c r="A108" s="44" t="s">
        <v>99</v>
      </c>
      <c r="B108" s="90" t="s">
        <v>100</v>
      </c>
      <c r="C108" s="90"/>
      <c r="D108" s="90"/>
      <c r="E108" s="90"/>
      <c r="F108" s="90"/>
      <c r="G108" s="90"/>
      <c r="H108" s="46"/>
      <c r="I108" s="47">
        <f>TRUNC(I106/(1-H103),2)</f>
        <v>5654.18</v>
      </c>
    </row>
    <row r="109" spans="1:9" hidden="1" x14ac:dyDescent="0.3">
      <c r="A109" s="44"/>
      <c r="B109" s="45"/>
      <c r="C109" s="45"/>
      <c r="D109" s="45"/>
      <c r="E109" s="45"/>
      <c r="F109" s="45"/>
      <c r="G109" s="45"/>
      <c r="H109" s="46"/>
      <c r="I109" s="47"/>
    </row>
    <row r="110" spans="1:9" hidden="1" x14ac:dyDescent="0.3">
      <c r="A110" s="49"/>
      <c r="B110" s="86" t="s">
        <v>101</v>
      </c>
      <c r="C110" s="86"/>
      <c r="D110" s="86"/>
      <c r="E110" s="86"/>
      <c r="F110" s="86"/>
      <c r="G110" s="86"/>
      <c r="H110" s="50"/>
      <c r="I110" s="51">
        <f>I108-I106</f>
        <v>692.63487999999961</v>
      </c>
    </row>
    <row r="111" spans="1:9" x14ac:dyDescent="0.3">
      <c r="A111" s="12"/>
      <c r="B111" s="12"/>
      <c r="C111" s="12"/>
      <c r="D111" s="12"/>
      <c r="E111" s="12"/>
      <c r="F111" s="12"/>
      <c r="G111" s="12"/>
      <c r="H111" s="12"/>
      <c r="I111" s="21"/>
    </row>
    <row r="112" spans="1:9" x14ac:dyDescent="0.3">
      <c r="A112" s="87" t="s">
        <v>102</v>
      </c>
      <c r="B112" s="87"/>
      <c r="C112" s="87"/>
      <c r="D112" s="87"/>
      <c r="E112" s="87"/>
      <c r="F112" s="87"/>
      <c r="G112" s="87"/>
      <c r="H112" s="87"/>
      <c r="I112" s="87"/>
    </row>
    <row r="113" spans="1:9" x14ac:dyDescent="0.3">
      <c r="A113" s="85" t="s">
        <v>103</v>
      </c>
      <c r="B113" s="85"/>
      <c r="C113" s="85"/>
      <c r="D113" s="85"/>
      <c r="E113" s="85"/>
      <c r="F113" s="85"/>
      <c r="G113" s="85"/>
      <c r="H113" s="85"/>
      <c r="I113" s="14" t="s">
        <v>24</v>
      </c>
    </row>
    <row r="114" spans="1:9" x14ac:dyDescent="0.3">
      <c r="A114" s="10" t="s">
        <v>0</v>
      </c>
      <c r="B114" s="84" t="s">
        <v>22</v>
      </c>
      <c r="C114" s="84"/>
      <c r="D114" s="84"/>
      <c r="E114" s="84"/>
      <c r="F114" s="84"/>
      <c r="G114" s="84"/>
      <c r="H114" s="84"/>
      <c r="I114" s="24">
        <f>I23</f>
        <v>1984.3560000000002</v>
      </c>
    </row>
    <row r="115" spans="1:9" x14ac:dyDescent="0.3">
      <c r="A115" s="10" t="s">
        <v>1</v>
      </c>
      <c r="B115" s="84" t="s">
        <v>30</v>
      </c>
      <c r="C115" s="84"/>
      <c r="D115" s="84"/>
      <c r="E115" s="84"/>
      <c r="F115" s="84"/>
      <c r="G115" s="84"/>
      <c r="H115" s="84"/>
      <c r="I115" s="24">
        <f>I55</f>
        <v>2111.5091199999997</v>
      </c>
    </row>
    <row r="116" spans="1:9" x14ac:dyDescent="0.3">
      <c r="A116" s="10" t="s">
        <v>2</v>
      </c>
      <c r="B116" s="84" t="s">
        <v>56</v>
      </c>
      <c r="C116" s="84"/>
      <c r="D116" s="84"/>
      <c r="E116" s="84"/>
      <c r="F116" s="84"/>
      <c r="G116" s="84"/>
      <c r="H116" s="84"/>
      <c r="I116" s="24">
        <f>I64</f>
        <v>141.06</v>
      </c>
    </row>
    <row r="117" spans="1:9" x14ac:dyDescent="0.3">
      <c r="A117" s="10" t="s">
        <v>3</v>
      </c>
      <c r="B117" s="84" t="s">
        <v>63</v>
      </c>
      <c r="C117" s="84"/>
      <c r="D117" s="84"/>
      <c r="E117" s="84"/>
      <c r="F117" s="84"/>
      <c r="G117" s="84"/>
      <c r="H117" s="84"/>
      <c r="I117" s="24">
        <f>I84</f>
        <v>46.139999999999993</v>
      </c>
    </row>
    <row r="118" spans="1:9" x14ac:dyDescent="0.3">
      <c r="A118" s="10" t="s">
        <v>6</v>
      </c>
      <c r="B118" s="84" t="s">
        <v>80</v>
      </c>
      <c r="C118" s="84"/>
      <c r="D118" s="84"/>
      <c r="E118" s="84"/>
      <c r="F118" s="84"/>
      <c r="G118" s="84"/>
      <c r="H118" s="84"/>
      <c r="I118" s="24">
        <f>I91</f>
        <v>261.31</v>
      </c>
    </row>
    <row r="119" spans="1:9" x14ac:dyDescent="0.3">
      <c r="A119" s="14"/>
      <c r="B119" s="85" t="s">
        <v>104</v>
      </c>
      <c r="C119" s="85"/>
      <c r="D119" s="85"/>
      <c r="E119" s="85"/>
      <c r="F119" s="85"/>
      <c r="G119" s="85"/>
      <c r="H119" s="85"/>
      <c r="I119" s="27">
        <f>SUM(I114:I118)</f>
        <v>4544.3751200000006</v>
      </c>
    </row>
    <row r="120" spans="1:9" x14ac:dyDescent="0.3">
      <c r="A120" s="10" t="s">
        <v>7</v>
      </c>
      <c r="B120" s="84" t="s">
        <v>83</v>
      </c>
      <c r="C120" s="84"/>
      <c r="D120" s="84"/>
      <c r="E120" s="84"/>
      <c r="F120" s="84"/>
      <c r="G120" s="84"/>
      <c r="H120" s="84"/>
      <c r="I120" s="24">
        <f>I101</f>
        <v>1109.79</v>
      </c>
    </row>
    <row r="121" spans="1:9" x14ac:dyDescent="0.3">
      <c r="A121" s="85" t="s">
        <v>105</v>
      </c>
      <c r="B121" s="85"/>
      <c r="C121" s="85"/>
      <c r="D121" s="85"/>
      <c r="E121" s="85"/>
      <c r="F121" s="85"/>
      <c r="G121" s="85"/>
      <c r="H121" s="85"/>
      <c r="I121" s="52">
        <f>TRUNC(I119+I120,2)</f>
        <v>5654.16</v>
      </c>
    </row>
    <row r="122" spans="1:9" x14ac:dyDescent="0.3">
      <c r="A122" s="81" t="s">
        <v>111</v>
      </c>
      <c r="B122" s="82"/>
      <c r="C122" s="82"/>
      <c r="D122" s="82"/>
      <c r="E122" s="82"/>
      <c r="F122" s="82"/>
      <c r="G122" s="82"/>
      <c r="H122" s="83"/>
      <c r="I122" s="53">
        <v>1</v>
      </c>
    </row>
    <row r="123" spans="1:9" x14ac:dyDescent="0.3">
      <c r="A123" s="81" t="s">
        <v>110</v>
      </c>
      <c r="B123" s="82"/>
      <c r="C123" s="82"/>
      <c r="D123" s="82"/>
      <c r="E123" s="82"/>
      <c r="F123" s="82"/>
      <c r="G123" s="82"/>
      <c r="H123" s="83"/>
      <c r="I123" s="52">
        <f>I121*I122</f>
        <v>5654.16</v>
      </c>
    </row>
    <row r="124" spans="1:9" x14ac:dyDescent="0.3">
      <c r="A124" s="54"/>
      <c r="B124" s="55"/>
      <c r="C124" s="56"/>
      <c r="D124" s="56"/>
      <c r="E124" s="56"/>
      <c r="F124" s="56"/>
      <c r="G124" s="56"/>
      <c r="H124" s="56"/>
      <c r="I124" s="56"/>
    </row>
    <row r="125" spans="1:9" x14ac:dyDescent="0.3">
      <c r="A125" s="57"/>
      <c r="B125" s="57"/>
      <c r="C125" s="58"/>
    </row>
    <row r="126" spans="1:9" x14ac:dyDescent="0.3">
      <c r="A126" s="59"/>
      <c r="B126" s="56"/>
      <c r="C126" s="56"/>
    </row>
    <row r="127" spans="1:9" x14ac:dyDescent="0.3">
      <c r="A127" s="59"/>
      <c r="B127" s="56"/>
      <c r="C127" s="56"/>
    </row>
  </sheetData>
  <mergeCells count="125">
    <mergeCell ref="A2:I2"/>
    <mergeCell ref="K90:K91"/>
    <mergeCell ref="B9:G9"/>
    <mergeCell ref="H9:I9"/>
    <mergeCell ref="A3:I3"/>
    <mergeCell ref="B7:G7"/>
    <mergeCell ref="H7:I7"/>
    <mergeCell ref="B8:G8"/>
    <mergeCell ref="H8:I8"/>
    <mergeCell ref="A4:I4"/>
    <mergeCell ref="B5:G5"/>
    <mergeCell ref="H5:I5"/>
    <mergeCell ref="B6:G6"/>
    <mergeCell ref="H6:I6"/>
    <mergeCell ref="B12:G12"/>
    <mergeCell ref="H12:I12"/>
    <mergeCell ref="A11:I11"/>
    <mergeCell ref="B18:G18"/>
    <mergeCell ref="B19:G19"/>
    <mergeCell ref="B20:G20"/>
    <mergeCell ref="B21:G21"/>
    <mergeCell ref="B22:G22"/>
    <mergeCell ref="A23:H23"/>
    <mergeCell ref="B13:G13"/>
    <mergeCell ref="H13:I13"/>
    <mergeCell ref="A14:I14"/>
    <mergeCell ref="A15:I15"/>
    <mergeCell ref="B16:G16"/>
    <mergeCell ref="B17:G17"/>
    <mergeCell ref="A31:G31"/>
    <mergeCell ref="B32:G32"/>
    <mergeCell ref="B33:G33"/>
    <mergeCell ref="B34:G34"/>
    <mergeCell ref="B35:G35"/>
    <mergeCell ref="B36:G36"/>
    <mergeCell ref="A25:I25"/>
    <mergeCell ref="A26:G26"/>
    <mergeCell ref="B27:G27"/>
    <mergeCell ref="B28:G28"/>
    <mergeCell ref="A29:G29"/>
    <mergeCell ref="B43:G43"/>
    <mergeCell ref="B44:G44"/>
    <mergeCell ref="B46:G46"/>
    <mergeCell ref="B47:G47"/>
    <mergeCell ref="B37:G37"/>
    <mergeCell ref="B38:G38"/>
    <mergeCell ref="B39:G39"/>
    <mergeCell ref="A40:G40"/>
    <mergeCell ref="A41:I41"/>
    <mergeCell ref="A42:G42"/>
    <mergeCell ref="B45:G45"/>
    <mergeCell ref="B54:H54"/>
    <mergeCell ref="A55:H55"/>
    <mergeCell ref="A56:I56"/>
    <mergeCell ref="A57:I57"/>
    <mergeCell ref="B58:G58"/>
    <mergeCell ref="B59:G59"/>
    <mergeCell ref="A48:H48"/>
    <mergeCell ref="A49:I49"/>
    <mergeCell ref="A50:I50"/>
    <mergeCell ref="A51:H51"/>
    <mergeCell ref="B52:H52"/>
    <mergeCell ref="B53:H53"/>
    <mergeCell ref="A66:I66"/>
    <mergeCell ref="A67:G67"/>
    <mergeCell ref="B68:G68"/>
    <mergeCell ref="B69:G69"/>
    <mergeCell ref="B70:G70"/>
    <mergeCell ref="B71:G71"/>
    <mergeCell ref="B60:G60"/>
    <mergeCell ref="B61:G61"/>
    <mergeCell ref="B62:G62"/>
    <mergeCell ref="B63:G63"/>
    <mergeCell ref="A64:G64"/>
    <mergeCell ref="A65:I65"/>
    <mergeCell ref="A78:G78"/>
    <mergeCell ref="A79:I79"/>
    <mergeCell ref="A80:I80"/>
    <mergeCell ref="A81:H81"/>
    <mergeCell ref="B82:H82"/>
    <mergeCell ref="B83:H83"/>
    <mergeCell ref="B72:G72"/>
    <mergeCell ref="B73:G73"/>
    <mergeCell ref="A74:G74"/>
    <mergeCell ref="A75:I75"/>
    <mergeCell ref="A76:G76"/>
    <mergeCell ref="B77:G77"/>
    <mergeCell ref="B97:G97"/>
    <mergeCell ref="B98:G98"/>
    <mergeCell ref="B99:G99"/>
    <mergeCell ref="B100:G100"/>
    <mergeCell ref="A91:G91"/>
    <mergeCell ref="A92:I92"/>
    <mergeCell ref="A93:I93"/>
    <mergeCell ref="B94:G94"/>
    <mergeCell ref="A84:H84"/>
    <mergeCell ref="A85:I85"/>
    <mergeCell ref="A86:I86"/>
    <mergeCell ref="B87:G87"/>
    <mergeCell ref="B89:G89"/>
    <mergeCell ref="B90:G90"/>
    <mergeCell ref="K38:L42"/>
    <mergeCell ref="K33:L33"/>
    <mergeCell ref="B88:G88"/>
    <mergeCell ref="A122:H122"/>
    <mergeCell ref="A123:H123"/>
    <mergeCell ref="B117:H117"/>
    <mergeCell ref="B118:H118"/>
    <mergeCell ref="B119:H119"/>
    <mergeCell ref="B120:H120"/>
    <mergeCell ref="A121:H121"/>
    <mergeCell ref="B110:G110"/>
    <mergeCell ref="A112:I112"/>
    <mergeCell ref="A113:H113"/>
    <mergeCell ref="B114:H114"/>
    <mergeCell ref="B115:H115"/>
    <mergeCell ref="B116:H116"/>
    <mergeCell ref="A101:G101"/>
    <mergeCell ref="B102:I102"/>
    <mergeCell ref="B103:G103"/>
    <mergeCell ref="B104:G104"/>
    <mergeCell ref="B106:G106"/>
    <mergeCell ref="B108:G108"/>
    <mergeCell ref="B95:G95"/>
    <mergeCell ref="B96:G96"/>
  </mergeCells>
  <pageMargins left="0.511811024" right="0.511811024" top="0.78740157499999996" bottom="0.78740157499999996" header="0.31496062000000002" footer="0.31496062000000002"/>
  <pageSetup paperSize="9" scale="48" fitToHeight="0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5EF3D-7D1E-45F2-BB20-1CBC61DA1CD8}">
  <sheetPr>
    <pageSetUpPr fitToPage="1"/>
  </sheetPr>
  <dimension ref="A1:L127"/>
  <sheetViews>
    <sheetView showGridLines="0" zoomScale="89" zoomScaleNormal="89" workbookViewId="0">
      <selection activeCell="A11" sqref="A11:I11"/>
    </sheetView>
  </sheetViews>
  <sheetFormatPr defaultRowHeight="15.6" x14ac:dyDescent="0.3"/>
  <cols>
    <col min="1" max="1" width="10.44140625" style="9" customWidth="1"/>
    <col min="2" max="2" width="49.5546875" style="9" bestFit="1" customWidth="1"/>
    <col min="3" max="6" width="8.88671875" style="9"/>
    <col min="7" max="7" width="9" style="9" bestFit="1" customWidth="1"/>
    <col min="8" max="8" width="9.33203125" style="9" bestFit="1" customWidth="1"/>
    <col min="9" max="9" width="26" style="9" customWidth="1"/>
    <col min="10" max="10" width="4.77734375" style="9" customWidth="1"/>
    <col min="11" max="11" width="34.21875" style="9" customWidth="1"/>
    <col min="12" max="12" width="12.6640625" style="9" customWidth="1"/>
    <col min="13" max="16384" width="8.88671875" style="9"/>
  </cols>
  <sheetData>
    <row r="1" spans="1:9" ht="51" customHeight="1" x14ac:dyDescent="0.3">
      <c r="A1" s="124"/>
      <c r="B1" s="124"/>
      <c r="C1" s="124"/>
      <c r="D1" s="124"/>
      <c r="E1" s="124"/>
      <c r="F1" s="124"/>
      <c r="G1" s="124"/>
      <c r="H1" s="124"/>
      <c r="I1" s="124"/>
    </row>
    <row r="2" spans="1:9" ht="16.2" customHeight="1" x14ac:dyDescent="0.3">
      <c r="A2" s="112" t="s">
        <v>164</v>
      </c>
      <c r="B2" s="112"/>
      <c r="C2" s="112"/>
      <c r="D2" s="112"/>
      <c r="E2" s="112"/>
      <c r="F2" s="112"/>
      <c r="G2" s="112"/>
      <c r="H2" s="112"/>
      <c r="I2" s="112"/>
    </row>
    <row r="3" spans="1:9" x14ac:dyDescent="0.3">
      <c r="A3" s="115" t="s">
        <v>135</v>
      </c>
      <c r="B3" s="115"/>
      <c r="C3" s="115"/>
      <c r="D3" s="115"/>
      <c r="E3" s="115"/>
      <c r="F3" s="115"/>
      <c r="G3" s="115"/>
      <c r="H3" s="115"/>
      <c r="I3" s="115"/>
    </row>
    <row r="4" spans="1:9" x14ac:dyDescent="0.3">
      <c r="A4" s="87" t="s">
        <v>15</v>
      </c>
      <c r="B4" s="87"/>
      <c r="C4" s="87"/>
      <c r="D4" s="87"/>
      <c r="E4" s="87"/>
      <c r="F4" s="87"/>
      <c r="G4" s="87"/>
      <c r="H4" s="87"/>
      <c r="I4" s="87"/>
    </row>
    <row r="5" spans="1:9" x14ac:dyDescent="0.3">
      <c r="A5" s="10" t="s">
        <v>0</v>
      </c>
      <c r="B5" s="84" t="s">
        <v>16</v>
      </c>
      <c r="C5" s="84"/>
      <c r="D5" s="84"/>
      <c r="E5" s="84"/>
      <c r="F5" s="84"/>
      <c r="G5" s="84"/>
      <c r="H5" s="117"/>
      <c r="I5" s="118"/>
    </row>
    <row r="6" spans="1:9" ht="49.2" customHeight="1" x14ac:dyDescent="0.3">
      <c r="A6" s="10" t="s">
        <v>1</v>
      </c>
      <c r="B6" s="84" t="s">
        <v>107</v>
      </c>
      <c r="C6" s="84"/>
      <c r="D6" s="84"/>
      <c r="E6" s="84"/>
      <c r="F6" s="84"/>
      <c r="G6" s="84"/>
      <c r="H6" s="119" t="s">
        <v>108</v>
      </c>
      <c r="I6" s="119"/>
    </row>
    <row r="7" spans="1:9" x14ac:dyDescent="0.3">
      <c r="A7" s="10" t="s">
        <v>2</v>
      </c>
      <c r="B7" s="84" t="s">
        <v>18</v>
      </c>
      <c r="C7" s="84"/>
      <c r="D7" s="84"/>
      <c r="E7" s="84"/>
      <c r="F7" s="84"/>
      <c r="G7" s="84"/>
      <c r="H7" s="116" t="s">
        <v>116</v>
      </c>
      <c r="I7" s="110"/>
    </row>
    <row r="8" spans="1:9" x14ac:dyDescent="0.3">
      <c r="A8" s="10" t="s">
        <v>3</v>
      </c>
      <c r="B8" s="84" t="s">
        <v>19</v>
      </c>
      <c r="C8" s="84"/>
      <c r="D8" s="84"/>
      <c r="E8" s="84"/>
      <c r="F8" s="84"/>
      <c r="G8" s="84"/>
      <c r="H8" s="110">
        <v>12</v>
      </c>
      <c r="I8" s="110"/>
    </row>
    <row r="9" spans="1:9" x14ac:dyDescent="0.3">
      <c r="A9" s="11" t="s">
        <v>6</v>
      </c>
      <c r="B9" s="113" t="s">
        <v>117</v>
      </c>
      <c r="C9" s="113"/>
      <c r="D9" s="113"/>
      <c r="E9" s="113"/>
      <c r="F9" s="113"/>
      <c r="G9" s="113"/>
      <c r="H9" s="114" t="s">
        <v>149</v>
      </c>
      <c r="I9" s="114"/>
    </row>
    <row r="10" spans="1:9" x14ac:dyDescent="0.3">
      <c r="A10" s="12"/>
      <c r="B10" s="13"/>
      <c r="C10" s="13"/>
      <c r="D10" s="13"/>
      <c r="E10" s="13"/>
      <c r="F10" s="13"/>
      <c r="G10" s="13"/>
      <c r="H10" s="12"/>
      <c r="I10" s="12"/>
    </row>
    <row r="11" spans="1:9" x14ac:dyDescent="0.3">
      <c r="A11" s="87" t="s">
        <v>20</v>
      </c>
      <c r="B11" s="87"/>
      <c r="C11" s="87"/>
      <c r="D11" s="87"/>
      <c r="E11" s="87"/>
      <c r="F11" s="87"/>
      <c r="G11" s="87"/>
      <c r="H11" s="87"/>
      <c r="I11" s="87"/>
    </row>
    <row r="12" spans="1:9" x14ac:dyDescent="0.3">
      <c r="A12" s="10">
        <v>1</v>
      </c>
      <c r="B12" s="84" t="s">
        <v>21</v>
      </c>
      <c r="C12" s="84"/>
      <c r="D12" s="84"/>
      <c r="E12" s="84"/>
      <c r="F12" s="84"/>
      <c r="G12" s="84"/>
      <c r="H12" s="120">
        <v>1653.63</v>
      </c>
      <c r="I12" s="110"/>
    </row>
    <row r="13" spans="1:9" x14ac:dyDescent="0.3">
      <c r="A13" s="10">
        <v>2</v>
      </c>
      <c r="B13" s="84" t="s">
        <v>4</v>
      </c>
      <c r="C13" s="84"/>
      <c r="D13" s="84"/>
      <c r="E13" s="84"/>
      <c r="F13" s="84"/>
      <c r="G13" s="84"/>
      <c r="H13" s="109">
        <v>45658</v>
      </c>
      <c r="I13" s="110"/>
    </row>
    <row r="14" spans="1:9" x14ac:dyDescent="0.3">
      <c r="A14" s="111"/>
      <c r="B14" s="111"/>
      <c r="C14" s="111"/>
      <c r="D14" s="111"/>
      <c r="E14" s="111"/>
      <c r="F14" s="111"/>
      <c r="G14" s="111"/>
      <c r="H14" s="111"/>
      <c r="I14" s="111"/>
    </row>
    <row r="15" spans="1:9" x14ac:dyDescent="0.3">
      <c r="A15" s="94" t="s">
        <v>22</v>
      </c>
      <c r="B15" s="94"/>
      <c r="C15" s="94"/>
      <c r="D15" s="94"/>
      <c r="E15" s="94"/>
      <c r="F15" s="94"/>
      <c r="G15" s="94"/>
      <c r="H15" s="94"/>
      <c r="I15" s="94"/>
    </row>
    <row r="16" spans="1:9" x14ac:dyDescent="0.3">
      <c r="A16" s="14">
        <v>1</v>
      </c>
      <c r="B16" s="85" t="s">
        <v>23</v>
      </c>
      <c r="C16" s="85"/>
      <c r="D16" s="85"/>
      <c r="E16" s="85"/>
      <c r="F16" s="85"/>
      <c r="G16" s="85"/>
      <c r="H16" s="14" t="s">
        <v>13</v>
      </c>
      <c r="I16" s="14" t="s">
        <v>24</v>
      </c>
    </row>
    <row r="17" spans="1:9" x14ac:dyDescent="0.3">
      <c r="A17" s="14" t="s">
        <v>0</v>
      </c>
      <c r="B17" s="84" t="s">
        <v>5</v>
      </c>
      <c r="C17" s="84"/>
      <c r="D17" s="84"/>
      <c r="E17" s="84"/>
      <c r="F17" s="84"/>
      <c r="G17" s="84"/>
      <c r="H17" s="15"/>
      <c r="I17" s="16">
        <v>1653.63</v>
      </c>
    </row>
    <row r="18" spans="1:9" x14ac:dyDescent="0.3">
      <c r="A18" s="14" t="s">
        <v>1</v>
      </c>
      <c r="B18" s="84" t="s">
        <v>25</v>
      </c>
      <c r="C18" s="84"/>
      <c r="D18" s="84"/>
      <c r="E18" s="84"/>
      <c r="F18" s="84"/>
      <c r="G18" s="84"/>
      <c r="H18" s="17"/>
      <c r="I18" s="16">
        <v>0</v>
      </c>
    </row>
    <row r="19" spans="1:9" x14ac:dyDescent="0.3">
      <c r="A19" s="14" t="s">
        <v>2</v>
      </c>
      <c r="B19" s="84" t="s">
        <v>154</v>
      </c>
      <c r="C19" s="84"/>
      <c r="D19" s="84"/>
      <c r="E19" s="84"/>
      <c r="F19" s="84"/>
      <c r="G19" s="84"/>
      <c r="H19" s="17">
        <v>0.2</v>
      </c>
      <c r="I19" s="16">
        <f>1518*20%</f>
        <v>303.60000000000002</v>
      </c>
    </row>
    <row r="20" spans="1:9" x14ac:dyDescent="0.3">
      <c r="A20" s="14" t="s">
        <v>3</v>
      </c>
      <c r="B20" s="84" t="s">
        <v>27</v>
      </c>
      <c r="C20" s="84"/>
      <c r="D20" s="84"/>
      <c r="E20" s="84"/>
      <c r="F20" s="84"/>
      <c r="G20" s="84"/>
      <c r="H20" s="17"/>
      <c r="I20" s="16">
        <v>0</v>
      </c>
    </row>
    <row r="21" spans="1:9" x14ac:dyDescent="0.3">
      <c r="A21" s="14" t="s">
        <v>6</v>
      </c>
      <c r="B21" s="84" t="s">
        <v>28</v>
      </c>
      <c r="C21" s="84"/>
      <c r="D21" s="84"/>
      <c r="E21" s="84"/>
      <c r="F21" s="84"/>
      <c r="G21" s="84"/>
      <c r="H21" s="18"/>
      <c r="I21" s="16">
        <v>0</v>
      </c>
    </row>
    <row r="22" spans="1:9" x14ac:dyDescent="0.3">
      <c r="A22" s="14" t="s">
        <v>7</v>
      </c>
      <c r="B22" s="84" t="s">
        <v>10</v>
      </c>
      <c r="C22" s="84"/>
      <c r="D22" s="84"/>
      <c r="E22" s="84"/>
      <c r="F22" s="84"/>
      <c r="G22" s="84"/>
      <c r="H22" s="17"/>
      <c r="I22" s="16">
        <v>0</v>
      </c>
    </row>
    <row r="23" spans="1:9" x14ac:dyDescent="0.3">
      <c r="A23" s="85" t="s">
        <v>29</v>
      </c>
      <c r="B23" s="85"/>
      <c r="C23" s="85"/>
      <c r="D23" s="85"/>
      <c r="E23" s="85"/>
      <c r="F23" s="85"/>
      <c r="G23" s="85"/>
      <c r="H23" s="85"/>
      <c r="I23" s="19">
        <f>SUM(I17:I22)</f>
        <v>1957.23</v>
      </c>
    </row>
    <row r="24" spans="1:9" x14ac:dyDescent="0.3">
      <c r="A24" s="20"/>
      <c r="B24" s="20"/>
      <c r="C24" s="20"/>
      <c r="D24" s="20"/>
      <c r="E24" s="20"/>
      <c r="F24" s="20"/>
      <c r="G24" s="20"/>
      <c r="H24" s="20"/>
      <c r="I24" s="21"/>
    </row>
    <row r="25" spans="1:9" x14ac:dyDescent="0.3">
      <c r="A25" s="94" t="s">
        <v>30</v>
      </c>
      <c r="B25" s="94"/>
      <c r="C25" s="94"/>
      <c r="D25" s="94"/>
      <c r="E25" s="94"/>
      <c r="F25" s="94"/>
      <c r="G25" s="94"/>
      <c r="H25" s="94"/>
      <c r="I25" s="94"/>
    </row>
    <row r="26" spans="1:9" x14ac:dyDescent="0.3">
      <c r="A26" s="108" t="s">
        <v>31</v>
      </c>
      <c r="B26" s="108"/>
      <c r="C26" s="108"/>
      <c r="D26" s="108"/>
      <c r="E26" s="108"/>
      <c r="F26" s="108"/>
      <c r="G26" s="108"/>
      <c r="H26" s="22" t="s">
        <v>13</v>
      </c>
      <c r="I26" s="22" t="s">
        <v>24</v>
      </c>
    </row>
    <row r="27" spans="1:9" x14ac:dyDescent="0.3">
      <c r="A27" s="14" t="s">
        <v>0</v>
      </c>
      <c r="B27" s="84" t="s">
        <v>32</v>
      </c>
      <c r="C27" s="84"/>
      <c r="D27" s="84"/>
      <c r="E27" s="84"/>
      <c r="F27" s="84"/>
      <c r="G27" s="84"/>
      <c r="H27" s="23">
        <v>8.3333000000000004E-2</v>
      </c>
      <c r="I27" s="24">
        <f>TRUNC($I$23*H27,2)</f>
        <v>163.1</v>
      </c>
    </row>
    <row r="28" spans="1:9" x14ac:dyDescent="0.3">
      <c r="A28" s="14" t="s">
        <v>1</v>
      </c>
      <c r="B28" s="84" t="s">
        <v>33</v>
      </c>
      <c r="C28" s="84"/>
      <c r="D28" s="84"/>
      <c r="E28" s="84"/>
      <c r="F28" s="84"/>
      <c r="G28" s="84"/>
      <c r="H28" s="25">
        <v>0.121</v>
      </c>
      <c r="I28" s="24">
        <f>TRUNC($I$23*H28,2)</f>
        <v>236.82</v>
      </c>
    </row>
    <row r="29" spans="1:9" x14ac:dyDescent="0.3">
      <c r="A29" s="85" t="s">
        <v>34</v>
      </c>
      <c r="B29" s="85"/>
      <c r="C29" s="85"/>
      <c r="D29" s="85"/>
      <c r="E29" s="85"/>
      <c r="F29" s="85"/>
      <c r="G29" s="85"/>
      <c r="H29" s="26">
        <f>SUM(H27:H28)</f>
        <v>0.20433299999999999</v>
      </c>
      <c r="I29" s="27">
        <f>SUM(I27:I28)</f>
        <v>399.91999999999996</v>
      </c>
    </row>
    <row r="30" spans="1:9" x14ac:dyDescent="0.3">
      <c r="A30" s="20"/>
      <c r="B30" s="20"/>
      <c r="C30" s="20"/>
      <c r="D30" s="20"/>
      <c r="E30" s="20"/>
      <c r="F30" s="20"/>
      <c r="G30" s="20"/>
      <c r="H30" s="28"/>
      <c r="I30" s="21"/>
    </row>
    <row r="31" spans="1:9" x14ac:dyDescent="0.3">
      <c r="A31" s="108" t="s">
        <v>35</v>
      </c>
      <c r="B31" s="108"/>
      <c r="C31" s="108"/>
      <c r="D31" s="108"/>
      <c r="E31" s="108"/>
      <c r="F31" s="108"/>
      <c r="G31" s="108"/>
      <c r="H31" s="22" t="s">
        <v>13</v>
      </c>
      <c r="I31" s="22" t="s">
        <v>24</v>
      </c>
    </row>
    <row r="32" spans="1:9" x14ac:dyDescent="0.3">
      <c r="A32" s="14" t="s">
        <v>0</v>
      </c>
      <c r="B32" s="84" t="s">
        <v>36</v>
      </c>
      <c r="C32" s="84"/>
      <c r="D32" s="84"/>
      <c r="E32" s="84"/>
      <c r="F32" s="84"/>
      <c r="G32" s="84"/>
      <c r="H32" s="23">
        <v>0.2</v>
      </c>
      <c r="I32" s="24">
        <f>TRUNC(($I$23+$I$29)*$H$32,2)</f>
        <v>471.43</v>
      </c>
    </row>
    <row r="33" spans="1:12" x14ac:dyDescent="0.3">
      <c r="A33" s="14" t="s">
        <v>1</v>
      </c>
      <c r="B33" s="84" t="s">
        <v>37</v>
      </c>
      <c r="C33" s="84"/>
      <c r="D33" s="84"/>
      <c r="E33" s="84"/>
      <c r="F33" s="84"/>
      <c r="G33" s="84"/>
      <c r="H33" s="23">
        <v>2.5000000000000001E-2</v>
      </c>
      <c r="I33" s="24">
        <f>TRUNC(($I$23+$I$29)*$H$33,2)</f>
        <v>58.92</v>
      </c>
      <c r="K33" s="79" t="s">
        <v>142</v>
      </c>
      <c r="L33" s="79"/>
    </row>
    <row r="34" spans="1:12" x14ac:dyDescent="0.3">
      <c r="A34" s="14" t="s">
        <v>2</v>
      </c>
      <c r="B34" s="84" t="s">
        <v>38</v>
      </c>
      <c r="C34" s="84"/>
      <c r="D34" s="84"/>
      <c r="E34" s="84"/>
      <c r="F34" s="84"/>
      <c r="G34" s="84"/>
      <c r="H34" s="29">
        <v>0.03</v>
      </c>
      <c r="I34" s="24">
        <f>TRUNC(($I$23+$I$29)*$H$34,2)</f>
        <v>70.709999999999994</v>
      </c>
      <c r="K34" s="30" t="s">
        <v>137</v>
      </c>
      <c r="L34" s="31">
        <v>1.5</v>
      </c>
    </row>
    <row r="35" spans="1:12" x14ac:dyDescent="0.3">
      <c r="A35" s="14" t="s">
        <v>3</v>
      </c>
      <c r="B35" s="84" t="s">
        <v>39</v>
      </c>
      <c r="C35" s="84"/>
      <c r="D35" s="84"/>
      <c r="E35" s="84"/>
      <c r="F35" s="84"/>
      <c r="G35" s="84"/>
      <c r="H35" s="23">
        <v>1.4999999999999999E-2</v>
      </c>
      <c r="I35" s="24">
        <f>TRUNC(($I$23+$I$29)*$H$35,2)</f>
        <v>35.35</v>
      </c>
      <c r="K35" s="30" t="s">
        <v>138</v>
      </c>
      <c r="L35" s="32">
        <f>L34*2</f>
        <v>3</v>
      </c>
    </row>
    <row r="36" spans="1:12" x14ac:dyDescent="0.3">
      <c r="A36" s="14" t="s">
        <v>6</v>
      </c>
      <c r="B36" s="84" t="s">
        <v>40</v>
      </c>
      <c r="C36" s="84"/>
      <c r="D36" s="84"/>
      <c r="E36" s="84"/>
      <c r="F36" s="84"/>
      <c r="G36" s="84"/>
      <c r="H36" s="23">
        <v>0.01</v>
      </c>
      <c r="I36" s="24">
        <f>TRUNC(($I$23+$I$29)*$H$36,2)</f>
        <v>23.57</v>
      </c>
      <c r="K36" s="30" t="s">
        <v>139</v>
      </c>
      <c r="L36" s="32">
        <f>L35*22</f>
        <v>66</v>
      </c>
    </row>
    <row r="37" spans="1:12" x14ac:dyDescent="0.3">
      <c r="A37" s="14" t="s">
        <v>7</v>
      </c>
      <c r="B37" s="84" t="s">
        <v>41</v>
      </c>
      <c r="C37" s="84"/>
      <c r="D37" s="84"/>
      <c r="E37" s="84"/>
      <c r="F37" s="84"/>
      <c r="G37" s="84"/>
      <c r="H37" s="23">
        <v>6.0000000000000001E-3</v>
      </c>
      <c r="I37" s="24">
        <f>TRUNC(($I$23+$I$29)*$H$37,2)</f>
        <v>14.14</v>
      </c>
      <c r="K37" s="30" t="s">
        <v>140</v>
      </c>
      <c r="L37" s="32">
        <f>I17*6%</f>
        <v>99.217799999999997</v>
      </c>
    </row>
    <row r="38" spans="1:12" x14ac:dyDescent="0.3">
      <c r="A38" s="14" t="s">
        <v>8</v>
      </c>
      <c r="B38" s="84" t="s">
        <v>42</v>
      </c>
      <c r="C38" s="84"/>
      <c r="D38" s="84"/>
      <c r="E38" s="84"/>
      <c r="F38" s="84"/>
      <c r="G38" s="84"/>
      <c r="H38" s="23">
        <v>2E-3</v>
      </c>
      <c r="I38" s="24">
        <f>TRUNC(($I$23+$I$29)*$H$38,2)</f>
        <v>4.71</v>
      </c>
      <c r="K38" s="72" t="s">
        <v>141</v>
      </c>
      <c r="L38" s="72"/>
    </row>
    <row r="39" spans="1:12" x14ac:dyDescent="0.3">
      <c r="A39" s="14" t="s">
        <v>9</v>
      </c>
      <c r="B39" s="84" t="s">
        <v>43</v>
      </c>
      <c r="C39" s="84"/>
      <c r="D39" s="84"/>
      <c r="E39" s="84"/>
      <c r="F39" s="84"/>
      <c r="G39" s="84"/>
      <c r="H39" s="23">
        <v>0.08</v>
      </c>
      <c r="I39" s="24">
        <f>TRUNC(($I$23+$I$29)*$H$39,2)</f>
        <v>188.57</v>
      </c>
      <c r="K39" s="72"/>
      <c r="L39" s="72"/>
    </row>
    <row r="40" spans="1:12" x14ac:dyDescent="0.3">
      <c r="A40" s="85" t="s">
        <v>44</v>
      </c>
      <c r="B40" s="85"/>
      <c r="C40" s="85"/>
      <c r="D40" s="85"/>
      <c r="E40" s="85"/>
      <c r="F40" s="85"/>
      <c r="G40" s="85"/>
      <c r="H40" s="26">
        <f>SUM(H32:H39)</f>
        <v>0.36800000000000005</v>
      </c>
      <c r="I40" s="27">
        <f>SUM(I32:I39)</f>
        <v>867.40000000000009</v>
      </c>
      <c r="K40" s="72"/>
      <c r="L40" s="72"/>
    </row>
    <row r="41" spans="1:12" x14ac:dyDescent="0.3">
      <c r="A41" s="103"/>
      <c r="B41" s="103"/>
      <c r="C41" s="103"/>
      <c r="D41" s="103"/>
      <c r="E41" s="103"/>
      <c r="F41" s="103"/>
      <c r="G41" s="103"/>
      <c r="H41" s="103"/>
      <c r="I41" s="104"/>
      <c r="K41" s="72"/>
      <c r="L41" s="72"/>
    </row>
    <row r="42" spans="1:12" x14ac:dyDescent="0.3">
      <c r="A42" s="108" t="s">
        <v>45</v>
      </c>
      <c r="B42" s="108"/>
      <c r="C42" s="108"/>
      <c r="D42" s="108"/>
      <c r="E42" s="108"/>
      <c r="F42" s="108"/>
      <c r="G42" s="108"/>
      <c r="H42" s="34"/>
      <c r="I42" s="22" t="s">
        <v>24</v>
      </c>
      <c r="K42" s="72"/>
      <c r="L42" s="72"/>
    </row>
    <row r="43" spans="1:12" x14ac:dyDescent="0.3">
      <c r="A43" s="14" t="s">
        <v>0</v>
      </c>
      <c r="B43" s="95" t="s">
        <v>136</v>
      </c>
      <c r="C43" s="95"/>
      <c r="D43" s="95"/>
      <c r="E43" s="95"/>
      <c r="F43" s="95"/>
      <c r="G43" s="95"/>
      <c r="H43" s="10" t="s">
        <v>46</v>
      </c>
      <c r="I43" s="35">
        <v>0</v>
      </c>
    </row>
    <row r="44" spans="1:12" x14ac:dyDescent="0.3">
      <c r="A44" s="14" t="s">
        <v>1</v>
      </c>
      <c r="B44" s="95" t="s">
        <v>143</v>
      </c>
      <c r="C44" s="95"/>
      <c r="D44" s="95"/>
      <c r="E44" s="95"/>
      <c r="F44" s="95"/>
      <c r="G44" s="95"/>
      <c r="H44" s="10" t="s">
        <v>46</v>
      </c>
      <c r="I44" s="35">
        <f>(27.97*22)-((27.97*22)*1%)</f>
        <v>609.18659999999988</v>
      </c>
    </row>
    <row r="45" spans="1:12" x14ac:dyDescent="0.3">
      <c r="A45" s="14" t="s">
        <v>1</v>
      </c>
      <c r="B45" s="95" t="s">
        <v>144</v>
      </c>
      <c r="C45" s="95"/>
      <c r="D45" s="95"/>
      <c r="E45" s="95"/>
      <c r="F45" s="95"/>
      <c r="G45" s="95"/>
      <c r="H45" s="10" t="s">
        <v>46</v>
      </c>
      <c r="I45" s="35">
        <f>(17.06*4)-((17.06*4)*1%)</f>
        <v>67.557599999999994</v>
      </c>
    </row>
    <row r="46" spans="1:12" x14ac:dyDescent="0.3">
      <c r="A46" s="14" t="s">
        <v>2</v>
      </c>
      <c r="B46" s="105" t="s">
        <v>145</v>
      </c>
      <c r="C46" s="106"/>
      <c r="D46" s="106"/>
      <c r="E46" s="106"/>
      <c r="F46" s="106"/>
      <c r="G46" s="107"/>
      <c r="H46" s="10" t="s">
        <v>46</v>
      </c>
      <c r="I46" s="35">
        <f>I23*7%</f>
        <v>137.0061</v>
      </c>
    </row>
    <row r="47" spans="1:12" x14ac:dyDescent="0.3">
      <c r="A47" s="14" t="s">
        <v>3</v>
      </c>
      <c r="B47" s="95" t="s">
        <v>146</v>
      </c>
      <c r="C47" s="95"/>
      <c r="D47" s="95"/>
      <c r="E47" s="95"/>
      <c r="F47" s="95"/>
      <c r="G47" s="95"/>
      <c r="H47" s="10" t="s">
        <v>46</v>
      </c>
      <c r="I47" s="35">
        <v>11</v>
      </c>
    </row>
    <row r="48" spans="1:12" x14ac:dyDescent="0.3">
      <c r="A48" s="14"/>
      <c r="B48" s="121"/>
      <c r="C48" s="122"/>
      <c r="D48" s="122"/>
      <c r="E48" s="122"/>
      <c r="F48" s="122"/>
      <c r="G48" s="123"/>
      <c r="H48" s="10"/>
      <c r="I48" s="35"/>
    </row>
    <row r="49" spans="1:9" x14ac:dyDescent="0.3">
      <c r="A49" s="85" t="s">
        <v>47</v>
      </c>
      <c r="B49" s="85"/>
      <c r="C49" s="85"/>
      <c r="D49" s="85"/>
      <c r="E49" s="85"/>
      <c r="F49" s="85"/>
      <c r="G49" s="85"/>
      <c r="H49" s="85"/>
      <c r="I49" s="27">
        <f>SUM(I43:I48)</f>
        <v>824.75029999999992</v>
      </c>
    </row>
    <row r="50" spans="1:9" x14ac:dyDescent="0.3">
      <c r="A50" s="103"/>
      <c r="B50" s="103"/>
      <c r="C50" s="103"/>
      <c r="D50" s="103"/>
      <c r="E50" s="103"/>
      <c r="F50" s="103"/>
      <c r="G50" s="103"/>
      <c r="H50" s="103"/>
      <c r="I50" s="104"/>
    </row>
    <row r="51" spans="1:9" x14ac:dyDescent="0.3">
      <c r="A51" s="87" t="s">
        <v>48</v>
      </c>
      <c r="B51" s="87"/>
      <c r="C51" s="87"/>
      <c r="D51" s="87"/>
      <c r="E51" s="87"/>
      <c r="F51" s="87"/>
      <c r="G51" s="87"/>
      <c r="H51" s="87"/>
      <c r="I51" s="87"/>
    </row>
    <row r="52" spans="1:9" x14ac:dyDescent="0.3">
      <c r="A52" s="85" t="s">
        <v>49</v>
      </c>
      <c r="B52" s="85"/>
      <c r="C52" s="85"/>
      <c r="D52" s="85"/>
      <c r="E52" s="85"/>
      <c r="F52" s="85"/>
      <c r="G52" s="85"/>
      <c r="H52" s="85"/>
      <c r="I52" s="14" t="s">
        <v>24</v>
      </c>
    </row>
    <row r="53" spans="1:9" x14ac:dyDescent="0.3">
      <c r="A53" s="14" t="s">
        <v>50</v>
      </c>
      <c r="B53" s="84" t="s">
        <v>51</v>
      </c>
      <c r="C53" s="84"/>
      <c r="D53" s="84"/>
      <c r="E53" s="84"/>
      <c r="F53" s="84"/>
      <c r="G53" s="84"/>
      <c r="H53" s="84"/>
      <c r="I53" s="24">
        <f>I29</f>
        <v>399.91999999999996</v>
      </c>
    </row>
    <row r="54" spans="1:9" x14ac:dyDescent="0.3">
      <c r="A54" s="14" t="s">
        <v>52</v>
      </c>
      <c r="B54" s="84" t="s">
        <v>53</v>
      </c>
      <c r="C54" s="84"/>
      <c r="D54" s="84"/>
      <c r="E54" s="84"/>
      <c r="F54" s="84"/>
      <c r="G54" s="84"/>
      <c r="H54" s="84"/>
      <c r="I54" s="24">
        <f>I40</f>
        <v>867.40000000000009</v>
      </c>
    </row>
    <row r="55" spans="1:9" x14ac:dyDescent="0.3">
      <c r="A55" s="14" t="s">
        <v>54</v>
      </c>
      <c r="B55" s="84" t="s">
        <v>11</v>
      </c>
      <c r="C55" s="84"/>
      <c r="D55" s="84"/>
      <c r="E55" s="84"/>
      <c r="F55" s="84"/>
      <c r="G55" s="84"/>
      <c r="H55" s="84"/>
      <c r="I55" s="24">
        <f>I49</f>
        <v>824.75029999999992</v>
      </c>
    </row>
    <row r="56" spans="1:9" x14ac:dyDescent="0.3">
      <c r="A56" s="85" t="s">
        <v>55</v>
      </c>
      <c r="B56" s="85"/>
      <c r="C56" s="85"/>
      <c r="D56" s="85"/>
      <c r="E56" s="85"/>
      <c r="F56" s="85"/>
      <c r="G56" s="85"/>
      <c r="H56" s="85"/>
      <c r="I56" s="27">
        <f>SUM(I53:I55)</f>
        <v>2092.0703000000003</v>
      </c>
    </row>
    <row r="57" spans="1:9" x14ac:dyDescent="0.3">
      <c r="A57" s="92"/>
      <c r="B57" s="93"/>
      <c r="C57" s="93"/>
      <c r="D57" s="93"/>
      <c r="E57" s="93"/>
      <c r="F57" s="93"/>
      <c r="G57" s="93"/>
      <c r="H57" s="93"/>
      <c r="I57" s="93"/>
    </row>
    <row r="58" spans="1:9" x14ac:dyDescent="0.3">
      <c r="A58" s="94" t="s">
        <v>56</v>
      </c>
      <c r="B58" s="94"/>
      <c r="C58" s="94"/>
      <c r="D58" s="94"/>
      <c r="E58" s="94"/>
      <c r="F58" s="94"/>
      <c r="G58" s="94"/>
      <c r="H58" s="94"/>
      <c r="I58" s="94"/>
    </row>
    <row r="59" spans="1:9" x14ac:dyDescent="0.3">
      <c r="A59" s="14">
        <v>3</v>
      </c>
      <c r="B59" s="85" t="s">
        <v>57</v>
      </c>
      <c r="C59" s="85"/>
      <c r="D59" s="85"/>
      <c r="E59" s="85"/>
      <c r="F59" s="85"/>
      <c r="G59" s="85"/>
      <c r="H59" s="14" t="s">
        <v>13</v>
      </c>
      <c r="I59" s="14" t="s">
        <v>24</v>
      </c>
    </row>
    <row r="60" spans="1:9" x14ac:dyDescent="0.3">
      <c r="A60" s="14" t="s">
        <v>0</v>
      </c>
      <c r="B60" s="84" t="s">
        <v>58</v>
      </c>
      <c r="C60" s="84"/>
      <c r="D60" s="84"/>
      <c r="E60" s="84"/>
      <c r="F60" s="84"/>
      <c r="G60" s="84"/>
      <c r="H60" s="23">
        <f>(1/12)*5%</f>
        <v>4.1666666666666666E-3</v>
      </c>
      <c r="I60" s="24">
        <f>TRUNC(H60*$I$23,2)</f>
        <v>8.15</v>
      </c>
    </row>
    <row r="61" spans="1:9" x14ac:dyDescent="0.3">
      <c r="A61" s="14" t="s">
        <v>1</v>
      </c>
      <c r="B61" s="84" t="s">
        <v>59</v>
      </c>
      <c r="C61" s="84"/>
      <c r="D61" s="84"/>
      <c r="E61" s="84"/>
      <c r="F61" s="84"/>
      <c r="G61" s="84"/>
      <c r="H61" s="23">
        <f>H39*H60</f>
        <v>3.3333333333333332E-4</v>
      </c>
      <c r="I61" s="24">
        <f>TRUNC(H61*$I$23,2)</f>
        <v>0.65</v>
      </c>
    </row>
    <row r="62" spans="1:9" x14ac:dyDescent="0.3">
      <c r="A62" s="14" t="s">
        <v>2</v>
      </c>
      <c r="B62" s="84" t="s">
        <v>60</v>
      </c>
      <c r="C62" s="84"/>
      <c r="D62" s="84"/>
      <c r="E62" s="84"/>
      <c r="F62" s="84"/>
      <c r="G62" s="84"/>
      <c r="H62" s="23">
        <f>((7/30)/12)</f>
        <v>1.9444444444444445E-2</v>
      </c>
      <c r="I62" s="24">
        <f t="shared" ref="I62:I63" si="0">TRUNC(H62*$I$23,2)</f>
        <v>38.049999999999997</v>
      </c>
    </row>
    <row r="63" spans="1:9" x14ac:dyDescent="0.3">
      <c r="A63" s="14" t="s">
        <v>3</v>
      </c>
      <c r="B63" s="84" t="s">
        <v>61</v>
      </c>
      <c r="C63" s="84"/>
      <c r="D63" s="84"/>
      <c r="E63" s="84"/>
      <c r="F63" s="84"/>
      <c r="G63" s="84"/>
      <c r="H63" s="25">
        <f>H40*H62</f>
        <v>7.1555555555555565E-3</v>
      </c>
      <c r="I63" s="24">
        <f t="shared" si="0"/>
        <v>14</v>
      </c>
    </row>
    <row r="64" spans="1:9" ht="30" customHeight="1" x14ac:dyDescent="0.3">
      <c r="A64" s="14" t="s">
        <v>6</v>
      </c>
      <c r="B64" s="100" t="s">
        <v>106</v>
      </c>
      <c r="C64" s="100"/>
      <c r="D64" s="100"/>
      <c r="E64" s="100"/>
      <c r="F64" s="100"/>
      <c r="G64" s="100"/>
      <c r="H64" s="23">
        <v>0.04</v>
      </c>
      <c r="I64" s="24">
        <f>TRUNC(H64*$I$23,2)</f>
        <v>78.28</v>
      </c>
    </row>
    <row r="65" spans="1:9" x14ac:dyDescent="0.3">
      <c r="A65" s="85" t="s">
        <v>62</v>
      </c>
      <c r="B65" s="85"/>
      <c r="C65" s="85"/>
      <c r="D65" s="85"/>
      <c r="E65" s="85"/>
      <c r="F65" s="85"/>
      <c r="G65" s="85"/>
      <c r="H65" s="26">
        <f>SUM(H60:H64)</f>
        <v>7.1099999999999997E-2</v>
      </c>
      <c r="I65" s="27">
        <f>SUM(I60:I64)</f>
        <v>139.13</v>
      </c>
    </row>
    <row r="66" spans="1:9" x14ac:dyDescent="0.3">
      <c r="A66" s="101"/>
      <c r="B66" s="102"/>
      <c r="C66" s="102"/>
      <c r="D66" s="102"/>
      <c r="E66" s="102"/>
      <c r="F66" s="102"/>
      <c r="G66" s="102"/>
      <c r="H66" s="102"/>
      <c r="I66" s="102"/>
    </row>
    <row r="67" spans="1:9" x14ac:dyDescent="0.3">
      <c r="A67" s="94" t="s">
        <v>63</v>
      </c>
      <c r="B67" s="94"/>
      <c r="C67" s="94"/>
      <c r="D67" s="94"/>
      <c r="E67" s="94"/>
      <c r="F67" s="94"/>
      <c r="G67" s="94"/>
      <c r="H67" s="94"/>
      <c r="I67" s="94"/>
    </row>
    <row r="68" spans="1:9" x14ac:dyDescent="0.3">
      <c r="A68" s="85" t="s">
        <v>64</v>
      </c>
      <c r="B68" s="85"/>
      <c r="C68" s="85"/>
      <c r="D68" s="85"/>
      <c r="E68" s="85"/>
      <c r="F68" s="85"/>
      <c r="G68" s="85"/>
      <c r="H68" s="14" t="s">
        <v>13</v>
      </c>
      <c r="I68" s="14" t="s">
        <v>24</v>
      </c>
    </row>
    <row r="69" spans="1:9" x14ac:dyDescent="0.3">
      <c r="A69" s="14" t="s">
        <v>0</v>
      </c>
      <c r="B69" s="84" t="s">
        <v>65</v>
      </c>
      <c r="C69" s="84"/>
      <c r="D69" s="84"/>
      <c r="E69" s="84"/>
      <c r="F69" s="84"/>
      <c r="G69" s="84"/>
      <c r="H69" s="25">
        <f>(1/12/12)+(1/12/12)+(1/12/12/3)</f>
        <v>1.6203703703703703E-2</v>
      </c>
      <c r="I69" s="24">
        <f>TRUNC(($I$23)*H69,2)</f>
        <v>31.71</v>
      </c>
    </row>
    <row r="70" spans="1:9" x14ac:dyDescent="0.3">
      <c r="A70" s="14" t="s">
        <v>1</v>
      </c>
      <c r="B70" s="84" t="s">
        <v>66</v>
      </c>
      <c r="C70" s="84"/>
      <c r="D70" s="84"/>
      <c r="E70" s="84"/>
      <c r="F70" s="84"/>
      <c r="G70" s="84"/>
      <c r="H70" s="25">
        <f>((1/30))/12</f>
        <v>2.7777777777777779E-3</v>
      </c>
      <c r="I70" s="24">
        <f t="shared" ref="I70:I74" si="1">TRUNC(($I$23)*H70,2)</f>
        <v>5.43</v>
      </c>
    </row>
    <row r="71" spans="1:9" x14ac:dyDescent="0.3">
      <c r="A71" s="14" t="s">
        <v>2</v>
      </c>
      <c r="B71" s="84" t="s">
        <v>67</v>
      </c>
      <c r="C71" s="84"/>
      <c r="D71" s="84"/>
      <c r="E71" s="84"/>
      <c r="F71" s="84"/>
      <c r="G71" s="84"/>
      <c r="H71" s="25">
        <f>((5/30)/12)*1.5%</f>
        <v>2.0833333333333332E-4</v>
      </c>
      <c r="I71" s="24">
        <f t="shared" si="1"/>
        <v>0.4</v>
      </c>
    </row>
    <row r="72" spans="1:9" x14ac:dyDescent="0.3">
      <c r="A72" s="14" t="s">
        <v>3</v>
      </c>
      <c r="B72" s="84" t="s">
        <v>68</v>
      </c>
      <c r="C72" s="84"/>
      <c r="D72" s="84"/>
      <c r="E72" s="84"/>
      <c r="F72" s="84"/>
      <c r="G72" s="84"/>
      <c r="H72" s="25">
        <f>((15/30)/12)*8%</f>
        <v>3.3333333333333331E-3</v>
      </c>
      <c r="I72" s="24">
        <f t="shared" si="1"/>
        <v>6.52</v>
      </c>
    </row>
    <row r="73" spans="1:9" x14ac:dyDescent="0.3">
      <c r="A73" s="14" t="s">
        <v>6</v>
      </c>
      <c r="B73" s="84" t="s">
        <v>69</v>
      </c>
      <c r="C73" s="84"/>
      <c r="D73" s="84"/>
      <c r="E73" s="84"/>
      <c r="F73" s="84"/>
      <c r="G73" s="84"/>
      <c r="H73" s="25">
        <f>(((4*8.33%)+(4*2.78%))/12)*2%</f>
        <v>7.4066666666666671E-4</v>
      </c>
      <c r="I73" s="24">
        <f t="shared" si="1"/>
        <v>1.44</v>
      </c>
    </row>
    <row r="74" spans="1:9" x14ac:dyDescent="0.3">
      <c r="A74" s="14" t="s">
        <v>7</v>
      </c>
      <c r="B74" s="84" t="s">
        <v>70</v>
      </c>
      <c r="C74" s="84"/>
      <c r="D74" s="84"/>
      <c r="E74" s="84"/>
      <c r="F74" s="84"/>
      <c r="G74" s="84"/>
      <c r="H74" s="25">
        <v>0</v>
      </c>
      <c r="I74" s="24">
        <f t="shared" si="1"/>
        <v>0</v>
      </c>
    </row>
    <row r="75" spans="1:9" x14ac:dyDescent="0.3">
      <c r="A75" s="85" t="s">
        <v>71</v>
      </c>
      <c r="B75" s="85"/>
      <c r="C75" s="85"/>
      <c r="D75" s="85"/>
      <c r="E75" s="85"/>
      <c r="F75" s="85"/>
      <c r="G75" s="85"/>
      <c r="H75" s="26">
        <f>SUM(H69:H74)</f>
        <v>2.3263814814814817E-2</v>
      </c>
      <c r="I75" s="27">
        <f>SUM(I69:I74)</f>
        <v>45.5</v>
      </c>
    </row>
    <row r="76" spans="1:9" x14ac:dyDescent="0.3">
      <c r="A76" s="98"/>
      <c r="B76" s="99"/>
      <c r="C76" s="99"/>
      <c r="D76" s="99"/>
      <c r="E76" s="99"/>
      <c r="F76" s="99"/>
      <c r="G76" s="99"/>
      <c r="H76" s="99"/>
      <c r="I76" s="99"/>
    </row>
    <row r="77" spans="1:9" x14ac:dyDescent="0.3">
      <c r="A77" s="85" t="s">
        <v>72</v>
      </c>
      <c r="B77" s="85"/>
      <c r="C77" s="85"/>
      <c r="D77" s="85"/>
      <c r="E77" s="85"/>
      <c r="F77" s="85"/>
      <c r="G77" s="85"/>
      <c r="H77" s="14" t="s">
        <v>13</v>
      </c>
      <c r="I77" s="14" t="s">
        <v>24</v>
      </c>
    </row>
    <row r="78" spans="1:9" x14ac:dyDescent="0.3">
      <c r="A78" s="14" t="s">
        <v>0</v>
      </c>
      <c r="B78" s="100" t="s">
        <v>73</v>
      </c>
      <c r="C78" s="84"/>
      <c r="D78" s="84"/>
      <c r="E78" s="84"/>
      <c r="F78" s="84"/>
      <c r="G78" s="84"/>
      <c r="H78" s="23">
        <v>0</v>
      </c>
      <c r="I78" s="24">
        <v>0</v>
      </c>
    </row>
    <row r="79" spans="1:9" x14ac:dyDescent="0.3">
      <c r="A79" s="85" t="s">
        <v>74</v>
      </c>
      <c r="B79" s="85"/>
      <c r="C79" s="85"/>
      <c r="D79" s="85"/>
      <c r="E79" s="85"/>
      <c r="F79" s="85"/>
      <c r="G79" s="85"/>
      <c r="H79" s="26">
        <v>0</v>
      </c>
      <c r="I79" s="27">
        <v>0</v>
      </c>
    </row>
    <row r="80" spans="1:9" x14ac:dyDescent="0.3">
      <c r="A80" s="96"/>
      <c r="B80" s="97"/>
      <c r="C80" s="97"/>
      <c r="D80" s="97"/>
      <c r="E80" s="97"/>
      <c r="F80" s="97"/>
      <c r="G80" s="97"/>
      <c r="H80" s="97"/>
      <c r="I80" s="97"/>
    </row>
    <row r="81" spans="1:11" x14ac:dyDescent="0.3">
      <c r="A81" s="87" t="s">
        <v>75</v>
      </c>
      <c r="B81" s="87"/>
      <c r="C81" s="87"/>
      <c r="D81" s="87"/>
      <c r="E81" s="87"/>
      <c r="F81" s="87"/>
      <c r="G81" s="87"/>
      <c r="H81" s="87"/>
      <c r="I81" s="87"/>
    </row>
    <row r="82" spans="1:11" x14ac:dyDescent="0.3">
      <c r="A82" s="85" t="s">
        <v>76</v>
      </c>
      <c r="B82" s="85"/>
      <c r="C82" s="85"/>
      <c r="D82" s="85"/>
      <c r="E82" s="85"/>
      <c r="F82" s="85"/>
      <c r="G82" s="85"/>
      <c r="H82" s="85"/>
      <c r="I82" s="14" t="s">
        <v>24</v>
      </c>
    </row>
    <row r="83" spans="1:11" x14ac:dyDescent="0.3">
      <c r="A83" s="14" t="s">
        <v>12</v>
      </c>
      <c r="B83" s="84" t="s">
        <v>77</v>
      </c>
      <c r="C83" s="84"/>
      <c r="D83" s="84"/>
      <c r="E83" s="84"/>
      <c r="F83" s="84"/>
      <c r="G83" s="84"/>
      <c r="H83" s="84"/>
      <c r="I83" s="24">
        <f>I75</f>
        <v>45.5</v>
      </c>
    </row>
    <row r="84" spans="1:11" x14ac:dyDescent="0.3">
      <c r="A84" s="14" t="s">
        <v>14</v>
      </c>
      <c r="B84" s="84" t="s">
        <v>78</v>
      </c>
      <c r="C84" s="84"/>
      <c r="D84" s="84"/>
      <c r="E84" s="84"/>
      <c r="F84" s="84"/>
      <c r="G84" s="84"/>
      <c r="H84" s="84"/>
      <c r="I84" s="24">
        <f>I79</f>
        <v>0</v>
      </c>
    </row>
    <row r="85" spans="1:11" x14ac:dyDescent="0.3">
      <c r="A85" s="85" t="s">
        <v>79</v>
      </c>
      <c r="B85" s="85"/>
      <c r="C85" s="85"/>
      <c r="D85" s="85"/>
      <c r="E85" s="85"/>
      <c r="F85" s="85"/>
      <c r="G85" s="85"/>
      <c r="H85" s="85"/>
      <c r="I85" s="27">
        <f>SUM(I83:I84)</f>
        <v>45.5</v>
      </c>
    </row>
    <row r="86" spans="1:11" x14ac:dyDescent="0.3">
      <c r="A86" s="92"/>
      <c r="B86" s="93"/>
      <c r="C86" s="93"/>
      <c r="D86" s="93"/>
      <c r="E86" s="93"/>
      <c r="F86" s="93"/>
      <c r="G86" s="93"/>
      <c r="H86" s="93"/>
      <c r="I86" s="93"/>
    </row>
    <row r="87" spans="1:11" x14ac:dyDescent="0.3">
      <c r="A87" s="94" t="s">
        <v>80</v>
      </c>
      <c r="B87" s="94"/>
      <c r="C87" s="94"/>
      <c r="D87" s="94"/>
      <c r="E87" s="94"/>
      <c r="F87" s="94"/>
      <c r="G87" s="94"/>
      <c r="H87" s="94"/>
      <c r="I87" s="94"/>
    </row>
    <row r="88" spans="1:11" x14ac:dyDescent="0.3">
      <c r="A88" s="14">
        <v>5</v>
      </c>
      <c r="B88" s="85" t="s">
        <v>81</v>
      </c>
      <c r="C88" s="85"/>
      <c r="D88" s="85"/>
      <c r="E88" s="85"/>
      <c r="F88" s="85"/>
      <c r="G88" s="85"/>
      <c r="H88" s="14"/>
      <c r="I88" s="14" t="s">
        <v>24</v>
      </c>
    </row>
    <row r="89" spans="1:11" x14ac:dyDescent="0.3">
      <c r="A89" s="14" t="s">
        <v>0</v>
      </c>
      <c r="B89" s="95" t="s">
        <v>119</v>
      </c>
      <c r="C89" s="95"/>
      <c r="D89" s="95"/>
      <c r="E89" s="95"/>
      <c r="F89" s="95"/>
      <c r="G89" s="95"/>
      <c r="H89" s="23"/>
      <c r="I89" s="36">
        <v>83.75</v>
      </c>
      <c r="K89" s="72" t="s">
        <v>166</v>
      </c>
    </row>
    <row r="90" spans="1:11" x14ac:dyDescent="0.3">
      <c r="A90" s="14" t="s">
        <v>1</v>
      </c>
      <c r="B90" s="95" t="s">
        <v>120</v>
      </c>
      <c r="C90" s="95"/>
      <c r="D90" s="95"/>
      <c r="E90" s="95"/>
      <c r="F90" s="95"/>
      <c r="G90" s="95"/>
      <c r="H90" s="23"/>
      <c r="I90" s="36">
        <v>177.56</v>
      </c>
      <c r="K90" s="72"/>
    </row>
    <row r="91" spans="1:11" x14ac:dyDescent="0.3">
      <c r="A91" s="85" t="s">
        <v>82</v>
      </c>
      <c r="B91" s="85"/>
      <c r="C91" s="85"/>
      <c r="D91" s="85"/>
      <c r="E91" s="85"/>
      <c r="F91" s="85"/>
      <c r="G91" s="85"/>
      <c r="H91" s="26" t="s">
        <v>46</v>
      </c>
      <c r="I91" s="27">
        <f>SUM(I89:I90)</f>
        <v>261.31</v>
      </c>
    </row>
    <row r="92" spans="1:11" x14ac:dyDescent="0.3">
      <c r="A92" s="92"/>
      <c r="B92" s="93"/>
      <c r="C92" s="93"/>
      <c r="D92" s="93"/>
      <c r="E92" s="93"/>
      <c r="F92" s="93"/>
      <c r="G92" s="93"/>
      <c r="H92" s="93"/>
      <c r="I92" s="93"/>
    </row>
    <row r="93" spans="1:11" x14ac:dyDescent="0.3">
      <c r="A93" s="94" t="s">
        <v>83</v>
      </c>
      <c r="B93" s="94"/>
      <c r="C93" s="94"/>
      <c r="D93" s="94"/>
      <c r="E93" s="94"/>
      <c r="F93" s="94"/>
      <c r="G93" s="94"/>
      <c r="H93" s="94"/>
      <c r="I93" s="94"/>
    </row>
    <row r="94" spans="1:11" x14ac:dyDescent="0.3">
      <c r="A94" s="14">
        <v>6</v>
      </c>
      <c r="B94" s="85" t="s">
        <v>84</v>
      </c>
      <c r="C94" s="85"/>
      <c r="D94" s="85"/>
      <c r="E94" s="85"/>
      <c r="F94" s="85"/>
      <c r="G94" s="85"/>
      <c r="H94" s="14" t="s">
        <v>13</v>
      </c>
      <c r="I94" s="14" t="s">
        <v>24</v>
      </c>
    </row>
    <row r="95" spans="1:11" x14ac:dyDescent="0.3">
      <c r="A95" s="14" t="s">
        <v>0</v>
      </c>
      <c r="B95" s="84" t="s">
        <v>85</v>
      </c>
      <c r="C95" s="84"/>
      <c r="D95" s="84"/>
      <c r="E95" s="84"/>
      <c r="F95" s="84"/>
      <c r="G95" s="84"/>
      <c r="H95" s="37">
        <v>0.03</v>
      </c>
      <c r="I95" s="24">
        <f>TRUNC(((I119)*H95),2)</f>
        <v>134.85</v>
      </c>
    </row>
    <row r="96" spans="1:11" x14ac:dyDescent="0.3">
      <c r="A96" s="14" t="s">
        <v>1</v>
      </c>
      <c r="B96" s="84" t="s">
        <v>86</v>
      </c>
      <c r="C96" s="84"/>
      <c r="D96" s="84"/>
      <c r="E96" s="84"/>
      <c r="F96" s="84"/>
      <c r="G96" s="84"/>
      <c r="H96" s="37">
        <v>0.06</v>
      </c>
      <c r="I96" s="24">
        <f>TRUNC(((I119+I95)*H96),2)</f>
        <v>277.8</v>
      </c>
    </row>
    <row r="97" spans="1:9" x14ac:dyDescent="0.3">
      <c r="A97" s="14" t="s">
        <v>2</v>
      </c>
      <c r="B97" s="91" t="s">
        <v>87</v>
      </c>
      <c r="C97" s="91"/>
      <c r="D97" s="91"/>
      <c r="E97" s="91"/>
      <c r="F97" s="91"/>
      <c r="G97" s="91"/>
      <c r="H97" s="17"/>
      <c r="I97" s="38"/>
    </row>
    <row r="98" spans="1:9" x14ac:dyDescent="0.3">
      <c r="A98" s="14" t="s">
        <v>88</v>
      </c>
      <c r="B98" s="84" t="s">
        <v>89</v>
      </c>
      <c r="C98" s="84"/>
      <c r="D98" s="84"/>
      <c r="E98" s="84"/>
      <c r="F98" s="84"/>
      <c r="G98" s="84"/>
      <c r="H98" s="39">
        <v>1.6500000000000001E-2</v>
      </c>
      <c r="I98" s="24">
        <f>TRUNC(H98*((I119+I95+I96)/(1-H103)),2)</f>
        <v>92.28</v>
      </c>
    </row>
    <row r="99" spans="1:9" x14ac:dyDescent="0.3">
      <c r="A99" s="14" t="s">
        <v>90</v>
      </c>
      <c r="B99" s="84" t="s">
        <v>91</v>
      </c>
      <c r="C99" s="84"/>
      <c r="D99" s="84"/>
      <c r="E99" s="84"/>
      <c r="F99" s="84"/>
      <c r="G99" s="84"/>
      <c r="H99" s="39">
        <v>7.5999999999999998E-2</v>
      </c>
      <c r="I99" s="24">
        <f>TRUNC(H99*(I119+I95+I96)/(1-H103),2)</f>
        <v>425.07</v>
      </c>
    </row>
    <row r="100" spans="1:9" x14ac:dyDescent="0.3">
      <c r="A100" s="14" t="s">
        <v>92</v>
      </c>
      <c r="B100" s="84" t="s">
        <v>93</v>
      </c>
      <c r="C100" s="84"/>
      <c r="D100" s="84"/>
      <c r="E100" s="84"/>
      <c r="F100" s="84"/>
      <c r="G100" s="84"/>
      <c r="H100" s="39">
        <v>0.03</v>
      </c>
      <c r="I100" s="24">
        <f>TRUNC(H100*(I119+I95+I96)/(1-H103),2)</f>
        <v>167.79</v>
      </c>
    </row>
    <row r="101" spans="1:9" x14ac:dyDescent="0.3">
      <c r="A101" s="85" t="s">
        <v>94</v>
      </c>
      <c r="B101" s="85"/>
      <c r="C101" s="85"/>
      <c r="D101" s="85"/>
      <c r="E101" s="85"/>
      <c r="F101" s="85"/>
      <c r="G101" s="85"/>
      <c r="H101" s="40">
        <f>SUM(H95:H100)</f>
        <v>0.21249999999999999</v>
      </c>
      <c r="I101" s="27">
        <f>SUM(I95:I100)</f>
        <v>1097.79</v>
      </c>
    </row>
    <row r="102" spans="1:9" x14ac:dyDescent="0.3">
      <c r="A102" s="12"/>
      <c r="B102" s="88"/>
      <c r="C102" s="88"/>
      <c r="D102" s="88"/>
      <c r="E102" s="88"/>
      <c r="F102" s="88"/>
      <c r="G102" s="88"/>
      <c r="H102" s="88"/>
      <c r="I102" s="88"/>
    </row>
    <row r="103" spans="1:9" hidden="1" x14ac:dyDescent="0.3">
      <c r="A103" s="41" t="s">
        <v>95</v>
      </c>
      <c r="B103" s="89" t="s">
        <v>96</v>
      </c>
      <c r="C103" s="89"/>
      <c r="D103" s="89"/>
      <c r="E103" s="89"/>
      <c r="F103" s="89"/>
      <c r="G103" s="89"/>
      <c r="H103" s="42">
        <f>H98+H99+H100</f>
        <v>0.1225</v>
      </c>
      <c r="I103" s="43"/>
    </row>
    <row r="104" spans="1:9" hidden="1" x14ac:dyDescent="0.3">
      <c r="A104" s="44"/>
      <c r="B104" s="90">
        <v>100</v>
      </c>
      <c r="C104" s="90"/>
      <c r="D104" s="90"/>
      <c r="E104" s="90"/>
      <c r="F104" s="90"/>
      <c r="G104" s="90"/>
      <c r="H104" s="46"/>
      <c r="I104" s="47"/>
    </row>
    <row r="105" spans="1:9" hidden="1" x14ac:dyDescent="0.3">
      <c r="A105" s="48"/>
      <c r="B105" s="45"/>
      <c r="C105" s="45"/>
      <c r="D105" s="45"/>
      <c r="E105" s="45"/>
      <c r="F105" s="45"/>
      <c r="G105" s="45"/>
      <c r="H105" s="46"/>
      <c r="I105" s="47"/>
    </row>
    <row r="106" spans="1:9" hidden="1" x14ac:dyDescent="0.3">
      <c r="A106" s="44" t="s">
        <v>97</v>
      </c>
      <c r="B106" s="90" t="s">
        <v>98</v>
      </c>
      <c r="C106" s="90"/>
      <c r="D106" s="90"/>
      <c r="E106" s="90"/>
      <c r="F106" s="90"/>
      <c r="G106" s="90"/>
      <c r="H106" s="46"/>
      <c r="I106" s="47">
        <f>I23+I56+I65+I85+I91+I95+I96</f>
        <v>4907.8903000000009</v>
      </c>
    </row>
    <row r="107" spans="1:9" hidden="1" x14ac:dyDescent="0.3">
      <c r="A107" s="44"/>
      <c r="B107" s="45"/>
      <c r="C107" s="45"/>
      <c r="D107" s="45"/>
      <c r="E107" s="45"/>
      <c r="F107" s="45"/>
      <c r="G107" s="45"/>
      <c r="H107" s="46"/>
      <c r="I107" s="47"/>
    </row>
    <row r="108" spans="1:9" hidden="1" x14ac:dyDescent="0.3">
      <c r="A108" s="44" t="s">
        <v>99</v>
      </c>
      <c r="B108" s="90" t="s">
        <v>100</v>
      </c>
      <c r="C108" s="90"/>
      <c r="D108" s="90"/>
      <c r="E108" s="90"/>
      <c r="F108" s="90"/>
      <c r="G108" s="90"/>
      <c r="H108" s="46"/>
      <c r="I108" s="47">
        <f>TRUNC(I106/(1-H103),2)</f>
        <v>5593.03</v>
      </c>
    </row>
    <row r="109" spans="1:9" hidden="1" x14ac:dyDescent="0.3">
      <c r="A109" s="44"/>
      <c r="B109" s="45"/>
      <c r="C109" s="45"/>
      <c r="D109" s="45"/>
      <c r="E109" s="45"/>
      <c r="F109" s="45"/>
      <c r="G109" s="45"/>
      <c r="H109" s="46"/>
      <c r="I109" s="47"/>
    </row>
    <row r="110" spans="1:9" hidden="1" x14ac:dyDescent="0.3">
      <c r="A110" s="49"/>
      <c r="B110" s="86" t="s">
        <v>101</v>
      </c>
      <c r="C110" s="86"/>
      <c r="D110" s="86"/>
      <c r="E110" s="86"/>
      <c r="F110" s="86"/>
      <c r="G110" s="86"/>
      <c r="H110" s="50"/>
      <c r="I110" s="51">
        <f>I108-I106</f>
        <v>685.13969999999881</v>
      </c>
    </row>
    <row r="111" spans="1:9" x14ac:dyDescent="0.3">
      <c r="A111" s="12"/>
      <c r="B111" s="12"/>
      <c r="C111" s="12"/>
      <c r="D111" s="12"/>
      <c r="E111" s="12"/>
      <c r="F111" s="12"/>
      <c r="G111" s="12"/>
      <c r="H111" s="12"/>
      <c r="I111" s="21"/>
    </row>
    <row r="112" spans="1:9" x14ac:dyDescent="0.3">
      <c r="A112" s="87" t="s">
        <v>102</v>
      </c>
      <c r="B112" s="87"/>
      <c r="C112" s="87"/>
      <c r="D112" s="87"/>
      <c r="E112" s="87"/>
      <c r="F112" s="87"/>
      <c r="G112" s="87"/>
      <c r="H112" s="87"/>
      <c r="I112" s="87"/>
    </row>
    <row r="113" spans="1:9" x14ac:dyDescent="0.3">
      <c r="A113" s="85" t="s">
        <v>103</v>
      </c>
      <c r="B113" s="85"/>
      <c r="C113" s="85"/>
      <c r="D113" s="85"/>
      <c r="E113" s="85"/>
      <c r="F113" s="85"/>
      <c r="G113" s="85"/>
      <c r="H113" s="85"/>
      <c r="I113" s="14" t="s">
        <v>24</v>
      </c>
    </row>
    <row r="114" spans="1:9" x14ac:dyDescent="0.3">
      <c r="A114" s="10" t="s">
        <v>0</v>
      </c>
      <c r="B114" s="84" t="s">
        <v>22</v>
      </c>
      <c r="C114" s="84"/>
      <c r="D114" s="84"/>
      <c r="E114" s="84"/>
      <c r="F114" s="84"/>
      <c r="G114" s="84"/>
      <c r="H114" s="84"/>
      <c r="I114" s="24">
        <f>I23</f>
        <v>1957.23</v>
      </c>
    </row>
    <row r="115" spans="1:9" x14ac:dyDescent="0.3">
      <c r="A115" s="10" t="s">
        <v>1</v>
      </c>
      <c r="B115" s="84" t="s">
        <v>30</v>
      </c>
      <c r="C115" s="84"/>
      <c r="D115" s="84"/>
      <c r="E115" s="84"/>
      <c r="F115" s="84"/>
      <c r="G115" s="84"/>
      <c r="H115" s="84"/>
      <c r="I115" s="24">
        <f>I56</f>
        <v>2092.0703000000003</v>
      </c>
    </row>
    <row r="116" spans="1:9" x14ac:dyDescent="0.3">
      <c r="A116" s="10" t="s">
        <v>2</v>
      </c>
      <c r="B116" s="84" t="s">
        <v>56</v>
      </c>
      <c r="C116" s="84"/>
      <c r="D116" s="84"/>
      <c r="E116" s="84"/>
      <c r="F116" s="84"/>
      <c r="G116" s="84"/>
      <c r="H116" s="84"/>
      <c r="I116" s="24">
        <f>I65</f>
        <v>139.13</v>
      </c>
    </row>
    <row r="117" spans="1:9" x14ac:dyDescent="0.3">
      <c r="A117" s="10" t="s">
        <v>3</v>
      </c>
      <c r="B117" s="84" t="s">
        <v>63</v>
      </c>
      <c r="C117" s="84"/>
      <c r="D117" s="84"/>
      <c r="E117" s="84"/>
      <c r="F117" s="84"/>
      <c r="G117" s="84"/>
      <c r="H117" s="84"/>
      <c r="I117" s="24">
        <f>I85</f>
        <v>45.5</v>
      </c>
    </row>
    <row r="118" spans="1:9" x14ac:dyDescent="0.3">
      <c r="A118" s="10" t="s">
        <v>6</v>
      </c>
      <c r="B118" s="84" t="s">
        <v>80</v>
      </c>
      <c r="C118" s="84"/>
      <c r="D118" s="84"/>
      <c r="E118" s="84"/>
      <c r="F118" s="84"/>
      <c r="G118" s="84"/>
      <c r="H118" s="84"/>
      <c r="I118" s="24">
        <f>I91</f>
        <v>261.31</v>
      </c>
    </row>
    <row r="119" spans="1:9" x14ac:dyDescent="0.3">
      <c r="A119" s="14"/>
      <c r="B119" s="85" t="s">
        <v>104</v>
      </c>
      <c r="C119" s="85"/>
      <c r="D119" s="85"/>
      <c r="E119" s="85"/>
      <c r="F119" s="85"/>
      <c r="G119" s="85"/>
      <c r="H119" s="85"/>
      <c r="I119" s="27">
        <f>SUM(I114:I118)</f>
        <v>4495.2403000000004</v>
      </c>
    </row>
    <row r="120" spans="1:9" x14ac:dyDescent="0.3">
      <c r="A120" s="10" t="s">
        <v>7</v>
      </c>
      <c r="B120" s="84" t="s">
        <v>83</v>
      </c>
      <c r="C120" s="84"/>
      <c r="D120" s="84"/>
      <c r="E120" s="84"/>
      <c r="F120" s="84"/>
      <c r="G120" s="84"/>
      <c r="H120" s="84"/>
      <c r="I120" s="24">
        <f>I101</f>
        <v>1097.79</v>
      </c>
    </row>
    <row r="121" spans="1:9" x14ac:dyDescent="0.3">
      <c r="A121" s="85" t="s">
        <v>105</v>
      </c>
      <c r="B121" s="85"/>
      <c r="C121" s="85"/>
      <c r="D121" s="85"/>
      <c r="E121" s="85"/>
      <c r="F121" s="85"/>
      <c r="G121" s="85"/>
      <c r="H121" s="85"/>
      <c r="I121" s="52">
        <f>TRUNC(I119+I120,2)</f>
        <v>5593.03</v>
      </c>
    </row>
    <row r="122" spans="1:9" x14ac:dyDescent="0.3">
      <c r="A122" s="81" t="s">
        <v>111</v>
      </c>
      <c r="B122" s="82"/>
      <c r="C122" s="82"/>
      <c r="D122" s="82"/>
      <c r="E122" s="82"/>
      <c r="F122" s="82"/>
      <c r="G122" s="82"/>
      <c r="H122" s="83"/>
      <c r="I122" s="53">
        <v>1</v>
      </c>
    </row>
    <row r="123" spans="1:9" x14ac:dyDescent="0.3">
      <c r="A123" s="81" t="s">
        <v>110</v>
      </c>
      <c r="B123" s="82"/>
      <c r="C123" s="82"/>
      <c r="D123" s="82"/>
      <c r="E123" s="82"/>
      <c r="F123" s="82"/>
      <c r="G123" s="82"/>
      <c r="H123" s="83"/>
      <c r="I123" s="52">
        <f>I121*I122</f>
        <v>5593.03</v>
      </c>
    </row>
    <row r="124" spans="1:9" x14ac:dyDescent="0.3">
      <c r="A124" s="54"/>
      <c r="B124" s="55"/>
      <c r="C124" s="56"/>
      <c r="D124" s="56"/>
      <c r="E124" s="56"/>
      <c r="F124" s="56"/>
      <c r="G124" s="56"/>
      <c r="H124" s="56"/>
      <c r="I124" s="56"/>
    </row>
    <row r="125" spans="1:9" x14ac:dyDescent="0.3">
      <c r="A125" s="57"/>
      <c r="B125" s="57"/>
      <c r="C125" s="58"/>
    </row>
    <row r="126" spans="1:9" x14ac:dyDescent="0.3">
      <c r="A126" s="59"/>
      <c r="B126" s="56"/>
      <c r="C126" s="56"/>
    </row>
    <row r="127" spans="1:9" x14ac:dyDescent="0.3">
      <c r="A127" s="59"/>
      <c r="B127" s="56"/>
      <c r="C127" s="56"/>
    </row>
  </sheetData>
  <mergeCells count="126">
    <mergeCell ref="A2:I2"/>
    <mergeCell ref="A1:I1"/>
    <mergeCell ref="K89:K90"/>
    <mergeCell ref="A15:I15"/>
    <mergeCell ref="A3:I3"/>
    <mergeCell ref="B7:G7"/>
    <mergeCell ref="H7:I7"/>
    <mergeCell ref="B8:G8"/>
    <mergeCell ref="H8:I8"/>
    <mergeCell ref="A11:I11"/>
    <mergeCell ref="B12:G12"/>
    <mergeCell ref="H12:I12"/>
    <mergeCell ref="B13:G13"/>
    <mergeCell ref="H13:I13"/>
    <mergeCell ref="A14:I14"/>
    <mergeCell ref="B9:G9"/>
    <mergeCell ref="H9:I9"/>
    <mergeCell ref="A4:I4"/>
    <mergeCell ref="B5:G5"/>
    <mergeCell ref="H5:I5"/>
    <mergeCell ref="B6:G6"/>
    <mergeCell ref="H6:I6"/>
    <mergeCell ref="B21:G21"/>
    <mergeCell ref="B22:G22"/>
    <mergeCell ref="A23:H23"/>
    <mergeCell ref="A25:I25"/>
    <mergeCell ref="A26:G26"/>
    <mergeCell ref="B27:G27"/>
    <mergeCell ref="B16:G16"/>
    <mergeCell ref="B17:G17"/>
    <mergeCell ref="B18:G18"/>
    <mergeCell ref="B19:G19"/>
    <mergeCell ref="B20:G20"/>
    <mergeCell ref="B35:G35"/>
    <mergeCell ref="B36:G36"/>
    <mergeCell ref="B37:G37"/>
    <mergeCell ref="B38:G38"/>
    <mergeCell ref="B39:G39"/>
    <mergeCell ref="A40:G40"/>
    <mergeCell ref="B28:G28"/>
    <mergeCell ref="A29:G29"/>
    <mergeCell ref="A31:G31"/>
    <mergeCell ref="B32:G32"/>
    <mergeCell ref="B33:G33"/>
    <mergeCell ref="B34:G34"/>
    <mergeCell ref="B47:G47"/>
    <mergeCell ref="B48:G48"/>
    <mergeCell ref="A49:H49"/>
    <mergeCell ref="A50:I50"/>
    <mergeCell ref="A51:I51"/>
    <mergeCell ref="A41:I41"/>
    <mergeCell ref="A42:G42"/>
    <mergeCell ref="B43:G43"/>
    <mergeCell ref="B44:G44"/>
    <mergeCell ref="B45:G45"/>
    <mergeCell ref="B46:G46"/>
    <mergeCell ref="A58:I58"/>
    <mergeCell ref="B59:G59"/>
    <mergeCell ref="B60:G60"/>
    <mergeCell ref="B61:G61"/>
    <mergeCell ref="B62:G62"/>
    <mergeCell ref="B63:G63"/>
    <mergeCell ref="A52:H52"/>
    <mergeCell ref="B53:H53"/>
    <mergeCell ref="B54:H54"/>
    <mergeCell ref="B55:H55"/>
    <mergeCell ref="A56:H56"/>
    <mergeCell ref="A57:I57"/>
    <mergeCell ref="B70:G70"/>
    <mergeCell ref="B71:G71"/>
    <mergeCell ref="B72:G72"/>
    <mergeCell ref="B73:G73"/>
    <mergeCell ref="B74:G74"/>
    <mergeCell ref="A75:G75"/>
    <mergeCell ref="B64:G64"/>
    <mergeCell ref="A65:G65"/>
    <mergeCell ref="A66:I66"/>
    <mergeCell ref="A67:I67"/>
    <mergeCell ref="A68:G68"/>
    <mergeCell ref="B69:G69"/>
    <mergeCell ref="A82:H82"/>
    <mergeCell ref="B83:H83"/>
    <mergeCell ref="B84:H84"/>
    <mergeCell ref="A85:H85"/>
    <mergeCell ref="A86:I86"/>
    <mergeCell ref="A87:I87"/>
    <mergeCell ref="A76:I76"/>
    <mergeCell ref="A77:G77"/>
    <mergeCell ref="B78:G78"/>
    <mergeCell ref="A79:G79"/>
    <mergeCell ref="A80:I80"/>
    <mergeCell ref="A81:I81"/>
    <mergeCell ref="B96:G96"/>
    <mergeCell ref="B97:G97"/>
    <mergeCell ref="B98:G98"/>
    <mergeCell ref="B99:G99"/>
    <mergeCell ref="B88:G88"/>
    <mergeCell ref="B89:G89"/>
    <mergeCell ref="B90:G90"/>
    <mergeCell ref="A91:G91"/>
    <mergeCell ref="A92:I92"/>
    <mergeCell ref="A93:I93"/>
    <mergeCell ref="K33:L33"/>
    <mergeCell ref="K38:L42"/>
    <mergeCell ref="A122:H122"/>
    <mergeCell ref="A123:H123"/>
    <mergeCell ref="B116:H116"/>
    <mergeCell ref="B117:H117"/>
    <mergeCell ref="B118:H118"/>
    <mergeCell ref="B119:H119"/>
    <mergeCell ref="B120:H120"/>
    <mergeCell ref="A121:H121"/>
    <mergeCell ref="B108:G108"/>
    <mergeCell ref="B110:G110"/>
    <mergeCell ref="A112:I112"/>
    <mergeCell ref="A113:H113"/>
    <mergeCell ref="B114:H114"/>
    <mergeCell ref="B115:H115"/>
    <mergeCell ref="B100:G100"/>
    <mergeCell ref="A101:G101"/>
    <mergeCell ref="B102:I102"/>
    <mergeCell ref="B103:G103"/>
    <mergeCell ref="B104:G104"/>
    <mergeCell ref="B106:G106"/>
    <mergeCell ref="B94:G94"/>
    <mergeCell ref="B95:G95"/>
  </mergeCells>
  <pageMargins left="0.511811024" right="0.511811024" top="0.78740157499999996" bottom="0.78740157499999996" header="0.31496062000000002" footer="0.31496062000000002"/>
  <pageSetup paperSize="9" scale="48" fitToHeight="0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2E919-A275-472C-93D2-65EC0133E035}">
  <sheetPr>
    <pageSetUpPr fitToPage="1"/>
  </sheetPr>
  <dimension ref="A1:L126"/>
  <sheetViews>
    <sheetView showGridLines="0" zoomScale="89" zoomScaleNormal="89" workbookViewId="0">
      <selection activeCell="K122" sqref="A1:L122"/>
    </sheetView>
  </sheetViews>
  <sheetFormatPr defaultRowHeight="15.6" x14ac:dyDescent="0.3"/>
  <cols>
    <col min="1" max="1" width="10.44140625" style="9" customWidth="1"/>
    <col min="2" max="2" width="49.5546875" style="9" bestFit="1" customWidth="1"/>
    <col min="3" max="6" width="8.88671875" style="9"/>
    <col min="7" max="7" width="9" style="9" bestFit="1" customWidth="1"/>
    <col min="8" max="8" width="9.33203125" style="9" bestFit="1" customWidth="1"/>
    <col min="9" max="9" width="23.6640625" style="9" customWidth="1"/>
    <col min="10" max="10" width="4.21875" style="9" customWidth="1"/>
    <col min="11" max="11" width="27.109375" style="9" customWidth="1"/>
    <col min="12" max="12" width="16" style="9" customWidth="1"/>
    <col min="13" max="16384" width="8.88671875" style="9"/>
  </cols>
  <sheetData>
    <row r="1" spans="1:9" ht="51" customHeight="1" x14ac:dyDescent="0.3">
      <c r="A1" s="124"/>
      <c r="B1" s="124"/>
      <c r="C1" s="124"/>
      <c r="D1" s="124"/>
      <c r="E1" s="124"/>
      <c r="F1" s="124"/>
      <c r="G1" s="124"/>
      <c r="H1" s="124"/>
      <c r="I1" s="124"/>
    </row>
    <row r="2" spans="1:9" ht="16.2" customHeight="1" x14ac:dyDescent="0.3">
      <c r="A2" s="112" t="s">
        <v>164</v>
      </c>
      <c r="B2" s="112"/>
      <c r="C2" s="112"/>
      <c r="D2" s="112"/>
      <c r="E2" s="112"/>
      <c r="F2" s="112"/>
      <c r="G2" s="112"/>
      <c r="H2" s="112"/>
      <c r="I2" s="112"/>
    </row>
    <row r="3" spans="1:9" x14ac:dyDescent="0.3">
      <c r="A3" s="87" t="s">
        <v>115</v>
      </c>
      <c r="B3" s="87"/>
      <c r="C3" s="87"/>
      <c r="D3" s="87"/>
      <c r="E3" s="87"/>
      <c r="F3" s="87"/>
      <c r="G3" s="87"/>
      <c r="H3" s="87"/>
      <c r="I3" s="87"/>
    </row>
    <row r="4" spans="1:9" x14ac:dyDescent="0.3">
      <c r="A4" s="87" t="s">
        <v>15</v>
      </c>
      <c r="B4" s="87"/>
      <c r="C4" s="87"/>
      <c r="D4" s="87"/>
      <c r="E4" s="87"/>
      <c r="F4" s="87"/>
      <c r="G4" s="87"/>
      <c r="H4" s="87"/>
      <c r="I4" s="87"/>
    </row>
    <row r="5" spans="1:9" x14ac:dyDescent="0.3">
      <c r="A5" s="10" t="s">
        <v>0</v>
      </c>
      <c r="B5" s="84" t="s">
        <v>16</v>
      </c>
      <c r="C5" s="84"/>
      <c r="D5" s="84"/>
      <c r="E5" s="84"/>
      <c r="F5" s="84"/>
      <c r="G5" s="84"/>
      <c r="H5" s="117"/>
      <c r="I5" s="118"/>
    </row>
    <row r="6" spans="1:9" ht="41.4" customHeight="1" x14ac:dyDescent="0.3">
      <c r="A6" s="10" t="s">
        <v>1</v>
      </c>
      <c r="B6" s="84" t="s">
        <v>107</v>
      </c>
      <c r="C6" s="84"/>
      <c r="D6" s="84"/>
      <c r="E6" s="84"/>
      <c r="F6" s="84"/>
      <c r="G6" s="84"/>
      <c r="H6" s="119" t="s">
        <v>108</v>
      </c>
      <c r="I6" s="119"/>
    </row>
    <row r="7" spans="1:9" x14ac:dyDescent="0.3">
      <c r="A7" s="10" t="s">
        <v>2</v>
      </c>
      <c r="B7" s="84" t="s">
        <v>18</v>
      </c>
      <c r="C7" s="84"/>
      <c r="D7" s="84"/>
      <c r="E7" s="84"/>
      <c r="F7" s="84"/>
      <c r="G7" s="84"/>
      <c r="H7" s="116" t="s">
        <v>116</v>
      </c>
      <c r="I7" s="110"/>
    </row>
    <row r="8" spans="1:9" ht="28.8" customHeight="1" x14ac:dyDescent="0.3">
      <c r="A8" s="10" t="s">
        <v>3</v>
      </c>
      <c r="B8" s="84" t="s">
        <v>19</v>
      </c>
      <c r="C8" s="84"/>
      <c r="D8" s="84"/>
      <c r="E8" s="84"/>
      <c r="F8" s="84"/>
      <c r="G8" s="84"/>
      <c r="H8" s="110">
        <v>12</v>
      </c>
      <c r="I8" s="110"/>
    </row>
    <row r="9" spans="1:9" x14ac:dyDescent="0.3">
      <c r="A9" s="11" t="s">
        <v>6</v>
      </c>
      <c r="B9" s="113" t="s">
        <v>117</v>
      </c>
      <c r="C9" s="113"/>
      <c r="D9" s="113"/>
      <c r="E9" s="113"/>
      <c r="F9" s="113"/>
      <c r="G9" s="113"/>
      <c r="H9" s="114" t="s">
        <v>148</v>
      </c>
      <c r="I9" s="114"/>
    </row>
    <row r="10" spans="1:9" x14ac:dyDescent="0.3">
      <c r="A10" s="12"/>
      <c r="B10" s="13"/>
      <c r="C10" s="13"/>
      <c r="D10" s="13"/>
      <c r="E10" s="13"/>
      <c r="F10" s="13"/>
      <c r="G10" s="13"/>
      <c r="H10" s="12"/>
      <c r="I10" s="12"/>
    </row>
    <row r="11" spans="1:9" x14ac:dyDescent="0.3">
      <c r="A11" s="87" t="s">
        <v>20</v>
      </c>
      <c r="B11" s="87"/>
      <c r="C11" s="87"/>
      <c r="D11" s="87"/>
      <c r="E11" s="87"/>
      <c r="F11" s="87"/>
      <c r="G11" s="87"/>
      <c r="H11" s="87"/>
      <c r="I11" s="87"/>
    </row>
    <row r="12" spans="1:9" x14ac:dyDescent="0.3">
      <c r="A12" s="10">
        <v>1</v>
      </c>
      <c r="B12" s="84" t="s">
        <v>21</v>
      </c>
      <c r="C12" s="84"/>
      <c r="D12" s="84"/>
      <c r="E12" s="84"/>
      <c r="F12" s="84"/>
      <c r="G12" s="84"/>
      <c r="H12" s="120">
        <v>1865.78</v>
      </c>
      <c r="I12" s="110"/>
    </row>
    <row r="13" spans="1:9" x14ac:dyDescent="0.3">
      <c r="A13" s="10">
        <v>2</v>
      </c>
      <c r="B13" s="84" t="s">
        <v>4</v>
      </c>
      <c r="C13" s="84"/>
      <c r="D13" s="84"/>
      <c r="E13" s="84"/>
      <c r="F13" s="84"/>
      <c r="G13" s="84"/>
      <c r="H13" s="109">
        <v>45658</v>
      </c>
      <c r="I13" s="110"/>
    </row>
    <row r="14" spans="1:9" x14ac:dyDescent="0.3">
      <c r="A14" s="111"/>
      <c r="B14" s="111"/>
      <c r="C14" s="111"/>
      <c r="D14" s="111"/>
      <c r="E14" s="111"/>
      <c r="F14" s="111"/>
      <c r="G14" s="111"/>
      <c r="H14" s="111"/>
      <c r="I14" s="111"/>
    </row>
    <row r="15" spans="1:9" x14ac:dyDescent="0.3">
      <c r="A15" s="94" t="s">
        <v>22</v>
      </c>
      <c r="B15" s="94"/>
      <c r="C15" s="94"/>
      <c r="D15" s="94"/>
      <c r="E15" s="94"/>
      <c r="F15" s="94"/>
      <c r="G15" s="94"/>
      <c r="H15" s="94"/>
      <c r="I15" s="94"/>
    </row>
    <row r="16" spans="1:9" x14ac:dyDescent="0.3">
      <c r="A16" s="14">
        <v>1</v>
      </c>
      <c r="B16" s="85" t="s">
        <v>23</v>
      </c>
      <c r="C16" s="85"/>
      <c r="D16" s="85"/>
      <c r="E16" s="85"/>
      <c r="F16" s="85"/>
      <c r="G16" s="85"/>
      <c r="H16" s="14" t="s">
        <v>13</v>
      </c>
      <c r="I16" s="14" t="s">
        <v>24</v>
      </c>
    </row>
    <row r="17" spans="1:12" x14ac:dyDescent="0.3">
      <c r="A17" s="14" t="s">
        <v>0</v>
      </c>
      <c r="B17" s="84" t="s">
        <v>5</v>
      </c>
      <c r="C17" s="84"/>
      <c r="D17" s="84"/>
      <c r="E17" s="84"/>
      <c r="F17" s="84"/>
      <c r="G17" s="84"/>
      <c r="H17" s="15"/>
      <c r="I17" s="16">
        <f>H12</f>
        <v>1865.78</v>
      </c>
    </row>
    <row r="18" spans="1:12" x14ac:dyDescent="0.3">
      <c r="A18" s="14" t="s">
        <v>1</v>
      </c>
      <c r="B18" s="84" t="s">
        <v>25</v>
      </c>
      <c r="C18" s="84"/>
      <c r="D18" s="84"/>
      <c r="E18" s="84"/>
      <c r="F18" s="84"/>
      <c r="G18" s="84"/>
      <c r="H18" s="17"/>
      <c r="I18" s="24">
        <v>0</v>
      </c>
    </row>
    <row r="19" spans="1:12" x14ac:dyDescent="0.3">
      <c r="A19" s="14" t="s">
        <v>2</v>
      </c>
      <c r="B19" s="84" t="s">
        <v>154</v>
      </c>
      <c r="C19" s="84"/>
      <c r="D19" s="84"/>
      <c r="E19" s="84"/>
      <c r="F19" s="84"/>
      <c r="G19" s="84"/>
      <c r="H19" s="17">
        <v>0.2</v>
      </c>
      <c r="I19" s="16">
        <f>1518*H19</f>
        <v>303.60000000000002</v>
      </c>
    </row>
    <row r="20" spans="1:12" x14ac:dyDescent="0.3">
      <c r="A20" s="14" t="s">
        <v>3</v>
      </c>
      <c r="B20" s="84" t="s">
        <v>27</v>
      </c>
      <c r="C20" s="84"/>
      <c r="D20" s="84"/>
      <c r="E20" s="84"/>
      <c r="F20" s="84"/>
      <c r="G20" s="84"/>
      <c r="H20" s="17"/>
      <c r="I20" s="24">
        <v>0</v>
      </c>
    </row>
    <row r="21" spans="1:12" x14ac:dyDescent="0.3">
      <c r="A21" s="14" t="s">
        <v>6</v>
      </c>
      <c r="B21" s="84" t="s">
        <v>28</v>
      </c>
      <c r="C21" s="84"/>
      <c r="D21" s="84"/>
      <c r="E21" s="84"/>
      <c r="F21" s="84"/>
      <c r="G21" s="84"/>
      <c r="H21" s="18"/>
      <c r="I21" s="24">
        <v>0</v>
      </c>
    </row>
    <row r="22" spans="1:12" x14ac:dyDescent="0.3">
      <c r="A22" s="14" t="s">
        <v>7</v>
      </c>
      <c r="B22" s="84" t="s">
        <v>10</v>
      </c>
      <c r="C22" s="84"/>
      <c r="D22" s="84"/>
      <c r="E22" s="84"/>
      <c r="F22" s="84"/>
      <c r="G22" s="84"/>
      <c r="H22" s="17"/>
      <c r="I22" s="24">
        <v>0</v>
      </c>
    </row>
    <row r="23" spans="1:12" x14ac:dyDescent="0.3">
      <c r="A23" s="85" t="s">
        <v>29</v>
      </c>
      <c r="B23" s="85"/>
      <c r="C23" s="85"/>
      <c r="D23" s="85"/>
      <c r="E23" s="85"/>
      <c r="F23" s="85"/>
      <c r="G23" s="85"/>
      <c r="H23" s="85"/>
      <c r="I23" s="19">
        <f>SUM(I17:I22)</f>
        <v>2169.38</v>
      </c>
    </row>
    <row r="24" spans="1:12" x14ac:dyDescent="0.3">
      <c r="A24" s="20"/>
      <c r="B24" s="20"/>
      <c r="C24" s="20"/>
      <c r="D24" s="20"/>
      <c r="E24" s="20"/>
      <c r="F24" s="20"/>
      <c r="G24" s="20"/>
      <c r="H24" s="20"/>
      <c r="I24" s="21"/>
    </row>
    <row r="25" spans="1:12" x14ac:dyDescent="0.3">
      <c r="A25" s="94" t="s">
        <v>30</v>
      </c>
      <c r="B25" s="94"/>
      <c r="C25" s="94"/>
      <c r="D25" s="94"/>
      <c r="E25" s="94"/>
      <c r="F25" s="94"/>
      <c r="G25" s="94"/>
      <c r="H25" s="94"/>
      <c r="I25" s="94"/>
    </row>
    <row r="26" spans="1:12" x14ac:dyDescent="0.3">
      <c r="A26" s="108" t="s">
        <v>31</v>
      </c>
      <c r="B26" s="108"/>
      <c r="C26" s="108"/>
      <c r="D26" s="108"/>
      <c r="E26" s="108"/>
      <c r="F26" s="108"/>
      <c r="G26" s="108"/>
      <c r="H26" s="22" t="s">
        <v>13</v>
      </c>
      <c r="I26" s="22" t="s">
        <v>24</v>
      </c>
    </row>
    <row r="27" spans="1:12" x14ac:dyDescent="0.3">
      <c r="A27" s="14" t="s">
        <v>0</v>
      </c>
      <c r="B27" s="84" t="s">
        <v>32</v>
      </c>
      <c r="C27" s="84"/>
      <c r="D27" s="84"/>
      <c r="E27" s="84"/>
      <c r="F27" s="84"/>
      <c r="G27" s="84"/>
      <c r="H27" s="23">
        <v>8.3333000000000004E-2</v>
      </c>
      <c r="I27" s="24">
        <f>TRUNC($I$23*H27,2)</f>
        <v>180.78</v>
      </c>
    </row>
    <row r="28" spans="1:12" x14ac:dyDescent="0.3">
      <c r="A28" s="14" t="s">
        <v>1</v>
      </c>
      <c r="B28" s="84" t="s">
        <v>33</v>
      </c>
      <c r="C28" s="84"/>
      <c r="D28" s="84"/>
      <c r="E28" s="84"/>
      <c r="F28" s="84"/>
      <c r="G28" s="84"/>
      <c r="H28" s="25">
        <v>0.121</v>
      </c>
      <c r="I28" s="24">
        <f>TRUNC($I$23*H28,2)</f>
        <v>262.49</v>
      </c>
    </row>
    <row r="29" spans="1:12" x14ac:dyDescent="0.3">
      <c r="A29" s="85" t="s">
        <v>34</v>
      </c>
      <c r="B29" s="85"/>
      <c r="C29" s="85"/>
      <c r="D29" s="85"/>
      <c r="E29" s="85"/>
      <c r="F29" s="85"/>
      <c r="G29" s="85"/>
      <c r="H29" s="26">
        <f>SUM(H27:H28)</f>
        <v>0.20433299999999999</v>
      </c>
      <c r="I29" s="27">
        <f>SUM(I27:I28)</f>
        <v>443.27</v>
      </c>
    </row>
    <row r="30" spans="1:12" x14ac:dyDescent="0.3">
      <c r="A30" s="125"/>
      <c r="B30" s="126"/>
      <c r="C30" s="126"/>
      <c r="D30" s="126"/>
      <c r="E30" s="126"/>
      <c r="F30" s="126"/>
      <c r="G30" s="126"/>
      <c r="H30" s="126"/>
      <c r="I30" s="126"/>
    </row>
    <row r="31" spans="1:12" x14ac:dyDescent="0.3">
      <c r="A31" s="108" t="s">
        <v>35</v>
      </c>
      <c r="B31" s="108"/>
      <c r="C31" s="108"/>
      <c r="D31" s="108"/>
      <c r="E31" s="108"/>
      <c r="F31" s="108"/>
      <c r="G31" s="108"/>
      <c r="H31" s="22" t="s">
        <v>13</v>
      </c>
      <c r="I31" s="22" t="s">
        <v>24</v>
      </c>
    </row>
    <row r="32" spans="1:12" x14ac:dyDescent="0.3">
      <c r="A32" s="14" t="s">
        <v>0</v>
      </c>
      <c r="B32" s="84" t="s">
        <v>36</v>
      </c>
      <c r="C32" s="84"/>
      <c r="D32" s="84"/>
      <c r="E32" s="84"/>
      <c r="F32" s="84"/>
      <c r="G32" s="84"/>
      <c r="H32" s="23">
        <v>0.2</v>
      </c>
      <c r="I32" s="24">
        <f>TRUNC(($I$23+$I$29)*$H$32,2)</f>
        <v>522.53</v>
      </c>
      <c r="K32" s="79" t="s">
        <v>142</v>
      </c>
      <c r="L32" s="79"/>
    </row>
    <row r="33" spans="1:12" x14ac:dyDescent="0.3">
      <c r="A33" s="14" t="s">
        <v>1</v>
      </c>
      <c r="B33" s="84" t="s">
        <v>37</v>
      </c>
      <c r="C33" s="84"/>
      <c r="D33" s="84"/>
      <c r="E33" s="84"/>
      <c r="F33" s="84"/>
      <c r="G33" s="84"/>
      <c r="H33" s="23">
        <v>2.5000000000000001E-2</v>
      </c>
      <c r="I33" s="24">
        <f>TRUNC(($I$23+$I$29)*$H$33,2)</f>
        <v>65.31</v>
      </c>
      <c r="K33" s="30" t="s">
        <v>137</v>
      </c>
      <c r="L33" s="31">
        <v>1.5</v>
      </c>
    </row>
    <row r="34" spans="1:12" x14ac:dyDescent="0.3">
      <c r="A34" s="14" t="s">
        <v>2</v>
      </c>
      <c r="B34" s="84" t="s">
        <v>38</v>
      </c>
      <c r="C34" s="84"/>
      <c r="D34" s="84"/>
      <c r="E34" s="84"/>
      <c r="F34" s="84"/>
      <c r="G34" s="84"/>
      <c r="H34" s="29">
        <v>0.03</v>
      </c>
      <c r="I34" s="24">
        <f>TRUNC(($I$23+$I$29)*$H$34,2)</f>
        <v>78.37</v>
      </c>
      <c r="K34" s="30" t="s">
        <v>138</v>
      </c>
      <c r="L34" s="32">
        <f>L33*2</f>
        <v>3</v>
      </c>
    </row>
    <row r="35" spans="1:12" x14ac:dyDescent="0.3">
      <c r="A35" s="14" t="s">
        <v>3</v>
      </c>
      <c r="B35" s="84" t="s">
        <v>39</v>
      </c>
      <c r="C35" s="84"/>
      <c r="D35" s="84"/>
      <c r="E35" s="84"/>
      <c r="F35" s="84"/>
      <c r="G35" s="84"/>
      <c r="H35" s="23">
        <v>1.4999999999999999E-2</v>
      </c>
      <c r="I35" s="24">
        <f>TRUNC(($I$23+$I$29)*$H$35,2)</f>
        <v>39.18</v>
      </c>
      <c r="K35" s="30" t="s">
        <v>139</v>
      </c>
      <c r="L35" s="32">
        <f>L34*22</f>
        <v>66</v>
      </c>
    </row>
    <row r="36" spans="1:12" x14ac:dyDescent="0.3">
      <c r="A36" s="14" t="s">
        <v>6</v>
      </c>
      <c r="B36" s="84" t="s">
        <v>40</v>
      </c>
      <c r="C36" s="84"/>
      <c r="D36" s="84"/>
      <c r="E36" s="84"/>
      <c r="F36" s="84"/>
      <c r="G36" s="84"/>
      <c r="H36" s="23">
        <v>0.01</v>
      </c>
      <c r="I36" s="24">
        <f>TRUNC(($I$23+$I$29)*$H$36,2)</f>
        <v>26.12</v>
      </c>
      <c r="K36" s="30" t="s">
        <v>140</v>
      </c>
      <c r="L36" s="32">
        <f>I17*6%</f>
        <v>111.9468</v>
      </c>
    </row>
    <row r="37" spans="1:12" x14ac:dyDescent="0.3">
      <c r="A37" s="14" t="s">
        <v>7</v>
      </c>
      <c r="B37" s="84" t="s">
        <v>41</v>
      </c>
      <c r="C37" s="84"/>
      <c r="D37" s="84"/>
      <c r="E37" s="84"/>
      <c r="F37" s="84"/>
      <c r="G37" s="84"/>
      <c r="H37" s="23">
        <v>6.0000000000000001E-3</v>
      </c>
      <c r="I37" s="24">
        <f>TRUNC(($I$23+$I$29)*$H$37,2)</f>
        <v>15.67</v>
      </c>
      <c r="K37" s="72" t="s">
        <v>141</v>
      </c>
      <c r="L37" s="72"/>
    </row>
    <row r="38" spans="1:12" x14ac:dyDescent="0.3">
      <c r="A38" s="14" t="s">
        <v>8</v>
      </c>
      <c r="B38" s="84" t="s">
        <v>42</v>
      </c>
      <c r="C38" s="84"/>
      <c r="D38" s="84"/>
      <c r="E38" s="84"/>
      <c r="F38" s="84"/>
      <c r="G38" s="84"/>
      <c r="H38" s="23">
        <v>2E-3</v>
      </c>
      <c r="I38" s="24">
        <f>TRUNC(($I$23+$I$29)*$H$38,2)</f>
        <v>5.22</v>
      </c>
      <c r="K38" s="72"/>
      <c r="L38" s="72"/>
    </row>
    <row r="39" spans="1:12" x14ac:dyDescent="0.3">
      <c r="A39" s="14" t="s">
        <v>9</v>
      </c>
      <c r="B39" s="84" t="s">
        <v>43</v>
      </c>
      <c r="C39" s="84"/>
      <c r="D39" s="84"/>
      <c r="E39" s="84"/>
      <c r="F39" s="84"/>
      <c r="G39" s="84"/>
      <c r="H39" s="23">
        <v>0.08</v>
      </c>
      <c r="I39" s="24">
        <f>TRUNC(($I$23+$I$29)*$H$39,2)</f>
        <v>209.01</v>
      </c>
      <c r="K39" s="72"/>
      <c r="L39" s="72"/>
    </row>
    <row r="40" spans="1:12" x14ac:dyDescent="0.3">
      <c r="A40" s="85" t="s">
        <v>44</v>
      </c>
      <c r="B40" s="85"/>
      <c r="C40" s="85"/>
      <c r="D40" s="85"/>
      <c r="E40" s="85"/>
      <c r="F40" s="85"/>
      <c r="G40" s="85"/>
      <c r="H40" s="26">
        <f>SUM(H32:H39)</f>
        <v>0.36800000000000005</v>
      </c>
      <c r="I40" s="27">
        <f>SUM(I32:I39)</f>
        <v>961.40999999999985</v>
      </c>
      <c r="K40" s="72"/>
      <c r="L40" s="72"/>
    </row>
    <row r="41" spans="1:12" x14ac:dyDescent="0.3">
      <c r="A41" s="103"/>
      <c r="B41" s="103"/>
      <c r="C41" s="103"/>
      <c r="D41" s="103"/>
      <c r="E41" s="103"/>
      <c r="F41" s="103"/>
      <c r="G41" s="103"/>
      <c r="H41" s="103"/>
      <c r="I41" s="104"/>
      <c r="K41" s="72"/>
      <c r="L41" s="72"/>
    </row>
    <row r="42" spans="1:12" x14ac:dyDescent="0.3">
      <c r="A42" s="108" t="s">
        <v>45</v>
      </c>
      <c r="B42" s="108"/>
      <c r="C42" s="108"/>
      <c r="D42" s="108"/>
      <c r="E42" s="108"/>
      <c r="F42" s="108"/>
      <c r="G42" s="108"/>
      <c r="H42" s="34"/>
      <c r="I42" s="22" t="s">
        <v>24</v>
      </c>
    </row>
    <row r="43" spans="1:12" x14ac:dyDescent="0.3">
      <c r="A43" s="14" t="s">
        <v>0</v>
      </c>
      <c r="B43" s="95" t="s">
        <v>136</v>
      </c>
      <c r="C43" s="95"/>
      <c r="D43" s="95"/>
      <c r="E43" s="95"/>
      <c r="F43" s="95"/>
      <c r="G43" s="95"/>
      <c r="H43" s="10" t="s">
        <v>46</v>
      </c>
      <c r="I43" s="35">
        <v>0</v>
      </c>
    </row>
    <row r="44" spans="1:12" x14ac:dyDescent="0.3">
      <c r="A44" s="14" t="s">
        <v>1</v>
      </c>
      <c r="B44" s="95" t="s">
        <v>143</v>
      </c>
      <c r="C44" s="95"/>
      <c r="D44" s="95"/>
      <c r="E44" s="95"/>
      <c r="F44" s="95"/>
      <c r="G44" s="95"/>
      <c r="H44" s="10" t="s">
        <v>46</v>
      </c>
      <c r="I44" s="35">
        <f>(27.97*22)-((27.97*22)*1%)</f>
        <v>609.18659999999988</v>
      </c>
    </row>
    <row r="45" spans="1:12" x14ac:dyDescent="0.3">
      <c r="A45" s="14" t="s">
        <v>1</v>
      </c>
      <c r="B45" s="95" t="s">
        <v>144</v>
      </c>
      <c r="C45" s="95"/>
      <c r="D45" s="95"/>
      <c r="E45" s="95"/>
      <c r="F45" s="95"/>
      <c r="G45" s="95"/>
      <c r="H45" s="10" t="s">
        <v>46</v>
      </c>
      <c r="I45" s="35">
        <f>(17.06*4)-((17.06*4)*1%)</f>
        <v>67.557599999999994</v>
      </c>
    </row>
    <row r="46" spans="1:12" x14ac:dyDescent="0.3">
      <c r="A46" s="14" t="s">
        <v>2</v>
      </c>
      <c r="B46" s="105" t="s">
        <v>145</v>
      </c>
      <c r="C46" s="106"/>
      <c r="D46" s="106"/>
      <c r="E46" s="106"/>
      <c r="F46" s="106"/>
      <c r="G46" s="107"/>
      <c r="H46" s="10" t="s">
        <v>46</v>
      </c>
      <c r="I46" s="35">
        <f>I23*7%</f>
        <v>151.85660000000001</v>
      </c>
    </row>
    <row r="47" spans="1:12" x14ac:dyDescent="0.3">
      <c r="A47" s="14" t="s">
        <v>3</v>
      </c>
      <c r="B47" s="95" t="s">
        <v>146</v>
      </c>
      <c r="C47" s="95"/>
      <c r="D47" s="95"/>
      <c r="E47" s="95"/>
      <c r="F47" s="95"/>
      <c r="G47" s="95"/>
      <c r="H47" s="10" t="s">
        <v>46</v>
      </c>
      <c r="I47" s="35">
        <v>11</v>
      </c>
    </row>
    <row r="48" spans="1:12" x14ac:dyDescent="0.3">
      <c r="A48" s="14" t="s">
        <v>7</v>
      </c>
      <c r="B48" s="121"/>
      <c r="C48" s="122"/>
      <c r="D48" s="122"/>
      <c r="E48" s="122"/>
      <c r="F48" s="122"/>
      <c r="G48" s="123"/>
      <c r="H48" s="10" t="s">
        <v>46</v>
      </c>
      <c r="I48" s="35">
        <v>0</v>
      </c>
    </row>
    <row r="49" spans="1:9" x14ac:dyDescent="0.3">
      <c r="A49" s="81" t="s">
        <v>47</v>
      </c>
      <c r="B49" s="82"/>
      <c r="C49" s="82"/>
      <c r="D49" s="82"/>
      <c r="E49" s="82"/>
      <c r="F49" s="82"/>
      <c r="G49" s="82"/>
      <c r="H49" s="83"/>
      <c r="I49" s="27">
        <f>SUM(I43:I48)</f>
        <v>839.60079999999994</v>
      </c>
    </row>
    <row r="50" spans="1:9" x14ac:dyDescent="0.3">
      <c r="A50" s="103"/>
      <c r="B50" s="103"/>
      <c r="C50" s="103"/>
      <c r="D50" s="103"/>
      <c r="E50" s="103"/>
      <c r="F50" s="103"/>
      <c r="G50" s="103"/>
      <c r="H50" s="103"/>
      <c r="I50" s="104"/>
    </row>
    <row r="51" spans="1:9" x14ac:dyDescent="0.3">
      <c r="A51" s="87" t="s">
        <v>48</v>
      </c>
      <c r="B51" s="87"/>
      <c r="C51" s="87"/>
      <c r="D51" s="87"/>
      <c r="E51" s="87"/>
      <c r="F51" s="87"/>
      <c r="G51" s="87"/>
      <c r="H51" s="87"/>
      <c r="I51" s="87"/>
    </row>
    <row r="52" spans="1:9" x14ac:dyDescent="0.3">
      <c r="A52" s="85" t="s">
        <v>49</v>
      </c>
      <c r="B52" s="85"/>
      <c r="C52" s="85"/>
      <c r="D52" s="85"/>
      <c r="E52" s="85"/>
      <c r="F52" s="85"/>
      <c r="G52" s="85"/>
      <c r="H52" s="85"/>
      <c r="I52" s="14" t="s">
        <v>24</v>
      </c>
    </row>
    <row r="53" spans="1:9" x14ac:dyDescent="0.3">
      <c r="A53" s="14" t="s">
        <v>50</v>
      </c>
      <c r="B53" s="84" t="s">
        <v>51</v>
      </c>
      <c r="C53" s="84"/>
      <c r="D53" s="84"/>
      <c r="E53" s="84"/>
      <c r="F53" s="84"/>
      <c r="G53" s="84"/>
      <c r="H53" s="84"/>
      <c r="I53" s="24">
        <f>I29</f>
        <v>443.27</v>
      </c>
    </row>
    <row r="54" spans="1:9" x14ac:dyDescent="0.3">
      <c r="A54" s="14" t="s">
        <v>52</v>
      </c>
      <c r="B54" s="84" t="s">
        <v>53</v>
      </c>
      <c r="C54" s="84"/>
      <c r="D54" s="84"/>
      <c r="E54" s="84"/>
      <c r="F54" s="84"/>
      <c r="G54" s="84"/>
      <c r="H54" s="84"/>
      <c r="I54" s="24">
        <f>I40</f>
        <v>961.40999999999985</v>
      </c>
    </row>
    <row r="55" spans="1:9" x14ac:dyDescent="0.3">
      <c r="A55" s="14" t="s">
        <v>54</v>
      </c>
      <c r="B55" s="84" t="s">
        <v>11</v>
      </c>
      <c r="C55" s="84"/>
      <c r="D55" s="84"/>
      <c r="E55" s="84"/>
      <c r="F55" s="84"/>
      <c r="G55" s="84"/>
      <c r="H55" s="84"/>
      <c r="I55" s="24">
        <f>I49</f>
        <v>839.60079999999994</v>
      </c>
    </row>
    <row r="56" spans="1:9" x14ac:dyDescent="0.3">
      <c r="A56" s="85" t="s">
        <v>55</v>
      </c>
      <c r="B56" s="85"/>
      <c r="C56" s="85"/>
      <c r="D56" s="85"/>
      <c r="E56" s="85"/>
      <c r="F56" s="85"/>
      <c r="G56" s="85"/>
      <c r="H56" s="85"/>
      <c r="I56" s="27">
        <f>SUM(I53:I55)</f>
        <v>2244.2807999999995</v>
      </c>
    </row>
    <row r="57" spans="1:9" x14ac:dyDescent="0.3">
      <c r="A57" s="92"/>
      <c r="B57" s="93"/>
      <c r="C57" s="93"/>
      <c r="D57" s="93"/>
      <c r="E57" s="93"/>
      <c r="F57" s="93"/>
      <c r="G57" s="93"/>
      <c r="H57" s="93"/>
      <c r="I57" s="93"/>
    </row>
    <row r="58" spans="1:9" x14ac:dyDescent="0.3">
      <c r="A58" s="94" t="s">
        <v>56</v>
      </c>
      <c r="B58" s="94"/>
      <c r="C58" s="94"/>
      <c r="D58" s="94"/>
      <c r="E58" s="94"/>
      <c r="F58" s="94"/>
      <c r="G58" s="94"/>
      <c r="H58" s="94"/>
      <c r="I58" s="94"/>
    </row>
    <row r="59" spans="1:9" x14ac:dyDescent="0.3">
      <c r="A59" s="14">
        <v>3</v>
      </c>
      <c r="B59" s="85" t="s">
        <v>57</v>
      </c>
      <c r="C59" s="85"/>
      <c r="D59" s="85"/>
      <c r="E59" s="85"/>
      <c r="F59" s="85"/>
      <c r="G59" s="85"/>
      <c r="H59" s="14" t="s">
        <v>13</v>
      </c>
      <c r="I59" s="14" t="s">
        <v>24</v>
      </c>
    </row>
    <row r="60" spans="1:9" x14ac:dyDescent="0.3">
      <c r="A60" s="14" t="s">
        <v>0</v>
      </c>
      <c r="B60" s="84" t="s">
        <v>58</v>
      </c>
      <c r="C60" s="84"/>
      <c r="D60" s="84"/>
      <c r="E60" s="84"/>
      <c r="F60" s="84"/>
      <c r="G60" s="84"/>
      <c r="H60" s="23">
        <f>(1/12)*5%</f>
        <v>4.1666666666666666E-3</v>
      </c>
      <c r="I60" s="24">
        <f>TRUNC(H60*$I$23,2)</f>
        <v>9.0299999999999994</v>
      </c>
    </row>
    <row r="61" spans="1:9" x14ac:dyDescent="0.3">
      <c r="A61" s="14" t="s">
        <v>1</v>
      </c>
      <c r="B61" s="84" t="s">
        <v>59</v>
      </c>
      <c r="C61" s="84"/>
      <c r="D61" s="84"/>
      <c r="E61" s="84"/>
      <c r="F61" s="84"/>
      <c r="G61" s="84"/>
      <c r="H61" s="23">
        <f>H39*H60</f>
        <v>3.3333333333333332E-4</v>
      </c>
      <c r="I61" s="24">
        <f>TRUNC(H61*$I$23,2)</f>
        <v>0.72</v>
      </c>
    </row>
    <row r="62" spans="1:9" x14ac:dyDescent="0.3">
      <c r="A62" s="14" t="s">
        <v>2</v>
      </c>
      <c r="B62" s="84" t="s">
        <v>60</v>
      </c>
      <c r="C62" s="84"/>
      <c r="D62" s="84"/>
      <c r="E62" s="84"/>
      <c r="F62" s="84"/>
      <c r="G62" s="84"/>
      <c r="H62" s="23">
        <f>((7/30)/12)</f>
        <v>1.9444444444444445E-2</v>
      </c>
      <c r="I62" s="24">
        <f t="shared" ref="I62:I63" si="0">TRUNC(H62*$I$23,2)</f>
        <v>42.18</v>
      </c>
    </row>
    <row r="63" spans="1:9" x14ac:dyDescent="0.3">
      <c r="A63" s="14" t="s">
        <v>3</v>
      </c>
      <c r="B63" s="84" t="s">
        <v>61</v>
      </c>
      <c r="C63" s="84"/>
      <c r="D63" s="84"/>
      <c r="E63" s="84"/>
      <c r="F63" s="84"/>
      <c r="G63" s="84"/>
      <c r="H63" s="25">
        <f>H40*H62</f>
        <v>7.1555555555555565E-3</v>
      </c>
      <c r="I63" s="24">
        <f t="shared" si="0"/>
        <v>15.52</v>
      </c>
    </row>
    <row r="64" spans="1:9" ht="34.799999999999997" customHeight="1" x14ac:dyDescent="0.3">
      <c r="A64" s="14" t="s">
        <v>6</v>
      </c>
      <c r="B64" s="100" t="s">
        <v>106</v>
      </c>
      <c r="C64" s="100"/>
      <c r="D64" s="100"/>
      <c r="E64" s="100"/>
      <c r="F64" s="100"/>
      <c r="G64" s="100"/>
      <c r="H64" s="23">
        <v>0.04</v>
      </c>
      <c r="I64" s="24">
        <f>TRUNC(H64*$I$23,2)</f>
        <v>86.77</v>
      </c>
    </row>
    <row r="65" spans="1:9" x14ac:dyDescent="0.3">
      <c r="A65" s="85" t="s">
        <v>62</v>
      </c>
      <c r="B65" s="85"/>
      <c r="C65" s="85"/>
      <c r="D65" s="85"/>
      <c r="E65" s="85"/>
      <c r="F65" s="85"/>
      <c r="G65" s="85"/>
      <c r="H65" s="26">
        <f>SUM(H60:H64)</f>
        <v>7.1099999999999997E-2</v>
      </c>
      <c r="I65" s="27">
        <f>SUM(I60:I64)</f>
        <v>154.22</v>
      </c>
    </row>
    <row r="66" spans="1:9" x14ac:dyDescent="0.3">
      <c r="A66" s="101"/>
      <c r="B66" s="102"/>
      <c r="C66" s="102"/>
      <c r="D66" s="102"/>
      <c r="E66" s="102"/>
      <c r="F66" s="102"/>
      <c r="G66" s="102"/>
      <c r="H66" s="102"/>
      <c r="I66" s="102"/>
    </row>
    <row r="67" spans="1:9" x14ac:dyDescent="0.3">
      <c r="A67" s="94" t="s">
        <v>63</v>
      </c>
      <c r="B67" s="94"/>
      <c r="C67" s="94"/>
      <c r="D67" s="94"/>
      <c r="E67" s="94"/>
      <c r="F67" s="94"/>
      <c r="G67" s="94"/>
      <c r="H67" s="94"/>
      <c r="I67" s="94"/>
    </row>
    <row r="68" spans="1:9" x14ac:dyDescent="0.3">
      <c r="A68" s="85" t="s">
        <v>64</v>
      </c>
      <c r="B68" s="85"/>
      <c r="C68" s="85"/>
      <c r="D68" s="85"/>
      <c r="E68" s="85"/>
      <c r="F68" s="85"/>
      <c r="G68" s="85"/>
      <c r="H68" s="14" t="s">
        <v>13</v>
      </c>
      <c r="I68" s="14" t="s">
        <v>24</v>
      </c>
    </row>
    <row r="69" spans="1:9" x14ac:dyDescent="0.3">
      <c r="A69" s="14" t="s">
        <v>0</v>
      </c>
      <c r="B69" s="84" t="s">
        <v>65</v>
      </c>
      <c r="C69" s="84"/>
      <c r="D69" s="84"/>
      <c r="E69" s="84"/>
      <c r="F69" s="84"/>
      <c r="G69" s="84"/>
      <c r="H69" s="23">
        <f>(1/12/12)+(1/12/12)+(1/12/12/3)</f>
        <v>1.6203703703703703E-2</v>
      </c>
      <c r="I69" s="24">
        <f>TRUNC(($I$23)*H69,2)</f>
        <v>35.15</v>
      </c>
    </row>
    <row r="70" spans="1:9" x14ac:dyDescent="0.3">
      <c r="A70" s="14" t="s">
        <v>1</v>
      </c>
      <c r="B70" s="84" t="s">
        <v>66</v>
      </c>
      <c r="C70" s="84"/>
      <c r="D70" s="84"/>
      <c r="E70" s="84"/>
      <c r="F70" s="84"/>
      <c r="G70" s="84"/>
      <c r="H70" s="23">
        <f>((1/30))/12</f>
        <v>2.7777777777777779E-3</v>
      </c>
      <c r="I70" s="24">
        <f t="shared" ref="I70:I74" si="1">TRUNC(($I$23)*H70,2)</f>
        <v>6.02</v>
      </c>
    </row>
    <row r="71" spans="1:9" x14ac:dyDescent="0.3">
      <c r="A71" s="14" t="s">
        <v>2</v>
      </c>
      <c r="B71" s="84" t="s">
        <v>67</v>
      </c>
      <c r="C71" s="84"/>
      <c r="D71" s="84"/>
      <c r="E71" s="84"/>
      <c r="F71" s="84"/>
      <c r="G71" s="84"/>
      <c r="H71" s="23">
        <f>((5/30)/12)*1.5%</f>
        <v>2.0833333333333332E-4</v>
      </c>
      <c r="I71" s="24">
        <f t="shared" si="1"/>
        <v>0.45</v>
      </c>
    </row>
    <row r="72" spans="1:9" x14ac:dyDescent="0.3">
      <c r="A72" s="14" t="s">
        <v>3</v>
      </c>
      <c r="B72" s="84" t="s">
        <v>68</v>
      </c>
      <c r="C72" s="84"/>
      <c r="D72" s="84"/>
      <c r="E72" s="84"/>
      <c r="F72" s="84"/>
      <c r="G72" s="84"/>
      <c r="H72" s="23">
        <f>((15/30)/12)*8%</f>
        <v>3.3333333333333331E-3</v>
      </c>
      <c r="I72" s="24">
        <f t="shared" si="1"/>
        <v>7.23</v>
      </c>
    </row>
    <row r="73" spans="1:9" x14ac:dyDescent="0.3">
      <c r="A73" s="14" t="s">
        <v>6</v>
      </c>
      <c r="B73" s="84" t="s">
        <v>69</v>
      </c>
      <c r="C73" s="84"/>
      <c r="D73" s="84"/>
      <c r="E73" s="84"/>
      <c r="F73" s="84"/>
      <c r="G73" s="84"/>
      <c r="H73" s="23">
        <f>(((4*8.33%)+(4*2.78%))/12)*2%</f>
        <v>7.4066666666666671E-4</v>
      </c>
      <c r="I73" s="24">
        <f t="shared" si="1"/>
        <v>1.6</v>
      </c>
    </row>
    <row r="74" spans="1:9" x14ac:dyDescent="0.3">
      <c r="A74" s="14" t="s">
        <v>7</v>
      </c>
      <c r="B74" s="84" t="s">
        <v>70</v>
      </c>
      <c r="C74" s="84"/>
      <c r="D74" s="84"/>
      <c r="E74" s="84"/>
      <c r="F74" s="84"/>
      <c r="G74" s="84"/>
      <c r="H74" s="23">
        <v>0</v>
      </c>
      <c r="I74" s="24">
        <f t="shared" si="1"/>
        <v>0</v>
      </c>
    </row>
    <row r="75" spans="1:9" x14ac:dyDescent="0.3">
      <c r="A75" s="85" t="s">
        <v>71</v>
      </c>
      <c r="B75" s="85"/>
      <c r="C75" s="85"/>
      <c r="D75" s="85"/>
      <c r="E75" s="85"/>
      <c r="F75" s="85"/>
      <c r="G75" s="85"/>
      <c r="H75" s="26">
        <f>SUM(H69:H74)</f>
        <v>2.3263814814814817E-2</v>
      </c>
      <c r="I75" s="27">
        <f>SUM(I69:I74)</f>
        <v>50.45000000000001</v>
      </c>
    </row>
    <row r="76" spans="1:9" x14ac:dyDescent="0.3">
      <c r="A76" s="98"/>
      <c r="B76" s="99"/>
      <c r="C76" s="99"/>
      <c r="D76" s="99"/>
      <c r="E76" s="99"/>
      <c r="F76" s="99"/>
      <c r="G76" s="99"/>
      <c r="H76" s="99"/>
      <c r="I76" s="99"/>
    </row>
    <row r="77" spans="1:9" x14ac:dyDescent="0.3">
      <c r="A77" s="85" t="s">
        <v>72</v>
      </c>
      <c r="B77" s="85"/>
      <c r="C77" s="85"/>
      <c r="D77" s="85"/>
      <c r="E77" s="85"/>
      <c r="F77" s="85"/>
      <c r="G77" s="85"/>
      <c r="H77" s="14" t="s">
        <v>13</v>
      </c>
      <c r="I77" s="14" t="s">
        <v>24</v>
      </c>
    </row>
    <row r="78" spans="1:9" x14ac:dyDescent="0.3">
      <c r="A78" s="14" t="s">
        <v>0</v>
      </c>
      <c r="B78" s="100" t="s">
        <v>73</v>
      </c>
      <c r="C78" s="84"/>
      <c r="D78" s="84"/>
      <c r="E78" s="84"/>
      <c r="F78" s="84"/>
      <c r="G78" s="84"/>
      <c r="H78" s="23">
        <v>0</v>
      </c>
      <c r="I78" s="24">
        <v>0</v>
      </c>
    </row>
    <row r="79" spans="1:9" x14ac:dyDescent="0.3">
      <c r="A79" s="85" t="s">
        <v>74</v>
      </c>
      <c r="B79" s="85"/>
      <c r="C79" s="85"/>
      <c r="D79" s="85"/>
      <c r="E79" s="85"/>
      <c r="F79" s="85"/>
      <c r="G79" s="85"/>
      <c r="H79" s="26">
        <v>0</v>
      </c>
      <c r="I79" s="27">
        <v>0</v>
      </c>
    </row>
    <row r="80" spans="1:9" x14ac:dyDescent="0.3">
      <c r="A80" s="96"/>
      <c r="B80" s="97"/>
      <c r="C80" s="97"/>
      <c r="D80" s="97"/>
      <c r="E80" s="97"/>
      <c r="F80" s="97"/>
      <c r="G80" s="97"/>
      <c r="H80" s="97"/>
      <c r="I80" s="97"/>
    </row>
    <row r="81" spans="1:11" x14ac:dyDescent="0.3">
      <c r="A81" s="87" t="s">
        <v>75</v>
      </c>
      <c r="B81" s="87"/>
      <c r="C81" s="87"/>
      <c r="D81" s="87"/>
      <c r="E81" s="87"/>
      <c r="F81" s="87"/>
      <c r="G81" s="87"/>
      <c r="H81" s="87"/>
      <c r="I81" s="87"/>
    </row>
    <row r="82" spans="1:11" x14ac:dyDescent="0.3">
      <c r="A82" s="85" t="s">
        <v>76</v>
      </c>
      <c r="B82" s="85"/>
      <c r="C82" s="85"/>
      <c r="D82" s="85"/>
      <c r="E82" s="85"/>
      <c r="F82" s="85"/>
      <c r="G82" s="85"/>
      <c r="H82" s="85"/>
      <c r="I82" s="14" t="s">
        <v>24</v>
      </c>
    </row>
    <row r="83" spans="1:11" x14ac:dyDescent="0.3">
      <c r="A83" s="14" t="s">
        <v>12</v>
      </c>
      <c r="B83" s="84" t="s">
        <v>77</v>
      </c>
      <c r="C83" s="84"/>
      <c r="D83" s="84"/>
      <c r="E83" s="84"/>
      <c r="F83" s="84"/>
      <c r="G83" s="84"/>
      <c r="H83" s="84"/>
      <c r="I83" s="24">
        <f>I75</f>
        <v>50.45000000000001</v>
      </c>
    </row>
    <row r="84" spans="1:11" x14ac:dyDescent="0.3">
      <c r="A84" s="14" t="s">
        <v>14</v>
      </c>
      <c r="B84" s="84" t="s">
        <v>78</v>
      </c>
      <c r="C84" s="84"/>
      <c r="D84" s="84"/>
      <c r="E84" s="84"/>
      <c r="F84" s="84"/>
      <c r="G84" s="84"/>
      <c r="H84" s="84"/>
      <c r="I84" s="24">
        <f>I79</f>
        <v>0</v>
      </c>
    </row>
    <row r="85" spans="1:11" x14ac:dyDescent="0.3">
      <c r="A85" s="85" t="s">
        <v>79</v>
      </c>
      <c r="B85" s="85"/>
      <c r="C85" s="85"/>
      <c r="D85" s="85"/>
      <c r="E85" s="85"/>
      <c r="F85" s="85"/>
      <c r="G85" s="85"/>
      <c r="H85" s="85"/>
      <c r="I85" s="27">
        <f>SUM(I83:I84)</f>
        <v>50.45000000000001</v>
      </c>
    </row>
    <row r="86" spans="1:11" x14ac:dyDescent="0.3">
      <c r="A86" s="92"/>
      <c r="B86" s="93"/>
      <c r="C86" s="93"/>
      <c r="D86" s="93"/>
      <c r="E86" s="93"/>
      <c r="F86" s="93"/>
      <c r="G86" s="93"/>
      <c r="H86" s="93"/>
      <c r="I86" s="93"/>
    </row>
    <row r="87" spans="1:11" x14ac:dyDescent="0.3">
      <c r="A87" s="94" t="s">
        <v>80</v>
      </c>
      <c r="B87" s="94"/>
      <c r="C87" s="94"/>
      <c r="D87" s="94"/>
      <c r="E87" s="94"/>
      <c r="F87" s="94"/>
      <c r="G87" s="94"/>
      <c r="H87" s="94"/>
      <c r="I87" s="94"/>
    </row>
    <row r="88" spans="1:11" x14ac:dyDescent="0.3">
      <c r="A88" s="14">
        <v>5</v>
      </c>
      <c r="B88" s="85" t="s">
        <v>81</v>
      </c>
      <c r="C88" s="85"/>
      <c r="D88" s="85"/>
      <c r="E88" s="85"/>
      <c r="F88" s="85"/>
      <c r="G88" s="85"/>
      <c r="H88" s="14"/>
      <c r="I88" s="14" t="s">
        <v>24</v>
      </c>
    </row>
    <row r="89" spans="1:11" x14ac:dyDescent="0.3">
      <c r="A89" s="14" t="s">
        <v>0</v>
      </c>
      <c r="B89" s="95" t="s">
        <v>119</v>
      </c>
      <c r="C89" s="95"/>
      <c r="D89" s="95"/>
      <c r="E89" s="95"/>
      <c r="F89" s="95"/>
      <c r="G89" s="95"/>
      <c r="H89" s="23"/>
      <c r="I89" s="36">
        <v>83.75</v>
      </c>
    </row>
    <row r="90" spans="1:11" x14ac:dyDescent="0.3">
      <c r="A90" s="14" t="s">
        <v>1</v>
      </c>
      <c r="B90" s="95" t="s">
        <v>120</v>
      </c>
      <c r="C90" s="95"/>
      <c r="D90" s="95"/>
      <c r="E90" s="95"/>
      <c r="F90" s="95"/>
      <c r="G90" s="95"/>
      <c r="H90" s="23"/>
      <c r="I90" s="36">
        <v>125.28</v>
      </c>
      <c r="K90" s="72" t="s">
        <v>166</v>
      </c>
    </row>
    <row r="91" spans="1:11" x14ac:dyDescent="0.3">
      <c r="A91" s="85" t="s">
        <v>82</v>
      </c>
      <c r="B91" s="85"/>
      <c r="C91" s="85"/>
      <c r="D91" s="85"/>
      <c r="E91" s="85"/>
      <c r="F91" s="85"/>
      <c r="G91" s="85"/>
      <c r="H91" s="26" t="s">
        <v>46</v>
      </c>
      <c r="I91" s="27">
        <f>SUM(I89:I90)</f>
        <v>209.03</v>
      </c>
      <c r="K91" s="72"/>
    </row>
    <row r="92" spans="1:11" x14ac:dyDescent="0.3">
      <c r="A92" s="92"/>
      <c r="B92" s="93"/>
      <c r="C92" s="93"/>
      <c r="D92" s="93"/>
      <c r="E92" s="93"/>
      <c r="F92" s="93"/>
      <c r="G92" s="93"/>
      <c r="H92" s="93"/>
      <c r="I92" s="93"/>
    </row>
    <row r="93" spans="1:11" x14ac:dyDescent="0.3">
      <c r="A93" s="94" t="s">
        <v>83</v>
      </c>
      <c r="B93" s="94"/>
      <c r="C93" s="94"/>
      <c r="D93" s="94"/>
      <c r="E93" s="94"/>
      <c r="F93" s="94"/>
      <c r="G93" s="94"/>
      <c r="H93" s="94"/>
      <c r="I93" s="94"/>
    </row>
    <row r="94" spans="1:11" x14ac:dyDescent="0.3">
      <c r="A94" s="14">
        <v>6</v>
      </c>
      <c r="B94" s="85" t="s">
        <v>84</v>
      </c>
      <c r="C94" s="85"/>
      <c r="D94" s="85"/>
      <c r="E94" s="85"/>
      <c r="F94" s="85"/>
      <c r="G94" s="85"/>
      <c r="H94" s="14" t="s">
        <v>13</v>
      </c>
      <c r="I94" s="14" t="s">
        <v>24</v>
      </c>
    </row>
    <row r="95" spans="1:11" x14ac:dyDescent="0.3">
      <c r="A95" s="14" t="s">
        <v>0</v>
      </c>
      <c r="B95" s="84" t="s">
        <v>85</v>
      </c>
      <c r="C95" s="84"/>
      <c r="D95" s="84"/>
      <c r="E95" s="84"/>
      <c r="F95" s="84"/>
      <c r="G95" s="84"/>
      <c r="H95" s="37">
        <v>0.03</v>
      </c>
      <c r="I95" s="24">
        <f>TRUNC(((I118)*H95),2)</f>
        <v>144.82</v>
      </c>
    </row>
    <row r="96" spans="1:11" x14ac:dyDescent="0.3">
      <c r="A96" s="14" t="s">
        <v>1</v>
      </c>
      <c r="B96" s="84" t="s">
        <v>86</v>
      </c>
      <c r="C96" s="84"/>
      <c r="D96" s="84"/>
      <c r="E96" s="84"/>
      <c r="F96" s="84"/>
      <c r="G96" s="84"/>
      <c r="H96" s="37">
        <v>0.06</v>
      </c>
      <c r="I96" s="24">
        <f>TRUNC(((I118+I95)*H96),2)</f>
        <v>298.33</v>
      </c>
    </row>
    <row r="97" spans="1:9" x14ac:dyDescent="0.3">
      <c r="A97" s="14" t="s">
        <v>2</v>
      </c>
      <c r="B97" s="91" t="s">
        <v>87</v>
      </c>
      <c r="C97" s="91"/>
      <c r="D97" s="91"/>
      <c r="E97" s="91"/>
      <c r="F97" s="91"/>
      <c r="G97" s="91"/>
      <c r="H97" s="17"/>
      <c r="I97" s="38"/>
    </row>
    <row r="98" spans="1:9" x14ac:dyDescent="0.3">
      <c r="A98" s="14" t="s">
        <v>88</v>
      </c>
      <c r="B98" s="84" t="s">
        <v>89</v>
      </c>
      <c r="C98" s="84"/>
      <c r="D98" s="84"/>
      <c r="E98" s="84"/>
      <c r="F98" s="84"/>
      <c r="G98" s="84"/>
      <c r="H98" s="39">
        <v>1.6500000000000001E-2</v>
      </c>
      <c r="I98" s="24">
        <f>TRUNC(H98*((I118+I95+I96)/(1-H102)),2)</f>
        <v>99.1</v>
      </c>
    </row>
    <row r="99" spans="1:9" x14ac:dyDescent="0.3">
      <c r="A99" s="14" t="s">
        <v>90</v>
      </c>
      <c r="B99" s="84" t="s">
        <v>91</v>
      </c>
      <c r="C99" s="84"/>
      <c r="D99" s="84"/>
      <c r="E99" s="84"/>
      <c r="F99" s="84"/>
      <c r="G99" s="84"/>
      <c r="H99" s="39">
        <v>7.5999999999999998E-2</v>
      </c>
      <c r="I99" s="24">
        <f>TRUNC(H99*(I118+I95+I96)/(1-H102),2)</f>
        <v>456.47</v>
      </c>
    </row>
    <row r="100" spans="1:9" x14ac:dyDescent="0.3">
      <c r="A100" s="14" t="s">
        <v>92</v>
      </c>
      <c r="B100" s="84" t="s">
        <v>93</v>
      </c>
      <c r="C100" s="84"/>
      <c r="D100" s="84"/>
      <c r="E100" s="84"/>
      <c r="F100" s="84"/>
      <c r="G100" s="84"/>
      <c r="H100" s="39">
        <v>0.03</v>
      </c>
      <c r="I100" s="24">
        <f>TRUNC(H100*(I118+I95+I96)/(1-H102),2)</f>
        <v>180.18</v>
      </c>
    </row>
    <row r="101" spans="1:9" x14ac:dyDescent="0.3">
      <c r="A101" s="85" t="s">
        <v>94</v>
      </c>
      <c r="B101" s="85"/>
      <c r="C101" s="85"/>
      <c r="D101" s="85"/>
      <c r="E101" s="85"/>
      <c r="F101" s="85"/>
      <c r="G101" s="85"/>
      <c r="H101" s="40">
        <f>SUM(H95:H100)</f>
        <v>0.21249999999999999</v>
      </c>
      <c r="I101" s="27">
        <f>SUM(I95:I100)</f>
        <v>1178.9000000000001</v>
      </c>
    </row>
    <row r="102" spans="1:9" hidden="1" x14ac:dyDescent="0.3">
      <c r="A102" s="41" t="s">
        <v>95</v>
      </c>
      <c r="B102" s="89" t="s">
        <v>96</v>
      </c>
      <c r="C102" s="89"/>
      <c r="D102" s="89"/>
      <c r="E102" s="89"/>
      <c r="F102" s="89"/>
      <c r="G102" s="89"/>
      <c r="H102" s="42">
        <f>H98+H99+H100</f>
        <v>0.1225</v>
      </c>
      <c r="I102" s="43"/>
    </row>
    <row r="103" spans="1:9" hidden="1" x14ac:dyDescent="0.3">
      <c r="A103" s="44"/>
      <c r="B103" s="90">
        <v>100</v>
      </c>
      <c r="C103" s="90"/>
      <c r="D103" s="90"/>
      <c r="E103" s="90"/>
      <c r="F103" s="90"/>
      <c r="G103" s="90"/>
      <c r="H103" s="46"/>
      <c r="I103" s="47"/>
    </row>
    <row r="104" spans="1:9" hidden="1" x14ac:dyDescent="0.3">
      <c r="A104" s="48"/>
      <c r="B104" s="45"/>
      <c r="C104" s="45"/>
      <c r="D104" s="45"/>
      <c r="E104" s="45"/>
      <c r="F104" s="45"/>
      <c r="G104" s="45"/>
      <c r="H104" s="46"/>
      <c r="I104" s="47"/>
    </row>
    <row r="105" spans="1:9" hidden="1" x14ac:dyDescent="0.3">
      <c r="A105" s="44" t="s">
        <v>97</v>
      </c>
      <c r="B105" s="90" t="s">
        <v>98</v>
      </c>
      <c r="C105" s="90"/>
      <c r="D105" s="90"/>
      <c r="E105" s="90"/>
      <c r="F105" s="90"/>
      <c r="G105" s="90"/>
      <c r="H105" s="46"/>
      <c r="I105" s="47">
        <f>I23+I56+I65+I85+I91+I95+I96</f>
        <v>5270.5107999999991</v>
      </c>
    </row>
    <row r="106" spans="1:9" hidden="1" x14ac:dyDescent="0.3">
      <c r="A106" s="44"/>
      <c r="B106" s="45"/>
      <c r="C106" s="45"/>
      <c r="D106" s="45"/>
      <c r="E106" s="45"/>
      <c r="F106" s="45"/>
      <c r="G106" s="45"/>
      <c r="H106" s="46"/>
      <c r="I106" s="47"/>
    </row>
    <row r="107" spans="1:9" hidden="1" x14ac:dyDescent="0.3">
      <c r="A107" s="44" t="s">
        <v>99</v>
      </c>
      <c r="B107" s="90" t="s">
        <v>100</v>
      </c>
      <c r="C107" s="90"/>
      <c r="D107" s="90"/>
      <c r="E107" s="90"/>
      <c r="F107" s="90"/>
      <c r="G107" s="90"/>
      <c r="H107" s="46"/>
      <c r="I107" s="47">
        <f>TRUNC(I105/(1-H102),2)</f>
        <v>6006.28</v>
      </c>
    </row>
    <row r="108" spans="1:9" hidden="1" x14ac:dyDescent="0.3">
      <c r="A108" s="44"/>
      <c r="B108" s="45"/>
      <c r="C108" s="45"/>
      <c r="D108" s="45"/>
      <c r="E108" s="45"/>
      <c r="F108" s="45"/>
      <c r="G108" s="45"/>
      <c r="H108" s="46"/>
      <c r="I108" s="47"/>
    </row>
    <row r="109" spans="1:9" ht="90.6" hidden="1" customHeight="1" x14ac:dyDescent="0.3">
      <c r="A109" s="49"/>
      <c r="B109" s="86" t="s">
        <v>101</v>
      </c>
      <c r="C109" s="86"/>
      <c r="D109" s="86"/>
      <c r="E109" s="86"/>
      <c r="F109" s="86"/>
      <c r="G109" s="86"/>
      <c r="H109" s="50"/>
      <c r="I109" s="51">
        <f>I107-I105</f>
        <v>735.76920000000064</v>
      </c>
    </row>
    <row r="110" spans="1:9" x14ac:dyDescent="0.3">
      <c r="A110" s="12"/>
      <c r="B110" s="12"/>
      <c r="C110" s="12"/>
      <c r="D110" s="12"/>
      <c r="E110" s="12"/>
      <c r="F110" s="12"/>
      <c r="G110" s="12"/>
      <c r="H110" s="12"/>
      <c r="I110" s="21"/>
    </row>
    <row r="111" spans="1:9" x14ac:dyDescent="0.3">
      <c r="A111" s="87" t="s">
        <v>102</v>
      </c>
      <c r="B111" s="87"/>
      <c r="C111" s="87"/>
      <c r="D111" s="87"/>
      <c r="E111" s="87"/>
      <c r="F111" s="87"/>
      <c r="G111" s="87"/>
      <c r="H111" s="87"/>
      <c r="I111" s="87"/>
    </row>
    <row r="112" spans="1:9" x14ac:dyDescent="0.3">
      <c r="A112" s="85" t="s">
        <v>103</v>
      </c>
      <c r="B112" s="85"/>
      <c r="C112" s="85"/>
      <c r="D112" s="85"/>
      <c r="E112" s="85"/>
      <c r="F112" s="85"/>
      <c r="G112" s="85"/>
      <c r="H112" s="85"/>
      <c r="I112" s="14" t="s">
        <v>24</v>
      </c>
    </row>
    <row r="113" spans="1:9" x14ac:dyDescent="0.3">
      <c r="A113" s="10" t="s">
        <v>0</v>
      </c>
      <c r="B113" s="84" t="s">
        <v>22</v>
      </c>
      <c r="C113" s="84"/>
      <c r="D113" s="84"/>
      <c r="E113" s="84"/>
      <c r="F113" s="84"/>
      <c r="G113" s="84"/>
      <c r="H113" s="84"/>
      <c r="I113" s="24">
        <f>I23</f>
        <v>2169.38</v>
      </c>
    </row>
    <row r="114" spans="1:9" x14ac:dyDescent="0.3">
      <c r="A114" s="10" t="s">
        <v>1</v>
      </c>
      <c r="B114" s="84" t="s">
        <v>30</v>
      </c>
      <c r="C114" s="84"/>
      <c r="D114" s="84"/>
      <c r="E114" s="84"/>
      <c r="F114" s="84"/>
      <c r="G114" s="84"/>
      <c r="H114" s="84"/>
      <c r="I114" s="24">
        <f>I56</f>
        <v>2244.2807999999995</v>
      </c>
    </row>
    <row r="115" spans="1:9" x14ac:dyDescent="0.3">
      <c r="A115" s="10" t="s">
        <v>2</v>
      </c>
      <c r="B115" s="84" t="s">
        <v>56</v>
      </c>
      <c r="C115" s="84"/>
      <c r="D115" s="84"/>
      <c r="E115" s="84"/>
      <c r="F115" s="84"/>
      <c r="G115" s="84"/>
      <c r="H115" s="84"/>
      <c r="I115" s="24">
        <f>I65</f>
        <v>154.22</v>
      </c>
    </row>
    <row r="116" spans="1:9" x14ac:dyDescent="0.3">
      <c r="A116" s="10" t="s">
        <v>3</v>
      </c>
      <c r="B116" s="84" t="s">
        <v>63</v>
      </c>
      <c r="C116" s="84"/>
      <c r="D116" s="84"/>
      <c r="E116" s="84"/>
      <c r="F116" s="84"/>
      <c r="G116" s="84"/>
      <c r="H116" s="84"/>
      <c r="I116" s="24">
        <f>I85</f>
        <v>50.45000000000001</v>
      </c>
    </row>
    <row r="117" spans="1:9" x14ac:dyDescent="0.3">
      <c r="A117" s="10" t="s">
        <v>6</v>
      </c>
      <c r="B117" s="84" t="s">
        <v>80</v>
      </c>
      <c r="C117" s="84"/>
      <c r="D117" s="84"/>
      <c r="E117" s="84"/>
      <c r="F117" s="84"/>
      <c r="G117" s="84"/>
      <c r="H117" s="84"/>
      <c r="I117" s="24">
        <f>I91</f>
        <v>209.03</v>
      </c>
    </row>
    <row r="118" spans="1:9" x14ac:dyDescent="0.3">
      <c r="A118" s="14"/>
      <c r="B118" s="85" t="s">
        <v>104</v>
      </c>
      <c r="C118" s="85"/>
      <c r="D118" s="85"/>
      <c r="E118" s="85"/>
      <c r="F118" s="85"/>
      <c r="G118" s="85"/>
      <c r="H118" s="85"/>
      <c r="I118" s="27">
        <f>SUM(I113:I117)</f>
        <v>4827.3607999999995</v>
      </c>
    </row>
    <row r="119" spans="1:9" x14ac:dyDescent="0.3">
      <c r="A119" s="10" t="s">
        <v>7</v>
      </c>
      <c r="B119" s="84" t="s">
        <v>83</v>
      </c>
      <c r="C119" s="84"/>
      <c r="D119" s="84"/>
      <c r="E119" s="84"/>
      <c r="F119" s="84"/>
      <c r="G119" s="84"/>
      <c r="H119" s="84"/>
      <c r="I119" s="24">
        <f>I101</f>
        <v>1178.9000000000001</v>
      </c>
    </row>
    <row r="120" spans="1:9" x14ac:dyDescent="0.3">
      <c r="A120" s="85" t="s">
        <v>105</v>
      </c>
      <c r="B120" s="85"/>
      <c r="C120" s="85"/>
      <c r="D120" s="85"/>
      <c r="E120" s="85"/>
      <c r="F120" s="85"/>
      <c r="G120" s="85"/>
      <c r="H120" s="85"/>
      <c r="I120" s="52">
        <f>TRUNC(I118+I119,2)</f>
        <v>6006.26</v>
      </c>
    </row>
    <row r="121" spans="1:9" x14ac:dyDescent="0.3">
      <c r="A121" s="81" t="s">
        <v>111</v>
      </c>
      <c r="B121" s="82"/>
      <c r="C121" s="82"/>
      <c r="D121" s="82"/>
      <c r="E121" s="82"/>
      <c r="F121" s="82"/>
      <c r="G121" s="82"/>
      <c r="H121" s="83"/>
      <c r="I121" s="52">
        <v>1</v>
      </c>
    </row>
    <row r="122" spans="1:9" x14ac:dyDescent="0.3">
      <c r="A122" s="81" t="s">
        <v>110</v>
      </c>
      <c r="B122" s="82"/>
      <c r="C122" s="82"/>
      <c r="D122" s="82"/>
      <c r="E122" s="82"/>
      <c r="F122" s="82"/>
      <c r="G122" s="82"/>
      <c r="H122" s="83"/>
      <c r="I122" s="52">
        <f>I120*I121</f>
        <v>6006.26</v>
      </c>
    </row>
    <row r="123" spans="1:9" x14ac:dyDescent="0.3">
      <c r="A123" s="54"/>
      <c r="B123" s="55"/>
      <c r="C123" s="56"/>
      <c r="D123" s="56"/>
      <c r="E123" s="56"/>
      <c r="F123" s="56"/>
      <c r="G123" s="56"/>
      <c r="H123" s="56"/>
      <c r="I123" s="56"/>
    </row>
    <row r="124" spans="1:9" x14ac:dyDescent="0.3">
      <c r="A124" s="57"/>
      <c r="B124" s="57"/>
      <c r="C124" s="58"/>
    </row>
    <row r="125" spans="1:9" x14ac:dyDescent="0.3">
      <c r="A125" s="59"/>
      <c r="B125" s="56"/>
      <c r="C125" s="56"/>
    </row>
    <row r="126" spans="1:9" x14ac:dyDescent="0.3">
      <c r="A126" s="59"/>
      <c r="B126" s="56"/>
      <c r="C126" s="56"/>
    </row>
  </sheetData>
  <mergeCells count="126">
    <mergeCell ref="A1:I1"/>
    <mergeCell ref="A2:I2"/>
    <mergeCell ref="K90:K91"/>
    <mergeCell ref="A3:I3"/>
    <mergeCell ref="B7:G7"/>
    <mergeCell ref="H7:I7"/>
    <mergeCell ref="B9:G9"/>
    <mergeCell ref="H9:I9"/>
    <mergeCell ref="A11:I11"/>
    <mergeCell ref="A4:I4"/>
    <mergeCell ref="B5:G5"/>
    <mergeCell ref="H5:I5"/>
    <mergeCell ref="B6:G6"/>
    <mergeCell ref="H6:I6"/>
    <mergeCell ref="H8:I8"/>
    <mergeCell ref="B8:G8"/>
    <mergeCell ref="B12:G12"/>
    <mergeCell ref="H12:I12"/>
    <mergeCell ref="B13:G13"/>
    <mergeCell ref="H13:I13"/>
    <mergeCell ref="B16:G16"/>
    <mergeCell ref="B17:G17"/>
    <mergeCell ref="B18:G18"/>
    <mergeCell ref="B19:G19"/>
    <mergeCell ref="A14:I14"/>
    <mergeCell ref="A15:I15"/>
    <mergeCell ref="A29:G29"/>
    <mergeCell ref="A30:I30"/>
    <mergeCell ref="A31:G31"/>
    <mergeCell ref="B32:G32"/>
    <mergeCell ref="B33:G33"/>
    <mergeCell ref="B34:G34"/>
    <mergeCell ref="B22:G22"/>
    <mergeCell ref="A23:H23"/>
    <mergeCell ref="A25:I25"/>
    <mergeCell ref="A26:G26"/>
    <mergeCell ref="B27:G27"/>
    <mergeCell ref="B28:G28"/>
    <mergeCell ref="A41:I41"/>
    <mergeCell ref="A42:G42"/>
    <mergeCell ref="B43:G43"/>
    <mergeCell ref="B44:G44"/>
    <mergeCell ref="B45:G45"/>
    <mergeCell ref="B46:G46"/>
    <mergeCell ref="B20:G20"/>
    <mergeCell ref="B35:G35"/>
    <mergeCell ref="B36:G36"/>
    <mergeCell ref="B37:G37"/>
    <mergeCell ref="B38:G38"/>
    <mergeCell ref="B39:G39"/>
    <mergeCell ref="A40:G40"/>
    <mergeCell ref="B21:G21"/>
    <mergeCell ref="B53:H53"/>
    <mergeCell ref="B54:H54"/>
    <mergeCell ref="B55:H55"/>
    <mergeCell ref="A56:H56"/>
    <mergeCell ref="A57:I57"/>
    <mergeCell ref="A58:I58"/>
    <mergeCell ref="B47:G47"/>
    <mergeCell ref="B48:G48"/>
    <mergeCell ref="A49:H49"/>
    <mergeCell ref="A50:I50"/>
    <mergeCell ref="A51:I51"/>
    <mergeCell ref="A52:H52"/>
    <mergeCell ref="A65:G65"/>
    <mergeCell ref="A66:I66"/>
    <mergeCell ref="A67:I67"/>
    <mergeCell ref="A68:G68"/>
    <mergeCell ref="B69:G69"/>
    <mergeCell ref="B70:G70"/>
    <mergeCell ref="B59:G59"/>
    <mergeCell ref="B60:G60"/>
    <mergeCell ref="B61:G61"/>
    <mergeCell ref="B62:G62"/>
    <mergeCell ref="B63:G63"/>
    <mergeCell ref="B64:G64"/>
    <mergeCell ref="A77:G77"/>
    <mergeCell ref="B78:G78"/>
    <mergeCell ref="A79:G79"/>
    <mergeCell ref="A80:I80"/>
    <mergeCell ref="A81:I81"/>
    <mergeCell ref="A82:H82"/>
    <mergeCell ref="B71:G71"/>
    <mergeCell ref="B72:G72"/>
    <mergeCell ref="B73:G73"/>
    <mergeCell ref="B74:G74"/>
    <mergeCell ref="A75:G75"/>
    <mergeCell ref="A76:I76"/>
    <mergeCell ref="B99:G99"/>
    <mergeCell ref="B100:G100"/>
    <mergeCell ref="B89:G89"/>
    <mergeCell ref="B90:G90"/>
    <mergeCell ref="A91:G91"/>
    <mergeCell ref="A92:I92"/>
    <mergeCell ref="A93:I93"/>
    <mergeCell ref="B94:G94"/>
    <mergeCell ref="B83:H83"/>
    <mergeCell ref="B84:H84"/>
    <mergeCell ref="A85:H85"/>
    <mergeCell ref="A86:I86"/>
    <mergeCell ref="A87:I87"/>
    <mergeCell ref="B88:G88"/>
    <mergeCell ref="K32:L32"/>
    <mergeCell ref="K37:L41"/>
    <mergeCell ref="A121:H121"/>
    <mergeCell ref="A122:H122"/>
    <mergeCell ref="B116:H116"/>
    <mergeCell ref="B117:H117"/>
    <mergeCell ref="B118:H118"/>
    <mergeCell ref="B119:H119"/>
    <mergeCell ref="A120:H120"/>
    <mergeCell ref="B109:G109"/>
    <mergeCell ref="A111:I111"/>
    <mergeCell ref="A112:H112"/>
    <mergeCell ref="B113:H113"/>
    <mergeCell ref="B114:H114"/>
    <mergeCell ref="B115:H115"/>
    <mergeCell ref="A101:G101"/>
    <mergeCell ref="B102:G102"/>
    <mergeCell ref="B103:G103"/>
    <mergeCell ref="B105:G105"/>
    <mergeCell ref="B107:G107"/>
    <mergeCell ref="B95:G95"/>
    <mergeCell ref="B96:G96"/>
    <mergeCell ref="B97:G97"/>
    <mergeCell ref="B98:G98"/>
  </mergeCells>
  <pageMargins left="0.511811024" right="0.511811024" top="0.78740157499999996" bottom="0.78740157499999996" header="0.31496062000000002" footer="0.31496062000000002"/>
  <pageSetup paperSize="9" scale="49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2323B-78E5-46DE-817A-82A0AAB1A502}">
  <sheetPr>
    <pageSetUpPr fitToPage="1"/>
  </sheetPr>
  <dimension ref="A1:L126"/>
  <sheetViews>
    <sheetView showGridLines="0" zoomScale="89" zoomScaleNormal="89" workbookViewId="0">
      <selection activeCell="K122" sqref="A1:L122"/>
    </sheetView>
  </sheetViews>
  <sheetFormatPr defaultRowHeight="15.6" x14ac:dyDescent="0.3"/>
  <cols>
    <col min="1" max="1" width="10.44140625" style="9" customWidth="1"/>
    <col min="2" max="2" width="49.5546875" style="9" bestFit="1" customWidth="1"/>
    <col min="3" max="6" width="8.88671875" style="9"/>
    <col min="7" max="7" width="23.44140625" style="9" customWidth="1"/>
    <col min="8" max="8" width="9.33203125" style="9" bestFit="1" customWidth="1"/>
    <col min="9" max="9" width="23.6640625" style="9" customWidth="1"/>
    <col min="10" max="10" width="3.33203125" style="9" customWidth="1"/>
    <col min="11" max="11" width="29.6640625" style="9" customWidth="1"/>
    <col min="12" max="12" width="16.33203125" style="9" customWidth="1"/>
    <col min="13" max="16384" width="8.88671875" style="9"/>
  </cols>
  <sheetData>
    <row r="1" spans="1:9" ht="48" customHeight="1" x14ac:dyDescent="0.3"/>
    <row r="2" spans="1:9" ht="16.2" customHeight="1" x14ac:dyDescent="0.3">
      <c r="A2" s="112" t="s">
        <v>164</v>
      </c>
      <c r="B2" s="112"/>
      <c r="C2" s="112"/>
      <c r="D2" s="112"/>
      <c r="E2" s="112"/>
      <c r="F2" s="112"/>
      <c r="G2" s="112"/>
      <c r="H2" s="112"/>
      <c r="I2" s="112"/>
    </row>
    <row r="3" spans="1:9" x14ac:dyDescent="0.3">
      <c r="A3" s="87" t="s">
        <v>114</v>
      </c>
      <c r="B3" s="87"/>
      <c r="C3" s="87"/>
      <c r="D3" s="87"/>
      <c r="E3" s="87"/>
      <c r="F3" s="87"/>
      <c r="G3" s="87"/>
      <c r="H3" s="87"/>
      <c r="I3" s="87"/>
    </row>
    <row r="4" spans="1:9" x14ac:dyDescent="0.3">
      <c r="A4" s="87" t="s">
        <v>15</v>
      </c>
      <c r="B4" s="87"/>
      <c r="C4" s="87"/>
      <c r="D4" s="87"/>
      <c r="E4" s="87"/>
      <c r="F4" s="87"/>
      <c r="G4" s="87"/>
      <c r="H4" s="87"/>
      <c r="I4" s="87"/>
    </row>
    <row r="5" spans="1:9" x14ac:dyDescent="0.3">
      <c r="A5" s="10" t="s">
        <v>0</v>
      </c>
      <c r="B5" s="84" t="s">
        <v>16</v>
      </c>
      <c r="C5" s="84"/>
      <c r="D5" s="84"/>
      <c r="E5" s="84"/>
      <c r="F5" s="84"/>
      <c r="G5" s="84"/>
      <c r="H5" s="117"/>
      <c r="I5" s="118"/>
    </row>
    <row r="6" spans="1:9" x14ac:dyDescent="0.3">
      <c r="A6" s="10" t="s">
        <v>1</v>
      </c>
      <c r="B6" s="84" t="s">
        <v>17</v>
      </c>
      <c r="C6" s="84"/>
      <c r="D6" s="84"/>
      <c r="E6" s="84"/>
      <c r="F6" s="84"/>
      <c r="G6" s="84"/>
      <c r="H6" s="110" t="s">
        <v>167</v>
      </c>
      <c r="I6" s="110"/>
    </row>
    <row r="7" spans="1:9" x14ac:dyDescent="0.3">
      <c r="A7" s="10" t="s">
        <v>2</v>
      </c>
      <c r="B7" s="84" t="s">
        <v>18</v>
      </c>
      <c r="C7" s="84"/>
      <c r="D7" s="84"/>
      <c r="E7" s="84"/>
      <c r="F7" s="84"/>
      <c r="G7" s="84"/>
      <c r="H7" s="127"/>
      <c r="I7" s="118"/>
    </row>
    <row r="8" spans="1:9" x14ac:dyDescent="0.3">
      <c r="A8" s="10" t="s">
        <v>3</v>
      </c>
      <c r="B8" s="84" t="s">
        <v>19</v>
      </c>
      <c r="C8" s="84"/>
      <c r="D8" s="84"/>
      <c r="E8" s="84"/>
      <c r="F8" s="84"/>
      <c r="G8" s="84"/>
      <c r="H8" s="110">
        <v>12</v>
      </c>
      <c r="I8" s="110"/>
    </row>
    <row r="9" spans="1:9" x14ac:dyDescent="0.3">
      <c r="A9" s="10" t="s">
        <v>6</v>
      </c>
      <c r="B9" s="84" t="s">
        <v>168</v>
      </c>
      <c r="C9" s="84"/>
      <c r="D9" s="84"/>
      <c r="E9" s="84"/>
      <c r="F9" s="84"/>
      <c r="G9" s="84" t="s">
        <v>148</v>
      </c>
      <c r="H9" s="110" t="s">
        <v>169</v>
      </c>
      <c r="I9" s="110"/>
    </row>
    <row r="10" spans="1:9" x14ac:dyDescent="0.3">
      <c r="A10" s="12"/>
      <c r="B10" s="13"/>
      <c r="C10" s="13"/>
      <c r="D10" s="13"/>
      <c r="E10" s="13"/>
      <c r="F10" s="13"/>
      <c r="G10" s="13"/>
      <c r="H10" s="12"/>
      <c r="I10" s="12"/>
    </row>
    <row r="11" spans="1:9" x14ac:dyDescent="0.3">
      <c r="A11" s="87" t="s">
        <v>20</v>
      </c>
      <c r="B11" s="87"/>
      <c r="C11" s="87"/>
      <c r="D11" s="87"/>
      <c r="E11" s="87"/>
      <c r="F11" s="87"/>
      <c r="G11" s="87"/>
      <c r="H11" s="87"/>
      <c r="I11" s="87"/>
    </row>
    <row r="12" spans="1:9" x14ac:dyDescent="0.3">
      <c r="A12" s="10">
        <v>1</v>
      </c>
      <c r="B12" s="84" t="s">
        <v>112</v>
      </c>
      <c r="C12" s="84"/>
      <c r="D12" s="84"/>
      <c r="E12" s="84"/>
      <c r="F12" s="84"/>
      <c r="G12" s="84"/>
      <c r="H12" s="120">
        <v>3416.49</v>
      </c>
      <c r="I12" s="110"/>
    </row>
    <row r="13" spans="1:9" x14ac:dyDescent="0.3">
      <c r="A13" s="10">
        <v>2</v>
      </c>
      <c r="B13" s="84" t="s">
        <v>4</v>
      </c>
      <c r="C13" s="84"/>
      <c r="D13" s="84"/>
      <c r="E13" s="84"/>
      <c r="F13" s="84"/>
      <c r="G13" s="84"/>
      <c r="H13" s="117"/>
      <c r="I13" s="118"/>
    </row>
    <row r="14" spans="1:9" x14ac:dyDescent="0.3">
      <c r="A14" s="111"/>
      <c r="B14" s="111"/>
      <c r="C14" s="111"/>
      <c r="D14" s="111"/>
      <c r="E14" s="111"/>
      <c r="F14" s="111"/>
      <c r="G14" s="111"/>
      <c r="H14" s="111"/>
      <c r="I14" s="111"/>
    </row>
    <row r="15" spans="1:9" x14ac:dyDescent="0.3">
      <c r="A15" s="94" t="s">
        <v>22</v>
      </c>
      <c r="B15" s="94"/>
      <c r="C15" s="94"/>
      <c r="D15" s="94"/>
      <c r="E15" s="94"/>
      <c r="F15" s="94"/>
      <c r="G15" s="94"/>
      <c r="H15" s="94"/>
      <c r="I15" s="94"/>
    </row>
    <row r="16" spans="1:9" x14ac:dyDescent="0.3">
      <c r="A16" s="14">
        <v>1</v>
      </c>
      <c r="B16" s="85" t="s">
        <v>23</v>
      </c>
      <c r="C16" s="85"/>
      <c r="D16" s="85"/>
      <c r="E16" s="85"/>
      <c r="F16" s="85"/>
      <c r="G16" s="85"/>
      <c r="H16" s="14" t="s">
        <v>13</v>
      </c>
      <c r="I16" s="14" t="s">
        <v>24</v>
      </c>
    </row>
    <row r="17" spans="1:9" x14ac:dyDescent="0.3">
      <c r="A17" s="14" t="s">
        <v>0</v>
      </c>
      <c r="B17" s="84" t="s">
        <v>5</v>
      </c>
      <c r="C17" s="84"/>
      <c r="D17" s="84"/>
      <c r="E17" s="84"/>
      <c r="F17" s="84"/>
      <c r="G17" s="84"/>
      <c r="H17" s="15" t="s">
        <v>46</v>
      </c>
      <c r="I17" s="16">
        <f>H12</f>
        <v>3416.49</v>
      </c>
    </row>
    <row r="18" spans="1:9" x14ac:dyDescent="0.3">
      <c r="A18" s="14" t="s">
        <v>1</v>
      </c>
      <c r="B18" s="84" t="s">
        <v>25</v>
      </c>
      <c r="C18" s="84"/>
      <c r="D18" s="84"/>
      <c r="E18" s="84"/>
      <c r="F18" s="84"/>
      <c r="G18" s="84"/>
      <c r="H18" s="17">
        <v>0</v>
      </c>
      <c r="I18" s="24">
        <v>0</v>
      </c>
    </row>
    <row r="19" spans="1:9" x14ac:dyDescent="0.3">
      <c r="A19" s="14" t="s">
        <v>2</v>
      </c>
      <c r="B19" s="84" t="s">
        <v>26</v>
      </c>
      <c r="C19" s="84"/>
      <c r="D19" s="84"/>
      <c r="E19" s="84"/>
      <c r="F19" s="84"/>
      <c r="G19" s="84"/>
      <c r="H19" s="17">
        <v>0</v>
      </c>
      <c r="I19" s="24">
        <v>0</v>
      </c>
    </row>
    <row r="20" spans="1:9" x14ac:dyDescent="0.3">
      <c r="A20" s="14" t="s">
        <v>3</v>
      </c>
      <c r="B20" s="84" t="s">
        <v>27</v>
      </c>
      <c r="C20" s="84"/>
      <c r="D20" s="84"/>
      <c r="E20" s="84"/>
      <c r="F20" s="84"/>
      <c r="G20" s="84"/>
      <c r="H20" s="17">
        <v>0</v>
      </c>
      <c r="I20" s="24">
        <v>0</v>
      </c>
    </row>
    <row r="21" spans="1:9" x14ac:dyDescent="0.3">
      <c r="A21" s="14" t="s">
        <v>6</v>
      </c>
      <c r="B21" s="84" t="s">
        <v>28</v>
      </c>
      <c r="C21" s="84"/>
      <c r="D21" s="84"/>
      <c r="E21" s="84"/>
      <c r="F21" s="84"/>
      <c r="G21" s="84"/>
      <c r="H21" s="18">
        <v>0</v>
      </c>
      <c r="I21" s="24">
        <v>0</v>
      </c>
    </row>
    <row r="22" spans="1:9" x14ac:dyDescent="0.3">
      <c r="A22" s="14" t="s">
        <v>7</v>
      </c>
      <c r="B22" s="84" t="s">
        <v>10</v>
      </c>
      <c r="C22" s="84"/>
      <c r="D22" s="84"/>
      <c r="E22" s="84"/>
      <c r="F22" s="84"/>
      <c r="G22" s="84"/>
      <c r="H22" s="17">
        <v>0</v>
      </c>
      <c r="I22" s="24">
        <v>0</v>
      </c>
    </row>
    <row r="23" spans="1:9" x14ac:dyDescent="0.3">
      <c r="A23" s="85" t="s">
        <v>29</v>
      </c>
      <c r="B23" s="85"/>
      <c r="C23" s="85"/>
      <c r="D23" s="85"/>
      <c r="E23" s="85"/>
      <c r="F23" s="85"/>
      <c r="G23" s="85"/>
      <c r="H23" s="85"/>
      <c r="I23" s="19">
        <f>SUM(I17:I22)</f>
        <v>3416.49</v>
      </c>
    </row>
    <row r="24" spans="1:9" x14ac:dyDescent="0.3">
      <c r="A24" s="20"/>
      <c r="B24" s="20"/>
      <c r="C24" s="20"/>
      <c r="D24" s="20"/>
      <c r="E24" s="20"/>
      <c r="F24" s="20"/>
      <c r="G24" s="20"/>
      <c r="H24" s="20"/>
      <c r="I24" s="21"/>
    </row>
    <row r="25" spans="1:9" x14ac:dyDescent="0.3">
      <c r="A25" s="94" t="s">
        <v>30</v>
      </c>
      <c r="B25" s="94"/>
      <c r="C25" s="94"/>
      <c r="D25" s="94"/>
      <c r="E25" s="94"/>
      <c r="F25" s="94"/>
      <c r="G25" s="94"/>
      <c r="H25" s="94"/>
      <c r="I25" s="94"/>
    </row>
    <row r="26" spans="1:9" x14ac:dyDescent="0.3">
      <c r="A26" s="108" t="s">
        <v>31</v>
      </c>
      <c r="B26" s="108"/>
      <c r="C26" s="108"/>
      <c r="D26" s="108"/>
      <c r="E26" s="108"/>
      <c r="F26" s="108"/>
      <c r="G26" s="108"/>
      <c r="H26" s="22" t="s">
        <v>13</v>
      </c>
      <c r="I26" s="22" t="s">
        <v>24</v>
      </c>
    </row>
    <row r="27" spans="1:9" x14ac:dyDescent="0.3">
      <c r="A27" s="14" t="s">
        <v>0</v>
      </c>
      <c r="B27" s="84" t="s">
        <v>32</v>
      </c>
      <c r="C27" s="84"/>
      <c r="D27" s="84"/>
      <c r="E27" s="84"/>
      <c r="F27" s="84"/>
      <c r="G27" s="84"/>
      <c r="H27" s="23">
        <v>8.3333000000000004E-2</v>
      </c>
      <c r="I27" s="16">
        <f>TRUNC($I$23*H27,2)</f>
        <v>284.7</v>
      </c>
    </row>
    <row r="28" spans="1:9" x14ac:dyDescent="0.3">
      <c r="A28" s="14" t="s">
        <v>1</v>
      </c>
      <c r="B28" s="84" t="s">
        <v>33</v>
      </c>
      <c r="C28" s="84"/>
      <c r="D28" s="84"/>
      <c r="E28" s="84"/>
      <c r="F28" s="84"/>
      <c r="G28" s="84"/>
      <c r="H28" s="25">
        <v>0.121</v>
      </c>
      <c r="I28" s="16">
        <f>TRUNC($I$23*H28,2)</f>
        <v>413.39</v>
      </c>
    </row>
    <row r="29" spans="1:9" x14ac:dyDescent="0.3">
      <c r="A29" s="85" t="s">
        <v>34</v>
      </c>
      <c r="B29" s="85"/>
      <c r="C29" s="85"/>
      <c r="D29" s="85"/>
      <c r="E29" s="85"/>
      <c r="F29" s="85"/>
      <c r="G29" s="85"/>
      <c r="H29" s="26">
        <f>SUM(H27:H28)</f>
        <v>0.20433299999999999</v>
      </c>
      <c r="I29" s="19">
        <f>SUM(I27:I28)</f>
        <v>698.08999999999992</v>
      </c>
    </row>
    <row r="30" spans="1:9" x14ac:dyDescent="0.3">
      <c r="A30" s="125"/>
      <c r="B30" s="126"/>
      <c r="C30" s="126"/>
      <c r="D30" s="126"/>
      <c r="E30" s="126"/>
      <c r="F30" s="126"/>
      <c r="G30" s="126"/>
      <c r="H30" s="126"/>
      <c r="I30" s="126"/>
    </row>
    <row r="31" spans="1:9" x14ac:dyDescent="0.3">
      <c r="A31" s="108" t="s">
        <v>35</v>
      </c>
      <c r="B31" s="108"/>
      <c r="C31" s="108"/>
      <c r="D31" s="108"/>
      <c r="E31" s="108"/>
      <c r="F31" s="108"/>
      <c r="G31" s="108"/>
      <c r="H31" s="22" t="s">
        <v>13</v>
      </c>
      <c r="I31" s="22" t="s">
        <v>24</v>
      </c>
    </row>
    <row r="32" spans="1:9" x14ac:dyDescent="0.3">
      <c r="A32" s="14" t="s">
        <v>0</v>
      </c>
      <c r="B32" s="84" t="s">
        <v>36</v>
      </c>
      <c r="C32" s="84"/>
      <c r="D32" s="84"/>
      <c r="E32" s="84"/>
      <c r="F32" s="84"/>
      <c r="G32" s="84"/>
      <c r="H32" s="23">
        <v>0.2</v>
      </c>
      <c r="I32" s="24">
        <f>TRUNC(($I$23+$I$29)*$H$32,2)</f>
        <v>822.91</v>
      </c>
    </row>
    <row r="33" spans="1:12" x14ac:dyDescent="0.3">
      <c r="A33" s="14" t="s">
        <v>1</v>
      </c>
      <c r="B33" s="84" t="s">
        <v>37</v>
      </c>
      <c r="C33" s="84"/>
      <c r="D33" s="84"/>
      <c r="E33" s="84"/>
      <c r="F33" s="84"/>
      <c r="G33" s="84"/>
      <c r="H33" s="23">
        <v>2.5000000000000001E-2</v>
      </c>
      <c r="I33" s="24">
        <f>TRUNC(($I$23+$I$29)*$H$33,2)</f>
        <v>102.86</v>
      </c>
    </row>
    <row r="34" spans="1:12" x14ac:dyDescent="0.3">
      <c r="A34" s="14" t="s">
        <v>2</v>
      </c>
      <c r="B34" s="84" t="s">
        <v>38</v>
      </c>
      <c r="C34" s="84"/>
      <c r="D34" s="84"/>
      <c r="E34" s="84"/>
      <c r="F34" s="84"/>
      <c r="G34" s="84"/>
      <c r="H34" s="29">
        <v>0.03</v>
      </c>
      <c r="I34" s="24">
        <f>TRUNC(($I$23+$I$29)*$H$34,2)</f>
        <v>123.43</v>
      </c>
    </row>
    <row r="35" spans="1:12" x14ac:dyDescent="0.3">
      <c r="A35" s="14" t="s">
        <v>3</v>
      </c>
      <c r="B35" s="84" t="s">
        <v>39</v>
      </c>
      <c r="C35" s="84"/>
      <c r="D35" s="84"/>
      <c r="E35" s="84"/>
      <c r="F35" s="84"/>
      <c r="G35" s="84"/>
      <c r="H35" s="23">
        <v>1.4999999999999999E-2</v>
      </c>
      <c r="I35" s="24">
        <f>TRUNC(($I$23+$I$29)*$H$35,2)</f>
        <v>61.71</v>
      </c>
    </row>
    <row r="36" spans="1:12" x14ac:dyDescent="0.3">
      <c r="A36" s="14" t="s">
        <v>6</v>
      </c>
      <c r="B36" s="84" t="s">
        <v>40</v>
      </c>
      <c r="C36" s="84"/>
      <c r="D36" s="84"/>
      <c r="E36" s="84"/>
      <c r="F36" s="84"/>
      <c r="G36" s="84"/>
      <c r="H36" s="23">
        <v>0.01</v>
      </c>
      <c r="I36" s="24">
        <f>TRUNC(($I$23+$I$29)*$H$36,2)</f>
        <v>41.14</v>
      </c>
    </row>
    <row r="37" spans="1:12" x14ac:dyDescent="0.3">
      <c r="A37" s="14" t="s">
        <v>7</v>
      </c>
      <c r="B37" s="84" t="s">
        <v>41</v>
      </c>
      <c r="C37" s="84"/>
      <c r="D37" s="84"/>
      <c r="E37" s="84"/>
      <c r="F37" s="84"/>
      <c r="G37" s="84"/>
      <c r="H37" s="23">
        <v>6.0000000000000001E-3</v>
      </c>
      <c r="I37" s="24">
        <f>TRUNC(($I$23+$I$29)*$H$37,2)</f>
        <v>24.68</v>
      </c>
    </row>
    <row r="38" spans="1:12" x14ac:dyDescent="0.3">
      <c r="A38" s="14" t="s">
        <v>8</v>
      </c>
      <c r="B38" s="84" t="s">
        <v>42</v>
      </c>
      <c r="C38" s="84"/>
      <c r="D38" s="84"/>
      <c r="E38" s="84"/>
      <c r="F38" s="84"/>
      <c r="G38" s="84"/>
      <c r="H38" s="23">
        <v>2E-3</v>
      </c>
      <c r="I38" s="24">
        <f>TRUNC(($I$23+$I$29)*$H$38,2)</f>
        <v>8.2200000000000006</v>
      </c>
      <c r="K38" s="79" t="s">
        <v>142</v>
      </c>
      <c r="L38" s="79"/>
    </row>
    <row r="39" spans="1:12" x14ac:dyDescent="0.3">
      <c r="A39" s="14" t="s">
        <v>9</v>
      </c>
      <c r="B39" s="84" t="s">
        <v>43</v>
      </c>
      <c r="C39" s="84"/>
      <c r="D39" s="84"/>
      <c r="E39" s="84"/>
      <c r="F39" s="84"/>
      <c r="G39" s="84"/>
      <c r="H39" s="23">
        <v>0.08</v>
      </c>
      <c r="I39" s="24">
        <f>TRUNC(($I$23+$I$29)*$H$39,2)</f>
        <v>329.16</v>
      </c>
      <c r="K39" s="30" t="s">
        <v>137</v>
      </c>
      <c r="L39" s="31">
        <v>1.5</v>
      </c>
    </row>
    <row r="40" spans="1:12" x14ac:dyDescent="0.3">
      <c r="A40" s="85" t="s">
        <v>44</v>
      </c>
      <c r="B40" s="85"/>
      <c r="C40" s="85"/>
      <c r="D40" s="85"/>
      <c r="E40" s="85"/>
      <c r="F40" s="85"/>
      <c r="G40" s="85"/>
      <c r="H40" s="26">
        <f>SUM(H32:H39)</f>
        <v>0.36800000000000005</v>
      </c>
      <c r="I40" s="27">
        <f>SUM(I32:I39)</f>
        <v>1514.1100000000004</v>
      </c>
      <c r="K40" s="30" t="s">
        <v>138</v>
      </c>
      <c r="L40" s="32">
        <f>L39*2</f>
        <v>3</v>
      </c>
    </row>
    <row r="41" spans="1:12" x14ac:dyDescent="0.3">
      <c r="A41" s="103"/>
      <c r="B41" s="103"/>
      <c r="C41" s="103"/>
      <c r="D41" s="103"/>
      <c r="E41" s="103"/>
      <c r="F41" s="103"/>
      <c r="G41" s="103"/>
      <c r="H41" s="103"/>
      <c r="I41" s="104"/>
      <c r="K41" s="30" t="s">
        <v>139</v>
      </c>
      <c r="L41" s="32">
        <f>L40*22</f>
        <v>66</v>
      </c>
    </row>
    <row r="42" spans="1:12" x14ac:dyDescent="0.3">
      <c r="A42" s="108" t="s">
        <v>45</v>
      </c>
      <c r="B42" s="108"/>
      <c r="C42" s="108"/>
      <c r="D42" s="108"/>
      <c r="E42" s="108"/>
      <c r="F42" s="108"/>
      <c r="G42" s="108"/>
      <c r="H42" s="34"/>
      <c r="I42" s="22" t="s">
        <v>24</v>
      </c>
      <c r="K42" s="30" t="s">
        <v>140</v>
      </c>
      <c r="L42" s="32">
        <f>I17*6%</f>
        <v>204.98939999999999</v>
      </c>
    </row>
    <row r="43" spans="1:12" ht="34.200000000000003" customHeight="1" x14ac:dyDescent="0.3">
      <c r="A43" s="14" t="s">
        <v>0</v>
      </c>
      <c r="B43" s="80" t="s">
        <v>150</v>
      </c>
      <c r="C43" s="80"/>
      <c r="D43" s="80"/>
      <c r="E43" s="80"/>
      <c r="F43" s="80"/>
      <c r="G43" s="80"/>
      <c r="H43" s="10" t="s">
        <v>46</v>
      </c>
      <c r="I43" s="35">
        <v>0</v>
      </c>
      <c r="K43" s="72" t="s">
        <v>141</v>
      </c>
      <c r="L43" s="72"/>
    </row>
    <row r="44" spans="1:12" ht="25.2" customHeight="1" x14ac:dyDescent="0.3">
      <c r="A44" s="14" t="s">
        <v>1</v>
      </c>
      <c r="B44" s="95" t="s">
        <v>151</v>
      </c>
      <c r="C44" s="95"/>
      <c r="D44" s="95"/>
      <c r="E44" s="95"/>
      <c r="F44" s="95"/>
      <c r="G44" s="95"/>
      <c r="H44" s="10" t="s">
        <v>46</v>
      </c>
      <c r="I44" s="35">
        <f>(27.97*22)-((27.97*22)*1%)</f>
        <v>609.18659999999988</v>
      </c>
      <c r="K44" s="72"/>
      <c r="L44" s="72"/>
    </row>
    <row r="45" spans="1:12" x14ac:dyDescent="0.3">
      <c r="A45" s="14" t="s">
        <v>1</v>
      </c>
      <c r="B45" s="95" t="s">
        <v>152</v>
      </c>
      <c r="C45" s="95"/>
      <c r="D45" s="95"/>
      <c r="E45" s="95"/>
      <c r="F45" s="95"/>
      <c r="G45" s="95"/>
      <c r="H45" s="10" t="s">
        <v>46</v>
      </c>
      <c r="I45" s="35">
        <f>(17.06*4)-((17.06*4)*1%)</f>
        <v>67.557599999999994</v>
      </c>
      <c r="K45" s="72"/>
      <c r="L45" s="72"/>
    </row>
    <row r="46" spans="1:12" x14ac:dyDescent="0.3">
      <c r="A46" s="14" t="s">
        <v>6</v>
      </c>
      <c r="B46" s="105"/>
      <c r="C46" s="106"/>
      <c r="D46" s="106"/>
      <c r="E46" s="106"/>
      <c r="F46" s="106"/>
      <c r="G46" s="107"/>
      <c r="H46" s="10" t="s">
        <v>46</v>
      </c>
      <c r="I46" s="35">
        <v>0</v>
      </c>
      <c r="K46" s="72"/>
      <c r="L46" s="72"/>
    </row>
    <row r="47" spans="1:12" x14ac:dyDescent="0.3">
      <c r="A47" s="14" t="s">
        <v>7</v>
      </c>
      <c r="B47" s="95"/>
      <c r="C47" s="95"/>
      <c r="D47" s="95"/>
      <c r="E47" s="95"/>
      <c r="F47" s="95"/>
      <c r="G47" s="95"/>
      <c r="H47" s="10" t="s">
        <v>46</v>
      </c>
      <c r="I47" s="35">
        <v>0</v>
      </c>
      <c r="K47" s="72"/>
      <c r="L47" s="72"/>
    </row>
    <row r="48" spans="1:12" x14ac:dyDescent="0.3">
      <c r="A48" s="85" t="s">
        <v>47</v>
      </c>
      <c r="B48" s="85"/>
      <c r="C48" s="85"/>
      <c r="D48" s="85"/>
      <c r="E48" s="85"/>
      <c r="F48" s="85"/>
      <c r="G48" s="85"/>
      <c r="H48" s="85"/>
      <c r="I48" s="27">
        <f>SUM(I43:I47)</f>
        <v>676.74419999999986</v>
      </c>
    </row>
    <row r="49" spans="1:9" x14ac:dyDescent="0.3">
      <c r="A49" s="103"/>
      <c r="B49" s="103"/>
      <c r="C49" s="103"/>
      <c r="D49" s="103"/>
      <c r="E49" s="103"/>
      <c r="F49" s="103"/>
      <c r="G49" s="103"/>
      <c r="H49" s="103"/>
      <c r="I49" s="104"/>
    </row>
    <row r="50" spans="1:9" x14ac:dyDescent="0.3">
      <c r="A50" s="87" t="s">
        <v>48</v>
      </c>
      <c r="B50" s="87"/>
      <c r="C50" s="87"/>
      <c r="D50" s="87"/>
      <c r="E50" s="87"/>
      <c r="F50" s="87"/>
      <c r="G50" s="87"/>
      <c r="H50" s="87"/>
      <c r="I50" s="87"/>
    </row>
    <row r="51" spans="1:9" x14ac:dyDescent="0.3">
      <c r="A51" s="85" t="s">
        <v>49</v>
      </c>
      <c r="B51" s="85"/>
      <c r="C51" s="85"/>
      <c r="D51" s="85"/>
      <c r="E51" s="85"/>
      <c r="F51" s="85"/>
      <c r="G51" s="85"/>
      <c r="H51" s="85"/>
      <c r="I51" s="14" t="s">
        <v>24</v>
      </c>
    </row>
    <row r="52" spans="1:9" x14ac:dyDescent="0.3">
      <c r="A52" s="14" t="s">
        <v>50</v>
      </c>
      <c r="B52" s="84" t="s">
        <v>51</v>
      </c>
      <c r="C52" s="84"/>
      <c r="D52" s="84"/>
      <c r="E52" s="84"/>
      <c r="F52" s="84"/>
      <c r="G52" s="84"/>
      <c r="H52" s="84"/>
      <c r="I52" s="24">
        <f>I29</f>
        <v>698.08999999999992</v>
      </c>
    </row>
    <row r="53" spans="1:9" x14ac:dyDescent="0.3">
      <c r="A53" s="14" t="s">
        <v>52</v>
      </c>
      <c r="B53" s="84" t="s">
        <v>53</v>
      </c>
      <c r="C53" s="84"/>
      <c r="D53" s="84"/>
      <c r="E53" s="84"/>
      <c r="F53" s="84"/>
      <c r="G53" s="84"/>
      <c r="H53" s="84"/>
      <c r="I53" s="24">
        <f>I40</f>
        <v>1514.1100000000004</v>
      </c>
    </row>
    <row r="54" spans="1:9" x14ac:dyDescent="0.3">
      <c r="A54" s="14" t="s">
        <v>54</v>
      </c>
      <c r="B54" s="84" t="s">
        <v>11</v>
      </c>
      <c r="C54" s="84"/>
      <c r="D54" s="84"/>
      <c r="E54" s="84"/>
      <c r="F54" s="84"/>
      <c r="G54" s="84"/>
      <c r="H54" s="84"/>
      <c r="I54" s="24">
        <f>I48</f>
        <v>676.74419999999986</v>
      </c>
    </row>
    <row r="55" spans="1:9" x14ac:dyDescent="0.3">
      <c r="A55" s="85" t="s">
        <v>55</v>
      </c>
      <c r="B55" s="85"/>
      <c r="C55" s="85"/>
      <c r="D55" s="85"/>
      <c r="E55" s="85"/>
      <c r="F55" s="85"/>
      <c r="G55" s="85"/>
      <c r="H55" s="85"/>
      <c r="I55" s="27">
        <f>SUM(I52:I54)</f>
        <v>2888.9441999999999</v>
      </c>
    </row>
    <row r="56" spans="1:9" x14ac:dyDescent="0.3">
      <c r="A56" s="92"/>
      <c r="B56" s="93"/>
      <c r="C56" s="93"/>
      <c r="D56" s="93"/>
      <c r="E56" s="93"/>
      <c r="F56" s="93"/>
      <c r="G56" s="93"/>
      <c r="H56" s="93"/>
      <c r="I56" s="93"/>
    </row>
    <row r="57" spans="1:9" x14ac:dyDescent="0.3">
      <c r="A57" s="94" t="s">
        <v>56</v>
      </c>
      <c r="B57" s="94"/>
      <c r="C57" s="94"/>
      <c r="D57" s="94"/>
      <c r="E57" s="94"/>
      <c r="F57" s="94"/>
      <c r="G57" s="94"/>
      <c r="H57" s="94"/>
      <c r="I57" s="94"/>
    </row>
    <row r="58" spans="1:9" x14ac:dyDescent="0.3">
      <c r="A58" s="14">
        <v>3</v>
      </c>
      <c r="B58" s="85" t="s">
        <v>57</v>
      </c>
      <c r="C58" s="85"/>
      <c r="D58" s="85"/>
      <c r="E58" s="85"/>
      <c r="F58" s="85"/>
      <c r="G58" s="85"/>
      <c r="H58" s="14" t="s">
        <v>13</v>
      </c>
      <c r="I58" s="14" t="s">
        <v>24</v>
      </c>
    </row>
    <row r="59" spans="1:9" x14ac:dyDescent="0.3">
      <c r="A59" s="14" t="s">
        <v>0</v>
      </c>
      <c r="B59" s="84" t="s">
        <v>58</v>
      </c>
      <c r="C59" s="84"/>
      <c r="D59" s="84"/>
      <c r="E59" s="84"/>
      <c r="F59" s="84"/>
      <c r="G59" s="84"/>
      <c r="H59" s="23">
        <f>(1/12)*5%</f>
        <v>4.1666666666666666E-3</v>
      </c>
      <c r="I59" s="24">
        <f>TRUNC(H59*$I$23,2)</f>
        <v>14.23</v>
      </c>
    </row>
    <row r="60" spans="1:9" x14ac:dyDescent="0.3">
      <c r="A60" s="14" t="s">
        <v>1</v>
      </c>
      <c r="B60" s="84" t="s">
        <v>59</v>
      </c>
      <c r="C60" s="84"/>
      <c r="D60" s="84"/>
      <c r="E60" s="84"/>
      <c r="F60" s="84"/>
      <c r="G60" s="84"/>
      <c r="H60" s="23">
        <f>H39*H59</f>
        <v>3.3333333333333332E-4</v>
      </c>
      <c r="I60" s="24">
        <f>TRUNC(H60*$I$23,2)</f>
        <v>1.1299999999999999</v>
      </c>
    </row>
    <row r="61" spans="1:9" x14ac:dyDescent="0.3">
      <c r="A61" s="14" t="s">
        <v>2</v>
      </c>
      <c r="B61" s="84" t="s">
        <v>60</v>
      </c>
      <c r="C61" s="84"/>
      <c r="D61" s="84"/>
      <c r="E61" s="84"/>
      <c r="F61" s="84"/>
      <c r="G61" s="84"/>
      <c r="H61" s="23">
        <f>((7/30)/12)</f>
        <v>1.9444444444444445E-2</v>
      </c>
      <c r="I61" s="24">
        <f t="shared" ref="I61:I62" si="0">TRUNC(H61*$I$23,2)</f>
        <v>66.430000000000007</v>
      </c>
    </row>
    <row r="62" spans="1:9" x14ac:dyDescent="0.3">
      <c r="A62" s="14" t="s">
        <v>3</v>
      </c>
      <c r="B62" s="84" t="s">
        <v>61</v>
      </c>
      <c r="C62" s="84"/>
      <c r="D62" s="84"/>
      <c r="E62" s="84"/>
      <c r="F62" s="84"/>
      <c r="G62" s="84"/>
      <c r="H62" s="25">
        <f>H40*H61</f>
        <v>7.1555555555555565E-3</v>
      </c>
      <c r="I62" s="24">
        <f t="shared" si="0"/>
        <v>24.44</v>
      </c>
    </row>
    <row r="63" spans="1:9" ht="25.8" customHeight="1" x14ac:dyDescent="0.3">
      <c r="A63" s="14" t="s">
        <v>6</v>
      </c>
      <c r="B63" s="100" t="s">
        <v>106</v>
      </c>
      <c r="C63" s="100"/>
      <c r="D63" s="100"/>
      <c r="E63" s="100"/>
      <c r="F63" s="100"/>
      <c r="G63" s="100"/>
      <c r="H63" s="23">
        <v>0.04</v>
      </c>
      <c r="I63" s="24">
        <f>TRUNC(H63*$I$23,2)</f>
        <v>136.65</v>
      </c>
    </row>
    <row r="64" spans="1:9" x14ac:dyDescent="0.3">
      <c r="A64" s="85" t="s">
        <v>62</v>
      </c>
      <c r="B64" s="85"/>
      <c r="C64" s="85"/>
      <c r="D64" s="85"/>
      <c r="E64" s="85"/>
      <c r="F64" s="85"/>
      <c r="G64" s="85"/>
      <c r="H64" s="26">
        <f>SUM(H59:H63)</f>
        <v>7.1099999999999997E-2</v>
      </c>
      <c r="I64" s="27">
        <f>SUM(I59:I63)</f>
        <v>242.88</v>
      </c>
    </row>
    <row r="65" spans="1:9" x14ac:dyDescent="0.3">
      <c r="A65" s="101"/>
      <c r="B65" s="102"/>
      <c r="C65" s="102"/>
      <c r="D65" s="102"/>
      <c r="E65" s="102"/>
      <c r="F65" s="102"/>
      <c r="G65" s="102"/>
      <c r="H65" s="102"/>
      <c r="I65" s="102"/>
    </row>
    <row r="66" spans="1:9" x14ac:dyDescent="0.3">
      <c r="A66" s="94" t="s">
        <v>63</v>
      </c>
      <c r="B66" s="94"/>
      <c r="C66" s="94"/>
      <c r="D66" s="94"/>
      <c r="E66" s="94"/>
      <c r="F66" s="94"/>
      <c r="G66" s="94"/>
      <c r="H66" s="94"/>
      <c r="I66" s="94"/>
    </row>
    <row r="67" spans="1:9" x14ac:dyDescent="0.3">
      <c r="A67" s="85" t="s">
        <v>64</v>
      </c>
      <c r="B67" s="85"/>
      <c r="C67" s="85"/>
      <c r="D67" s="85"/>
      <c r="E67" s="85"/>
      <c r="F67" s="85"/>
      <c r="G67" s="85"/>
      <c r="H67" s="14" t="s">
        <v>13</v>
      </c>
      <c r="I67" s="14" t="s">
        <v>24</v>
      </c>
    </row>
    <row r="68" spans="1:9" x14ac:dyDescent="0.3">
      <c r="A68" s="14" t="s">
        <v>0</v>
      </c>
      <c r="B68" s="84" t="s">
        <v>65</v>
      </c>
      <c r="C68" s="84"/>
      <c r="D68" s="84"/>
      <c r="E68" s="84"/>
      <c r="F68" s="84"/>
      <c r="G68" s="84"/>
      <c r="H68" s="23">
        <f>(1/12/12)+(1/12/12)+(1/12/12/3)</f>
        <v>1.6203703703703703E-2</v>
      </c>
      <c r="I68" s="24">
        <f>TRUNC(($I$23)*H68,2)</f>
        <v>55.35</v>
      </c>
    </row>
    <row r="69" spans="1:9" x14ac:dyDescent="0.3">
      <c r="A69" s="14" t="s">
        <v>1</v>
      </c>
      <c r="B69" s="84" t="s">
        <v>66</v>
      </c>
      <c r="C69" s="84"/>
      <c r="D69" s="84"/>
      <c r="E69" s="84"/>
      <c r="F69" s="84"/>
      <c r="G69" s="84"/>
      <c r="H69" s="23">
        <f>((1/30))/12</f>
        <v>2.7777777777777779E-3</v>
      </c>
      <c r="I69" s="24">
        <f t="shared" ref="I69:I73" si="1">TRUNC(($I$23)*H69,2)</f>
        <v>9.49</v>
      </c>
    </row>
    <row r="70" spans="1:9" x14ac:dyDescent="0.3">
      <c r="A70" s="14" t="s">
        <v>2</v>
      </c>
      <c r="B70" s="84" t="s">
        <v>67</v>
      </c>
      <c r="C70" s="84"/>
      <c r="D70" s="84"/>
      <c r="E70" s="84"/>
      <c r="F70" s="84"/>
      <c r="G70" s="84"/>
      <c r="H70" s="23">
        <f>((5/30)/12)*1.5%</f>
        <v>2.0833333333333332E-4</v>
      </c>
      <c r="I70" s="24">
        <f t="shared" si="1"/>
        <v>0.71</v>
      </c>
    </row>
    <row r="71" spans="1:9" x14ac:dyDescent="0.3">
      <c r="A71" s="14" t="s">
        <v>3</v>
      </c>
      <c r="B71" s="84" t="s">
        <v>68</v>
      </c>
      <c r="C71" s="84"/>
      <c r="D71" s="84"/>
      <c r="E71" s="84"/>
      <c r="F71" s="84"/>
      <c r="G71" s="84"/>
      <c r="H71" s="23">
        <f>((15/30)/12)*8%</f>
        <v>3.3333333333333331E-3</v>
      </c>
      <c r="I71" s="24">
        <f t="shared" si="1"/>
        <v>11.38</v>
      </c>
    </row>
    <row r="72" spans="1:9" x14ac:dyDescent="0.3">
      <c r="A72" s="14" t="s">
        <v>6</v>
      </c>
      <c r="B72" s="84" t="s">
        <v>69</v>
      </c>
      <c r="C72" s="84"/>
      <c r="D72" s="84"/>
      <c r="E72" s="84"/>
      <c r="F72" s="84"/>
      <c r="G72" s="84"/>
      <c r="H72" s="23">
        <f>(((4*8.33%)+(4*2.78%))/12)*2%</f>
        <v>7.4066666666666671E-4</v>
      </c>
      <c r="I72" s="24">
        <f t="shared" si="1"/>
        <v>2.5299999999999998</v>
      </c>
    </row>
    <row r="73" spans="1:9" x14ac:dyDescent="0.3">
      <c r="A73" s="14" t="s">
        <v>7</v>
      </c>
      <c r="B73" s="84" t="s">
        <v>70</v>
      </c>
      <c r="C73" s="84"/>
      <c r="D73" s="84"/>
      <c r="E73" s="84"/>
      <c r="F73" s="84"/>
      <c r="G73" s="84"/>
      <c r="H73" s="23">
        <v>0</v>
      </c>
      <c r="I73" s="24">
        <f t="shared" si="1"/>
        <v>0</v>
      </c>
    </row>
    <row r="74" spans="1:9" x14ac:dyDescent="0.3">
      <c r="A74" s="85" t="s">
        <v>71</v>
      </c>
      <c r="B74" s="85"/>
      <c r="C74" s="85"/>
      <c r="D74" s="85"/>
      <c r="E74" s="85"/>
      <c r="F74" s="85"/>
      <c r="G74" s="85"/>
      <c r="H74" s="26">
        <f>SUM(H68:H73)</f>
        <v>2.3263814814814817E-2</v>
      </c>
      <c r="I74" s="27">
        <f>SUM(I68:I73)</f>
        <v>79.459999999999994</v>
      </c>
    </row>
    <row r="75" spans="1:9" x14ac:dyDescent="0.3">
      <c r="A75" s="98"/>
      <c r="B75" s="99"/>
      <c r="C75" s="99"/>
      <c r="D75" s="99"/>
      <c r="E75" s="99"/>
      <c r="F75" s="99"/>
      <c r="G75" s="99"/>
      <c r="H75" s="99"/>
      <c r="I75" s="99"/>
    </row>
    <row r="76" spans="1:9" x14ac:dyDescent="0.3">
      <c r="A76" s="85" t="s">
        <v>72</v>
      </c>
      <c r="B76" s="85"/>
      <c r="C76" s="85"/>
      <c r="D76" s="85"/>
      <c r="E76" s="85"/>
      <c r="F76" s="85"/>
      <c r="G76" s="85"/>
      <c r="H76" s="14" t="s">
        <v>13</v>
      </c>
      <c r="I76" s="14" t="s">
        <v>24</v>
      </c>
    </row>
    <row r="77" spans="1:9" x14ac:dyDescent="0.3">
      <c r="A77" s="14" t="s">
        <v>0</v>
      </c>
      <c r="B77" s="100" t="s">
        <v>73</v>
      </c>
      <c r="C77" s="84"/>
      <c r="D77" s="84"/>
      <c r="E77" s="84"/>
      <c r="F77" s="84"/>
      <c r="G77" s="84"/>
      <c r="H77" s="23">
        <v>0</v>
      </c>
      <c r="I77" s="24">
        <v>0</v>
      </c>
    </row>
    <row r="78" spans="1:9" x14ac:dyDescent="0.3">
      <c r="A78" s="85" t="s">
        <v>74</v>
      </c>
      <c r="B78" s="85"/>
      <c r="C78" s="85"/>
      <c r="D78" s="85"/>
      <c r="E78" s="85"/>
      <c r="F78" s="85"/>
      <c r="G78" s="85"/>
      <c r="H78" s="26">
        <v>0</v>
      </c>
      <c r="I78" s="27">
        <v>0</v>
      </c>
    </row>
    <row r="79" spans="1:9" x14ac:dyDescent="0.3">
      <c r="A79" s="96"/>
      <c r="B79" s="97"/>
      <c r="C79" s="97"/>
      <c r="D79" s="97"/>
      <c r="E79" s="97"/>
      <c r="F79" s="97"/>
      <c r="G79" s="97"/>
      <c r="H79" s="97"/>
      <c r="I79" s="97"/>
    </row>
    <row r="80" spans="1:9" x14ac:dyDescent="0.3">
      <c r="A80" s="87" t="s">
        <v>75</v>
      </c>
      <c r="B80" s="87"/>
      <c r="C80" s="87"/>
      <c r="D80" s="87"/>
      <c r="E80" s="87"/>
      <c r="F80" s="87"/>
      <c r="G80" s="87"/>
      <c r="H80" s="87"/>
      <c r="I80" s="87"/>
    </row>
    <row r="81" spans="1:11" x14ac:dyDescent="0.3">
      <c r="A81" s="85" t="s">
        <v>76</v>
      </c>
      <c r="B81" s="85"/>
      <c r="C81" s="85"/>
      <c r="D81" s="85"/>
      <c r="E81" s="85"/>
      <c r="F81" s="85"/>
      <c r="G81" s="85"/>
      <c r="H81" s="85"/>
      <c r="I81" s="14" t="s">
        <v>24</v>
      </c>
    </row>
    <row r="82" spans="1:11" x14ac:dyDescent="0.3">
      <c r="A82" s="14" t="s">
        <v>12</v>
      </c>
      <c r="B82" s="84" t="s">
        <v>77</v>
      </c>
      <c r="C82" s="84"/>
      <c r="D82" s="84"/>
      <c r="E82" s="84"/>
      <c r="F82" s="84"/>
      <c r="G82" s="84"/>
      <c r="H82" s="84"/>
      <c r="I82" s="24">
        <f>I74</f>
        <v>79.459999999999994</v>
      </c>
    </row>
    <row r="83" spans="1:11" x14ac:dyDescent="0.3">
      <c r="A83" s="14" t="s">
        <v>14</v>
      </c>
      <c r="B83" s="84" t="s">
        <v>78</v>
      </c>
      <c r="C83" s="84"/>
      <c r="D83" s="84"/>
      <c r="E83" s="84"/>
      <c r="F83" s="84"/>
      <c r="G83" s="84"/>
      <c r="H83" s="84"/>
      <c r="I83" s="24">
        <f>I78</f>
        <v>0</v>
      </c>
    </row>
    <row r="84" spans="1:11" x14ac:dyDescent="0.3">
      <c r="A84" s="85" t="s">
        <v>79</v>
      </c>
      <c r="B84" s="85"/>
      <c r="C84" s="85"/>
      <c r="D84" s="85"/>
      <c r="E84" s="85"/>
      <c r="F84" s="85"/>
      <c r="G84" s="85"/>
      <c r="H84" s="85"/>
      <c r="I84" s="27">
        <f>SUM(I82:I83)</f>
        <v>79.459999999999994</v>
      </c>
    </row>
    <row r="85" spans="1:11" x14ac:dyDescent="0.3">
      <c r="A85" s="92"/>
      <c r="B85" s="93"/>
      <c r="C85" s="93"/>
      <c r="D85" s="93"/>
      <c r="E85" s="93"/>
      <c r="F85" s="93"/>
      <c r="G85" s="93"/>
      <c r="H85" s="93"/>
      <c r="I85" s="93"/>
    </row>
    <row r="86" spans="1:11" x14ac:dyDescent="0.3">
      <c r="A86" s="94" t="s">
        <v>80</v>
      </c>
      <c r="B86" s="94"/>
      <c r="C86" s="94"/>
      <c r="D86" s="94"/>
      <c r="E86" s="94"/>
      <c r="F86" s="94"/>
      <c r="G86" s="94"/>
      <c r="H86" s="94"/>
      <c r="I86" s="94"/>
    </row>
    <row r="87" spans="1:11" x14ac:dyDescent="0.3">
      <c r="A87" s="14">
        <v>5</v>
      </c>
      <c r="B87" s="85" t="s">
        <v>81</v>
      </c>
      <c r="C87" s="85"/>
      <c r="D87" s="85"/>
      <c r="E87" s="85"/>
      <c r="F87" s="85"/>
      <c r="G87" s="85"/>
      <c r="H87" s="14"/>
      <c r="I87" s="14" t="s">
        <v>24</v>
      </c>
    </row>
    <row r="88" spans="1:11" ht="28.2" customHeight="1" x14ac:dyDescent="0.3">
      <c r="A88" s="14" t="s">
        <v>0</v>
      </c>
      <c r="B88" s="80" t="s">
        <v>147</v>
      </c>
      <c r="C88" s="80"/>
      <c r="D88" s="80"/>
      <c r="E88" s="80"/>
      <c r="F88" s="80"/>
      <c r="G88" s="80"/>
      <c r="H88" s="10" t="s">
        <v>46</v>
      </c>
      <c r="I88" s="35">
        <f>35.63*22</f>
        <v>783.86</v>
      </c>
      <c r="K88" s="3" t="s">
        <v>165</v>
      </c>
    </row>
    <row r="89" spans="1:11" x14ac:dyDescent="0.3">
      <c r="A89" s="14" t="s">
        <v>1</v>
      </c>
      <c r="B89" s="95" t="s">
        <v>119</v>
      </c>
      <c r="C89" s="95"/>
      <c r="D89" s="95"/>
      <c r="E89" s="95"/>
      <c r="F89" s="95"/>
      <c r="G89" s="95"/>
      <c r="H89" s="23"/>
      <c r="I89" s="60">
        <v>83.75</v>
      </c>
      <c r="K89" s="1"/>
    </row>
    <row r="90" spans="1:11" x14ac:dyDescent="0.3">
      <c r="A90" s="14" t="s">
        <v>2</v>
      </c>
      <c r="B90" s="95" t="s">
        <v>120</v>
      </c>
      <c r="C90" s="95"/>
      <c r="D90" s="95"/>
      <c r="E90" s="95"/>
      <c r="F90" s="95"/>
      <c r="G90" s="95"/>
      <c r="H90" s="23"/>
      <c r="I90" s="60">
        <v>68.540000000000006</v>
      </c>
      <c r="K90" s="72" t="s">
        <v>166</v>
      </c>
    </row>
    <row r="91" spans="1:11" x14ac:dyDescent="0.3">
      <c r="A91" s="85" t="s">
        <v>82</v>
      </c>
      <c r="B91" s="85"/>
      <c r="C91" s="85"/>
      <c r="D91" s="85"/>
      <c r="E91" s="85"/>
      <c r="F91" s="85"/>
      <c r="G91" s="85"/>
      <c r="H91" s="26" t="s">
        <v>46</v>
      </c>
      <c r="I91" s="27">
        <f>SUM(I89:I90)</f>
        <v>152.29000000000002</v>
      </c>
      <c r="K91" s="72"/>
    </row>
    <row r="92" spans="1:11" x14ac:dyDescent="0.3">
      <c r="A92" s="92"/>
      <c r="B92" s="93"/>
      <c r="C92" s="93"/>
      <c r="D92" s="93"/>
      <c r="E92" s="93"/>
      <c r="F92" s="93"/>
      <c r="G92" s="93"/>
      <c r="H92" s="93"/>
      <c r="I92" s="93"/>
    </row>
    <row r="93" spans="1:11" x14ac:dyDescent="0.3">
      <c r="A93" s="94" t="s">
        <v>83</v>
      </c>
      <c r="B93" s="94"/>
      <c r="C93" s="94"/>
      <c r="D93" s="94"/>
      <c r="E93" s="94"/>
      <c r="F93" s="94"/>
      <c r="G93" s="94"/>
      <c r="H93" s="94"/>
      <c r="I93" s="94"/>
    </row>
    <row r="94" spans="1:11" x14ac:dyDescent="0.3">
      <c r="A94" s="14">
        <v>6</v>
      </c>
      <c r="B94" s="85" t="s">
        <v>84</v>
      </c>
      <c r="C94" s="85"/>
      <c r="D94" s="85"/>
      <c r="E94" s="85"/>
      <c r="F94" s="85"/>
      <c r="G94" s="85"/>
      <c r="H94" s="14" t="s">
        <v>13</v>
      </c>
      <c r="I94" s="14" t="s">
        <v>24</v>
      </c>
    </row>
    <row r="95" spans="1:11" x14ac:dyDescent="0.3">
      <c r="A95" s="14" t="s">
        <v>0</v>
      </c>
      <c r="B95" s="84" t="s">
        <v>85</v>
      </c>
      <c r="C95" s="84"/>
      <c r="D95" s="84"/>
      <c r="E95" s="84"/>
      <c r="F95" s="84"/>
      <c r="G95" s="84"/>
      <c r="H95" s="37">
        <v>0.03</v>
      </c>
      <c r="I95" s="24">
        <f>TRUNC(((I118)*H95),2)</f>
        <v>203.4</v>
      </c>
    </row>
    <row r="96" spans="1:11" x14ac:dyDescent="0.3">
      <c r="A96" s="14" t="s">
        <v>1</v>
      </c>
      <c r="B96" s="84" t="s">
        <v>86</v>
      </c>
      <c r="C96" s="84"/>
      <c r="D96" s="84"/>
      <c r="E96" s="84"/>
      <c r="F96" s="84"/>
      <c r="G96" s="84"/>
      <c r="H96" s="37">
        <v>0.06</v>
      </c>
      <c r="I96" s="24">
        <f>TRUNC(((I118+I95)*H96),2)</f>
        <v>419</v>
      </c>
    </row>
    <row r="97" spans="1:9" x14ac:dyDescent="0.3">
      <c r="A97" s="14" t="s">
        <v>2</v>
      </c>
      <c r="B97" s="91" t="s">
        <v>87</v>
      </c>
      <c r="C97" s="91"/>
      <c r="D97" s="91"/>
      <c r="E97" s="91"/>
      <c r="F97" s="91"/>
      <c r="G97" s="91"/>
      <c r="H97" s="17"/>
      <c r="I97" s="38"/>
    </row>
    <row r="98" spans="1:9" x14ac:dyDescent="0.3">
      <c r="A98" s="14" t="s">
        <v>88</v>
      </c>
      <c r="B98" s="84" t="s">
        <v>89</v>
      </c>
      <c r="C98" s="84"/>
      <c r="D98" s="84"/>
      <c r="E98" s="84"/>
      <c r="F98" s="84"/>
      <c r="G98" s="84"/>
      <c r="H98" s="39">
        <v>1.6500000000000001E-2</v>
      </c>
      <c r="I98" s="24">
        <f>TRUNC(H98*((I118+I95+I96)/(1-H102)),2)</f>
        <v>139.19</v>
      </c>
    </row>
    <row r="99" spans="1:9" x14ac:dyDescent="0.3">
      <c r="A99" s="14" t="s">
        <v>90</v>
      </c>
      <c r="B99" s="84" t="s">
        <v>91</v>
      </c>
      <c r="C99" s="84"/>
      <c r="D99" s="84"/>
      <c r="E99" s="84"/>
      <c r="F99" s="84"/>
      <c r="G99" s="84"/>
      <c r="H99" s="39">
        <v>7.5999999999999998E-2</v>
      </c>
      <c r="I99" s="24">
        <f>TRUNC(H99*(I118+I95+I96)/(1-H102),2)</f>
        <v>641.12</v>
      </c>
    </row>
    <row r="100" spans="1:9" x14ac:dyDescent="0.3">
      <c r="A100" s="14" t="s">
        <v>92</v>
      </c>
      <c r="B100" s="84" t="s">
        <v>93</v>
      </c>
      <c r="C100" s="84"/>
      <c r="D100" s="84"/>
      <c r="E100" s="84"/>
      <c r="F100" s="84"/>
      <c r="G100" s="84"/>
      <c r="H100" s="39">
        <v>0.03</v>
      </c>
      <c r="I100" s="24">
        <f>TRUNC(H100*(I118+I95+I96)/(1-H102),2)</f>
        <v>253.07</v>
      </c>
    </row>
    <row r="101" spans="1:9" x14ac:dyDescent="0.3">
      <c r="A101" s="85" t="s">
        <v>94</v>
      </c>
      <c r="B101" s="85"/>
      <c r="C101" s="85"/>
      <c r="D101" s="85"/>
      <c r="E101" s="85"/>
      <c r="F101" s="85"/>
      <c r="G101" s="85"/>
      <c r="H101" s="40">
        <f>SUM(H95:H100)</f>
        <v>0.21249999999999999</v>
      </c>
      <c r="I101" s="27">
        <f>SUM(I95:I100)</f>
        <v>1655.78</v>
      </c>
    </row>
    <row r="102" spans="1:9" hidden="1" x14ac:dyDescent="0.3">
      <c r="A102" s="41" t="s">
        <v>95</v>
      </c>
      <c r="B102" s="89" t="s">
        <v>96</v>
      </c>
      <c r="C102" s="89"/>
      <c r="D102" s="89"/>
      <c r="E102" s="89"/>
      <c r="F102" s="89"/>
      <c r="G102" s="89"/>
      <c r="H102" s="42">
        <f>H98+H99+H100</f>
        <v>0.1225</v>
      </c>
      <c r="I102" s="43"/>
    </row>
    <row r="103" spans="1:9" hidden="1" x14ac:dyDescent="0.3">
      <c r="A103" s="44"/>
      <c r="B103" s="90">
        <v>100</v>
      </c>
      <c r="C103" s="90"/>
      <c r="D103" s="90"/>
      <c r="E103" s="90"/>
      <c r="F103" s="90"/>
      <c r="G103" s="90"/>
      <c r="H103" s="46"/>
      <c r="I103" s="47"/>
    </row>
    <row r="104" spans="1:9" hidden="1" x14ac:dyDescent="0.3">
      <c r="A104" s="48"/>
      <c r="B104" s="45"/>
      <c r="C104" s="45"/>
      <c r="D104" s="45"/>
      <c r="E104" s="45"/>
      <c r="F104" s="45"/>
      <c r="G104" s="45"/>
      <c r="H104" s="46"/>
      <c r="I104" s="47"/>
    </row>
    <row r="105" spans="1:9" hidden="1" x14ac:dyDescent="0.3">
      <c r="A105" s="44" t="s">
        <v>97</v>
      </c>
      <c r="B105" s="90" t="s">
        <v>98</v>
      </c>
      <c r="C105" s="90"/>
      <c r="D105" s="90"/>
      <c r="E105" s="90"/>
      <c r="F105" s="90"/>
      <c r="G105" s="90"/>
      <c r="H105" s="46"/>
      <c r="I105" s="47">
        <f>I23+I55+I64+I84+I91+I95+I96</f>
        <v>7402.4641999999994</v>
      </c>
    </row>
    <row r="106" spans="1:9" hidden="1" x14ac:dyDescent="0.3">
      <c r="A106" s="44"/>
      <c r="B106" s="45"/>
      <c r="C106" s="45"/>
      <c r="D106" s="45"/>
      <c r="E106" s="45"/>
      <c r="F106" s="45"/>
      <c r="G106" s="45"/>
      <c r="H106" s="46"/>
      <c r="I106" s="47"/>
    </row>
    <row r="107" spans="1:9" hidden="1" x14ac:dyDescent="0.3">
      <c r="A107" s="44" t="s">
        <v>99</v>
      </c>
      <c r="B107" s="90" t="s">
        <v>100</v>
      </c>
      <c r="C107" s="90"/>
      <c r="D107" s="90"/>
      <c r="E107" s="90"/>
      <c r="F107" s="90"/>
      <c r="G107" s="90"/>
      <c r="H107" s="46"/>
      <c r="I107" s="47">
        <f>TRUNC(I105/(1-H102),2)</f>
        <v>8435.85</v>
      </c>
    </row>
    <row r="108" spans="1:9" hidden="1" x14ac:dyDescent="0.3">
      <c r="A108" s="44"/>
      <c r="B108" s="45"/>
      <c r="C108" s="45"/>
      <c r="D108" s="45"/>
      <c r="E108" s="45"/>
      <c r="F108" s="45"/>
      <c r="G108" s="45"/>
      <c r="H108" s="46"/>
      <c r="I108" s="47"/>
    </row>
    <row r="109" spans="1:9" hidden="1" x14ac:dyDescent="0.3">
      <c r="A109" s="49"/>
      <c r="B109" s="86" t="s">
        <v>101</v>
      </c>
      <c r="C109" s="86"/>
      <c r="D109" s="86"/>
      <c r="E109" s="86"/>
      <c r="F109" s="86"/>
      <c r="G109" s="86"/>
      <c r="H109" s="50"/>
      <c r="I109" s="51">
        <f>I107-I105</f>
        <v>1033.3858000000009</v>
      </c>
    </row>
    <row r="110" spans="1:9" x14ac:dyDescent="0.3">
      <c r="A110" s="12"/>
      <c r="B110" s="12"/>
      <c r="C110" s="12"/>
      <c r="D110" s="12"/>
      <c r="E110" s="12"/>
      <c r="F110" s="12"/>
      <c r="G110" s="12"/>
      <c r="H110" s="12"/>
      <c r="I110" s="21"/>
    </row>
    <row r="111" spans="1:9" x14ac:dyDescent="0.3">
      <c r="A111" s="87" t="s">
        <v>102</v>
      </c>
      <c r="B111" s="87"/>
      <c r="C111" s="87"/>
      <c r="D111" s="87"/>
      <c r="E111" s="87"/>
      <c r="F111" s="87"/>
      <c r="G111" s="87"/>
      <c r="H111" s="87"/>
      <c r="I111" s="87"/>
    </row>
    <row r="112" spans="1:9" x14ac:dyDescent="0.3">
      <c r="A112" s="85" t="s">
        <v>103</v>
      </c>
      <c r="B112" s="85"/>
      <c r="C112" s="85"/>
      <c r="D112" s="85"/>
      <c r="E112" s="85"/>
      <c r="F112" s="85"/>
      <c r="G112" s="85"/>
      <c r="H112" s="85"/>
      <c r="I112" s="14" t="s">
        <v>24</v>
      </c>
    </row>
    <row r="113" spans="1:9" x14ac:dyDescent="0.3">
      <c r="A113" s="10" t="s">
        <v>0</v>
      </c>
      <c r="B113" s="84" t="s">
        <v>22</v>
      </c>
      <c r="C113" s="84"/>
      <c r="D113" s="84"/>
      <c r="E113" s="84"/>
      <c r="F113" s="84"/>
      <c r="G113" s="84"/>
      <c r="H113" s="84"/>
      <c r="I113" s="24">
        <f>I23</f>
        <v>3416.49</v>
      </c>
    </row>
    <row r="114" spans="1:9" x14ac:dyDescent="0.3">
      <c r="A114" s="10" t="s">
        <v>1</v>
      </c>
      <c r="B114" s="84" t="s">
        <v>30</v>
      </c>
      <c r="C114" s="84"/>
      <c r="D114" s="84"/>
      <c r="E114" s="84"/>
      <c r="F114" s="84"/>
      <c r="G114" s="84"/>
      <c r="H114" s="84"/>
      <c r="I114" s="24">
        <f>I55</f>
        <v>2888.9441999999999</v>
      </c>
    </row>
    <row r="115" spans="1:9" x14ac:dyDescent="0.3">
      <c r="A115" s="10" t="s">
        <v>2</v>
      </c>
      <c r="B115" s="84" t="s">
        <v>56</v>
      </c>
      <c r="C115" s="84"/>
      <c r="D115" s="84"/>
      <c r="E115" s="84"/>
      <c r="F115" s="84"/>
      <c r="G115" s="84"/>
      <c r="H115" s="84"/>
      <c r="I115" s="24">
        <f>I64</f>
        <v>242.88</v>
      </c>
    </row>
    <row r="116" spans="1:9" x14ac:dyDescent="0.3">
      <c r="A116" s="10" t="s">
        <v>3</v>
      </c>
      <c r="B116" s="84" t="s">
        <v>63</v>
      </c>
      <c r="C116" s="84"/>
      <c r="D116" s="84"/>
      <c r="E116" s="84"/>
      <c r="F116" s="84"/>
      <c r="G116" s="84"/>
      <c r="H116" s="84"/>
      <c r="I116" s="24">
        <f>I84</f>
        <v>79.459999999999994</v>
      </c>
    </row>
    <row r="117" spans="1:9" x14ac:dyDescent="0.3">
      <c r="A117" s="10" t="s">
        <v>6</v>
      </c>
      <c r="B117" s="84" t="s">
        <v>80</v>
      </c>
      <c r="C117" s="84"/>
      <c r="D117" s="84"/>
      <c r="E117" s="84"/>
      <c r="F117" s="84"/>
      <c r="G117" s="84"/>
      <c r="H117" s="84"/>
      <c r="I117" s="24">
        <f>I91</f>
        <v>152.29000000000002</v>
      </c>
    </row>
    <row r="118" spans="1:9" x14ac:dyDescent="0.3">
      <c r="A118" s="14"/>
      <c r="B118" s="85" t="s">
        <v>104</v>
      </c>
      <c r="C118" s="85"/>
      <c r="D118" s="85"/>
      <c r="E118" s="85"/>
      <c r="F118" s="85"/>
      <c r="G118" s="85"/>
      <c r="H118" s="85"/>
      <c r="I118" s="27">
        <f>SUM(I113:I117)</f>
        <v>6780.0641999999998</v>
      </c>
    </row>
    <row r="119" spans="1:9" x14ac:dyDescent="0.3">
      <c r="A119" s="10" t="s">
        <v>7</v>
      </c>
      <c r="B119" s="84" t="s">
        <v>83</v>
      </c>
      <c r="C119" s="84"/>
      <c r="D119" s="84"/>
      <c r="E119" s="84"/>
      <c r="F119" s="84"/>
      <c r="G119" s="84"/>
      <c r="H119" s="84"/>
      <c r="I119" s="24">
        <f>I101</f>
        <v>1655.78</v>
      </c>
    </row>
    <row r="120" spans="1:9" x14ac:dyDescent="0.3">
      <c r="A120" s="85" t="s">
        <v>105</v>
      </c>
      <c r="B120" s="85"/>
      <c r="C120" s="85"/>
      <c r="D120" s="85"/>
      <c r="E120" s="85"/>
      <c r="F120" s="85"/>
      <c r="G120" s="85"/>
      <c r="H120" s="85"/>
      <c r="I120" s="52">
        <f>TRUNC(I118+I119,2)</f>
        <v>8435.84</v>
      </c>
    </row>
    <row r="121" spans="1:9" x14ac:dyDescent="0.3">
      <c r="A121" s="81" t="s">
        <v>111</v>
      </c>
      <c r="B121" s="82"/>
      <c r="C121" s="82"/>
      <c r="D121" s="82"/>
      <c r="E121" s="82"/>
      <c r="F121" s="82"/>
      <c r="G121" s="82"/>
      <c r="H121" s="83"/>
      <c r="I121" s="53">
        <v>1</v>
      </c>
    </row>
    <row r="122" spans="1:9" x14ac:dyDescent="0.3">
      <c r="A122" s="81" t="s">
        <v>110</v>
      </c>
      <c r="B122" s="82"/>
      <c r="C122" s="82"/>
      <c r="D122" s="82"/>
      <c r="E122" s="82"/>
      <c r="F122" s="82"/>
      <c r="G122" s="82"/>
      <c r="H122" s="83"/>
      <c r="I122" s="52">
        <f>I120*I121</f>
        <v>8435.84</v>
      </c>
    </row>
    <row r="123" spans="1:9" x14ac:dyDescent="0.3">
      <c r="A123" s="54"/>
      <c r="B123" s="55"/>
      <c r="C123" s="56"/>
      <c r="D123" s="56"/>
      <c r="E123" s="56"/>
      <c r="F123" s="56"/>
      <c r="G123" s="56"/>
      <c r="H123" s="56"/>
      <c r="I123" s="56"/>
    </row>
    <row r="124" spans="1:9" x14ac:dyDescent="0.3">
      <c r="A124" s="57"/>
      <c r="B124" s="57"/>
      <c r="C124" s="58"/>
    </row>
    <row r="125" spans="1:9" x14ac:dyDescent="0.3">
      <c r="A125" s="59"/>
      <c r="B125" s="56"/>
      <c r="C125" s="56"/>
    </row>
    <row r="126" spans="1:9" x14ac:dyDescent="0.3">
      <c r="A126" s="59"/>
      <c r="B126" s="56"/>
      <c r="C126" s="56"/>
    </row>
  </sheetData>
  <mergeCells count="125">
    <mergeCell ref="B9:G9"/>
    <mergeCell ref="H9:I9"/>
    <mergeCell ref="K90:K91"/>
    <mergeCell ref="A2:I2"/>
    <mergeCell ref="B12:G12"/>
    <mergeCell ref="H12:I12"/>
    <mergeCell ref="B13:G13"/>
    <mergeCell ref="H13:I13"/>
    <mergeCell ref="B116:H116"/>
    <mergeCell ref="A101:G101"/>
    <mergeCell ref="B102:G102"/>
    <mergeCell ref="B103:G103"/>
    <mergeCell ref="B105:G105"/>
    <mergeCell ref="B107:G107"/>
    <mergeCell ref="B95:G95"/>
    <mergeCell ref="B96:G96"/>
    <mergeCell ref="B97:G97"/>
    <mergeCell ref="B98:G98"/>
    <mergeCell ref="B99:G99"/>
    <mergeCell ref="B100:G100"/>
    <mergeCell ref="A91:G91"/>
    <mergeCell ref="A92:I92"/>
    <mergeCell ref="A93:I93"/>
    <mergeCell ref="B94:G94"/>
    <mergeCell ref="B117:H117"/>
    <mergeCell ref="B118:H118"/>
    <mergeCell ref="B119:H119"/>
    <mergeCell ref="A120:H120"/>
    <mergeCell ref="B109:G109"/>
    <mergeCell ref="A111:I111"/>
    <mergeCell ref="A112:H112"/>
    <mergeCell ref="B113:H113"/>
    <mergeCell ref="B114:H114"/>
    <mergeCell ref="B115:H115"/>
    <mergeCell ref="A84:H84"/>
    <mergeCell ref="A85:I85"/>
    <mergeCell ref="A86:I86"/>
    <mergeCell ref="B87:G87"/>
    <mergeCell ref="B89:G89"/>
    <mergeCell ref="B90:G90"/>
    <mergeCell ref="B88:G88"/>
    <mergeCell ref="A78:G78"/>
    <mergeCell ref="A79:I79"/>
    <mergeCell ref="A80:I80"/>
    <mergeCell ref="A81:H81"/>
    <mergeCell ref="B82:H82"/>
    <mergeCell ref="B83:H83"/>
    <mergeCell ref="B72:G72"/>
    <mergeCell ref="B73:G73"/>
    <mergeCell ref="A74:G74"/>
    <mergeCell ref="A75:I75"/>
    <mergeCell ref="A76:G76"/>
    <mergeCell ref="B77:G77"/>
    <mergeCell ref="A66:I66"/>
    <mergeCell ref="A67:G67"/>
    <mergeCell ref="B68:G68"/>
    <mergeCell ref="B69:G69"/>
    <mergeCell ref="B70:G70"/>
    <mergeCell ref="B71:G71"/>
    <mergeCell ref="B60:G60"/>
    <mergeCell ref="B61:G61"/>
    <mergeCell ref="B62:G62"/>
    <mergeCell ref="B63:G63"/>
    <mergeCell ref="A64:G64"/>
    <mergeCell ref="A65:I65"/>
    <mergeCell ref="B54:H54"/>
    <mergeCell ref="A55:H55"/>
    <mergeCell ref="A56:I56"/>
    <mergeCell ref="A57:I57"/>
    <mergeCell ref="B58:G58"/>
    <mergeCell ref="B59:G59"/>
    <mergeCell ref="A48:H48"/>
    <mergeCell ref="A49:I49"/>
    <mergeCell ref="A50:I50"/>
    <mergeCell ref="A51:H51"/>
    <mergeCell ref="B52:H52"/>
    <mergeCell ref="B53:H53"/>
    <mergeCell ref="B43:G43"/>
    <mergeCell ref="B44:G44"/>
    <mergeCell ref="B45:G45"/>
    <mergeCell ref="B46:G46"/>
    <mergeCell ref="B47:G47"/>
    <mergeCell ref="B38:G38"/>
    <mergeCell ref="B39:G39"/>
    <mergeCell ref="A40:G40"/>
    <mergeCell ref="A41:I41"/>
    <mergeCell ref="A42:G42"/>
    <mergeCell ref="B16:G16"/>
    <mergeCell ref="B17:G17"/>
    <mergeCell ref="A31:G31"/>
    <mergeCell ref="B32:G32"/>
    <mergeCell ref="B33:G33"/>
    <mergeCell ref="B34:G34"/>
    <mergeCell ref="B35:G35"/>
    <mergeCell ref="B36:G36"/>
    <mergeCell ref="A25:I25"/>
    <mergeCell ref="A26:G26"/>
    <mergeCell ref="B27:G27"/>
    <mergeCell ref="B28:G28"/>
    <mergeCell ref="A29:G29"/>
    <mergeCell ref="A30:I30"/>
    <mergeCell ref="K38:L38"/>
    <mergeCell ref="K43:L47"/>
    <mergeCell ref="A121:H121"/>
    <mergeCell ref="A122:H122"/>
    <mergeCell ref="A3:I3"/>
    <mergeCell ref="B7:G7"/>
    <mergeCell ref="H7:I7"/>
    <mergeCell ref="B8:G8"/>
    <mergeCell ref="H8:I8"/>
    <mergeCell ref="A11:I11"/>
    <mergeCell ref="A4:I4"/>
    <mergeCell ref="B5:G5"/>
    <mergeCell ref="H5:I5"/>
    <mergeCell ref="B6:G6"/>
    <mergeCell ref="H6:I6"/>
    <mergeCell ref="B18:G18"/>
    <mergeCell ref="B19:G19"/>
    <mergeCell ref="B20:G20"/>
    <mergeCell ref="B21:G21"/>
    <mergeCell ref="B22:G22"/>
    <mergeCell ref="A23:H23"/>
    <mergeCell ref="A14:I14"/>
    <mergeCell ref="A15:I15"/>
    <mergeCell ref="B37:G37"/>
  </mergeCells>
  <pageMargins left="0.511811024" right="0.511811024" top="0.78740157499999996" bottom="0.78740157499999996" header="0.31496062000000002" footer="0.31496062000000002"/>
  <pageSetup paperSize="9" scale="45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EB948-4D22-44F2-8CF5-9EF328BC37ED}">
  <sheetPr>
    <pageSetUpPr fitToPage="1"/>
  </sheetPr>
  <dimension ref="A1:N126"/>
  <sheetViews>
    <sheetView showGridLines="0" zoomScale="89" zoomScaleNormal="89" workbookViewId="0">
      <selection activeCell="K13" sqref="K13"/>
    </sheetView>
  </sheetViews>
  <sheetFormatPr defaultRowHeight="15.6" x14ac:dyDescent="0.3"/>
  <cols>
    <col min="1" max="1" width="10.44140625" style="9" customWidth="1"/>
    <col min="2" max="2" width="49.5546875" style="9" bestFit="1" customWidth="1"/>
    <col min="3" max="6" width="8.88671875" style="9"/>
    <col min="7" max="7" width="9" style="9" bestFit="1" customWidth="1"/>
    <col min="8" max="8" width="9.33203125" style="9" bestFit="1" customWidth="1"/>
    <col min="9" max="9" width="23.6640625" style="9" customWidth="1"/>
    <col min="10" max="10" width="4.5546875" style="9" customWidth="1"/>
    <col min="11" max="11" width="30.33203125" style="9" customWidth="1"/>
    <col min="12" max="12" width="19.6640625" style="9" customWidth="1"/>
    <col min="13" max="16384" width="8.88671875" style="9"/>
  </cols>
  <sheetData>
    <row r="1" spans="1:14" ht="48" customHeight="1" x14ac:dyDescent="0.3"/>
    <row r="2" spans="1:14" ht="16.2" customHeight="1" x14ac:dyDescent="0.3">
      <c r="A2" s="112" t="s">
        <v>164</v>
      </c>
      <c r="B2" s="112"/>
      <c r="C2" s="112"/>
      <c r="D2" s="112"/>
      <c r="E2" s="112"/>
      <c r="F2" s="112"/>
      <c r="G2" s="112"/>
      <c r="H2" s="112"/>
      <c r="I2" s="112"/>
    </row>
    <row r="3" spans="1:14" x14ac:dyDescent="0.3">
      <c r="A3" s="87" t="s">
        <v>121</v>
      </c>
      <c r="B3" s="87"/>
      <c r="C3" s="87"/>
      <c r="D3" s="87"/>
      <c r="E3" s="87"/>
      <c r="F3" s="87"/>
      <c r="G3" s="87"/>
      <c r="H3" s="87"/>
      <c r="I3" s="87"/>
    </row>
    <row r="4" spans="1:14" x14ac:dyDescent="0.3">
      <c r="A4" s="87" t="s">
        <v>15</v>
      </c>
      <c r="B4" s="87"/>
      <c r="C4" s="87"/>
      <c r="D4" s="87"/>
      <c r="E4" s="87"/>
      <c r="F4" s="87"/>
      <c r="G4" s="87"/>
      <c r="H4" s="87"/>
      <c r="I4" s="87"/>
    </row>
    <row r="5" spans="1:14" x14ac:dyDescent="0.3">
      <c r="A5" s="10" t="s">
        <v>0</v>
      </c>
      <c r="B5" s="84" t="s">
        <v>16</v>
      </c>
      <c r="C5" s="84"/>
      <c r="D5" s="84"/>
      <c r="E5" s="84"/>
      <c r="F5" s="84"/>
      <c r="G5" s="84"/>
      <c r="H5" s="117"/>
      <c r="I5" s="118"/>
    </row>
    <row r="6" spans="1:14" x14ac:dyDescent="0.3">
      <c r="A6" s="10" t="s">
        <v>1</v>
      </c>
      <c r="B6" s="84" t="s">
        <v>17</v>
      </c>
      <c r="C6" s="84"/>
      <c r="D6" s="84"/>
      <c r="E6" s="84"/>
      <c r="F6" s="84"/>
      <c r="G6" s="84"/>
      <c r="H6" s="110" t="s">
        <v>167</v>
      </c>
      <c r="I6" s="110"/>
    </row>
    <row r="7" spans="1:14" x14ac:dyDescent="0.3">
      <c r="A7" s="10" t="s">
        <v>2</v>
      </c>
      <c r="B7" s="84" t="s">
        <v>18</v>
      </c>
      <c r="C7" s="84"/>
      <c r="D7" s="84"/>
      <c r="E7" s="84"/>
      <c r="F7" s="84"/>
      <c r="G7" s="84"/>
      <c r="H7" s="127"/>
      <c r="I7" s="118"/>
    </row>
    <row r="8" spans="1:14" x14ac:dyDescent="0.3">
      <c r="A8" s="10" t="s">
        <v>3</v>
      </c>
      <c r="B8" s="84" t="s">
        <v>19</v>
      </c>
      <c r="C8" s="84"/>
      <c r="D8" s="84"/>
      <c r="E8" s="84"/>
      <c r="F8" s="84"/>
      <c r="G8" s="84"/>
      <c r="H8" s="110">
        <v>12</v>
      </c>
      <c r="I8" s="110"/>
    </row>
    <row r="9" spans="1:14" x14ac:dyDescent="0.3">
      <c r="A9" s="10" t="s">
        <v>6</v>
      </c>
      <c r="B9" s="84" t="s">
        <v>168</v>
      </c>
      <c r="C9" s="84"/>
      <c r="D9" s="84"/>
      <c r="E9" s="84"/>
      <c r="F9" s="84"/>
      <c r="G9" s="84" t="s">
        <v>148</v>
      </c>
      <c r="H9" s="110" t="s">
        <v>170</v>
      </c>
      <c r="I9" s="110"/>
    </row>
    <row r="10" spans="1:14" s="61" customFormat="1" x14ac:dyDescent="0.3">
      <c r="A10" s="63"/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</row>
    <row r="11" spans="1:14" x14ac:dyDescent="0.3">
      <c r="A11" s="87" t="s">
        <v>20</v>
      </c>
      <c r="B11" s="87"/>
      <c r="C11" s="87"/>
      <c r="D11" s="87"/>
      <c r="E11" s="87"/>
      <c r="F11" s="87"/>
      <c r="G11" s="87"/>
      <c r="H11" s="87"/>
      <c r="I11" s="87"/>
    </row>
    <row r="12" spans="1:14" x14ac:dyDescent="0.3">
      <c r="A12" s="10">
        <v>1</v>
      </c>
      <c r="B12" s="84" t="s">
        <v>112</v>
      </c>
      <c r="C12" s="84"/>
      <c r="D12" s="84"/>
      <c r="E12" s="84"/>
      <c r="F12" s="84"/>
      <c r="G12" s="84"/>
      <c r="H12" s="120">
        <v>3901.86</v>
      </c>
      <c r="I12" s="110"/>
    </row>
    <row r="13" spans="1:14" x14ac:dyDescent="0.3">
      <c r="A13" s="10">
        <v>2</v>
      </c>
      <c r="B13" s="84" t="s">
        <v>4</v>
      </c>
      <c r="C13" s="84"/>
      <c r="D13" s="84"/>
      <c r="E13" s="84"/>
      <c r="F13" s="84"/>
      <c r="G13" s="84"/>
      <c r="H13" s="109"/>
      <c r="I13" s="110"/>
    </row>
    <row r="14" spans="1:14" x14ac:dyDescent="0.3">
      <c r="A14" s="12"/>
      <c r="B14" s="13"/>
      <c r="C14" s="13"/>
      <c r="D14" s="13"/>
      <c r="E14" s="13"/>
      <c r="F14" s="13"/>
      <c r="G14" s="13"/>
      <c r="H14" s="12"/>
      <c r="I14" s="12"/>
    </row>
    <row r="15" spans="1:14" x14ac:dyDescent="0.3">
      <c r="A15" s="94" t="s">
        <v>22</v>
      </c>
      <c r="B15" s="94"/>
      <c r="C15" s="94"/>
      <c r="D15" s="94"/>
      <c r="E15" s="94"/>
      <c r="F15" s="94"/>
      <c r="G15" s="94"/>
      <c r="H15" s="94"/>
      <c r="I15" s="94"/>
    </row>
    <row r="16" spans="1:14" x14ac:dyDescent="0.3">
      <c r="A16" s="14">
        <v>1</v>
      </c>
      <c r="B16" s="85" t="s">
        <v>23</v>
      </c>
      <c r="C16" s="85"/>
      <c r="D16" s="85"/>
      <c r="E16" s="85"/>
      <c r="F16" s="85"/>
      <c r="G16" s="85"/>
      <c r="H16" s="14" t="s">
        <v>13</v>
      </c>
      <c r="I16" s="14" t="s">
        <v>24</v>
      </c>
    </row>
    <row r="17" spans="1:9" x14ac:dyDescent="0.3">
      <c r="A17" s="14" t="s">
        <v>0</v>
      </c>
      <c r="B17" s="84" t="s">
        <v>5</v>
      </c>
      <c r="C17" s="84"/>
      <c r="D17" s="84"/>
      <c r="E17" s="84"/>
      <c r="F17" s="84"/>
      <c r="G17" s="84"/>
      <c r="H17" s="15" t="s">
        <v>46</v>
      </c>
      <c r="I17" s="24">
        <f>H12</f>
        <v>3901.86</v>
      </c>
    </row>
    <row r="18" spans="1:9" x14ac:dyDescent="0.3">
      <c r="A18" s="14" t="s">
        <v>1</v>
      </c>
      <c r="B18" s="84" t="s">
        <v>25</v>
      </c>
      <c r="C18" s="84"/>
      <c r="D18" s="84"/>
      <c r="E18" s="84"/>
      <c r="F18" s="84"/>
      <c r="G18" s="84"/>
      <c r="H18" s="17">
        <v>0</v>
      </c>
      <c r="I18" s="24">
        <v>0</v>
      </c>
    </row>
    <row r="19" spans="1:9" x14ac:dyDescent="0.3">
      <c r="A19" s="14" t="s">
        <v>2</v>
      </c>
      <c r="B19" s="84" t="s">
        <v>26</v>
      </c>
      <c r="C19" s="84"/>
      <c r="D19" s="84"/>
      <c r="E19" s="84"/>
      <c r="F19" s="84"/>
      <c r="G19" s="84"/>
      <c r="H19" s="17">
        <v>0</v>
      </c>
      <c r="I19" s="24">
        <v>0</v>
      </c>
    </row>
    <row r="20" spans="1:9" x14ac:dyDescent="0.3">
      <c r="A20" s="14" t="s">
        <v>3</v>
      </c>
      <c r="B20" s="84" t="s">
        <v>27</v>
      </c>
      <c r="C20" s="84"/>
      <c r="D20" s="84"/>
      <c r="E20" s="84"/>
      <c r="F20" s="84"/>
      <c r="G20" s="84"/>
      <c r="H20" s="17">
        <v>0</v>
      </c>
      <c r="I20" s="24">
        <v>0</v>
      </c>
    </row>
    <row r="21" spans="1:9" x14ac:dyDescent="0.3">
      <c r="A21" s="14" t="s">
        <v>6</v>
      </c>
      <c r="B21" s="84" t="s">
        <v>28</v>
      </c>
      <c r="C21" s="84"/>
      <c r="D21" s="84"/>
      <c r="E21" s="84"/>
      <c r="F21" s="84"/>
      <c r="G21" s="84"/>
      <c r="H21" s="18">
        <v>0</v>
      </c>
      <c r="I21" s="24">
        <v>0</v>
      </c>
    </row>
    <row r="22" spans="1:9" x14ac:dyDescent="0.3">
      <c r="A22" s="14" t="s">
        <v>7</v>
      </c>
      <c r="B22" s="84" t="s">
        <v>10</v>
      </c>
      <c r="C22" s="84"/>
      <c r="D22" s="84"/>
      <c r="E22" s="84"/>
      <c r="F22" s="84"/>
      <c r="G22" s="84"/>
      <c r="H22" s="17">
        <v>0</v>
      </c>
      <c r="I22" s="24">
        <v>0</v>
      </c>
    </row>
    <row r="23" spans="1:9" x14ac:dyDescent="0.3">
      <c r="A23" s="85" t="s">
        <v>29</v>
      </c>
      <c r="B23" s="85"/>
      <c r="C23" s="85"/>
      <c r="D23" s="85"/>
      <c r="E23" s="85"/>
      <c r="F23" s="85"/>
      <c r="G23" s="85"/>
      <c r="H23" s="85"/>
      <c r="I23" s="27">
        <f>SUM(I17:I22)</f>
        <v>3901.86</v>
      </c>
    </row>
    <row r="24" spans="1:9" x14ac:dyDescent="0.3">
      <c r="A24" s="20"/>
      <c r="B24" s="20"/>
      <c r="C24" s="20"/>
      <c r="D24" s="20"/>
      <c r="E24" s="20"/>
      <c r="F24" s="20"/>
      <c r="G24" s="20"/>
      <c r="H24" s="20"/>
      <c r="I24" s="21"/>
    </row>
    <row r="25" spans="1:9" x14ac:dyDescent="0.3">
      <c r="A25" s="94" t="s">
        <v>30</v>
      </c>
      <c r="B25" s="94"/>
      <c r="C25" s="94"/>
      <c r="D25" s="94"/>
      <c r="E25" s="94"/>
      <c r="F25" s="94"/>
      <c r="G25" s="94"/>
      <c r="H25" s="94"/>
      <c r="I25" s="94"/>
    </row>
    <row r="26" spans="1:9" x14ac:dyDescent="0.3">
      <c r="A26" s="108" t="s">
        <v>31</v>
      </c>
      <c r="B26" s="108"/>
      <c r="C26" s="108"/>
      <c r="D26" s="108"/>
      <c r="E26" s="108"/>
      <c r="F26" s="108"/>
      <c r="G26" s="108"/>
      <c r="H26" s="22" t="s">
        <v>13</v>
      </c>
      <c r="I26" s="22" t="s">
        <v>24</v>
      </c>
    </row>
    <row r="27" spans="1:9" x14ac:dyDescent="0.3">
      <c r="A27" s="14" t="s">
        <v>0</v>
      </c>
      <c r="B27" s="84" t="s">
        <v>32</v>
      </c>
      <c r="C27" s="84"/>
      <c r="D27" s="84"/>
      <c r="E27" s="84"/>
      <c r="F27" s="84"/>
      <c r="G27" s="84"/>
      <c r="H27" s="23">
        <v>8.3333000000000004E-2</v>
      </c>
      <c r="I27" s="24">
        <f>TRUNC($I$23*H27,2)</f>
        <v>325.14999999999998</v>
      </c>
    </row>
    <row r="28" spans="1:9" x14ac:dyDescent="0.3">
      <c r="A28" s="14" t="s">
        <v>1</v>
      </c>
      <c r="B28" s="84" t="s">
        <v>33</v>
      </c>
      <c r="C28" s="84"/>
      <c r="D28" s="84"/>
      <c r="E28" s="84"/>
      <c r="F28" s="84"/>
      <c r="G28" s="84"/>
      <c r="H28" s="25">
        <v>0.121</v>
      </c>
      <c r="I28" s="24">
        <f>TRUNC($I$23*H28,2)</f>
        <v>472.12</v>
      </c>
    </row>
    <row r="29" spans="1:9" x14ac:dyDescent="0.3">
      <c r="A29" s="85" t="s">
        <v>34</v>
      </c>
      <c r="B29" s="85"/>
      <c r="C29" s="85"/>
      <c r="D29" s="85"/>
      <c r="E29" s="85"/>
      <c r="F29" s="85"/>
      <c r="G29" s="85"/>
      <c r="H29" s="26">
        <f>SUM(H27:H28)</f>
        <v>0.20433299999999999</v>
      </c>
      <c r="I29" s="27">
        <f>SUM(I27:I28)</f>
        <v>797.27</v>
      </c>
    </row>
    <row r="30" spans="1:9" x14ac:dyDescent="0.3">
      <c r="A30" s="125"/>
      <c r="B30" s="126"/>
      <c r="C30" s="126"/>
      <c r="D30" s="126"/>
      <c r="E30" s="126"/>
      <c r="F30" s="126"/>
      <c r="G30" s="126"/>
      <c r="H30" s="126"/>
      <c r="I30" s="126"/>
    </row>
    <row r="31" spans="1:9" x14ac:dyDescent="0.3">
      <c r="A31" s="108" t="s">
        <v>35</v>
      </c>
      <c r="B31" s="108"/>
      <c r="C31" s="108"/>
      <c r="D31" s="108"/>
      <c r="E31" s="108"/>
      <c r="F31" s="108"/>
      <c r="G31" s="108"/>
      <c r="H31" s="22" t="s">
        <v>13</v>
      </c>
      <c r="I31" s="22" t="s">
        <v>24</v>
      </c>
    </row>
    <row r="32" spans="1:9" x14ac:dyDescent="0.3">
      <c r="A32" s="14" t="s">
        <v>0</v>
      </c>
      <c r="B32" s="84" t="s">
        <v>36</v>
      </c>
      <c r="C32" s="84"/>
      <c r="D32" s="84"/>
      <c r="E32" s="84"/>
      <c r="F32" s="84"/>
      <c r="G32" s="84"/>
      <c r="H32" s="23">
        <v>0.2</v>
      </c>
      <c r="I32" s="24">
        <f>TRUNC(($I$23+$I$29)*$H$32,2)</f>
        <v>939.82</v>
      </c>
    </row>
    <row r="33" spans="1:12" x14ac:dyDescent="0.3">
      <c r="A33" s="14" t="s">
        <v>1</v>
      </c>
      <c r="B33" s="84" t="s">
        <v>37</v>
      </c>
      <c r="C33" s="84"/>
      <c r="D33" s="84"/>
      <c r="E33" s="84"/>
      <c r="F33" s="84"/>
      <c r="G33" s="84"/>
      <c r="H33" s="23">
        <v>2.5000000000000001E-2</v>
      </c>
      <c r="I33" s="24">
        <f>TRUNC(($I$23+$I$29)*$H$33,2)</f>
        <v>117.47</v>
      </c>
    </row>
    <row r="34" spans="1:12" x14ac:dyDescent="0.3">
      <c r="A34" s="14" t="s">
        <v>2</v>
      </c>
      <c r="B34" s="84" t="s">
        <v>38</v>
      </c>
      <c r="C34" s="84"/>
      <c r="D34" s="84"/>
      <c r="E34" s="84"/>
      <c r="F34" s="84"/>
      <c r="G34" s="84"/>
      <c r="H34" s="23">
        <v>0.03</v>
      </c>
      <c r="I34" s="24">
        <f>TRUNC(($I$23+$I$29)*$H$34,2)</f>
        <v>140.97</v>
      </c>
    </row>
    <row r="35" spans="1:12" x14ac:dyDescent="0.3">
      <c r="A35" s="14" t="s">
        <v>3</v>
      </c>
      <c r="B35" s="84" t="s">
        <v>39</v>
      </c>
      <c r="C35" s="84"/>
      <c r="D35" s="84"/>
      <c r="E35" s="84"/>
      <c r="F35" s="84"/>
      <c r="G35" s="84"/>
      <c r="H35" s="23">
        <v>1.4999999999999999E-2</v>
      </c>
      <c r="I35" s="24">
        <f>TRUNC(($I$23+$I$29)*$H$35,2)</f>
        <v>70.48</v>
      </c>
    </row>
    <row r="36" spans="1:12" x14ac:dyDescent="0.3">
      <c r="A36" s="14" t="s">
        <v>6</v>
      </c>
      <c r="B36" s="84" t="s">
        <v>40</v>
      </c>
      <c r="C36" s="84"/>
      <c r="D36" s="84"/>
      <c r="E36" s="84"/>
      <c r="F36" s="84"/>
      <c r="G36" s="84"/>
      <c r="H36" s="23">
        <v>0.01</v>
      </c>
      <c r="I36" s="24">
        <f>TRUNC(($I$23+$I$29)*$H$36,2)</f>
        <v>46.99</v>
      </c>
    </row>
    <row r="37" spans="1:12" x14ac:dyDescent="0.3">
      <c r="A37" s="14" t="s">
        <v>7</v>
      </c>
      <c r="B37" s="84" t="s">
        <v>41</v>
      </c>
      <c r="C37" s="84"/>
      <c r="D37" s="84"/>
      <c r="E37" s="84"/>
      <c r="F37" s="84"/>
      <c r="G37" s="84"/>
      <c r="H37" s="23">
        <v>6.0000000000000001E-3</v>
      </c>
      <c r="I37" s="24">
        <f>TRUNC(($I$23+$I$29)*$H$37,2)</f>
        <v>28.19</v>
      </c>
    </row>
    <row r="38" spans="1:12" x14ac:dyDescent="0.3">
      <c r="A38" s="14" t="s">
        <v>8</v>
      </c>
      <c r="B38" s="84" t="s">
        <v>42</v>
      </c>
      <c r="C38" s="84"/>
      <c r="D38" s="84"/>
      <c r="E38" s="84"/>
      <c r="F38" s="84"/>
      <c r="G38" s="84"/>
      <c r="H38" s="23">
        <v>2E-3</v>
      </c>
      <c r="I38" s="24">
        <f>TRUNC(($I$23+$I$29)*$H$38,2)</f>
        <v>9.39</v>
      </c>
    </row>
    <row r="39" spans="1:12" x14ac:dyDescent="0.3">
      <c r="A39" s="14" t="s">
        <v>9</v>
      </c>
      <c r="B39" s="84" t="s">
        <v>43</v>
      </c>
      <c r="C39" s="84"/>
      <c r="D39" s="84"/>
      <c r="E39" s="84"/>
      <c r="F39" s="84"/>
      <c r="G39" s="84"/>
      <c r="H39" s="23">
        <v>0.08</v>
      </c>
      <c r="I39" s="24">
        <f>TRUNC(($I$23+$I$29)*$H$39,2)</f>
        <v>375.93</v>
      </c>
      <c r="K39" s="79" t="s">
        <v>142</v>
      </c>
      <c r="L39" s="79"/>
    </row>
    <row r="40" spans="1:12" x14ac:dyDescent="0.3">
      <c r="A40" s="85" t="s">
        <v>44</v>
      </c>
      <c r="B40" s="85"/>
      <c r="C40" s="85"/>
      <c r="D40" s="85"/>
      <c r="E40" s="85"/>
      <c r="F40" s="85"/>
      <c r="G40" s="85"/>
      <c r="H40" s="26">
        <f>SUM(H32:H39)</f>
        <v>0.36800000000000005</v>
      </c>
      <c r="I40" s="27">
        <f>SUM(I32:I39)</f>
        <v>1729.2400000000002</v>
      </c>
      <c r="K40" s="30" t="s">
        <v>137</v>
      </c>
      <c r="L40" s="31">
        <v>1.5</v>
      </c>
    </row>
    <row r="41" spans="1:12" x14ac:dyDescent="0.3">
      <c r="A41" s="103"/>
      <c r="B41" s="103"/>
      <c r="C41" s="103"/>
      <c r="D41" s="103"/>
      <c r="E41" s="103"/>
      <c r="F41" s="103"/>
      <c r="G41" s="103"/>
      <c r="H41" s="103"/>
      <c r="I41" s="104"/>
      <c r="K41" s="30" t="s">
        <v>138</v>
      </c>
      <c r="L41" s="32">
        <f>L40*2</f>
        <v>3</v>
      </c>
    </row>
    <row r="42" spans="1:12" x14ac:dyDescent="0.3">
      <c r="A42" s="108" t="s">
        <v>45</v>
      </c>
      <c r="B42" s="108"/>
      <c r="C42" s="108"/>
      <c r="D42" s="108"/>
      <c r="E42" s="108"/>
      <c r="F42" s="108"/>
      <c r="G42" s="108"/>
      <c r="H42" s="34"/>
      <c r="I42" s="22" t="s">
        <v>24</v>
      </c>
      <c r="K42" s="30" t="s">
        <v>139</v>
      </c>
      <c r="L42" s="32">
        <f>L41*22</f>
        <v>66</v>
      </c>
    </row>
    <row r="43" spans="1:12" ht="32.4" customHeight="1" x14ac:dyDescent="0.3">
      <c r="A43" s="14" t="s">
        <v>0</v>
      </c>
      <c r="B43" s="80" t="s">
        <v>150</v>
      </c>
      <c r="C43" s="80"/>
      <c r="D43" s="80"/>
      <c r="E43" s="80"/>
      <c r="F43" s="80"/>
      <c r="G43" s="80"/>
      <c r="H43" s="10" t="s">
        <v>46</v>
      </c>
      <c r="I43" s="35">
        <v>0</v>
      </c>
      <c r="K43" s="30" t="s">
        <v>140</v>
      </c>
      <c r="L43" s="32">
        <f>I17*6%</f>
        <v>234.11160000000001</v>
      </c>
    </row>
    <row r="44" spans="1:12" ht="36.6" customHeight="1" x14ac:dyDescent="0.3">
      <c r="A44" s="14" t="s">
        <v>1</v>
      </c>
      <c r="B44" s="80" t="s">
        <v>151</v>
      </c>
      <c r="C44" s="80"/>
      <c r="D44" s="80"/>
      <c r="E44" s="80"/>
      <c r="F44" s="80"/>
      <c r="G44" s="80"/>
      <c r="H44" s="10" t="s">
        <v>46</v>
      </c>
      <c r="I44" s="35">
        <f>(27.97*22)-((27.97*22)*1%)</f>
        <v>609.18659999999988</v>
      </c>
      <c r="K44" s="129" t="s">
        <v>141</v>
      </c>
      <c r="L44" s="129"/>
    </row>
    <row r="45" spans="1:12" ht="33.6" customHeight="1" x14ac:dyDescent="0.3">
      <c r="A45" s="14" t="s">
        <v>1</v>
      </c>
      <c r="B45" s="80" t="s">
        <v>152</v>
      </c>
      <c r="C45" s="80"/>
      <c r="D45" s="80"/>
      <c r="E45" s="80"/>
      <c r="F45" s="80"/>
      <c r="G45" s="80"/>
      <c r="H45" s="10" t="s">
        <v>46</v>
      </c>
      <c r="I45" s="35">
        <f>(17.06*4)-((17.06*4)*1%)</f>
        <v>67.557599999999994</v>
      </c>
      <c r="K45" s="129"/>
      <c r="L45" s="129"/>
    </row>
    <row r="46" spans="1:12" x14ac:dyDescent="0.3">
      <c r="A46" s="14" t="s">
        <v>6</v>
      </c>
      <c r="B46" s="105"/>
      <c r="C46" s="106"/>
      <c r="D46" s="106"/>
      <c r="E46" s="106"/>
      <c r="F46" s="106"/>
      <c r="G46" s="107"/>
      <c r="H46" s="10" t="s">
        <v>46</v>
      </c>
      <c r="I46" s="35">
        <v>0</v>
      </c>
      <c r="K46" s="129"/>
      <c r="L46" s="129"/>
    </row>
    <row r="47" spans="1:12" x14ac:dyDescent="0.3">
      <c r="A47" s="14" t="s">
        <v>7</v>
      </c>
      <c r="B47" s="95"/>
      <c r="C47" s="95"/>
      <c r="D47" s="95"/>
      <c r="E47" s="95"/>
      <c r="F47" s="95"/>
      <c r="G47" s="95"/>
      <c r="H47" s="10" t="s">
        <v>46</v>
      </c>
      <c r="I47" s="35">
        <v>0</v>
      </c>
      <c r="K47" s="129"/>
      <c r="L47" s="129"/>
    </row>
    <row r="48" spans="1:12" x14ac:dyDescent="0.3">
      <c r="A48" s="85" t="s">
        <v>47</v>
      </c>
      <c r="B48" s="85"/>
      <c r="C48" s="85"/>
      <c r="D48" s="85"/>
      <c r="E48" s="85"/>
      <c r="F48" s="85"/>
      <c r="G48" s="85"/>
      <c r="H48" s="85"/>
      <c r="I48" s="27">
        <f>SUM(I43:I44)</f>
        <v>609.18659999999988</v>
      </c>
      <c r="K48" s="129"/>
      <c r="L48" s="129"/>
    </row>
    <row r="49" spans="1:12" x14ac:dyDescent="0.3">
      <c r="A49" s="103"/>
      <c r="B49" s="103"/>
      <c r="C49" s="103"/>
      <c r="D49" s="103"/>
      <c r="E49" s="103"/>
      <c r="F49" s="103"/>
      <c r="G49" s="103"/>
      <c r="H49" s="103"/>
      <c r="I49" s="104"/>
      <c r="K49" s="129"/>
      <c r="L49" s="129"/>
    </row>
    <row r="50" spans="1:12" x14ac:dyDescent="0.3">
      <c r="A50" s="87" t="s">
        <v>48</v>
      </c>
      <c r="B50" s="87"/>
      <c r="C50" s="87"/>
      <c r="D50" s="87"/>
      <c r="E50" s="87"/>
      <c r="F50" s="87"/>
      <c r="G50" s="87"/>
      <c r="H50" s="87"/>
      <c r="I50" s="87"/>
      <c r="K50" s="8"/>
      <c r="L50" s="8"/>
    </row>
    <row r="51" spans="1:12" x14ac:dyDescent="0.3">
      <c r="A51" s="85" t="s">
        <v>49</v>
      </c>
      <c r="B51" s="85"/>
      <c r="C51" s="85"/>
      <c r="D51" s="85"/>
      <c r="E51" s="85"/>
      <c r="F51" s="85"/>
      <c r="G51" s="85"/>
      <c r="H51" s="85"/>
      <c r="I51" s="14" t="s">
        <v>24</v>
      </c>
      <c r="K51" s="8"/>
      <c r="L51" s="8"/>
    </row>
    <row r="52" spans="1:12" x14ac:dyDescent="0.3">
      <c r="A52" s="14" t="s">
        <v>50</v>
      </c>
      <c r="B52" s="84" t="s">
        <v>51</v>
      </c>
      <c r="C52" s="84"/>
      <c r="D52" s="84"/>
      <c r="E52" s="84"/>
      <c r="F52" s="84"/>
      <c r="G52" s="84"/>
      <c r="H52" s="84"/>
      <c r="I52" s="24">
        <f>I29</f>
        <v>797.27</v>
      </c>
    </row>
    <row r="53" spans="1:12" x14ac:dyDescent="0.3">
      <c r="A53" s="14" t="s">
        <v>52</v>
      </c>
      <c r="B53" s="84" t="s">
        <v>53</v>
      </c>
      <c r="C53" s="84"/>
      <c r="D53" s="84"/>
      <c r="E53" s="84"/>
      <c r="F53" s="84"/>
      <c r="G53" s="84"/>
      <c r="H53" s="84"/>
      <c r="I53" s="24">
        <f>I40</f>
        <v>1729.2400000000002</v>
      </c>
    </row>
    <row r="54" spans="1:12" x14ac:dyDescent="0.3">
      <c r="A54" s="14" t="s">
        <v>54</v>
      </c>
      <c r="B54" s="84" t="s">
        <v>11</v>
      </c>
      <c r="C54" s="84"/>
      <c r="D54" s="84"/>
      <c r="E54" s="84"/>
      <c r="F54" s="84"/>
      <c r="G54" s="84"/>
      <c r="H54" s="84"/>
      <c r="I54" s="24">
        <f>I48</f>
        <v>609.18659999999988</v>
      </c>
    </row>
    <row r="55" spans="1:12" x14ac:dyDescent="0.3">
      <c r="A55" s="85" t="s">
        <v>55</v>
      </c>
      <c r="B55" s="85"/>
      <c r="C55" s="85"/>
      <c r="D55" s="85"/>
      <c r="E55" s="85"/>
      <c r="F55" s="85"/>
      <c r="G55" s="85"/>
      <c r="H55" s="85"/>
      <c r="I55" s="27">
        <f>SUM(I52:I54)</f>
        <v>3135.6966000000002</v>
      </c>
    </row>
    <row r="56" spans="1:12" x14ac:dyDescent="0.3">
      <c r="A56" s="92"/>
      <c r="B56" s="93"/>
      <c r="C56" s="93"/>
      <c r="D56" s="93"/>
      <c r="E56" s="93"/>
      <c r="F56" s="93"/>
      <c r="G56" s="93"/>
      <c r="H56" s="93"/>
      <c r="I56" s="93"/>
    </row>
    <row r="57" spans="1:12" x14ac:dyDescent="0.3">
      <c r="A57" s="94" t="s">
        <v>56</v>
      </c>
      <c r="B57" s="94"/>
      <c r="C57" s="94"/>
      <c r="D57" s="94"/>
      <c r="E57" s="94"/>
      <c r="F57" s="94"/>
      <c r="G57" s="94"/>
      <c r="H57" s="94"/>
      <c r="I57" s="94"/>
    </row>
    <row r="58" spans="1:12" x14ac:dyDescent="0.3">
      <c r="A58" s="14">
        <v>3</v>
      </c>
      <c r="B58" s="85" t="s">
        <v>57</v>
      </c>
      <c r="C58" s="85"/>
      <c r="D58" s="85"/>
      <c r="E58" s="85"/>
      <c r="F58" s="85"/>
      <c r="G58" s="85"/>
      <c r="H58" s="14" t="s">
        <v>13</v>
      </c>
      <c r="I58" s="14" t="s">
        <v>24</v>
      </c>
    </row>
    <row r="59" spans="1:12" x14ac:dyDescent="0.3">
      <c r="A59" s="14" t="s">
        <v>0</v>
      </c>
      <c r="B59" s="84" t="s">
        <v>58</v>
      </c>
      <c r="C59" s="84"/>
      <c r="D59" s="84"/>
      <c r="E59" s="84"/>
      <c r="F59" s="84"/>
      <c r="G59" s="84"/>
      <c r="H59" s="23">
        <f>(1/12)*5%</f>
        <v>4.1666666666666666E-3</v>
      </c>
      <c r="I59" s="24">
        <f>TRUNC(H59*$I$23,2)</f>
        <v>16.25</v>
      </c>
    </row>
    <row r="60" spans="1:12" x14ac:dyDescent="0.3">
      <c r="A60" s="14" t="s">
        <v>1</v>
      </c>
      <c r="B60" s="84" t="s">
        <v>59</v>
      </c>
      <c r="C60" s="84"/>
      <c r="D60" s="84"/>
      <c r="E60" s="84"/>
      <c r="F60" s="84"/>
      <c r="G60" s="84"/>
      <c r="H60" s="23">
        <f>H39*H59</f>
        <v>3.3333333333333332E-4</v>
      </c>
      <c r="I60" s="24">
        <f>TRUNC(H60*$I$23,2)</f>
        <v>1.3</v>
      </c>
    </row>
    <row r="61" spans="1:12" x14ac:dyDescent="0.3">
      <c r="A61" s="14" t="s">
        <v>2</v>
      </c>
      <c r="B61" s="84" t="s">
        <v>60</v>
      </c>
      <c r="C61" s="84"/>
      <c r="D61" s="84"/>
      <c r="E61" s="84"/>
      <c r="F61" s="84"/>
      <c r="G61" s="84"/>
      <c r="H61" s="23">
        <f>((7/30)/12)</f>
        <v>1.9444444444444445E-2</v>
      </c>
      <c r="I61" s="24">
        <f t="shared" ref="I61:I62" si="0">TRUNC(H61*$I$23,2)</f>
        <v>75.86</v>
      </c>
    </row>
    <row r="62" spans="1:12" x14ac:dyDescent="0.3">
      <c r="A62" s="14" t="s">
        <v>3</v>
      </c>
      <c r="B62" s="84" t="s">
        <v>61</v>
      </c>
      <c r="C62" s="84"/>
      <c r="D62" s="84"/>
      <c r="E62" s="84"/>
      <c r="F62" s="84"/>
      <c r="G62" s="84"/>
      <c r="H62" s="25">
        <f>H40*H61</f>
        <v>7.1555555555555565E-3</v>
      </c>
      <c r="I62" s="24">
        <f t="shared" si="0"/>
        <v>27.91</v>
      </c>
    </row>
    <row r="63" spans="1:12" ht="29.4" customHeight="1" x14ac:dyDescent="0.3">
      <c r="A63" s="14" t="s">
        <v>6</v>
      </c>
      <c r="B63" s="100" t="s">
        <v>106</v>
      </c>
      <c r="C63" s="100"/>
      <c r="D63" s="100"/>
      <c r="E63" s="100"/>
      <c r="F63" s="100"/>
      <c r="G63" s="100"/>
      <c r="H63" s="23">
        <v>0.04</v>
      </c>
      <c r="I63" s="24">
        <f>TRUNC(H63*$I$23,2)</f>
        <v>156.07</v>
      </c>
    </row>
    <row r="64" spans="1:12" x14ac:dyDescent="0.3">
      <c r="A64" s="85" t="s">
        <v>62</v>
      </c>
      <c r="B64" s="85"/>
      <c r="C64" s="85"/>
      <c r="D64" s="85"/>
      <c r="E64" s="85"/>
      <c r="F64" s="85"/>
      <c r="G64" s="85"/>
      <c r="H64" s="26">
        <f>SUM(H59:H63)</f>
        <v>7.1099999999999997E-2</v>
      </c>
      <c r="I64" s="27">
        <f>SUM(I59:I63)</f>
        <v>277.39</v>
      </c>
    </row>
    <row r="65" spans="1:9" x14ac:dyDescent="0.3">
      <c r="A65" s="101"/>
      <c r="B65" s="102"/>
      <c r="C65" s="102"/>
      <c r="D65" s="102"/>
      <c r="E65" s="102"/>
      <c r="F65" s="102"/>
      <c r="G65" s="102"/>
      <c r="H65" s="102"/>
      <c r="I65" s="102"/>
    </row>
    <row r="66" spans="1:9" x14ac:dyDescent="0.3">
      <c r="A66" s="94" t="s">
        <v>63</v>
      </c>
      <c r="B66" s="94"/>
      <c r="C66" s="94"/>
      <c r="D66" s="94"/>
      <c r="E66" s="94"/>
      <c r="F66" s="94"/>
      <c r="G66" s="94"/>
      <c r="H66" s="94"/>
      <c r="I66" s="94"/>
    </row>
    <row r="67" spans="1:9" x14ac:dyDescent="0.3">
      <c r="A67" s="85" t="s">
        <v>64</v>
      </c>
      <c r="B67" s="85"/>
      <c r="C67" s="85"/>
      <c r="D67" s="85"/>
      <c r="E67" s="85"/>
      <c r="F67" s="85"/>
      <c r="G67" s="85"/>
      <c r="H67" s="14" t="s">
        <v>13</v>
      </c>
      <c r="I67" s="14" t="s">
        <v>24</v>
      </c>
    </row>
    <row r="68" spans="1:9" x14ac:dyDescent="0.3">
      <c r="A68" s="14" t="s">
        <v>0</v>
      </c>
      <c r="B68" s="84" t="s">
        <v>65</v>
      </c>
      <c r="C68" s="84"/>
      <c r="D68" s="84"/>
      <c r="E68" s="84"/>
      <c r="F68" s="84"/>
      <c r="G68" s="84"/>
      <c r="H68" s="23">
        <f>(1/12/12)+(1/12/12)+(1/12/12/3)</f>
        <v>1.6203703703703703E-2</v>
      </c>
      <c r="I68" s="24">
        <f>TRUNC(($I$23)*H68,2)</f>
        <v>63.22</v>
      </c>
    </row>
    <row r="69" spans="1:9" x14ac:dyDescent="0.3">
      <c r="A69" s="14" t="s">
        <v>1</v>
      </c>
      <c r="B69" s="84" t="s">
        <v>66</v>
      </c>
      <c r="C69" s="84"/>
      <c r="D69" s="84"/>
      <c r="E69" s="84"/>
      <c r="F69" s="84"/>
      <c r="G69" s="84"/>
      <c r="H69" s="23">
        <f>((1/30))/12</f>
        <v>2.7777777777777779E-3</v>
      </c>
      <c r="I69" s="24">
        <f t="shared" ref="I69:I73" si="1">TRUNC(($I$23)*H69,2)</f>
        <v>10.83</v>
      </c>
    </row>
    <row r="70" spans="1:9" x14ac:dyDescent="0.3">
      <c r="A70" s="14" t="s">
        <v>2</v>
      </c>
      <c r="B70" s="84" t="s">
        <v>67</v>
      </c>
      <c r="C70" s="84"/>
      <c r="D70" s="84"/>
      <c r="E70" s="84"/>
      <c r="F70" s="84"/>
      <c r="G70" s="84"/>
      <c r="H70" s="23">
        <f>((5/30)/12)*1.5%</f>
        <v>2.0833333333333332E-4</v>
      </c>
      <c r="I70" s="24">
        <f t="shared" si="1"/>
        <v>0.81</v>
      </c>
    </row>
    <row r="71" spans="1:9" x14ac:dyDescent="0.3">
      <c r="A71" s="14" t="s">
        <v>3</v>
      </c>
      <c r="B71" s="84" t="s">
        <v>68</v>
      </c>
      <c r="C71" s="84"/>
      <c r="D71" s="84"/>
      <c r="E71" s="84"/>
      <c r="F71" s="84"/>
      <c r="G71" s="84"/>
      <c r="H71" s="23">
        <f>((15/30)/12)*8%</f>
        <v>3.3333333333333331E-3</v>
      </c>
      <c r="I71" s="24">
        <f t="shared" si="1"/>
        <v>13</v>
      </c>
    </row>
    <row r="72" spans="1:9" x14ac:dyDescent="0.3">
      <c r="A72" s="14" t="s">
        <v>6</v>
      </c>
      <c r="B72" s="84" t="s">
        <v>69</v>
      </c>
      <c r="C72" s="84"/>
      <c r="D72" s="84"/>
      <c r="E72" s="84"/>
      <c r="F72" s="84"/>
      <c r="G72" s="84"/>
      <c r="H72" s="23">
        <f>(((4*8.33%)+(4*2.78%))/12)*2%</f>
        <v>7.4066666666666671E-4</v>
      </c>
      <c r="I72" s="24">
        <f t="shared" si="1"/>
        <v>2.88</v>
      </c>
    </row>
    <row r="73" spans="1:9" x14ac:dyDescent="0.3">
      <c r="A73" s="14" t="s">
        <v>7</v>
      </c>
      <c r="B73" s="84" t="s">
        <v>70</v>
      </c>
      <c r="C73" s="84"/>
      <c r="D73" s="84"/>
      <c r="E73" s="84"/>
      <c r="F73" s="84"/>
      <c r="G73" s="84"/>
      <c r="H73" s="23">
        <v>0</v>
      </c>
      <c r="I73" s="24">
        <f t="shared" si="1"/>
        <v>0</v>
      </c>
    </row>
    <row r="74" spans="1:9" x14ac:dyDescent="0.3">
      <c r="A74" s="85" t="s">
        <v>71</v>
      </c>
      <c r="B74" s="85"/>
      <c r="C74" s="85"/>
      <c r="D74" s="85"/>
      <c r="E74" s="85"/>
      <c r="F74" s="85"/>
      <c r="G74" s="85"/>
      <c r="H74" s="26">
        <f>SUM(H68:H73)</f>
        <v>2.3263814814814817E-2</v>
      </c>
      <c r="I74" s="27">
        <f>SUM(I68:I73)</f>
        <v>90.74</v>
      </c>
    </row>
    <row r="75" spans="1:9" x14ac:dyDescent="0.3">
      <c r="A75" s="98"/>
      <c r="B75" s="99"/>
      <c r="C75" s="99"/>
      <c r="D75" s="99"/>
      <c r="E75" s="99"/>
      <c r="F75" s="99"/>
      <c r="G75" s="99"/>
      <c r="H75" s="99"/>
      <c r="I75" s="99"/>
    </row>
    <row r="76" spans="1:9" x14ac:dyDescent="0.3">
      <c r="A76" s="85" t="s">
        <v>72</v>
      </c>
      <c r="B76" s="85"/>
      <c r="C76" s="85"/>
      <c r="D76" s="85"/>
      <c r="E76" s="85"/>
      <c r="F76" s="85"/>
      <c r="G76" s="85"/>
      <c r="H76" s="14" t="s">
        <v>13</v>
      </c>
      <c r="I76" s="14" t="s">
        <v>24</v>
      </c>
    </row>
    <row r="77" spans="1:9" x14ac:dyDescent="0.3">
      <c r="A77" s="14" t="s">
        <v>0</v>
      </c>
      <c r="B77" s="100" t="s">
        <v>73</v>
      </c>
      <c r="C77" s="84"/>
      <c r="D77" s="84"/>
      <c r="E77" s="84"/>
      <c r="F77" s="84"/>
      <c r="G77" s="84"/>
      <c r="H77" s="23">
        <v>0</v>
      </c>
      <c r="I77" s="24">
        <v>0</v>
      </c>
    </row>
    <row r="78" spans="1:9" x14ac:dyDescent="0.3">
      <c r="A78" s="85" t="s">
        <v>74</v>
      </c>
      <c r="B78" s="85"/>
      <c r="C78" s="85"/>
      <c r="D78" s="85"/>
      <c r="E78" s="85"/>
      <c r="F78" s="85"/>
      <c r="G78" s="85"/>
      <c r="H78" s="26">
        <v>0</v>
      </c>
      <c r="I78" s="27">
        <v>0</v>
      </c>
    </row>
    <row r="79" spans="1:9" x14ac:dyDescent="0.3">
      <c r="A79" s="96"/>
      <c r="B79" s="97"/>
      <c r="C79" s="97"/>
      <c r="D79" s="97"/>
      <c r="E79" s="97"/>
      <c r="F79" s="97"/>
      <c r="G79" s="97"/>
      <c r="H79" s="97"/>
      <c r="I79" s="97"/>
    </row>
    <row r="80" spans="1:9" x14ac:dyDescent="0.3">
      <c r="A80" s="87" t="s">
        <v>75</v>
      </c>
      <c r="B80" s="87"/>
      <c r="C80" s="87"/>
      <c r="D80" s="87"/>
      <c r="E80" s="87"/>
      <c r="F80" s="87"/>
      <c r="G80" s="87"/>
      <c r="H80" s="87"/>
      <c r="I80" s="87"/>
    </row>
    <row r="81" spans="1:11" x14ac:dyDescent="0.3">
      <c r="A81" s="85" t="s">
        <v>76</v>
      </c>
      <c r="B81" s="85"/>
      <c r="C81" s="85"/>
      <c r="D81" s="85"/>
      <c r="E81" s="85"/>
      <c r="F81" s="85"/>
      <c r="G81" s="85"/>
      <c r="H81" s="85"/>
      <c r="I81" s="14" t="s">
        <v>24</v>
      </c>
    </row>
    <row r="82" spans="1:11" x14ac:dyDescent="0.3">
      <c r="A82" s="14" t="s">
        <v>12</v>
      </c>
      <c r="B82" s="84" t="s">
        <v>77</v>
      </c>
      <c r="C82" s="84"/>
      <c r="D82" s="84"/>
      <c r="E82" s="84"/>
      <c r="F82" s="84"/>
      <c r="G82" s="84"/>
      <c r="H82" s="84"/>
      <c r="I82" s="24">
        <f>I74</f>
        <v>90.74</v>
      </c>
    </row>
    <row r="83" spans="1:11" x14ac:dyDescent="0.3">
      <c r="A83" s="14" t="s">
        <v>14</v>
      </c>
      <c r="B83" s="84" t="s">
        <v>78</v>
      </c>
      <c r="C83" s="84"/>
      <c r="D83" s="84"/>
      <c r="E83" s="84"/>
      <c r="F83" s="84"/>
      <c r="G83" s="84"/>
      <c r="H83" s="84"/>
      <c r="I83" s="24">
        <f>I78</f>
        <v>0</v>
      </c>
    </row>
    <row r="84" spans="1:11" x14ac:dyDescent="0.3">
      <c r="A84" s="85" t="s">
        <v>79</v>
      </c>
      <c r="B84" s="85"/>
      <c r="C84" s="85"/>
      <c r="D84" s="85"/>
      <c r="E84" s="85"/>
      <c r="F84" s="85"/>
      <c r="G84" s="85"/>
      <c r="H84" s="85"/>
      <c r="I84" s="27">
        <f>SUM(I82:I83)</f>
        <v>90.74</v>
      </c>
    </row>
    <row r="85" spans="1:11" x14ac:dyDescent="0.3">
      <c r="A85" s="92"/>
      <c r="B85" s="93"/>
      <c r="C85" s="93"/>
      <c r="D85" s="93"/>
      <c r="E85" s="93"/>
      <c r="F85" s="93"/>
      <c r="G85" s="93"/>
      <c r="H85" s="93"/>
      <c r="I85" s="93"/>
    </row>
    <row r="86" spans="1:11" x14ac:dyDescent="0.3">
      <c r="A86" s="94" t="s">
        <v>80</v>
      </c>
      <c r="B86" s="94"/>
      <c r="C86" s="94"/>
      <c r="D86" s="94"/>
      <c r="E86" s="94"/>
      <c r="F86" s="94"/>
      <c r="G86" s="94"/>
      <c r="H86" s="94"/>
      <c r="I86" s="94"/>
    </row>
    <row r="87" spans="1:11" x14ac:dyDescent="0.3">
      <c r="A87" s="14">
        <v>5</v>
      </c>
      <c r="B87" s="85" t="s">
        <v>81</v>
      </c>
      <c r="C87" s="85"/>
      <c r="D87" s="85"/>
      <c r="E87" s="85"/>
      <c r="F87" s="85"/>
      <c r="G87" s="85"/>
      <c r="H87" s="14"/>
      <c r="I87" s="14" t="s">
        <v>24</v>
      </c>
    </row>
    <row r="88" spans="1:11" ht="33.6" customHeight="1" x14ac:dyDescent="0.3">
      <c r="A88" s="14" t="s">
        <v>0</v>
      </c>
      <c r="B88" s="80" t="s">
        <v>147</v>
      </c>
      <c r="C88" s="80"/>
      <c r="D88" s="80"/>
      <c r="E88" s="80"/>
      <c r="F88" s="80"/>
      <c r="G88" s="80"/>
      <c r="H88" s="10" t="s">
        <v>46</v>
      </c>
      <c r="I88" s="35">
        <f>35.63*22</f>
        <v>783.86</v>
      </c>
      <c r="K88" s="62" t="s">
        <v>165</v>
      </c>
    </row>
    <row r="89" spans="1:11" x14ac:dyDescent="0.3">
      <c r="A89" s="14" t="s">
        <v>0</v>
      </c>
      <c r="B89" s="95" t="s">
        <v>119</v>
      </c>
      <c r="C89" s="95"/>
      <c r="D89" s="95"/>
      <c r="E89" s="95"/>
      <c r="F89" s="95"/>
      <c r="G89" s="95"/>
      <c r="H89" s="23"/>
      <c r="I89" s="60">
        <v>83.75</v>
      </c>
      <c r="K89" s="1"/>
    </row>
    <row r="90" spans="1:11" x14ac:dyDescent="0.3">
      <c r="A90" s="14" t="s">
        <v>1</v>
      </c>
      <c r="B90" s="95" t="s">
        <v>120</v>
      </c>
      <c r="C90" s="95"/>
      <c r="D90" s="95"/>
      <c r="E90" s="95"/>
      <c r="F90" s="95"/>
      <c r="G90" s="95"/>
      <c r="H90" s="23"/>
      <c r="I90" s="60">
        <v>77.97</v>
      </c>
      <c r="K90" s="128" t="s">
        <v>166</v>
      </c>
    </row>
    <row r="91" spans="1:11" ht="15.6" customHeight="1" x14ac:dyDescent="0.3">
      <c r="A91" s="85" t="s">
        <v>82</v>
      </c>
      <c r="B91" s="85"/>
      <c r="C91" s="85"/>
      <c r="D91" s="85"/>
      <c r="E91" s="85"/>
      <c r="F91" s="85"/>
      <c r="G91" s="85"/>
      <c r="H91" s="26" t="s">
        <v>46</v>
      </c>
      <c r="I91" s="27">
        <f>SUM(I89:I90)</f>
        <v>161.72</v>
      </c>
      <c r="K91" s="128"/>
    </row>
    <row r="92" spans="1:11" x14ac:dyDescent="0.3">
      <c r="A92" s="92"/>
      <c r="B92" s="93"/>
      <c r="C92" s="93"/>
      <c r="D92" s="93"/>
      <c r="E92" s="93"/>
      <c r="F92" s="93"/>
      <c r="G92" s="93"/>
      <c r="H92" s="93"/>
      <c r="I92" s="93"/>
    </row>
    <row r="93" spans="1:11" x14ac:dyDescent="0.3">
      <c r="A93" s="94" t="s">
        <v>83</v>
      </c>
      <c r="B93" s="94"/>
      <c r="C93" s="94"/>
      <c r="D93" s="94"/>
      <c r="E93" s="94"/>
      <c r="F93" s="94"/>
      <c r="G93" s="94"/>
      <c r="H93" s="94"/>
      <c r="I93" s="94"/>
    </row>
    <row r="94" spans="1:11" x14ac:dyDescent="0.3">
      <c r="A94" s="14">
        <v>6</v>
      </c>
      <c r="B94" s="85" t="s">
        <v>84</v>
      </c>
      <c r="C94" s="85"/>
      <c r="D94" s="85"/>
      <c r="E94" s="85"/>
      <c r="F94" s="85"/>
      <c r="G94" s="85"/>
      <c r="H94" s="14" t="s">
        <v>13</v>
      </c>
      <c r="I94" s="14" t="s">
        <v>24</v>
      </c>
    </row>
    <row r="95" spans="1:11" x14ac:dyDescent="0.3">
      <c r="A95" s="14" t="s">
        <v>0</v>
      </c>
      <c r="B95" s="84" t="s">
        <v>85</v>
      </c>
      <c r="C95" s="84"/>
      <c r="D95" s="84"/>
      <c r="E95" s="84"/>
      <c r="F95" s="84"/>
      <c r="G95" s="84"/>
      <c r="H95" s="37">
        <v>0.03</v>
      </c>
      <c r="I95" s="24">
        <f>TRUNC(((I118)*H95),2)</f>
        <v>227.02</v>
      </c>
    </row>
    <row r="96" spans="1:11" x14ac:dyDescent="0.3">
      <c r="A96" s="14" t="s">
        <v>1</v>
      </c>
      <c r="B96" s="84" t="s">
        <v>86</v>
      </c>
      <c r="C96" s="84"/>
      <c r="D96" s="84"/>
      <c r="E96" s="84"/>
      <c r="F96" s="84"/>
      <c r="G96" s="84"/>
      <c r="H96" s="37">
        <v>0.06</v>
      </c>
      <c r="I96" s="24">
        <f>TRUNC(((I118+I95)*H96),2)</f>
        <v>467.66</v>
      </c>
    </row>
    <row r="97" spans="1:9" x14ac:dyDescent="0.3">
      <c r="A97" s="14" t="s">
        <v>2</v>
      </c>
      <c r="B97" s="91" t="s">
        <v>87</v>
      </c>
      <c r="C97" s="91"/>
      <c r="D97" s="91"/>
      <c r="E97" s="91"/>
      <c r="F97" s="91"/>
      <c r="G97" s="91"/>
      <c r="H97" s="17"/>
      <c r="I97" s="38"/>
    </row>
    <row r="98" spans="1:9" x14ac:dyDescent="0.3">
      <c r="A98" s="14" t="s">
        <v>88</v>
      </c>
      <c r="B98" s="84" t="s">
        <v>89</v>
      </c>
      <c r="C98" s="84"/>
      <c r="D98" s="84"/>
      <c r="E98" s="84"/>
      <c r="F98" s="84"/>
      <c r="G98" s="84"/>
      <c r="H98" s="39">
        <v>1.6500000000000001E-2</v>
      </c>
      <c r="I98" s="24">
        <f>TRUNC(H98*((I118+I95+I96)/(1-H102)),2)</f>
        <v>155.35</v>
      </c>
    </row>
    <row r="99" spans="1:9" x14ac:dyDescent="0.3">
      <c r="A99" s="14" t="s">
        <v>90</v>
      </c>
      <c r="B99" s="84" t="s">
        <v>91</v>
      </c>
      <c r="C99" s="84"/>
      <c r="D99" s="84"/>
      <c r="E99" s="84"/>
      <c r="F99" s="84"/>
      <c r="G99" s="84"/>
      <c r="H99" s="39">
        <v>7.5999999999999998E-2</v>
      </c>
      <c r="I99" s="24">
        <f>TRUNC(H99*(I118+I95+I96)/(1-H102),2)</f>
        <v>715.57</v>
      </c>
    </row>
    <row r="100" spans="1:9" x14ac:dyDescent="0.3">
      <c r="A100" s="14" t="s">
        <v>92</v>
      </c>
      <c r="B100" s="84" t="s">
        <v>93</v>
      </c>
      <c r="C100" s="84"/>
      <c r="D100" s="84"/>
      <c r="E100" s="84"/>
      <c r="F100" s="84"/>
      <c r="G100" s="84"/>
      <c r="H100" s="39">
        <v>0.03</v>
      </c>
      <c r="I100" s="24">
        <f>TRUNC(H100*(I118+I95+I96)/(1-H102),2)</f>
        <v>282.45999999999998</v>
      </c>
    </row>
    <row r="101" spans="1:9" x14ac:dyDescent="0.3">
      <c r="A101" s="85" t="s">
        <v>94</v>
      </c>
      <c r="B101" s="85"/>
      <c r="C101" s="85"/>
      <c r="D101" s="85"/>
      <c r="E101" s="85"/>
      <c r="F101" s="85"/>
      <c r="G101" s="85"/>
      <c r="H101" s="40">
        <f>SUM(H95:H100)</f>
        <v>0.21249999999999999</v>
      </c>
      <c r="I101" s="27">
        <f>SUM(I95:I100)</f>
        <v>1848.0600000000002</v>
      </c>
    </row>
    <row r="102" spans="1:9" hidden="1" x14ac:dyDescent="0.3">
      <c r="A102" s="41" t="s">
        <v>95</v>
      </c>
      <c r="B102" s="89" t="s">
        <v>96</v>
      </c>
      <c r="C102" s="89"/>
      <c r="D102" s="89"/>
      <c r="E102" s="89"/>
      <c r="F102" s="89"/>
      <c r="G102" s="89"/>
      <c r="H102" s="42">
        <f>H98+H99+H100</f>
        <v>0.1225</v>
      </c>
      <c r="I102" s="43"/>
    </row>
    <row r="103" spans="1:9" hidden="1" x14ac:dyDescent="0.3">
      <c r="A103" s="44"/>
      <c r="B103" s="90">
        <v>100</v>
      </c>
      <c r="C103" s="90"/>
      <c r="D103" s="90"/>
      <c r="E103" s="90"/>
      <c r="F103" s="90"/>
      <c r="G103" s="90"/>
      <c r="H103" s="46"/>
      <c r="I103" s="47"/>
    </row>
    <row r="104" spans="1:9" hidden="1" x14ac:dyDescent="0.3">
      <c r="A104" s="48"/>
      <c r="B104" s="45"/>
      <c r="C104" s="45"/>
      <c r="D104" s="45"/>
      <c r="E104" s="45"/>
      <c r="F104" s="45"/>
      <c r="G104" s="45"/>
      <c r="H104" s="46"/>
      <c r="I104" s="47"/>
    </row>
    <row r="105" spans="1:9" hidden="1" x14ac:dyDescent="0.3">
      <c r="A105" s="44" t="s">
        <v>97</v>
      </c>
      <c r="B105" s="90" t="s">
        <v>98</v>
      </c>
      <c r="C105" s="90"/>
      <c r="D105" s="90"/>
      <c r="E105" s="90"/>
      <c r="F105" s="90"/>
      <c r="G105" s="90"/>
      <c r="H105" s="46"/>
      <c r="I105" s="47">
        <f>I23+I55+I64+I84+I91+I95+I96</f>
        <v>8262.0866000000005</v>
      </c>
    </row>
    <row r="106" spans="1:9" hidden="1" x14ac:dyDescent="0.3">
      <c r="A106" s="44"/>
      <c r="B106" s="45"/>
      <c r="C106" s="45"/>
      <c r="D106" s="45"/>
      <c r="E106" s="45"/>
      <c r="F106" s="45"/>
      <c r="G106" s="45"/>
      <c r="H106" s="46"/>
      <c r="I106" s="47"/>
    </row>
    <row r="107" spans="1:9" hidden="1" x14ac:dyDescent="0.3">
      <c r="A107" s="44" t="s">
        <v>99</v>
      </c>
      <c r="B107" s="90" t="s">
        <v>100</v>
      </c>
      <c r="C107" s="90"/>
      <c r="D107" s="90"/>
      <c r="E107" s="90"/>
      <c r="F107" s="90"/>
      <c r="G107" s="90"/>
      <c r="H107" s="46"/>
      <c r="I107" s="47">
        <f>TRUNC(I105/(1-H102),2)</f>
        <v>9415.48</v>
      </c>
    </row>
    <row r="108" spans="1:9" hidden="1" x14ac:dyDescent="0.3">
      <c r="A108" s="44"/>
      <c r="B108" s="45"/>
      <c r="C108" s="45"/>
      <c r="D108" s="45"/>
      <c r="E108" s="45"/>
      <c r="F108" s="45"/>
      <c r="G108" s="45"/>
      <c r="H108" s="46"/>
      <c r="I108" s="47"/>
    </row>
    <row r="109" spans="1:9" hidden="1" x14ac:dyDescent="0.3">
      <c r="A109" s="49"/>
      <c r="B109" s="86" t="s">
        <v>101</v>
      </c>
      <c r="C109" s="86"/>
      <c r="D109" s="86"/>
      <c r="E109" s="86"/>
      <c r="F109" s="86"/>
      <c r="G109" s="86"/>
      <c r="H109" s="50"/>
      <c r="I109" s="51">
        <f>I107-I105</f>
        <v>1153.393399999999</v>
      </c>
    </row>
    <row r="110" spans="1:9" x14ac:dyDescent="0.3">
      <c r="A110" s="12"/>
      <c r="B110" s="12"/>
      <c r="C110" s="12"/>
      <c r="D110" s="12"/>
      <c r="E110" s="12"/>
      <c r="F110" s="12"/>
      <c r="G110" s="12"/>
      <c r="H110" s="12"/>
      <c r="I110" s="21"/>
    </row>
    <row r="111" spans="1:9" x14ac:dyDescent="0.3">
      <c r="A111" s="87" t="s">
        <v>102</v>
      </c>
      <c r="B111" s="87"/>
      <c r="C111" s="87"/>
      <c r="D111" s="87"/>
      <c r="E111" s="87"/>
      <c r="F111" s="87"/>
      <c r="G111" s="87"/>
      <c r="H111" s="87"/>
      <c r="I111" s="87"/>
    </row>
    <row r="112" spans="1:9" x14ac:dyDescent="0.3">
      <c r="A112" s="85" t="s">
        <v>103</v>
      </c>
      <c r="B112" s="85"/>
      <c r="C112" s="85"/>
      <c r="D112" s="85"/>
      <c r="E112" s="85"/>
      <c r="F112" s="85"/>
      <c r="G112" s="85"/>
      <c r="H112" s="85"/>
      <c r="I112" s="14" t="s">
        <v>24</v>
      </c>
    </row>
    <row r="113" spans="1:9" x14ac:dyDescent="0.3">
      <c r="A113" s="10" t="s">
        <v>0</v>
      </c>
      <c r="B113" s="84" t="s">
        <v>22</v>
      </c>
      <c r="C113" s="84"/>
      <c r="D113" s="84"/>
      <c r="E113" s="84"/>
      <c r="F113" s="84"/>
      <c r="G113" s="84"/>
      <c r="H113" s="84"/>
      <c r="I113" s="24">
        <f>I23</f>
        <v>3901.86</v>
      </c>
    </row>
    <row r="114" spans="1:9" x14ac:dyDescent="0.3">
      <c r="A114" s="10" t="s">
        <v>1</v>
      </c>
      <c r="B114" s="84" t="s">
        <v>30</v>
      </c>
      <c r="C114" s="84"/>
      <c r="D114" s="84"/>
      <c r="E114" s="84"/>
      <c r="F114" s="84"/>
      <c r="G114" s="84"/>
      <c r="H114" s="84"/>
      <c r="I114" s="24">
        <f>I55</f>
        <v>3135.6966000000002</v>
      </c>
    </row>
    <row r="115" spans="1:9" x14ac:dyDescent="0.3">
      <c r="A115" s="10" t="s">
        <v>2</v>
      </c>
      <c r="B115" s="84" t="s">
        <v>56</v>
      </c>
      <c r="C115" s="84"/>
      <c r="D115" s="84"/>
      <c r="E115" s="84"/>
      <c r="F115" s="84"/>
      <c r="G115" s="84"/>
      <c r="H115" s="84"/>
      <c r="I115" s="24">
        <f>I64</f>
        <v>277.39</v>
      </c>
    </row>
    <row r="116" spans="1:9" x14ac:dyDescent="0.3">
      <c r="A116" s="10" t="s">
        <v>3</v>
      </c>
      <c r="B116" s="84" t="s">
        <v>63</v>
      </c>
      <c r="C116" s="84"/>
      <c r="D116" s="84"/>
      <c r="E116" s="84"/>
      <c r="F116" s="84"/>
      <c r="G116" s="84"/>
      <c r="H116" s="84"/>
      <c r="I116" s="24">
        <f>I84</f>
        <v>90.74</v>
      </c>
    </row>
    <row r="117" spans="1:9" x14ac:dyDescent="0.3">
      <c r="A117" s="10" t="s">
        <v>6</v>
      </c>
      <c r="B117" s="84" t="s">
        <v>80</v>
      </c>
      <c r="C117" s="84"/>
      <c r="D117" s="84"/>
      <c r="E117" s="84"/>
      <c r="F117" s="84"/>
      <c r="G117" s="84"/>
      <c r="H117" s="84"/>
      <c r="I117" s="24">
        <f>I91</f>
        <v>161.72</v>
      </c>
    </row>
    <row r="118" spans="1:9" x14ac:dyDescent="0.3">
      <c r="A118" s="14"/>
      <c r="B118" s="85" t="s">
        <v>104</v>
      </c>
      <c r="C118" s="85"/>
      <c r="D118" s="85"/>
      <c r="E118" s="85"/>
      <c r="F118" s="85"/>
      <c r="G118" s="85"/>
      <c r="H118" s="85"/>
      <c r="I118" s="27">
        <f>SUM(I113:I117)</f>
        <v>7567.4066000000003</v>
      </c>
    </row>
    <row r="119" spans="1:9" x14ac:dyDescent="0.3">
      <c r="A119" s="10" t="s">
        <v>7</v>
      </c>
      <c r="B119" s="84" t="s">
        <v>83</v>
      </c>
      <c r="C119" s="84"/>
      <c r="D119" s="84"/>
      <c r="E119" s="84"/>
      <c r="F119" s="84"/>
      <c r="G119" s="84"/>
      <c r="H119" s="84"/>
      <c r="I119" s="24">
        <f>I101</f>
        <v>1848.0600000000002</v>
      </c>
    </row>
    <row r="120" spans="1:9" x14ac:dyDescent="0.3">
      <c r="A120" s="85" t="s">
        <v>105</v>
      </c>
      <c r="B120" s="85"/>
      <c r="C120" s="85"/>
      <c r="D120" s="85"/>
      <c r="E120" s="85"/>
      <c r="F120" s="85"/>
      <c r="G120" s="85"/>
      <c r="H120" s="85"/>
      <c r="I120" s="52">
        <f>TRUNC(I118+I119,2)</f>
        <v>9415.4599999999991</v>
      </c>
    </row>
    <row r="121" spans="1:9" x14ac:dyDescent="0.3">
      <c r="A121" s="81" t="s">
        <v>111</v>
      </c>
      <c r="B121" s="82"/>
      <c r="C121" s="82"/>
      <c r="D121" s="82"/>
      <c r="E121" s="82"/>
      <c r="F121" s="82"/>
      <c r="G121" s="82"/>
      <c r="H121" s="83"/>
      <c r="I121" s="53">
        <v>1</v>
      </c>
    </row>
    <row r="122" spans="1:9" x14ac:dyDescent="0.3">
      <c r="A122" s="81" t="s">
        <v>110</v>
      </c>
      <c r="B122" s="82"/>
      <c r="C122" s="82"/>
      <c r="D122" s="82"/>
      <c r="E122" s="82"/>
      <c r="F122" s="82"/>
      <c r="G122" s="82"/>
      <c r="H122" s="83"/>
      <c r="I122" s="52">
        <f>I120*I121</f>
        <v>9415.4599999999991</v>
      </c>
    </row>
    <row r="123" spans="1:9" x14ac:dyDescent="0.3">
      <c r="A123" s="54"/>
      <c r="B123" s="55"/>
      <c r="C123" s="56"/>
      <c r="D123" s="56"/>
      <c r="E123" s="56"/>
      <c r="F123" s="56"/>
      <c r="G123" s="56"/>
      <c r="H123" s="56"/>
      <c r="I123" s="56"/>
    </row>
    <row r="124" spans="1:9" x14ac:dyDescent="0.3">
      <c r="A124" s="57"/>
      <c r="B124" s="57"/>
      <c r="C124" s="58"/>
    </row>
    <row r="125" spans="1:9" x14ac:dyDescent="0.3">
      <c r="A125" s="59"/>
      <c r="B125" s="56"/>
      <c r="C125" s="56"/>
    </row>
    <row r="126" spans="1:9" x14ac:dyDescent="0.3">
      <c r="A126" s="59"/>
      <c r="B126" s="56"/>
      <c r="C126" s="56"/>
    </row>
  </sheetData>
  <mergeCells count="124">
    <mergeCell ref="A2:I2"/>
    <mergeCell ref="B9:G9"/>
    <mergeCell ref="H9:I9"/>
    <mergeCell ref="B45:G45"/>
    <mergeCell ref="B46:G46"/>
    <mergeCell ref="B47:G47"/>
    <mergeCell ref="K90:K91"/>
    <mergeCell ref="K44:L49"/>
    <mergeCell ref="A3:I3"/>
    <mergeCell ref="B7:G7"/>
    <mergeCell ref="H7:I7"/>
    <mergeCell ref="B8:G8"/>
    <mergeCell ref="H8:I8"/>
    <mergeCell ref="A11:I11"/>
    <mergeCell ref="A4:I4"/>
    <mergeCell ref="B5:G5"/>
    <mergeCell ref="H5:I5"/>
    <mergeCell ref="B6:G6"/>
    <mergeCell ref="H6:I6"/>
    <mergeCell ref="B12:G12"/>
    <mergeCell ref="H12:I12"/>
    <mergeCell ref="A25:I25"/>
    <mergeCell ref="A26:G26"/>
    <mergeCell ref="B27:G27"/>
    <mergeCell ref="B28:G28"/>
    <mergeCell ref="A29:G29"/>
    <mergeCell ref="A30:I30"/>
    <mergeCell ref="B13:G13"/>
    <mergeCell ref="H13:I13"/>
    <mergeCell ref="B18:G18"/>
    <mergeCell ref="B19:G19"/>
    <mergeCell ref="B20:G20"/>
    <mergeCell ref="B21:G21"/>
    <mergeCell ref="B22:G22"/>
    <mergeCell ref="A23:H23"/>
    <mergeCell ref="A15:I15"/>
    <mergeCell ref="B16:G16"/>
    <mergeCell ref="B17:G17"/>
    <mergeCell ref="B43:G43"/>
    <mergeCell ref="B44:G44"/>
    <mergeCell ref="B37:G37"/>
    <mergeCell ref="B38:G38"/>
    <mergeCell ref="B39:G39"/>
    <mergeCell ref="A40:G40"/>
    <mergeCell ref="A41:I41"/>
    <mergeCell ref="A42:G42"/>
    <mergeCell ref="A31:G31"/>
    <mergeCell ref="B32:G32"/>
    <mergeCell ref="B33:G33"/>
    <mergeCell ref="B34:G34"/>
    <mergeCell ref="B35:G35"/>
    <mergeCell ref="B36:G36"/>
    <mergeCell ref="B54:H54"/>
    <mergeCell ref="A55:H55"/>
    <mergeCell ref="A56:I56"/>
    <mergeCell ref="A57:I57"/>
    <mergeCell ref="B58:G58"/>
    <mergeCell ref="B59:G59"/>
    <mergeCell ref="A48:H48"/>
    <mergeCell ref="A49:I49"/>
    <mergeCell ref="A50:I50"/>
    <mergeCell ref="A51:H51"/>
    <mergeCell ref="B52:H52"/>
    <mergeCell ref="B53:H53"/>
    <mergeCell ref="A66:I66"/>
    <mergeCell ref="A67:G67"/>
    <mergeCell ref="B68:G68"/>
    <mergeCell ref="B69:G69"/>
    <mergeCell ref="B70:G70"/>
    <mergeCell ref="B71:G71"/>
    <mergeCell ref="B60:G60"/>
    <mergeCell ref="B61:G61"/>
    <mergeCell ref="B62:G62"/>
    <mergeCell ref="B63:G63"/>
    <mergeCell ref="A64:G64"/>
    <mergeCell ref="A65:I65"/>
    <mergeCell ref="A79:I79"/>
    <mergeCell ref="A80:I80"/>
    <mergeCell ref="A81:H81"/>
    <mergeCell ref="B82:H82"/>
    <mergeCell ref="B83:H83"/>
    <mergeCell ref="B72:G72"/>
    <mergeCell ref="B73:G73"/>
    <mergeCell ref="A74:G74"/>
    <mergeCell ref="A75:I75"/>
    <mergeCell ref="A76:G76"/>
    <mergeCell ref="B77:G77"/>
    <mergeCell ref="A121:H121"/>
    <mergeCell ref="A122:H122"/>
    <mergeCell ref="B116:H116"/>
    <mergeCell ref="B117:H117"/>
    <mergeCell ref="B118:H118"/>
    <mergeCell ref="B119:H119"/>
    <mergeCell ref="A120:H120"/>
    <mergeCell ref="B109:G109"/>
    <mergeCell ref="A111:I111"/>
    <mergeCell ref="A112:H112"/>
    <mergeCell ref="B113:H113"/>
    <mergeCell ref="B114:H114"/>
    <mergeCell ref="B115:H115"/>
    <mergeCell ref="K39:L39"/>
    <mergeCell ref="A101:G101"/>
    <mergeCell ref="B102:G102"/>
    <mergeCell ref="B103:G103"/>
    <mergeCell ref="B105:G105"/>
    <mergeCell ref="B107:G107"/>
    <mergeCell ref="B95:G95"/>
    <mergeCell ref="B96:G96"/>
    <mergeCell ref="B97:G97"/>
    <mergeCell ref="B98:G98"/>
    <mergeCell ref="B99:G99"/>
    <mergeCell ref="B100:G100"/>
    <mergeCell ref="A91:G91"/>
    <mergeCell ref="A92:I92"/>
    <mergeCell ref="A93:I93"/>
    <mergeCell ref="B94:G94"/>
    <mergeCell ref="A84:H84"/>
    <mergeCell ref="A85:I85"/>
    <mergeCell ref="A86:I86"/>
    <mergeCell ref="B87:G87"/>
    <mergeCell ref="B89:G89"/>
    <mergeCell ref="B90:G90"/>
    <mergeCell ref="B88:G88"/>
    <mergeCell ref="A78:G78"/>
  </mergeCells>
  <pageMargins left="0.511811024" right="0.511811024" top="0.78740157499999996" bottom="0.78740157499999996" header="0.31496062000000002" footer="0.31496062000000002"/>
  <pageSetup paperSize="9" scale="4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Quadro resumo</vt:lpstr>
      <vt:lpstr>Servente braçal</vt:lpstr>
      <vt:lpstr>Borracheiro</vt:lpstr>
      <vt:lpstr>Mecânico linha pesada</vt:lpstr>
      <vt:lpstr>Motorista de veículos pesados</vt:lpstr>
      <vt:lpstr>Operador de Equipamento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gisele.oliveira</dc:creator>
  <cp:lastModifiedBy>Taina da Silva Levandovski</cp:lastModifiedBy>
  <cp:lastPrinted>2025-05-07T13:42:34Z</cp:lastPrinted>
  <dcterms:created xsi:type="dcterms:W3CDTF">2011-07-13T17:15:58Z</dcterms:created>
  <dcterms:modified xsi:type="dcterms:W3CDTF">2025-05-09T13:09:44Z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d1718231-e157-4ccc-b6cf-0c2338374c07</vt:lpwstr>
  </property>
</Properties>
</file>