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U:\LICITAÇÕES 2026\EDITAIS\PMC\PREGÃO ELETRÔNICO\xx-2026 - PREGÃO ELETRÔNICO - 1Doc xx-2026 - Motorista Seasc - DEMO\"/>
    </mc:Choice>
  </mc:AlternateContent>
  <xr:revisionPtr revIDLastSave="0" documentId="13_ncr:1_{8566B707-69A5-4752-8E2F-2EA3EA7C2926}" xr6:coauthVersionLast="47" xr6:coauthVersionMax="47" xr10:uidLastSave="{00000000-0000-0000-0000-000000000000}"/>
  <bookViews>
    <workbookView xWindow="-16320" yWindow="-8625" windowWidth="16440" windowHeight="28320" tabRatio="894" xr2:uid="{00000000-000D-0000-FFFF-FFFF00000000}"/>
  </bookViews>
  <sheets>
    <sheet name="MOTORISTA - Valor mensal" sheetId="58" r:id="rId1"/>
    <sheet name="MOTORISTA - Horas Extras" sheetId="6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58" l="1"/>
  <c r="I22" i="62"/>
  <c r="I21" i="62"/>
  <c r="I20" i="62"/>
  <c r="H102" i="62"/>
  <c r="H100" i="62"/>
  <c r="I90" i="62"/>
  <c r="I117" i="62" s="1"/>
  <c r="I84" i="62"/>
  <c r="H73" i="62"/>
  <c r="H72" i="62"/>
  <c r="H71" i="62"/>
  <c r="H70" i="62"/>
  <c r="H62" i="62"/>
  <c r="H60" i="62"/>
  <c r="H61" i="62" s="1"/>
  <c r="I45" i="62"/>
  <c r="H41" i="62"/>
  <c r="H63" i="62" s="1"/>
  <c r="H30" i="62"/>
  <c r="H75" i="62" l="1"/>
  <c r="I24" i="62"/>
  <c r="I63" i="62" s="1"/>
  <c r="I20" i="58"/>
  <c r="I42" i="58" s="1"/>
  <c r="I46" i="62"/>
  <c r="I62" i="62"/>
  <c r="H65" i="62"/>
  <c r="I61" i="62" l="1"/>
  <c r="I113" i="62"/>
  <c r="I72" i="62"/>
  <c r="I71" i="62"/>
  <c r="I70" i="62"/>
  <c r="I69" i="62"/>
  <c r="I29" i="62"/>
  <c r="I48" i="62"/>
  <c r="I28" i="62"/>
  <c r="I30" i="62" s="1"/>
  <c r="I53" i="62" s="1"/>
  <c r="I64" i="62"/>
  <c r="I74" i="62"/>
  <c r="I73" i="62"/>
  <c r="I60" i="62"/>
  <c r="I44" i="58"/>
  <c r="I49" i="62" l="1"/>
  <c r="I55" i="62" s="1"/>
  <c r="I65" i="62"/>
  <c r="I115" i="62" s="1"/>
  <c r="I75" i="62"/>
  <c r="I83" i="62" s="1"/>
  <c r="I85" i="62" s="1"/>
  <c r="I116" i="62" s="1"/>
  <c r="I33" i="62"/>
  <c r="I34" i="62"/>
  <c r="I35" i="62"/>
  <c r="I38" i="62"/>
  <c r="I36" i="62"/>
  <c r="I39" i="62"/>
  <c r="I37" i="62"/>
  <c r="I40" i="62"/>
  <c r="I41" i="62"/>
  <c r="I54" i="62" s="1"/>
  <c r="I56" i="62" l="1"/>
  <c r="I114" i="62" l="1"/>
  <c r="I118" i="62" s="1"/>
  <c r="I94" i="62" l="1"/>
  <c r="I95" i="62"/>
  <c r="I99" i="62" s="1"/>
  <c r="I98" i="62"/>
  <c r="I97" i="62"/>
  <c r="I105" i="62"/>
  <c r="I107" i="62" s="1"/>
  <c r="I109" i="62" s="1"/>
  <c r="I100" i="62" l="1"/>
  <c r="I119" i="62" s="1"/>
  <c r="I120" i="62" s="1"/>
  <c r="I122" i="62" s="1"/>
  <c r="I86" i="58" l="1"/>
  <c r="I41" i="58" l="1"/>
  <c r="I25" i="58" l="1"/>
  <c r="I24" i="58"/>
  <c r="I45" i="58" l="1"/>
  <c r="I51" i="58" s="1"/>
  <c r="H58" i="58"/>
  <c r="H56" i="58"/>
  <c r="H57" i="58" l="1"/>
  <c r="I56" i="58"/>
  <c r="H98" i="58"/>
  <c r="H69" i="58"/>
  <c r="H68" i="58"/>
  <c r="H67" i="58"/>
  <c r="H66" i="58"/>
  <c r="I65" i="58"/>
  <c r="H96" i="58" l="1"/>
  <c r="I80" i="58"/>
  <c r="H37" i="58"/>
  <c r="H59" i="58" s="1"/>
  <c r="H26" i="58"/>
  <c r="H61" i="58" l="1"/>
  <c r="H71" i="58"/>
  <c r="I109" i="58" l="1"/>
  <c r="I66" i="58"/>
  <c r="I57" i="58"/>
  <c r="I68" i="58"/>
  <c r="I70" i="58"/>
  <c r="I59" i="58"/>
  <c r="I58" i="58"/>
  <c r="I67" i="58"/>
  <c r="I60" i="58"/>
  <c r="I69" i="58"/>
  <c r="I26" i="58" l="1"/>
  <c r="I71" i="58"/>
  <c r="I79" i="58" s="1"/>
  <c r="I81" i="58" s="1"/>
  <c r="I112" i="58" s="1"/>
  <c r="I61" i="58"/>
  <c r="I111" i="58" s="1"/>
  <c r="I33" i="58" l="1"/>
  <c r="I49" i="58"/>
  <c r="I36" i="58"/>
  <c r="I34" i="58"/>
  <c r="I32" i="58"/>
  <c r="I31" i="58"/>
  <c r="I30" i="58"/>
  <c r="I29" i="58"/>
  <c r="I35" i="58"/>
  <c r="I37" i="58" l="1"/>
  <c r="I50" i="58" l="1"/>
  <c r="I52" i="58" s="1"/>
  <c r="I110" i="58" s="1"/>
  <c r="I113" i="58" l="1"/>
  <c r="I114" i="58" s="1"/>
  <c r="I90" i="58" l="1"/>
  <c r="I91" i="58" l="1"/>
  <c r="I94" i="58" s="1"/>
  <c r="I93" i="58" l="1"/>
  <c r="I95" i="58"/>
  <c r="I101" i="58"/>
  <c r="I103" i="58" s="1"/>
  <c r="I105" i="58" s="1"/>
  <c r="I96" i="58" l="1"/>
  <c r="I115" i="58" s="1"/>
  <c r="I116" i="58" s="1"/>
  <c r="I118" i="5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8" authorId="0" shapeId="0" xr:uid="{E9CE4320-B834-47FD-BAFD-81B667600EB0}">
      <text>
        <r>
          <rPr>
            <b/>
            <sz val="9"/>
            <color indexed="81"/>
            <rFont val="Segoe UI"/>
            <charset val="1"/>
          </rPr>
          <t>Prefeitura de Concórdia:</t>
        </r>
        <r>
          <rPr>
            <sz val="9"/>
            <color indexed="81"/>
            <rFont val="Segoe UI"/>
            <charset val="1"/>
          </rPr>
          <t xml:space="preserve">
Salário CCT - SC000014/2025 - cláusula terceira, "t"</t>
        </r>
      </text>
    </comment>
    <comment ref="B40" authorId="0" shapeId="0" xr:uid="{69E99E6D-2140-46DD-BFC1-EF438F50F0B2}">
      <text>
        <r>
          <rPr>
            <sz val="9"/>
            <color indexed="81"/>
            <rFont val="Segoe UI"/>
            <family val="2"/>
          </rPr>
          <t xml:space="preserve">O valor atual da tarifa do transporte coletivo urbano no Município é de R$ 1,50 (um real e cinquenta centavos), conforme estabelecido no Decreto nº 9.316, de 1º de maio de 2025, devendo tal valor ser considerado como referência para elaboração da planilha de custos quando adotado o transporte coletivo.
 Nos casos em que o valor correspondente a 6% (seis por cento) do salário básico do empregado seja igual ou superior ao custo mensal do deslocamento por transporte coletivo, não haverá custo adicional para o empregador, razão pela qual não deverá ser previsto valor na planilha de composição de custos a título de vale-transporte.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9" authorId="0" shapeId="0" xr:uid="{C048A61A-EC72-4E3F-9B30-55FFBBA2E8A3}">
      <text>
        <r>
          <rPr>
            <b/>
            <sz val="9"/>
            <color indexed="81"/>
            <rFont val="Segoe UI"/>
            <charset val="1"/>
          </rPr>
          <t>Prefeitura de Concórdia:</t>
        </r>
        <r>
          <rPr>
            <sz val="9"/>
            <color indexed="81"/>
            <rFont val="Segoe UI"/>
            <charset val="1"/>
          </rPr>
          <t xml:space="preserve">
Salário CCT - SC000014/2025 - cláusula terceira, "t"</t>
        </r>
      </text>
    </comment>
  </commentList>
</comments>
</file>

<file path=xl/sharedStrings.xml><?xml version="1.0" encoding="utf-8"?>
<sst xmlns="http://schemas.openxmlformats.org/spreadsheetml/2006/main" count="375" uniqueCount="125">
  <si>
    <t>A</t>
  </si>
  <si>
    <t>B</t>
  </si>
  <si>
    <t>C</t>
  </si>
  <si>
    <t>D</t>
  </si>
  <si>
    <t>Data base da categoria (dia/mês/ano)</t>
  </si>
  <si>
    <t>Salário Base</t>
  </si>
  <si>
    <t>E</t>
  </si>
  <si>
    <t>F</t>
  </si>
  <si>
    <t>G</t>
  </si>
  <si>
    <t>H</t>
  </si>
  <si>
    <t>Outros (especificar)</t>
  </si>
  <si>
    <t>Benefícios Mensais e Diários</t>
  </si>
  <si>
    <t>4.1</t>
  </si>
  <si>
    <t>%</t>
  </si>
  <si>
    <t>4.2</t>
  </si>
  <si>
    <t>Discriminação dos Serviços</t>
  </si>
  <si>
    <t>Data de apresentação da proposta</t>
  </si>
  <si>
    <t>Ano do Acordo, Convenção ou Dissídio Coletivo</t>
  </si>
  <si>
    <t>Nº de meses de execução contratual</t>
  </si>
  <si>
    <t>Dados para composição dos custos referentes à mão-de-obra</t>
  </si>
  <si>
    <t>Salário Nominativo da Categoria Profissional</t>
  </si>
  <si>
    <t>MÓDULO 1 - COMPOSIÇÃO DA REMUNERAÇÃO</t>
  </si>
  <si>
    <t>COMPOSIÇÃO DA REMUNERAÇÃO</t>
  </si>
  <si>
    <t>VALOR (R$)</t>
  </si>
  <si>
    <t>TOTAL DO MÓDULO 1</t>
  </si>
  <si>
    <t>MÓDULO 2 – ENCARGOS E BENEFÍCIOS ANUAIS, MENSAIS E DIÁRIOS</t>
  </si>
  <si>
    <t>Submódulo 2.1 - 13º Salário, Férias e Adicional de Férias</t>
  </si>
  <si>
    <t>13 (Décimo-terceiro) salário (Percentual obrigatório conforme Anexo XII - IN 5/17)</t>
  </si>
  <si>
    <t>Férias e Adicional de Férias  (Percentual obrigatório conforme Anexo XII - IN 5/17)</t>
  </si>
  <si>
    <t>TOTAL SUBMÓDULO 2.1</t>
  </si>
  <si>
    <t>Submódulo 2.2 - GPS, FGTS e Outras Contribuições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</si>
  <si>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</si>
  <si>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</si>
  <si>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</si>
  <si>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</si>
  <si>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</si>
  <si>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</si>
  <si>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</si>
  <si>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</si>
  <si>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</si>
  <si>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</si>
  <si>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>-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</si>
  <si>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</si>
  <si>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</si>
  <si>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</si>
  <si>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</si>
  <si>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</si>
  <si>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</si>
  <si>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</si>
  <si>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</si>
  <si>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</si>
  <si>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</si>
  <si>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</si>
  <si>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</si>
  <si>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</si>
  <si>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 xml:space="preserve">Aviso Prévio Trabalhado </t>
  </si>
  <si>
    <t>Incidência de GPS, FGTS e outras contribuições sobre o Aviso Prévio Trabalhado</t>
  </si>
  <si>
    <t>TOTAL DO MÓDULO 3</t>
  </si>
  <si>
    <t>MÓDULO 4 – CUSTO DE REPOSIÇÃO DO PROFISSIONAL AUSENTE</t>
  </si>
  <si>
    <t>Submódulo 4.1 - 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</si>
  <si>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</si>
  <si>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</si>
  <si>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</si>
  <si>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</si>
  <si>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</si>
  <si>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</si>
  <si>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TOTAL SUBMÓDULO 4.1</t>
  </si>
  <si>
    <t>Submódulo 4.2 - Intrajornada</t>
  </si>
  <si>
    <t xml:space="preserve"> Substituto na cobertura de 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</si>
  <si>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</si>
  <si>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</si>
  <si>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</si>
  <si>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>Substituto nas Ausências Legais</t>
  </si>
  <si>
    <t>Substituto na Intrajornada</t>
  </si>
  <si>
    <t>TOTAL DO MÓDULO 4</t>
  </si>
  <si>
    <t>MÓDULO 5 – INSUMOS DIVERSOS</t>
  </si>
  <si>
    <t>INSUMOS DIVERSOS</t>
  </si>
  <si>
    <t>TOTAL DO MÓDULO 5</t>
  </si>
  <si>
    <t>MÓDULO 6 – CUSTOS INDIRETOS, TRIBUTOS E LUCRO</t>
  </si>
  <si>
    <t>CUSTOS INDIRETOS, TRIBUTOS E LUCRO</t>
  </si>
  <si>
    <t>Lucro</t>
  </si>
  <si>
    <t>TRIBUTOS</t>
  </si>
  <si>
    <t>C.1</t>
  </si>
  <si>
    <t>PIS (Lucro Presumido)</t>
  </si>
  <si>
    <t>C.2</t>
  </si>
  <si>
    <t>COFINS (Lucro Presumido)</t>
  </si>
  <si>
    <t>C.3</t>
  </si>
  <si>
    <t>ISS</t>
  </si>
  <si>
    <t>TOTAL DO MÓDULO 6</t>
  </si>
  <si>
    <t>a)</t>
  </si>
  <si>
    <t>Tributos % = To = .............................................................</t>
  </si>
  <si>
    <t>b)</t>
  </si>
  <si>
    <t>(Total dos Módulos 1, 2, 3, 4 e 5+ Custos indiretos + lucro)= Po = ...................................</t>
  </si>
  <si>
    <t>c)</t>
  </si>
  <si>
    <t>Po / (1 - To) = P1 = ..............................................................................</t>
  </si>
  <si>
    <t>Valor dos Tributos = P1 - Po</t>
  </si>
  <si>
    <t>QUADRO RESUMO DO CUSTO POR EMPREGADO</t>
  </si>
  <si>
    <t>Mão-de-Obra vinculada à execução contratual (valor por empregado)</t>
  </si>
  <si>
    <t>Subtotal (A + B + C + D + E)</t>
  </si>
  <si>
    <t>PREÇO TOTAL POR EMPREGADO</t>
  </si>
  <si>
    <t>Multa sobre FGTS e contribuição social sobre o aviso prévio indenizado e sobre o aviso prévio trabalhado  (Alterado conforme Lei  nº  13.932/2019 )</t>
  </si>
  <si>
    <t xml:space="preserve">Sindicato </t>
  </si>
  <si>
    <t>SIND DOS EMPRG DE EMP DE ASSEIO E CONSERVACAO DO EST SC, CNPJ n. 81.532.095/0001-96</t>
  </si>
  <si>
    <t>Total de postos de trabalho</t>
  </si>
  <si>
    <t>Quantidade de postos de trabalho</t>
  </si>
  <si>
    <t>Função contratada:</t>
  </si>
  <si>
    <t>Uniformes</t>
  </si>
  <si>
    <t xml:space="preserve"> SC000124/2026</t>
  </si>
  <si>
    <t xml:space="preserve">Transporte </t>
  </si>
  <si>
    <t xml:space="preserve">Auxílio Alimentação </t>
  </si>
  <si>
    <t xml:space="preserve">Média </t>
  </si>
  <si>
    <t>Valor Diário</t>
  </si>
  <si>
    <t xml:space="preserve">Assiduidade </t>
  </si>
  <si>
    <t xml:space="preserve">Benefício de assistência ao trabalhador </t>
  </si>
  <si>
    <t>Contribuição Patronal</t>
  </si>
  <si>
    <t>Motorista</t>
  </si>
  <si>
    <t>Categoria profissional:  MOTORISTA</t>
  </si>
  <si>
    <t>Horas Extras 50% - previsão de valores</t>
  </si>
  <si>
    <t>Horas Extras 100% - previsão de valores</t>
  </si>
  <si>
    <t>Horas Sobreaviso - previsão de valores</t>
  </si>
  <si>
    <t>Custos Indiretos (incui todos os custos relacionados a contratação, inclusive o seguro de vida)</t>
  </si>
  <si>
    <t>ANEXO C - EDITAL DE PREGÃO ELETRÔNICO 88/2026 - PMC</t>
  </si>
  <si>
    <t xml:space="preserve">Modelo de planilha de composição de custos </t>
  </si>
  <si>
    <t>Item 6.16.1.1. A licitante poderá utilizar, preferencialmente, o modelo de planilha de composição de custos disponibilizado junto a este edital. A utilização do referido modelo não é obrigatória, desde que a planilha apresentada contemple, de forma clara e detalhada, todos os custos envolvidos na prestação dos serviços com cessão de mão de obra, incluindo salários, encargos sociais, benefícios, insumos, despesas administrativas, tributos e lucro.</t>
  </si>
  <si>
    <t>Item 3.4. 3.4. Considerando tratar-se de projeção de valores, o item 5 não deve ser objeto de desconto quando da elaboração da proposta e etapa de lances, uma vez que será utilizado para a definição do pagamento dos valores deste item os percentuais indicados pela licitante na planilha de composição de custos dos itens mensais (a exemplo de RAT/FAP, lucro e despesas administrativas).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</si>
</sst>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&quot;R$ &quot;#,##0.00_);[Red]\(&quot;R$ &quot;#,##0.00\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Segoe UI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9" fontId="2" fillId="0" borderId="0" applyFill="0" applyBorder="0" applyAlignment="0" applyProtection="0"/>
    <xf numFmtId="165" fontId="2" fillId="0" borderId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/>
    <xf numFmtId="0" fontId="10" fillId="0" borderId="3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left" vertical="center"/>
    </xf>
    <xf numFmtId="0" fontId="9" fillId="0" borderId="3" xfId="2" applyFont="1" applyBorder="1" applyAlignment="1">
      <alignment horizontal="center" vertical="center"/>
    </xf>
    <xf numFmtId="0" fontId="10" fillId="0" borderId="3" xfId="2" applyFont="1" applyBorder="1" applyAlignment="1">
      <alignment vertical="center"/>
    </xf>
    <xf numFmtId="164" fontId="10" fillId="0" borderId="3" xfId="6" applyFont="1" applyBorder="1" applyAlignment="1">
      <alignment vertical="center"/>
    </xf>
    <xf numFmtId="10" fontId="10" fillId="0" borderId="3" xfId="3" applyNumberFormat="1" applyFont="1" applyBorder="1" applyAlignment="1">
      <alignment horizontal="center" vertical="center"/>
    </xf>
    <xf numFmtId="164" fontId="9" fillId="0" borderId="3" xfId="6" applyFont="1" applyBorder="1" applyAlignment="1">
      <alignment vertical="center"/>
    </xf>
    <xf numFmtId="0" fontId="9" fillId="0" borderId="0" xfId="2" applyFont="1" applyAlignment="1">
      <alignment horizontal="center" vertical="center"/>
    </xf>
    <xf numFmtId="2" fontId="9" fillId="0" borderId="0" xfId="2" applyNumberFormat="1" applyFont="1" applyAlignment="1">
      <alignment vertical="center"/>
    </xf>
    <xf numFmtId="0" fontId="9" fillId="6" borderId="3" xfId="2" applyFont="1" applyFill="1" applyBorder="1" applyAlignment="1">
      <alignment horizontal="center" vertical="center"/>
    </xf>
    <xf numFmtId="10" fontId="10" fillId="0" borderId="3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vertical="center"/>
    </xf>
    <xf numFmtId="10" fontId="10" fillId="3" borderId="3" xfId="2" applyNumberFormat="1" applyFont="1" applyFill="1" applyBorder="1" applyAlignment="1">
      <alignment horizontal="center" vertical="center"/>
    </xf>
    <xf numFmtId="10" fontId="9" fillId="0" borderId="3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vertical="center"/>
    </xf>
    <xf numFmtId="10" fontId="9" fillId="0" borderId="0" xfId="2" applyNumberFormat="1" applyFont="1" applyAlignment="1">
      <alignment horizontal="center" vertical="center"/>
    </xf>
    <xf numFmtId="44" fontId="3" fillId="0" borderId="0" xfId="0" applyNumberFormat="1" applyFont="1"/>
    <xf numFmtId="10" fontId="9" fillId="6" borderId="3" xfId="2" applyNumberFormat="1" applyFont="1" applyFill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10" fontId="10" fillId="0" borderId="3" xfId="3" applyNumberFormat="1" applyFont="1" applyBorder="1" applyAlignment="1">
      <alignment vertical="center"/>
    </xf>
    <xf numFmtId="0" fontId="11" fillId="0" borderId="10" xfId="2" applyFont="1" applyBorder="1" applyAlignment="1">
      <alignment horizontal="center" vertical="center"/>
    </xf>
    <xf numFmtId="10" fontId="11" fillId="0" borderId="8" xfId="3" applyNumberFormat="1" applyFont="1" applyBorder="1" applyAlignment="1">
      <alignment vertical="center"/>
    </xf>
    <xf numFmtId="2" fontId="11" fillId="0" borderId="11" xfId="2" applyNumberFormat="1" applyFont="1" applyBorder="1" applyAlignment="1">
      <alignment vertical="center"/>
    </xf>
    <xf numFmtId="0" fontId="11" fillId="0" borderId="12" xfId="2" applyFont="1" applyBorder="1" applyAlignment="1">
      <alignment horizontal="center" vertical="center"/>
    </xf>
    <xf numFmtId="0" fontId="11" fillId="0" borderId="0" xfId="2" applyFont="1" applyAlignment="1">
      <alignment horizontal="left" vertical="center"/>
    </xf>
    <xf numFmtId="10" fontId="11" fillId="0" borderId="0" xfId="3" applyNumberFormat="1" applyFont="1" applyBorder="1" applyAlignment="1">
      <alignment vertical="center"/>
    </xf>
    <xf numFmtId="2" fontId="11" fillId="0" borderId="13" xfId="2" applyNumberFormat="1" applyFont="1" applyBorder="1" applyAlignment="1">
      <alignment vertical="center"/>
    </xf>
    <xf numFmtId="0" fontId="12" fillId="0" borderId="12" xfId="2" applyFont="1" applyBorder="1" applyAlignment="1">
      <alignment vertical="center"/>
    </xf>
    <xf numFmtId="0" fontId="11" fillId="0" borderId="14" xfId="2" applyFont="1" applyBorder="1" applyAlignment="1">
      <alignment horizontal="center" vertical="center"/>
    </xf>
    <xf numFmtId="10" fontId="11" fillId="0" borderId="5" xfId="3" applyNumberFormat="1" applyFont="1" applyBorder="1" applyAlignment="1">
      <alignment vertical="center"/>
    </xf>
    <xf numFmtId="2" fontId="11" fillId="0" borderId="15" xfId="2" applyNumberFormat="1" applyFont="1" applyBorder="1" applyAlignment="1">
      <alignment vertical="center"/>
    </xf>
    <xf numFmtId="164" fontId="9" fillId="0" borderId="3" xfId="2" applyNumberFormat="1" applyFont="1" applyBorder="1" applyAlignment="1">
      <alignment vertical="center"/>
    </xf>
    <xf numFmtId="166" fontId="9" fillId="0" borderId="3" xfId="1" applyFont="1" applyBorder="1" applyAlignment="1">
      <alignment vertical="center"/>
    </xf>
    <xf numFmtId="0" fontId="9" fillId="0" borderId="0" xfId="0" applyFont="1" applyAlignment="1">
      <alignment vertical="center"/>
    </xf>
    <xf numFmtId="44" fontId="9" fillId="0" borderId="0" xfId="0" applyNumberFormat="1" applyFont="1" applyAlignment="1">
      <alignment vertical="center"/>
    </xf>
    <xf numFmtId="0" fontId="10" fillId="0" borderId="0" xfId="2" applyFont="1"/>
    <xf numFmtId="0" fontId="9" fillId="0" borderId="0" xfId="2" applyFont="1" applyAlignment="1">
      <alignment vertical="center"/>
    </xf>
    <xf numFmtId="165" fontId="9" fillId="0" borderId="0" xfId="4" applyFont="1" applyAlignment="1">
      <alignment vertical="center"/>
    </xf>
    <xf numFmtId="43" fontId="10" fillId="0" borderId="0" xfId="2" applyNumberFormat="1" applyFont="1" applyAlignment="1">
      <alignment vertical="center"/>
    </xf>
    <xf numFmtId="0" fontId="3" fillId="3" borderId="0" xfId="0" applyFont="1" applyFill="1"/>
    <xf numFmtId="164" fontId="3" fillId="3" borderId="0" xfId="6" applyFont="1" applyFill="1" applyBorder="1"/>
    <xf numFmtId="44" fontId="3" fillId="3" borderId="0" xfId="0" applyNumberFormat="1" applyFont="1" applyFill="1"/>
    <xf numFmtId="2" fontId="10" fillId="3" borderId="3" xfId="2" applyNumberFormat="1" applyFont="1" applyFill="1" applyBorder="1" applyAlignment="1">
      <alignment vertical="center"/>
    </xf>
    <xf numFmtId="0" fontId="3" fillId="0" borderId="0" xfId="0" applyFont="1" applyAlignment="1">
      <alignment horizontal="center" wrapText="1"/>
    </xf>
    <xf numFmtId="0" fontId="10" fillId="3" borderId="3" xfId="2" applyFont="1" applyFill="1" applyBorder="1" applyAlignment="1">
      <alignment horizontal="center" vertical="center"/>
    </xf>
    <xf numFmtId="9" fontId="10" fillId="0" borderId="3" xfId="2" applyNumberFormat="1" applyFont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vertical="center"/>
    </xf>
    <xf numFmtId="2" fontId="10" fillId="3" borderId="3" xfId="2" applyNumberFormat="1" applyFont="1" applyFill="1" applyBorder="1" applyAlignment="1">
      <alignment horizontal="right" vertical="center"/>
    </xf>
    <xf numFmtId="2" fontId="3" fillId="0" borderId="0" xfId="0" applyNumberFormat="1" applyFont="1"/>
    <xf numFmtId="10" fontId="10" fillId="3" borderId="3" xfId="2" applyNumberFormat="1" applyFont="1" applyFill="1" applyBorder="1" applyAlignment="1">
      <alignment vertical="center"/>
    </xf>
    <xf numFmtId="10" fontId="10" fillId="3" borderId="3" xfId="3" applyNumberFormat="1" applyFont="1" applyFill="1" applyBorder="1" applyAlignment="1">
      <alignment horizontal="center" vertical="center"/>
    </xf>
    <xf numFmtId="2" fontId="10" fillId="3" borderId="3" xfId="2" applyNumberFormat="1" applyFont="1" applyFill="1" applyBorder="1" applyAlignment="1">
      <alignment horizontal="center" vertical="center"/>
    </xf>
    <xf numFmtId="10" fontId="10" fillId="3" borderId="3" xfId="3" applyNumberFormat="1" applyFont="1" applyFill="1" applyBorder="1" applyAlignment="1">
      <alignment vertical="center"/>
    </xf>
    <xf numFmtId="2" fontId="9" fillId="3" borderId="3" xfId="2" applyNumberFormat="1" applyFont="1" applyFill="1" applyBorder="1" applyAlignment="1">
      <alignment vertical="center"/>
    </xf>
    <xf numFmtId="0" fontId="9" fillId="0" borderId="3" xfId="2" applyFont="1" applyBorder="1" applyAlignment="1">
      <alignment horizontal="center" vertical="center"/>
    </xf>
    <xf numFmtId="0" fontId="9" fillId="0" borderId="18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/>
    </xf>
    <xf numFmtId="0" fontId="10" fillId="0" borderId="3" xfId="2" applyFont="1" applyBorder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1" fillId="0" borderId="5" xfId="2" applyFont="1" applyBorder="1" applyAlignment="1">
      <alignment horizontal="left" vertical="center"/>
    </xf>
    <xf numFmtId="0" fontId="9" fillId="2" borderId="3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left" vertical="center"/>
    </xf>
    <xf numFmtId="0" fontId="9" fillId="3" borderId="3" xfId="2" applyFont="1" applyFill="1" applyBorder="1" applyAlignment="1">
      <alignment horizontal="center" vertical="center"/>
    </xf>
    <xf numFmtId="0" fontId="10" fillId="0" borderId="0" xfId="2" applyFont="1" applyAlignment="1">
      <alignment horizontal="left" vertical="center"/>
    </xf>
    <xf numFmtId="0" fontId="11" fillId="0" borderId="8" xfId="2" applyFont="1" applyBorder="1" applyAlignment="1">
      <alignment horizontal="left" vertical="center"/>
    </xf>
    <xf numFmtId="0" fontId="9" fillId="4" borderId="3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left" vertical="center"/>
    </xf>
    <xf numFmtId="0" fontId="9" fillId="5" borderId="7" xfId="2" applyFont="1" applyFill="1" applyBorder="1" applyAlignment="1">
      <alignment horizontal="center" vertical="center"/>
    </xf>
    <xf numFmtId="0" fontId="9" fillId="5" borderId="8" xfId="2" applyFont="1" applyFill="1" applyBorder="1" applyAlignment="1">
      <alignment horizontal="center" vertical="center"/>
    </xf>
    <xf numFmtId="0" fontId="10" fillId="0" borderId="3" xfId="2" applyFont="1" applyBorder="1" applyAlignment="1">
      <alignment vertical="center"/>
    </xf>
    <xf numFmtId="0" fontId="9" fillId="5" borderId="9" xfId="2" applyFont="1" applyFill="1" applyBorder="1" applyAlignment="1">
      <alignment horizontal="center" vertical="center"/>
    </xf>
    <xf numFmtId="0" fontId="9" fillId="5" borderId="5" xfId="2" applyFont="1" applyFill="1" applyBorder="1" applyAlignment="1">
      <alignment horizontal="center" vertical="center"/>
    </xf>
    <xf numFmtId="0" fontId="9" fillId="5" borderId="6" xfId="2" applyFont="1" applyFill="1" applyBorder="1" applyAlignment="1">
      <alignment horizontal="center" vertical="center"/>
    </xf>
    <xf numFmtId="0" fontId="9" fillId="5" borderId="4" xfId="2" applyFont="1" applyFill="1" applyBorder="1" applyAlignment="1">
      <alignment horizontal="center" vertical="center"/>
    </xf>
    <xf numFmtId="0" fontId="10" fillId="0" borderId="3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5" borderId="3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vertical="center"/>
    </xf>
    <xf numFmtId="0" fontId="10" fillId="3" borderId="18" xfId="2" applyFont="1" applyFill="1" applyBorder="1" applyAlignment="1">
      <alignment horizontal="center" vertical="center"/>
    </xf>
    <xf numFmtId="0" fontId="10" fillId="3" borderId="17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0" fillId="0" borderId="4" xfId="2" applyFont="1" applyBorder="1" applyAlignment="1">
      <alignment horizontal="left" vertical="center"/>
    </xf>
    <xf numFmtId="0" fontId="10" fillId="0" borderId="2" xfId="2" applyFont="1" applyBorder="1" applyAlignment="1">
      <alignment horizontal="left" vertical="center"/>
    </xf>
    <xf numFmtId="0" fontId="3" fillId="3" borderId="0" xfId="0" applyFont="1" applyFill="1" applyAlignment="1">
      <alignment horizontal="center" wrapText="1"/>
    </xf>
    <xf numFmtId="0" fontId="9" fillId="6" borderId="3" xfId="2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10" fillId="0" borderId="0" xfId="2" applyFont="1" applyAlignment="1">
      <alignment horizontal="center" vertical="center"/>
    </xf>
    <xf numFmtId="167" fontId="10" fillId="0" borderId="3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14" fontId="10" fillId="0" borderId="3" xfId="2" applyNumberFormat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9" fillId="7" borderId="0" xfId="2" applyFont="1" applyFill="1" applyAlignment="1">
      <alignment horizontal="center" vertical="center"/>
    </xf>
    <xf numFmtId="14" fontId="10" fillId="3" borderId="3" xfId="2" applyNumberFormat="1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/>
    </xf>
    <xf numFmtId="0" fontId="10" fillId="0" borderId="16" xfId="2" applyFont="1" applyBorder="1" applyAlignment="1">
      <alignment horizontal="left" vertical="center"/>
    </xf>
    <xf numFmtId="0" fontId="10" fillId="0" borderId="16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9" fillId="0" borderId="3" xfId="2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</cellXfs>
  <cellStyles count="9">
    <cellStyle name="Moeda" xfId="6" builtinId="4"/>
    <cellStyle name="Moeda 2" xfId="8" xr:uid="{6F3DF74B-83FE-48E8-B7D2-1871FC592213}"/>
    <cellStyle name="Moeda 3" xfId="4" xr:uid="{808B5339-4C0D-46E1-8635-0F69445771DA}"/>
    <cellStyle name="Normal" xfId="0" builtinId="0"/>
    <cellStyle name="Normal 2" xfId="2" xr:uid="{1465AF81-0025-41F7-A8A9-10FB7BAC5101}"/>
    <cellStyle name="Normal 2 2" xfId="5" xr:uid="{BFAE33D4-1961-435A-A000-505E248F19CB}"/>
    <cellStyle name="Porcentagem 2" xfId="3" xr:uid="{947EA1A2-51CE-4182-9FCF-CB917206EB31}"/>
    <cellStyle name="Vírgula" xfId="1" builtinId="3"/>
    <cellStyle name="Vírgula 2" xfId="7" xr:uid="{35C80681-BE1B-49AA-B9E8-8B152FB6DE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4DC2C-4AEC-4FBC-8C61-3BC4298A7E88}">
  <sheetPr>
    <pageSetUpPr fitToPage="1"/>
  </sheetPr>
  <dimension ref="A1:N122"/>
  <sheetViews>
    <sheetView showGridLines="0" tabSelected="1" zoomScale="89" zoomScaleNormal="89" workbookViewId="0">
      <selection activeCell="A23" sqref="A23:G23"/>
    </sheetView>
  </sheetViews>
  <sheetFormatPr defaultRowHeight="15.6" x14ac:dyDescent="0.3"/>
  <cols>
    <col min="1" max="1" width="10.44140625" style="2" customWidth="1"/>
    <col min="2" max="2" width="49.5546875" style="2" bestFit="1" customWidth="1"/>
    <col min="3" max="6" width="8.88671875" style="2"/>
    <col min="7" max="7" width="9" style="2" bestFit="1" customWidth="1"/>
    <col min="8" max="8" width="9.5546875" style="2" bestFit="1" customWidth="1"/>
    <col min="9" max="9" width="26" style="2" customWidth="1"/>
    <col min="10" max="10" width="4.5546875" style="2" customWidth="1"/>
    <col min="11" max="11" width="34.33203125" style="2" customWidth="1"/>
    <col min="12" max="12" width="11" style="2" bestFit="1" customWidth="1"/>
    <col min="13" max="13" width="9.33203125" style="2" bestFit="1" customWidth="1"/>
    <col min="14" max="16384" width="8.88671875" style="2"/>
  </cols>
  <sheetData>
    <row r="1" spans="1:9" ht="30" customHeight="1" x14ac:dyDescent="0.35">
      <c r="A1" s="109" t="s">
        <v>121</v>
      </c>
      <c r="B1" s="109"/>
      <c r="C1" s="109"/>
      <c r="D1" s="109"/>
      <c r="E1" s="109"/>
      <c r="F1" s="109"/>
      <c r="G1" s="109"/>
      <c r="H1" s="109"/>
      <c r="I1" s="109"/>
    </row>
    <row r="2" spans="1:9" ht="22.8" customHeight="1" x14ac:dyDescent="0.3">
      <c r="A2" s="112" t="s">
        <v>122</v>
      </c>
      <c r="B2" s="112"/>
      <c r="C2" s="112"/>
      <c r="D2" s="112"/>
      <c r="E2" s="112"/>
      <c r="F2" s="112"/>
      <c r="G2" s="112"/>
      <c r="H2" s="112"/>
      <c r="I2" s="112"/>
    </row>
    <row r="3" spans="1:9" ht="70.8" customHeight="1" x14ac:dyDescent="0.3">
      <c r="A3" s="110" t="s">
        <v>123</v>
      </c>
      <c r="B3" s="111"/>
      <c r="C3" s="111"/>
      <c r="D3" s="111"/>
      <c r="E3" s="111"/>
      <c r="F3" s="111"/>
      <c r="G3" s="111"/>
      <c r="H3" s="111"/>
      <c r="I3" s="111"/>
    </row>
    <row r="4" spans="1:9" x14ac:dyDescent="0.3">
      <c r="A4" s="101" t="s">
        <v>116</v>
      </c>
      <c r="B4" s="101"/>
      <c r="C4" s="101"/>
      <c r="D4" s="101"/>
      <c r="E4" s="101"/>
      <c r="F4" s="101"/>
      <c r="G4" s="101"/>
      <c r="H4" s="101"/>
      <c r="I4" s="101"/>
    </row>
    <row r="5" spans="1:9" x14ac:dyDescent="0.3">
      <c r="A5" s="67" t="s">
        <v>15</v>
      </c>
      <c r="B5" s="67"/>
      <c r="C5" s="67"/>
      <c r="D5" s="67"/>
      <c r="E5" s="67"/>
      <c r="F5" s="67"/>
      <c r="G5" s="67"/>
      <c r="H5" s="67"/>
      <c r="I5" s="67"/>
    </row>
    <row r="6" spans="1:9" x14ac:dyDescent="0.3">
      <c r="A6" s="3" t="s">
        <v>0</v>
      </c>
      <c r="B6" s="64" t="s">
        <v>16</v>
      </c>
      <c r="C6" s="64"/>
      <c r="D6" s="64"/>
      <c r="E6" s="64"/>
      <c r="F6" s="64"/>
      <c r="G6" s="64"/>
      <c r="H6" s="102"/>
      <c r="I6" s="103"/>
    </row>
    <row r="7" spans="1:9" ht="49.2" customHeight="1" x14ac:dyDescent="0.3">
      <c r="A7" s="3" t="s">
        <v>1</v>
      </c>
      <c r="B7" s="64" t="s">
        <v>101</v>
      </c>
      <c r="C7" s="64"/>
      <c r="D7" s="64"/>
      <c r="E7" s="64"/>
      <c r="F7" s="64"/>
      <c r="G7" s="64"/>
      <c r="H7" s="99" t="s">
        <v>102</v>
      </c>
      <c r="I7" s="99"/>
    </row>
    <row r="8" spans="1:9" x14ac:dyDescent="0.3">
      <c r="A8" s="3" t="s">
        <v>2</v>
      </c>
      <c r="B8" s="64" t="s">
        <v>17</v>
      </c>
      <c r="C8" s="64"/>
      <c r="D8" s="64"/>
      <c r="E8" s="64"/>
      <c r="F8" s="64"/>
      <c r="G8" s="64"/>
      <c r="H8" s="100" t="s">
        <v>107</v>
      </c>
      <c r="I8" s="97"/>
    </row>
    <row r="9" spans="1:9" x14ac:dyDescent="0.3">
      <c r="A9" s="3" t="s">
        <v>3</v>
      </c>
      <c r="B9" s="64" t="s">
        <v>18</v>
      </c>
      <c r="C9" s="64"/>
      <c r="D9" s="64"/>
      <c r="E9" s="64"/>
      <c r="F9" s="64"/>
      <c r="G9" s="64"/>
      <c r="H9" s="97">
        <v>12</v>
      </c>
      <c r="I9" s="97"/>
    </row>
    <row r="10" spans="1:9" x14ac:dyDescent="0.3">
      <c r="A10" s="4" t="s">
        <v>6</v>
      </c>
      <c r="B10" s="104" t="s">
        <v>105</v>
      </c>
      <c r="C10" s="104"/>
      <c r="D10" s="104"/>
      <c r="E10" s="104"/>
      <c r="F10" s="104"/>
      <c r="G10" s="104"/>
      <c r="H10" s="105" t="s">
        <v>115</v>
      </c>
      <c r="I10" s="105"/>
    </row>
    <row r="11" spans="1:9" x14ac:dyDescent="0.3">
      <c r="A11" s="5"/>
      <c r="B11" s="6"/>
      <c r="C11" s="6"/>
      <c r="D11" s="6"/>
      <c r="E11" s="6"/>
      <c r="F11" s="6"/>
      <c r="G11" s="6"/>
      <c r="H11" s="5"/>
      <c r="I11" s="5"/>
    </row>
    <row r="12" spans="1:9" x14ac:dyDescent="0.3">
      <c r="A12" s="67" t="s">
        <v>19</v>
      </c>
      <c r="B12" s="67"/>
      <c r="C12" s="67"/>
      <c r="D12" s="67"/>
      <c r="E12" s="67"/>
      <c r="F12" s="67"/>
      <c r="G12" s="67"/>
      <c r="H12" s="67"/>
      <c r="I12" s="67"/>
    </row>
    <row r="13" spans="1:9" x14ac:dyDescent="0.3">
      <c r="A13" s="3">
        <v>1</v>
      </c>
      <c r="B13" s="64" t="s">
        <v>20</v>
      </c>
      <c r="C13" s="64"/>
      <c r="D13" s="64"/>
      <c r="E13" s="64"/>
      <c r="F13" s="64"/>
      <c r="G13" s="64"/>
      <c r="H13" s="96">
        <v>2388.83</v>
      </c>
      <c r="I13" s="97"/>
    </row>
    <row r="14" spans="1:9" x14ac:dyDescent="0.3">
      <c r="A14" s="3">
        <v>2</v>
      </c>
      <c r="B14" s="64" t="s">
        <v>4</v>
      </c>
      <c r="C14" s="64"/>
      <c r="D14" s="64"/>
      <c r="E14" s="64"/>
      <c r="F14" s="64"/>
      <c r="G14" s="64"/>
      <c r="H14" s="98">
        <v>46023</v>
      </c>
      <c r="I14" s="97"/>
    </row>
    <row r="15" spans="1:9" x14ac:dyDescent="0.3">
      <c r="A15" s="95"/>
      <c r="B15" s="95"/>
      <c r="C15" s="95"/>
      <c r="D15" s="95"/>
      <c r="E15" s="95"/>
      <c r="F15" s="95"/>
      <c r="G15" s="95"/>
      <c r="H15" s="95"/>
      <c r="I15" s="95"/>
    </row>
    <row r="16" spans="1:9" x14ac:dyDescent="0.3">
      <c r="A16" s="72" t="s">
        <v>21</v>
      </c>
      <c r="B16" s="72"/>
      <c r="C16" s="72"/>
      <c r="D16" s="72"/>
      <c r="E16" s="72"/>
      <c r="F16" s="72"/>
      <c r="G16" s="72"/>
      <c r="H16" s="72"/>
      <c r="I16" s="72"/>
    </row>
    <row r="17" spans="1:12" x14ac:dyDescent="0.3">
      <c r="A17" s="7">
        <v>1</v>
      </c>
      <c r="B17" s="60" t="s">
        <v>22</v>
      </c>
      <c r="C17" s="60"/>
      <c r="D17" s="60"/>
      <c r="E17" s="60"/>
      <c r="F17" s="60"/>
      <c r="G17" s="60"/>
      <c r="H17" s="7" t="s">
        <v>13</v>
      </c>
      <c r="I17" s="7" t="s">
        <v>23</v>
      </c>
    </row>
    <row r="18" spans="1:12" x14ac:dyDescent="0.3">
      <c r="A18" s="7" t="s">
        <v>0</v>
      </c>
      <c r="B18" s="64" t="s">
        <v>5</v>
      </c>
      <c r="C18" s="64"/>
      <c r="D18" s="64"/>
      <c r="E18" s="64"/>
      <c r="F18" s="64"/>
      <c r="G18" s="64"/>
      <c r="H18" s="8"/>
      <c r="I18" s="9">
        <f>H13</f>
        <v>2388.83</v>
      </c>
    </row>
    <row r="19" spans="1:12" x14ac:dyDescent="0.3">
      <c r="A19" s="7" t="s">
        <v>1</v>
      </c>
      <c r="B19" s="64" t="s">
        <v>10</v>
      </c>
      <c r="C19" s="64"/>
      <c r="D19" s="64"/>
      <c r="E19" s="64"/>
      <c r="F19" s="64"/>
      <c r="G19" s="64"/>
      <c r="H19" s="10"/>
      <c r="I19" s="9">
        <v>0</v>
      </c>
    </row>
    <row r="20" spans="1:12" x14ac:dyDescent="0.3">
      <c r="A20" s="60" t="s">
        <v>24</v>
      </c>
      <c r="B20" s="60"/>
      <c r="C20" s="60"/>
      <c r="D20" s="60"/>
      <c r="E20" s="60"/>
      <c r="F20" s="60"/>
      <c r="G20" s="60"/>
      <c r="H20" s="60"/>
      <c r="I20" s="11">
        <f>SUM(I18:I19)</f>
        <v>2388.83</v>
      </c>
    </row>
    <row r="21" spans="1:12" x14ac:dyDescent="0.3">
      <c r="A21" s="12"/>
      <c r="B21" s="12"/>
      <c r="C21" s="12"/>
      <c r="D21" s="12"/>
      <c r="E21" s="12"/>
      <c r="F21" s="12"/>
      <c r="G21" s="12"/>
      <c r="H21" s="12"/>
      <c r="I21" s="13"/>
      <c r="K21" s="21"/>
    </row>
    <row r="22" spans="1:12" x14ac:dyDescent="0.3">
      <c r="A22" s="72" t="s">
        <v>25</v>
      </c>
      <c r="B22" s="72"/>
      <c r="C22" s="72"/>
      <c r="D22" s="72"/>
      <c r="E22" s="72"/>
      <c r="F22" s="72"/>
      <c r="G22" s="72"/>
      <c r="H22" s="72"/>
      <c r="I22" s="72"/>
      <c r="K22" s="21"/>
    </row>
    <row r="23" spans="1:12" x14ac:dyDescent="0.3">
      <c r="A23" s="93" t="s">
        <v>26</v>
      </c>
      <c r="B23" s="93"/>
      <c r="C23" s="93"/>
      <c r="D23" s="93"/>
      <c r="E23" s="93"/>
      <c r="F23" s="93"/>
      <c r="G23" s="93"/>
      <c r="H23" s="14" t="s">
        <v>13</v>
      </c>
      <c r="I23" s="14" t="s">
        <v>23</v>
      </c>
    </row>
    <row r="24" spans="1:12" x14ac:dyDescent="0.3">
      <c r="A24" s="7" t="s">
        <v>0</v>
      </c>
      <c r="B24" s="64" t="s">
        <v>27</v>
      </c>
      <c r="C24" s="64"/>
      <c r="D24" s="64"/>
      <c r="E24" s="64"/>
      <c r="F24" s="64"/>
      <c r="G24" s="64"/>
      <c r="H24" s="15">
        <v>8.3333000000000004E-2</v>
      </c>
      <c r="I24" s="16">
        <f>TRUNC($I$20*H24,2)</f>
        <v>199.06</v>
      </c>
    </row>
    <row r="25" spans="1:12" x14ac:dyDescent="0.3">
      <c r="A25" s="7" t="s">
        <v>1</v>
      </c>
      <c r="B25" s="64" t="s">
        <v>28</v>
      </c>
      <c r="C25" s="64"/>
      <c r="D25" s="64"/>
      <c r="E25" s="64"/>
      <c r="F25" s="64"/>
      <c r="G25" s="64"/>
      <c r="H25" s="17">
        <v>0.121</v>
      </c>
      <c r="I25" s="16">
        <f>TRUNC($I$20*H25,2)</f>
        <v>289.04000000000002</v>
      </c>
    </row>
    <row r="26" spans="1:12" x14ac:dyDescent="0.3">
      <c r="A26" s="60" t="s">
        <v>29</v>
      </c>
      <c r="B26" s="60"/>
      <c r="C26" s="60"/>
      <c r="D26" s="60"/>
      <c r="E26" s="60"/>
      <c r="F26" s="60"/>
      <c r="G26" s="60"/>
      <c r="H26" s="18">
        <f>SUM(H24:H25)</f>
        <v>0.20433299999999999</v>
      </c>
      <c r="I26" s="19">
        <f>SUM(I24:I25)</f>
        <v>488.1</v>
      </c>
    </row>
    <row r="27" spans="1:12" x14ac:dyDescent="0.3">
      <c r="A27" s="12"/>
      <c r="B27" s="12"/>
      <c r="C27" s="12"/>
      <c r="D27" s="12"/>
      <c r="E27" s="12"/>
      <c r="F27" s="12"/>
      <c r="G27" s="12"/>
      <c r="H27" s="20"/>
      <c r="I27" s="13"/>
    </row>
    <row r="28" spans="1:12" x14ac:dyDescent="0.3">
      <c r="A28" s="93" t="s">
        <v>30</v>
      </c>
      <c r="B28" s="93"/>
      <c r="C28" s="93"/>
      <c r="D28" s="93"/>
      <c r="E28" s="93"/>
      <c r="F28" s="93"/>
      <c r="G28" s="93"/>
      <c r="H28" s="14" t="s">
        <v>13</v>
      </c>
      <c r="I28" s="14" t="s">
        <v>23</v>
      </c>
      <c r="K28" s="44"/>
      <c r="L28" s="44"/>
    </row>
    <row r="29" spans="1:12" x14ac:dyDescent="0.3">
      <c r="A29" s="7" t="s">
        <v>0</v>
      </c>
      <c r="B29" s="64" t="s">
        <v>31</v>
      </c>
      <c r="C29" s="64"/>
      <c r="D29" s="64"/>
      <c r="E29" s="64"/>
      <c r="F29" s="64"/>
      <c r="G29" s="64"/>
      <c r="H29" s="15">
        <v>0.2</v>
      </c>
      <c r="I29" s="16">
        <f>TRUNC(($I$20+$I$26)*$H$29,2)</f>
        <v>575.38</v>
      </c>
      <c r="K29" s="44"/>
      <c r="L29" s="44"/>
    </row>
    <row r="30" spans="1:12" x14ac:dyDescent="0.3">
      <c r="A30" s="7" t="s">
        <v>1</v>
      </c>
      <c r="B30" s="64" t="s">
        <v>32</v>
      </c>
      <c r="C30" s="64"/>
      <c r="D30" s="64"/>
      <c r="E30" s="64"/>
      <c r="F30" s="64"/>
      <c r="G30" s="64"/>
      <c r="H30" s="15">
        <v>2.5000000000000001E-2</v>
      </c>
      <c r="I30" s="16">
        <f>TRUNC(($I$20+$I$26)*$H$30,2)</f>
        <v>71.92</v>
      </c>
      <c r="K30" s="94"/>
      <c r="L30" s="94"/>
    </row>
    <row r="31" spans="1:12" x14ac:dyDescent="0.3">
      <c r="A31" s="7" t="s">
        <v>2</v>
      </c>
      <c r="B31" s="64" t="s">
        <v>33</v>
      </c>
      <c r="C31" s="64"/>
      <c r="D31" s="64"/>
      <c r="E31" s="64"/>
      <c r="F31" s="64"/>
      <c r="G31" s="64"/>
      <c r="H31" s="17">
        <v>0.03</v>
      </c>
      <c r="I31" s="16">
        <f>TRUNC(($I$20+$I$26)*$H$31,2)</f>
        <v>86.3</v>
      </c>
      <c r="K31" s="44"/>
      <c r="L31" s="45"/>
    </row>
    <row r="32" spans="1:12" x14ac:dyDescent="0.3">
      <c r="A32" s="7" t="s">
        <v>3</v>
      </c>
      <c r="B32" s="64" t="s">
        <v>34</v>
      </c>
      <c r="C32" s="64"/>
      <c r="D32" s="64"/>
      <c r="E32" s="64"/>
      <c r="F32" s="64"/>
      <c r="G32" s="64"/>
      <c r="H32" s="15">
        <v>1.4999999999999999E-2</v>
      </c>
      <c r="I32" s="16">
        <f>TRUNC(($I$20+$I$26)*$H$32,2)</f>
        <v>43.15</v>
      </c>
      <c r="K32" s="44"/>
      <c r="L32" s="46"/>
    </row>
    <row r="33" spans="1:13" x14ac:dyDescent="0.3">
      <c r="A33" s="7" t="s">
        <v>6</v>
      </c>
      <c r="B33" s="64" t="s">
        <v>35</v>
      </c>
      <c r="C33" s="64"/>
      <c r="D33" s="64"/>
      <c r="E33" s="64"/>
      <c r="F33" s="64"/>
      <c r="G33" s="64"/>
      <c r="H33" s="15">
        <v>0.01</v>
      </c>
      <c r="I33" s="16">
        <f>TRUNC(($I$20+$I$26)*$H$33,2)</f>
        <v>28.76</v>
      </c>
      <c r="K33" s="44"/>
      <c r="L33" s="46"/>
    </row>
    <row r="34" spans="1:13" x14ac:dyDescent="0.3">
      <c r="A34" s="7" t="s">
        <v>7</v>
      </c>
      <c r="B34" s="64" t="s">
        <v>36</v>
      </c>
      <c r="C34" s="64"/>
      <c r="D34" s="64"/>
      <c r="E34" s="64"/>
      <c r="F34" s="64"/>
      <c r="G34" s="64"/>
      <c r="H34" s="15">
        <v>6.0000000000000001E-3</v>
      </c>
      <c r="I34" s="16">
        <f>TRUNC(($I$20+$I$26)*$H$34,2)</f>
        <v>17.260000000000002</v>
      </c>
      <c r="K34" s="44"/>
      <c r="L34" s="46"/>
      <c r="M34" s="21"/>
    </row>
    <row r="35" spans="1:13" ht="14.4" customHeight="1" x14ac:dyDescent="0.3">
      <c r="A35" s="7" t="s">
        <v>8</v>
      </c>
      <c r="B35" s="64" t="s">
        <v>37</v>
      </c>
      <c r="C35" s="64"/>
      <c r="D35" s="64"/>
      <c r="E35" s="64"/>
      <c r="F35" s="64"/>
      <c r="G35" s="64"/>
      <c r="H35" s="15">
        <v>2E-3</v>
      </c>
      <c r="I35" s="16">
        <f>TRUNC(($I$20+$I$26)*$H$35,2)</f>
        <v>5.75</v>
      </c>
      <c r="K35" s="92"/>
      <c r="L35" s="92"/>
    </row>
    <row r="36" spans="1:13" x14ac:dyDescent="0.3">
      <c r="A36" s="7" t="s">
        <v>9</v>
      </c>
      <c r="B36" s="64" t="s">
        <v>38</v>
      </c>
      <c r="C36" s="64"/>
      <c r="D36" s="64"/>
      <c r="E36" s="64"/>
      <c r="F36" s="64"/>
      <c r="G36" s="64"/>
      <c r="H36" s="15">
        <v>0.08</v>
      </c>
      <c r="I36" s="16">
        <f>TRUNC(($I$20+$I$26)*$H$36,2)</f>
        <v>230.15</v>
      </c>
      <c r="K36" s="92"/>
      <c r="L36" s="92"/>
    </row>
    <row r="37" spans="1:13" x14ac:dyDescent="0.3">
      <c r="A37" s="60" t="s">
        <v>39</v>
      </c>
      <c r="B37" s="60"/>
      <c r="C37" s="60"/>
      <c r="D37" s="60"/>
      <c r="E37" s="60"/>
      <c r="F37" s="60"/>
      <c r="G37" s="60"/>
      <c r="H37" s="18">
        <f>SUM(H29:H36)</f>
        <v>0.36800000000000005</v>
      </c>
      <c r="I37" s="19">
        <f>SUM(I29:I36)</f>
        <v>1058.6699999999998</v>
      </c>
      <c r="K37" s="92"/>
      <c r="L37" s="92"/>
    </row>
    <row r="38" spans="1:13" ht="14.4" customHeight="1" x14ac:dyDescent="0.3">
      <c r="A38" s="84"/>
      <c r="B38" s="84"/>
      <c r="C38" s="84"/>
      <c r="D38" s="84"/>
      <c r="E38" s="84"/>
      <c r="F38" s="84"/>
      <c r="G38" s="84"/>
      <c r="H38" s="84"/>
      <c r="I38" s="85"/>
      <c r="K38" s="92"/>
      <c r="L38" s="92"/>
    </row>
    <row r="39" spans="1:13" x14ac:dyDescent="0.3">
      <c r="A39" s="93" t="s">
        <v>40</v>
      </c>
      <c r="B39" s="93"/>
      <c r="C39" s="93"/>
      <c r="D39" s="93"/>
      <c r="E39" s="93"/>
      <c r="F39" s="93"/>
      <c r="G39" s="93"/>
      <c r="H39" s="22"/>
      <c r="I39" s="14" t="s">
        <v>23</v>
      </c>
      <c r="K39" s="92"/>
      <c r="L39" s="92"/>
    </row>
    <row r="40" spans="1:13" x14ac:dyDescent="0.3">
      <c r="A40" s="7" t="s">
        <v>0</v>
      </c>
      <c r="B40" s="76" t="s">
        <v>108</v>
      </c>
      <c r="C40" s="76"/>
      <c r="D40" s="76"/>
      <c r="E40" s="76"/>
      <c r="F40" s="76"/>
      <c r="G40" s="76"/>
      <c r="H40" s="3" t="s">
        <v>41</v>
      </c>
      <c r="I40" s="53">
        <v>0</v>
      </c>
    </row>
    <row r="41" spans="1:13" x14ac:dyDescent="0.3">
      <c r="A41" s="7" t="s">
        <v>1</v>
      </c>
      <c r="B41" s="8" t="s">
        <v>109</v>
      </c>
      <c r="C41" s="106" t="s">
        <v>111</v>
      </c>
      <c r="D41" s="107"/>
      <c r="E41" s="52">
        <v>33</v>
      </c>
      <c r="F41" s="8" t="s">
        <v>110</v>
      </c>
      <c r="G41" s="8">
        <v>22</v>
      </c>
      <c r="H41" s="3" t="s">
        <v>41</v>
      </c>
      <c r="I41" s="53">
        <f>(E41*G41)-((E41*G41)*1%)</f>
        <v>718.74</v>
      </c>
    </row>
    <row r="42" spans="1:13" x14ac:dyDescent="0.3">
      <c r="A42" s="7" t="s">
        <v>2</v>
      </c>
      <c r="B42" s="89" t="s">
        <v>112</v>
      </c>
      <c r="C42" s="90"/>
      <c r="D42" s="90"/>
      <c r="E42" s="90"/>
      <c r="F42" s="90"/>
      <c r="G42" s="91"/>
      <c r="H42" s="50">
        <v>7.0000000000000007E-2</v>
      </c>
      <c r="I42" s="53">
        <f>I20*H42</f>
        <v>167.21810000000002</v>
      </c>
    </row>
    <row r="43" spans="1:13" x14ac:dyDescent="0.3">
      <c r="A43" s="7" t="s">
        <v>3</v>
      </c>
      <c r="B43" s="76" t="s">
        <v>113</v>
      </c>
      <c r="C43" s="76"/>
      <c r="D43" s="76"/>
      <c r="E43" s="76"/>
      <c r="F43" s="76"/>
      <c r="G43" s="76"/>
      <c r="H43" s="3" t="s">
        <v>41</v>
      </c>
      <c r="I43" s="53">
        <v>11</v>
      </c>
    </row>
    <row r="44" spans="1:13" x14ac:dyDescent="0.3">
      <c r="A44" s="7" t="s">
        <v>6</v>
      </c>
      <c r="B44" s="76" t="s">
        <v>114</v>
      </c>
      <c r="C44" s="76"/>
      <c r="D44" s="76"/>
      <c r="E44" s="76"/>
      <c r="F44" s="76"/>
      <c r="G44" s="76"/>
      <c r="H44" s="3" t="s">
        <v>41</v>
      </c>
      <c r="I44" s="53">
        <f>I20*1%</f>
        <v>23.888300000000001</v>
      </c>
    </row>
    <row r="45" spans="1:13" x14ac:dyDescent="0.3">
      <c r="A45" s="60" t="s">
        <v>42</v>
      </c>
      <c r="B45" s="60"/>
      <c r="C45" s="60"/>
      <c r="D45" s="60"/>
      <c r="E45" s="60"/>
      <c r="F45" s="60"/>
      <c r="G45" s="60"/>
      <c r="H45" s="60"/>
      <c r="I45" s="19">
        <f>SUM(I40:I44)</f>
        <v>920.84640000000002</v>
      </c>
    </row>
    <row r="46" spans="1:13" x14ac:dyDescent="0.3">
      <c r="A46" s="84"/>
      <c r="B46" s="84"/>
      <c r="C46" s="84"/>
      <c r="D46" s="84"/>
      <c r="E46" s="84"/>
      <c r="F46" s="84"/>
      <c r="G46" s="84"/>
      <c r="H46" s="84"/>
      <c r="I46" s="85"/>
    </row>
    <row r="47" spans="1:13" x14ac:dyDescent="0.3">
      <c r="A47" s="67" t="s">
        <v>43</v>
      </c>
      <c r="B47" s="67"/>
      <c r="C47" s="67"/>
      <c r="D47" s="67"/>
      <c r="E47" s="67"/>
      <c r="F47" s="67"/>
      <c r="G47" s="67"/>
      <c r="H47" s="67"/>
      <c r="I47" s="67"/>
    </row>
    <row r="48" spans="1:13" x14ac:dyDescent="0.3">
      <c r="A48" s="60" t="s">
        <v>44</v>
      </c>
      <c r="B48" s="60"/>
      <c r="C48" s="60"/>
      <c r="D48" s="60"/>
      <c r="E48" s="60"/>
      <c r="F48" s="60"/>
      <c r="G48" s="60"/>
      <c r="H48" s="60"/>
      <c r="I48" s="7" t="s">
        <v>23</v>
      </c>
    </row>
    <row r="49" spans="1:9" x14ac:dyDescent="0.3">
      <c r="A49" s="7" t="s">
        <v>45</v>
      </c>
      <c r="B49" s="64" t="s">
        <v>46</v>
      </c>
      <c r="C49" s="64"/>
      <c r="D49" s="64"/>
      <c r="E49" s="64"/>
      <c r="F49" s="64"/>
      <c r="G49" s="64"/>
      <c r="H49" s="64"/>
      <c r="I49" s="16">
        <f>I26</f>
        <v>488.1</v>
      </c>
    </row>
    <row r="50" spans="1:9" x14ac:dyDescent="0.3">
      <c r="A50" s="7" t="s">
        <v>47</v>
      </c>
      <c r="B50" s="64" t="s">
        <v>48</v>
      </c>
      <c r="C50" s="64"/>
      <c r="D50" s="64"/>
      <c r="E50" s="64"/>
      <c r="F50" s="64"/>
      <c r="G50" s="64"/>
      <c r="H50" s="64"/>
      <c r="I50" s="16">
        <f>I37</f>
        <v>1058.6699999999998</v>
      </c>
    </row>
    <row r="51" spans="1:9" x14ac:dyDescent="0.3">
      <c r="A51" s="7" t="s">
        <v>49</v>
      </c>
      <c r="B51" s="64" t="s">
        <v>11</v>
      </c>
      <c r="C51" s="64"/>
      <c r="D51" s="64"/>
      <c r="E51" s="64"/>
      <c r="F51" s="64"/>
      <c r="G51" s="64"/>
      <c r="H51" s="64"/>
      <c r="I51" s="16">
        <f>I45</f>
        <v>920.84640000000002</v>
      </c>
    </row>
    <row r="52" spans="1:9" x14ac:dyDescent="0.3">
      <c r="A52" s="60" t="s">
        <v>50</v>
      </c>
      <c r="B52" s="60"/>
      <c r="C52" s="60"/>
      <c r="D52" s="60"/>
      <c r="E52" s="60"/>
      <c r="F52" s="60"/>
      <c r="G52" s="60"/>
      <c r="H52" s="60"/>
      <c r="I52" s="19">
        <f>SUM(I49:I51)</f>
        <v>2467.6163999999999</v>
      </c>
    </row>
    <row r="53" spans="1:9" x14ac:dyDescent="0.3">
      <c r="A53" s="74"/>
      <c r="B53" s="75"/>
      <c r="C53" s="75"/>
      <c r="D53" s="75"/>
      <c r="E53" s="75"/>
      <c r="F53" s="75"/>
      <c r="G53" s="75"/>
      <c r="H53" s="75"/>
      <c r="I53" s="75"/>
    </row>
    <row r="54" spans="1:9" x14ac:dyDescent="0.3">
      <c r="A54" s="72" t="s">
        <v>51</v>
      </c>
      <c r="B54" s="72"/>
      <c r="C54" s="72"/>
      <c r="D54" s="72"/>
      <c r="E54" s="72"/>
      <c r="F54" s="72"/>
      <c r="G54" s="72"/>
      <c r="H54" s="72"/>
      <c r="I54" s="72"/>
    </row>
    <row r="55" spans="1:9" x14ac:dyDescent="0.3">
      <c r="A55" s="7">
        <v>3</v>
      </c>
      <c r="B55" s="60" t="s">
        <v>52</v>
      </c>
      <c r="C55" s="60"/>
      <c r="D55" s="60"/>
      <c r="E55" s="60"/>
      <c r="F55" s="60"/>
      <c r="G55" s="60"/>
      <c r="H55" s="7" t="s">
        <v>13</v>
      </c>
      <c r="I55" s="7" t="s">
        <v>23</v>
      </c>
    </row>
    <row r="56" spans="1:9" x14ac:dyDescent="0.3">
      <c r="A56" s="7" t="s">
        <v>0</v>
      </c>
      <c r="B56" s="64" t="s">
        <v>53</v>
      </c>
      <c r="C56" s="64"/>
      <c r="D56" s="64"/>
      <c r="E56" s="64"/>
      <c r="F56" s="64"/>
      <c r="G56" s="64"/>
      <c r="H56" s="17">
        <f>(1/12)*5%</f>
        <v>4.1666666666666666E-3</v>
      </c>
      <c r="I56" s="16">
        <f>TRUNC(H56*$I$20,2)</f>
        <v>9.9499999999999993</v>
      </c>
    </row>
    <row r="57" spans="1:9" x14ac:dyDescent="0.3">
      <c r="A57" s="7" t="s">
        <v>1</v>
      </c>
      <c r="B57" s="64" t="s">
        <v>54</v>
      </c>
      <c r="C57" s="64"/>
      <c r="D57" s="64"/>
      <c r="E57" s="64"/>
      <c r="F57" s="64"/>
      <c r="G57" s="64"/>
      <c r="H57" s="17">
        <f>H36*H56</f>
        <v>3.3333333333333332E-4</v>
      </c>
      <c r="I57" s="16">
        <f>TRUNC(H57*$I$20,2)</f>
        <v>0.79</v>
      </c>
    </row>
    <row r="58" spans="1:9" x14ac:dyDescent="0.3">
      <c r="A58" s="7" t="s">
        <v>2</v>
      </c>
      <c r="B58" s="64" t="s">
        <v>55</v>
      </c>
      <c r="C58" s="64"/>
      <c r="D58" s="64"/>
      <c r="E58" s="64"/>
      <c r="F58" s="64"/>
      <c r="G58" s="64"/>
      <c r="H58" s="17">
        <f>((7/30)/12)</f>
        <v>1.9444444444444445E-2</v>
      </c>
      <c r="I58" s="16">
        <f t="shared" ref="I58:I59" si="0">TRUNC(H58*$I$20,2)</f>
        <v>46.44</v>
      </c>
    </row>
    <row r="59" spans="1:9" x14ac:dyDescent="0.3">
      <c r="A59" s="7" t="s">
        <v>3</v>
      </c>
      <c r="B59" s="64" t="s">
        <v>56</v>
      </c>
      <c r="C59" s="64"/>
      <c r="D59" s="64"/>
      <c r="E59" s="64"/>
      <c r="F59" s="64"/>
      <c r="G59" s="64"/>
      <c r="H59" s="17">
        <f>H37*H58</f>
        <v>7.1555555555555565E-3</v>
      </c>
      <c r="I59" s="16">
        <f t="shared" si="0"/>
        <v>17.09</v>
      </c>
    </row>
    <row r="60" spans="1:9" ht="30" customHeight="1" x14ac:dyDescent="0.3">
      <c r="A60" s="7" t="s">
        <v>6</v>
      </c>
      <c r="B60" s="81" t="s">
        <v>100</v>
      </c>
      <c r="C60" s="81"/>
      <c r="D60" s="81"/>
      <c r="E60" s="81"/>
      <c r="F60" s="81"/>
      <c r="G60" s="81"/>
      <c r="H60" s="17">
        <v>0.04</v>
      </c>
      <c r="I60" s="16">
        <f>TRUNC(H60*$I$20,2)</f>
        <v>95.55</v>
      </c>
    </row>
    <row r="61" spans="1:9" x14ac:dyDescent="0.3">
      <c r="A61" s="60" t="s">
        <v>57</v>
      </c>
      <c r="B61" s="60"/>
      <c r="C61" s="60"/>
      <c r="D61" s="60"/>
      <c r="E61" s="60"/>
      <c r="F61" s="60"/>
      <c r="G61" s="60"/>
      <c r="H61" s="18">
        <f>SUM(H56:H60)</f>
        <v>7.1099999999999997E-2</v>
      </c>
      <c r="I61" s="19">
        <f>SUM(I56:I60)</f>
        <v>169.82</v>
      </c>
    </row>
    <row r="62" spans="1:9" x14ac:dyDescent="0.3">
      <c r="A62" s="82"/>
      <c r="B62" s="83"/>
      <c r="C62" s="83"/>
      <c r="D62" s="83"/>
      <c r="E62" s="83"/>
      <c r="F62" s="83"/>
      <c r="G62" s="83"/>
      <c r="H62" s="83"/>
      <c r="I62" s="83"/>
    </row>
    <row r="63" spans="1:9" x14ac:dyDescent="0.3">
      <c r="A63" s="72" t="s">
        <v>58</v>
      </c>
      <c r="B63" s="72"/>
      <c r="C63" s="72"/>
      <c r="D63" s="72"/>
      <c r="E63" s="72"/>
      <c r="F63" s="72"/>
      <c r="G63" s="72"/>
      <c r="H63" s="72"/>
      <c r="I63" s="72"/>
    </row>
    <row r="64" spans="1:9" x14ac:dyDescent="0.3">
      <c r="A64" s="60" t="s">
        <v>59</v>
      </c>
      <c r="B64" s="60"/>
      <c r="C64" s="60"/>
      <c r="D64" s="60"/>
      <c r="E64" s="60"/>
      <c r="F64" s="60"/>
      <c r="G64" s="60"/>
      <c r="H64" s="7" t="s">
        <v>13</v>
      </c>
      <c r="I64" s="7" t="s">
        <v>23</v>
      </c>
    </row>
    <row r="65" spans="1:9" x14ac:dyDescent="0.3">
      <c r="A65" s="7" t="s">
        <v>0</v>
      </c>
      <c r="B65" s="64" t="s">
        <v>60</v>
      </c>
      <c r="C65" s="64"/>
      <c r="D65" s="64"/>
      <c r="E65" s="64"/>
      <c r="F65" s="64"/>
      <c r="G65" s="64"/>
      <c r="H65" s="17">
        <v>8.3299999999999999E-2</v>
      </c>
      <c r="I65" s="16">
        <f>TRUNC(($I$20)*H65,2)</f>
        <v>198.98</v>
      </c>
    </row>
    <row r="66" spans="1:9" x14ac:dyDescent="0.3">
      <c r="A66" s="7" t="s">
        <v>1</v>
      </c>
      <c r="B66" s="64" t="s">
        <v>61</v>
      </c>
      <c r="C66" s="64"/>
      <c r="D66" s="64"/>
      <c r="E66" s="64"/>
      <c r="F66" s="64"/>
      <c r="G66" s="64"/>
      <c r="H66" s="17">
        <f>((1/30))/12</f>
        <v>2.7777777777777779E-3</v>
      </c>
      <c r="I66" s="16">
        <f t="shared" ref="I66:I70" si="1">TRUNC(($I$20)*H66,2)</f>
        <v>6.63</v>
      </c>
    </row>
    <row r="67" spans="1:9" x14ac:dyDescent="0.3">
      <c r="A67" s="7" t="s">
        <v>2</v>
      </c>
      <c r="B67" s="64" t="s">
        <v>62</v>
      </c>
      <c r="C67" s="64"/>
      <c r="D67" s="64"/>
      <c r="E67" s="64"/>
      <c r="F67" s="64"/>
      <c r="G67" s="64"/>
      <c r="H67" s="17">
        <f>((5/30)/12)*1.5%</f>
        <v>2.0833333333333332E-4</v>
      </c>
      <c r="I67" s="16">
        <f t="shared" si="1"/>
        <v>0.49</v>
      </c>
    </row>
    <row r="68" spans="1:9" x14ac:dyDescent="0.3">
      <c r="A68" s="7" t="s">
        <v>3</v>
      </c>
      <c r="B68" s="64" t="s">
        <v>63</v>
      </c>
      <c r="C68" s="64"/>
      <c r="D68" s="64"/>
      <c r="E68" s="64"/>
      <c r="F68" s="64"/>
      <c r="G68" s="64"/>
      <c r="H68" s="17">
        <f>((15/30)/12)*8%</f>
        <v>3.3333333333333331E-3</v>
      </c>
      <c r="I68" s="16">
        <f t="shared" si="1"/>
        <v>7.96</v>
      </c>
    </row>
    <row r="69" spans="1:9" x14ac:dyDescent="0.3">
      <c r="A69" s="7" t="s">
        <v>6</v>
      </c>
      <c r="B69" s="64" t="s">
        <v>64</v>
      </c>
      <c r="C69" s="64"/>
      <c r="D69" s="64"/>
      <c r="E69" s="64"/>
      <c r="F69" s="64"/>
      <c r="G69" s="64"/>
      <c r="H69" s="17">
        <f>(((4*8.33%)+(4*2.78%))/12)*2%</f>
        <v>7.4066666666666671E-4</v>
      </c>
      <c r="I69" s="16">
        <f t="shared" si="1"/>
        <v>1.76</v>
      </c>
    </row>
    <row r="70" spans="1:9" x14ac:dyDescent="0.3">
      <c r="A70" s="7" t="s">
        <v>7</v>
      </c>
      <c r="B70" s="64" t="s">
        <v>65</v>
      </c>
      <c r="C70" s="64"/>
      <c r="D70" s="64"/>
      <c r="E70" s="64"/>
      <c r="F70" s="64"/>
      <c r="G70" s="64"/>
      <c r="H70" s="17">
        <v>0</v>
      </c>
      <c r="I70" s="16">
        <f t="shared" si="1"/>
        <v>0</v>
      </c>
    </row>
    <row r="71" spans="1:9" x14ac:dyDescent="0.3">
      <c r="A71" s="60" t="s">
        <v>66</v>
      </c>
      <c r="B71" s="60"/>
      <c r="C71" s="60"/>
      <c r="D71" s="60"/>
      <c r="E71" s="60"/>
      <c r="F71" s="60"/>
      <c r="G71" s="60"/>
      <c r="H71" s="18">
        <f>SUM(H65:H70)</f>
        <v>9.0360111111111113E-2</v>
      </c>
      <c r="I71" s="19">
        <f>SUM(I65:I70)</f>
        <v>215.82</v>
      </c>
    </row>
    <row r="72" spans="1:9" x14ac:dyDescent="0.3">
      <c r="A72" s="79"/>
      <c r="B72" s="80"/>
      <c r="C72" s="80"/>
      <c r="D72" s="80"/>
      <c r="E72" s="80"/>
      <c r="F72" s="80"/>
      <c r="G72" s="80"/>
      <c r="H72" s="80"/>
      <c r="I72" s="80"/>
    </row>
    <row r="73" spans="1:9" x14ac:dyDescent="0.3">
      <c r="A73" s="60" t="s">
        <v>67</v>
      </c>
      <c r="B73" s="60"/>
      <c r="C73" s="60"/>
      <c r="D73" s="60"/>
      <c r="E73" s="60"/>
      <c r="F73" s="60"/>
      <c r="G73" s="60"/>
      <c r="H73" s="7" t="s">
        <v>13</v>
      </c>
      <c r="I73" s="7" t="s">
        <v>23</v>
      </c>
    </row>
    <row r="74" spans="1:9" x14ac:dyDescent="0.3">
      <c r="A74" s="7" t="s">
        <v>0</v>
      </c>
      <c r="B74" s="81" t="s">
        <v>68</v>
      </c>
      <c r="C74" s="64"/>
      <c r="D74" s="64"/>
      <c r="E74" s="64"/>
      <c r="F74" s="64"/>
      <c r="G74" s="64"/>
      <c r="H74" s="15">
        <v>0</v>
      </c>
      <c r="I74" s="16">
        <v>0</v>
      </c>
    </row>
    <row r="75" spans="1:9" x14ac:dyDescent="0.3">
      <c r="A75" s="60" t="s">
        <v>69</v>
      </c>
      <c r="B75" s="60"/>
      <c r="C75" s="60"/>
      <c r="D75" s="60"/>
      <c r="E75" s="60"/>
      <c r="F75" s="60"/>
      <c r="G75" s="60"/>
      <c r="H75" s="18">
        <v>0</v>
      </c>
      <c r="I75" s="19">
        <v>0</v>
      </c>
    </row>
    <row r="76" spans="1:9" x14ac:dyDescent="0.3">
      <c r="A76" s="77"/>
      <c r="B76" s="78"/>
      <c r="C76" s="78"/>
      <c r="D76" s="78"/>
      <c r="E76" s="78"/>
      <c r="F76" s="78"/>
      <c r="G76" s="78"/>
      <c r="H76" s="78"/>
      <c r="I76" s="78"/>
    </row>
    <row r="77" spans="1:9" x14ac:dyDescent="0.3">
      <c r="A77" s="67" t="s">
        <v>70</v>
      </c>
      <c r="B77" s="67"/>
      <c r="C77" s="67"/>
      <c r="D77" s="67"/>
      <c r="E77" s="67"/>
      <c r="F77" s="67"/>
      <c r="G77" s="67"/>
      <c r="H77" s="67"/>
      <c r="I77" s="67"/>
    </row>
    <row r="78" spans="1:9" x14ac:dyDescent="0.3">
      <c r="A78" s="60" t="s">
        <v>71</v>
      </c>
      <c r="B78" s="60"/>
      <c r="C78" s="60"/>
      <c r="D78" s="60"/>
      <c r="E78" s="60"/>
      <c r="F78" s="60"/>
      <c r="G78" s="60"/>
      <c r="H78" s="60"/>
      <c r="I78" s="7" t="s">
        <v>23</v>
      </c>
    </row>
    <row r="79" spans="1:9" x14ac:dyDescent="0.3">
      <c r="A79" s="7" t="s">
        <v>12</v>
      </c>
      <c r="B79" s="64" t="s">
        <v>72</v>
      </c>
      <c r="C79" s="64"/>
      <c r="D79" s="64"/>
      <c r="E79" s="64"/>
      <c r="F79" s="64"/>
      <c r="G79" s="64"/>
      <c r="H79" s="64"/>
      <c r="I79" s="16">
        <f>I71</f>
        <v>215.82</v>
      </c>
    </row>
    <row r="80" spans="1:9" x14ac:dyDescent="0.3">
      <c r="A80" s="7" t="s">
        <v>14</v>
      </c>
      <c r="B80" s="64" t="s">
        <v>73</v>
      </c>
      <c r="C80" s="64"/>
      <c r="D80" s="64"/>
      <c r="E80" s="64"/>
      <c r="F80" s="64"/>
      <c r="G80" s="64"/>
      <c r="H80" s="64"/>
      <c r="I80" s="16">
        <f>I75</f>
        <v>0</v>
      </c>
    </row>
    <row r="81" spans="1:14" x14ac:dyDescent="0.3">
      <c r="A81" s="60" t="s">
        <v>74</v>
      </c>
      <c r="B81" s="60"/>
      <c r="C81" s="60"/>
      <c r="D81" s="60"/>
      <c r="E81" s="60"/>
      <c r="F81" s="60"/>
      <c r="G81" s="60"/>
      <c r="H81" s="60"/>
      <c r="I81" s="19">
        <f>SUM(I79:I80)</f>
        <v>215.82</v>
      </c>
    </row>
    <row r="82" spans="1:14" x14ac:dyDescent="0.3">
      <c r="A82" s="74"/>
      <c r="B82" s="75"/>
      <c r="C82" s="75"/>
      <c r="D82" s="75"/>
      <c r="E82" s="75"/>
      <c r="F82" s="75"/>
      <c r="G82" s="75"/>
      <c r="H82" s="75"/>
      <c r="I82" s="75"/>
    </row>
    <row r="83" spans="1:14" x14ac:dyDescent="0.3">
      <c r="A83" s="72" t="s">
        <v>75</v>
      </c>
      <c r="B83" s="72"/>
      <c r="C83" s="72"/>
      <c r="D83" s="72"/>
      <c r="E83" s="72"/>
      <c r="F83" s="72"/>
      <c r="G83" s="72"/>
      <c r="H83" s="72"/>
      <c r="I83" s="72"/>
    </row>
    <row r="84" spans="1:14" x14ac:dyDescent="0.3">
      <c r="A84" s="7">
        <v>5</v>
      </c>
      <c r="B84" s="60" t="s">
        <v>76</v>
      </c>
      <c r="C84" s="60"/>
      <c r="D84" s="60"/>
      <c r="E84" s="60"/>
      <c r="F84" s="60"/>
      <c r="G84" s="60"/>
      <c r="H84" s="7"/>
      <c r="I84" s="7" t="s">
        <v>23</v>
      </c>
    </row>
    <row r="85" spans="1:14" x14ac:dyDescent="0.3">
      <c r="A85" s="7" t="s">
        <v>1</v>
      </c>
      <c r="B85" s="76" t="s">
        <v>106</v>
      </c>
      <c r="C85" s="76"/>
      <c r="D85" s="76"/>
      <c r="E85" s="76"/>
      <c r="F85" s="76"/>
      <c r="G85" s="76"/>
      <c r="H85" s="15"/>
      <c r="I85" s="47">
        <v>89</v>
      </c>
      <c r="K85" s="1"/>
    </row>
    <row r="86" spans="1:14" x14ac:dyDescent="0.3">
      <c r="A86" s="60" t="s">
        <v>77</v>
      </c>
      <c r="B86" s="60"/>
      <c r="C86" s="60"/>
      <c r="D86" s="60"/>
      <c r="E86" s="60"/>
      <c r="F86" s="60"/>
      <c r="G86" s="60"/>
      <c r="H86" s="18" t="s">
        <v>41</v>
      </c>
      <c r="I86" s="19">
        <f>SUM(I85:I85)</f>
        <v>89</v>
      </c>
      <c r="K86" s="48"/>
    </row>
    <row r="87" spans="1:14" x14ac:dyDescent="0.3">
      <c r="A87" s="74"/>
      <c r="B87" s="75"/>
      <c r="C87" s="75"/>
      <c r="D87" s="75"/>
      <c r="E87" s="75"/>
      <c r="F87" s="75"/>
      <c r="G87" s="75"/>
      <c r="H87" s="75"/>
      <c r="I87" s="75"/>
    </row>
    <row r="88" spans="1:14" x14ac:dyDescent="0.3">
      <c r="A88" s="72" t="s">
        <v>78</v>
      </c>
      <c r="B88" s="72"/>
      <c r="C88" s="72"/>
      <c r="D88" s="72"/>
      <c r="E88" s="72"/>
      <c r="F88" s="72"/>
      <c r="G88" s="72"/>
      <c r="H88" s="72"/>
      <c r="I88" s="72"/>
    </row>
    <row r="89" spans="1:14" x14ac:dyDescent="0.3">
      <c r="A89" s="7">
        <v>6</v>
      </c>
      <c r="B89" s="60" t="s">
        <v>79</v>
      </c>
      <c r="C89" s="60"/>
      <c r="D89" s="60"/>
      <c r="E89" s="60"/>
      <c r="F89" s="60"/>
      <c r="G89" s="60"/>
      <c r="H89" s="7" t="s">
        <v>13</v>
      </c>
      <c r="I89" s="7" t="s">
        <v>23</v>
      </c>
    </row>
    <row r="90" spans="1:14" x14ac:dyDescent="0.3">
      <c r="A90" s="7" t="s">
        <v>0</v>
      </c>
      <c r="B90" s="64" t="s">
        <v>120</v>
      </c>
      <c r="C90" s="64"/>
      <c r="D90" s="64"/>
      <c r="E90" s="64"/>
      <c r="F90" s="64"/>
      <c r="G90" s="64"/>
      <c r="H90" s="55">
        <v>9.4E-2</v>
      </c>
      <c r="I90" s="16">
        <f>TRUNC(((I114)*H90),2)</f>
        <v>501.12</v>
      </c>
    </row>
    <row r="91" spans="1:14" x14ac:dyDescent="0.3">
      <c r="A91" s="7" t="s">
        <v>1</v>
      </c>
      <c r="B91" s="64" t="s">
        <v>80</v>
      </c>
      <c r="C91" s="64"/>
      <c r="D91" s="64"/>
      <c r="E91" s="64"/>
      <c r="F91" s="64"/>
      <c r="G91" s="64"/>
      <c r="H91" s="55">
        <v>0.1</v>
      </c>
      <c r="I91" s="16">
        <f>TRUNC(((I114+I90)*H91),2)</f>
        <v>583.22</v>
      </c>
    </row>
    <row r="92" spans="1:14" x14ac:dyDescent="0.3">
      <c r="A92" s="7" t="s">
        <v>2</v>
      </c>
      <c r="B92" s="108" t="s">
        <v>81</v>
      </c>
      <c r="C92" s="108"/>
      <c r="D92" s="108"/>
      <c r="E92" s="108"/>
      <c r="F92" s="108"/>
      <c r="G92" s="108"/>
      <c r="H92" s="56"/>
      <c r="I92" s="23"/>
    </row>
    <row r="93" spans="1:14" x14ac:dyDescent="0.3">
      <c r="A93" s="7" t="s">
        <v>82</v>
      </c>
      <c r="B93" s="64" t="s">
        <v>83</v>
      </c>
      <c r="C93" s="64"/>
      <c r="D93" s="64"/>
      <c r="E93" s="64"/>
      <c r="F93" s="64"/>
      <c r="G93" s="64"/>
      <c r="H93" s="58">
        <v>6.4999999999999997E-3</v>
      </c>
      <c r="I93" s="16">
        <f>TRUNC(H93*((I114+I90+I91)/(1-H98)),2)</f>
        <v>44.67</v>
      </c>
      <c r="N93" s="54"/>
    </row>
    <row r="94" spans="1:14" x14ac:dyDescent="0.3">
      <c r="A94" s="7" t="s">
        <v>84</v>
      </c>
      <c r="B94" s="64" t="s">
        <v>85</v>
      </c>
      <c r="C94" s="64"/>
      <c r="D94" s="64"/>
      <c r="E94" s="64"/>
      <c r="F94" s="64"/>
      <c r="G94" s="64"/>
      <c r="H94" s="58">
        <v>0.03</v>
      </c>
      <c r="I94" s="16">
        <f>TRUNC(H94*(I114+I90+I91)/(1-H98),2)</f>
        <v>206.17</v>
      </c>
      <c r="N94" s="54"/>
    </row>
    <row r="95" spans="1:14" x14ac:dyDescent="0.3">
      <c r="A95" s="7" t="s">
        <v>86</v>
      </c>
      <c r="B95" s="64" t="s">
        <v>87</v>
      </c>
      <c r="C95" s="64"/>
      <c r="D95" s="64"/>
      <c r="E95" s="64"/>
      <c r="F95" s="64"/>
      <c r="G95" s="64"/>
      <c r="H95" s="58">
        <v>0.03</v>
      </c>
      <c r="I95" s="16">
        <f>TRUNC(H95*(I114+I90+I91)/(1-H98),2)</f>
        <v>206.17</v>
      </c>
    </row>
    <row r="96" spans="1:14" x14ac:dyDescent="0.3">
      <c r="A96" s="60" t="s">
        <v>88</v>
      </c>
      <c r="B96" s="60"/>
      <c r="C96" s="60"/>
      <c r="D96" s="60"/>
      <c r="E96" s="60"/>
      <c r="F96" s="60"/>
      <c r="G96" s="60"/>
      <c r="H96" s="24">
        <f>SUM(H90:H95)</f>
        <v>0.26050000000000001</v>
      </c>
      <c r="I96" s="19">
        <f>SUM(I90:I95)</f>
        <v>1541.3500000000004</v>
      </c>
    </row>
    <row r="97" spans="1:9" x14ac:dyDescent="0.3">
      <c r="A97" s="5"/>
      <c r="B97" s="70"/>
      <c r="C97" s="70"/>
      <c r="D97" s="70"/>
      <c r="E97" s="70"/>
      <c r="F97" s="70"/>
      <c r="G97" s="70"/>
      <c r="H97" s="70"/>
      <c r="I97" s="70"/>
    </row>
    <row r="98" spans="1:9" hidden="1" x14ac:dyDescent="0.3">
      <c r="A98" s="25" t="s">
        <v>89</v>
      </c>
      <c r="B98" s="71" t="s">
        <v>90</v>
      </c>
      <c r="C98" s="71"/>
      <c r="D98" s="71"/>
      <c r="E98" s="71"/>
      <c r="F98" s="71"/>
      <c r="G98" s="71"/>
      <c r="H98" s="26">
        <f>H93+H94+H95</f>
        <v>6.6500000000000004E-2</v>
      </c>
      <c r="I98" s="27"/>
    </row>
    <row r="99" spans="1:9" hidden="1" x14ac:dyDescent="0.3">
      <c r="A99" s="28"/>
      <c r="B99" s="65">
        <v>100</v>
      </c>
      <c r="C99" s="65"/>
      <c r="D99" s="65"/>
      <c r="E99" s="65"/>
      <c r="F99" s="65"/>
      <c r="G99" s="65"/>
      <c r="H99" s="30"/>
      <c r="I99" s="31"/>
    </row>
    <row r="100" spans="1:9" hidden="1" x14ac:dyDescent="0.3">
      <c r="A100" s="32"/>
      <c r="B100" s="29"/>
      <c r="C100" s="29"/>
      <c r="D100" s="29"/>
      <c r="E100" s="29"/>
      <c r="F100" s="29"/>
      <c r="G100" s="29"/>
      <c r="H100" s="30"/>
      <c r="I100" s="31"/>
    </row>
    <row r="101" spans="1:9" hidden="1" x14ac:dyDescent="0.3">
      <c r="A101" s="28" t="s">
        <v>91</v>
      </c>
      <c r="B101" s="65" t="s">
        <v>92</v>
      </c>
      <c r="C101" s="65"/>
      <c r="D101" s="65"/>
      <c r="E101" s="65"/>
      <c r="F101" s="65"/>
      <c r="G101" s="65"/>
      <c r="H101" s="30"/>
      <c r="I101" s="31">
        <f>I20+I52+I61+I81+I86+I90+I91</f>
        <v>6415.4263999999994</v>
      </c>
    </row>
    <row r="102" spans="1:9" hidden="1" x14ac:dyDescent="0.3">
      <c r="A102" s="28"/>
      <c r="B102" s="29"/>
      <c r="C102" s="29"/>
      <c r="D102" s="29"/>
      <c r="E102" s="29"/>
      <c r="F102" s="29"/>
      <c r="G102" s="29"/>
      <c r="H102" s="30"/>
      <c r="I102" s="31"/>
    </row>
    <row r="103" spans="1:9" hidden="1" x14ac:dyDescent="0.3">
      <c r="A103" s="28" t="s">
        <v>93</v>
      </c>
      <c r="B103" s="65" t="s">
        <v>94</v>
      </c>
      <c r="C103" s="65"/>
      <c r="D103" s="65"/>
      <c r="E103" s="65"/>
      <c r="F103" s="65"/>
      <c r="G103" s="65"/>
      <c r="H103" s="30"/>
      <c r="I103" s="31">
        <f>TRUNC(I101/(1-H98),2)</f>
        <v>6872.44</v>
      </c>
    </row>
    <row r="104" spans="1:9" hidden="1" x14ac:dyDescent="0.3">
      <c r="A104" s="28"/>
      <c r="B104" s="29"/>
      <c r="C104" s="29"/>
      <c r="D104" s="29"/>
      <c r="E104" s="29"/>
      <c r="F104" s="29"/>
      <c r="G104" s="29"/>
      <c r="H104" s="30"/>
      <c r="I104" s="31"/>
    </row>
    <row r="105" spans="1:9" hidden="1" x14ac:dyDescent="0.3">
      <c r="A105" s="33"/>
      <c r="B105" s="66" t="s">
        <v>95</v>
      </c>
      <c r="C105" s="66"/>
      <c r="D105" s="66"/>
      <c r="E105" s="66"/>
      <c r="F105" s="66"/>
      <c r="G105" s="66"/>
      <c r="H105" s="34"/>
      <c r="I105" s="35">
        <f>I103-I101</f>
        <v>457.01360000000022</v>
      </c>
    </row>
    <row r="106" spans="1:9" x14ac:dyDescent="0.3">
      <c r="A106" s="5"/>
      <c r="B106" s="5"/>
      <c r="C106" s="5"/>
      <c r="D106" s="5"/>
      <c r="E106" s="5"/>
      <c r="F106" s="5"/>
      <c r="G106" s="5"/>
      <c r="H106" s="5"/>
      <c r="I106" s="13"/>
    </row>
    <row r="107" spans="1:9" x14ac:dyDescent="0.3">
      <c r="A107" s="67" t="s">
        <v>96</v>
      </c>
      <c r="B107" s="67"/>
      <c r="C107" s="67"/>
      <c r="D107" s="67"/>
      <c r="E107" s="67"/>
      <c r="F107" s="67"/>
      <c r="G107" s="67"/>
      <c r="H107" s="67"/>
      <c r="I107" s="67"/>
    </row>
    <row r="108" spans="1:9" x14ac:dyDescent="0.3">
      <c r="A108" s="60" t="s">
        <v>97</v>
      </c>
      <c r="B108" s="60"/>
      <c r="C108" s="60"/>
      <c r="D108" s="60"/>
      <c r="E108" s="60"/>
      <c r="F108" s="60"/>
      <c r="G108" s="60"/>
      <c r="H108" s="60"/>
      <c r="I108" s="7" t="s">
        <v>23</v>
      </c>
    </row>
    <row r="109" spans="1:9" x14ac:dyDescent="0.3">
      <c r="A109" s="3" t="s">
        <v>0</v>
      </c>
      <c r="B109" s="64" t="s">
        <v>21</v>
      </c>
      <c r="C109" s="64"/>
      <c r="D109" s="64"/>
      <c r="E109" s="64"/>
      <c r="F109" s="64"/>
      <c r="G109" s="64"/>
      <c r="H109" s="64"/>
      <c r="I109" s="16">
        <f>I20</f>
        <v>2388.83</v>
      </c>
    </row>
    <row r="110" spans="1:9" x14ac:dyDescent="0.3">
      <c r="A110" s="3" t="s">
        <v>1</v>
      </c>
      <c r="B110" s="64" t="s">
        <v>25</v>
      </c>
      <c r="C110" s="64"/>
      <c r="D110" s="64"/>
      <c r="E110" s="64"/>
      <c r="F110" s="64"/>
      <c r="G110" s="64"/>
      <c r="H110" s="64"/>
      <c r="I110" s="16">
        <f>I52</f>
        <v>2467.6163999999999</v>
      </c>
    </row>
    <row r="111" spans="1:9" x14ac:dyDescent="0.3">
      <c r="A111" s="3" t="s">
        <v>2</v>
      </c>
      <c r="B111" s="64" t="s">
        <v>51</v>
      </c>
      <c r="C111" s="64"/>
      <c r="D111" s="64"/>
      <c r="E111" s="64"/>
      <c r="F111" s="64"/>
      <c r="G111" s="64"/>
      <c r="H111" s="64"/>
      <c r="I111" s="16">
        <f>I61</f>
        <v>169.82</v>
      </c>
    </row>
    <row r="112" spans="1:9" x14ac:dyDescent="0.3">
      <c r="A112" s="3" t="s">
        <v>3</v>
      </c>
      <c r="B112" s="64" t="s">
        <v>58</v>
      </c>
      <c r="C112" s="64"/>
      <c r="D112" s="64"/>
      <c r="E112" s="64"/>
      <c r="F112" s="64"/>
      <c r="G112" s="64"/>
      <c r="H112" s="64"/>
      <c r="I112" s="16">
        <f>I81</f>
        <v>215.82</v>
      </c>
    </row>
    <row r="113" spans="1:9" x14ac:dyDescent="0.3">
      <c r="A113" s="3" t="s">
        <v>6</v>
      </c>
      <c r="B113" s="64" t="s">
        <v>75</v>
      </c>
      <c r="C113" s="64"/>
      <c r="D113" s="64"/>
      <c r="E113" s="64"/>
      <c r="F113" s="64"/>
      <c r="G113" s="64"/>
      <c r="H113" s="64"/>
      <c r="I113" s="16">
        <f>I86</f>
        <v>89</v>
      </c>
    </row>
    <row r="114" spans="1:9" x14ac:dyDescent="0.3">
      <c r="A114" s="7"/>
      <c r="B114" s="60" t="s">
        <v>98</v>
      </c>
      <c r="C114" s="60"/>
      <c r="D114" s="60"/>
      <c r="E114" s="60"/>
      <c r="F114" s="60"/>
      <c r="G114" s="60"/>
      <c r="H114" s="60"/>
      <c r="I114" s="19">
        <f>SUM(I109:I113)</f>
        <v>5331.0863999999992</v>
      </c>
    </row>
    <row r="115" spans="1:9" x14ac:dyDescent="0.3">
      <c r="A115" s="3" t="s">
        <v>7</v>
      </c>
      <c r="B115" s="64" t="s">
        <v>78</v>
      </c>
      <c r="C115" s="64"/>
      <c r="D115" s="64"/>
      <c r="E115" s="64"/>
      <c r="F115" s="64"/>
      <c r="G115" s="64"/>
      <c r="H115" s="64"/>
      <c r="I115" s="16">
        <f>I96</f>
        <v>1541.3500000000004</v>
      </c>
    </row>
    <row r="116" spans="1:9" x14ac:dyDescent="0.3">
      <c r="A116" s="60" t="s">
        <v>99</v>
      </c>
      <c r="B116" s="60"/>
      <c r="C116" s="60"/>
      <c r="D116" s="60"/>
      <c r="E116" s="60"/>
      <c r="F116" s="60"/>
      <c r="G116" s="60"/>
      <c r="H116" s="60"/>
      <c r="I116" s="36">
        <f>TRUNC(I114+I115,2)</f>
        <v>6872.43</v>
      </c>
    </row>
    <row r="117" spans="1:9" x14ac:dyDescent="0.3">
      <c r="A117" s="61" t="s">
        <v>104</v>
      </c>
      <c r="B117" s="62"/>
      <c r="C117" s="62"/>
      <c r="D117" s="62"/>
      <c r="E117" s="62"/>
      <c r="F117" s="62"/>
      <c r="G117" s="62"/>
      <c r="H117" s="63"/>
      <c r="I117" s="37">
        <v>4</v>
      </c>
    </row>
    <row r="118" spans="1:9" x14ac:dyDescent="0.3">
      <c r="A118" s="61" t="s">
        <v>103</v>
      </c>
      <c r="B118" s="62"/>
      <c r="C118" s="62"/>
      <c r="D118" s="62"/>
      <c r="E118" s="62"/>
      <c r="F118" s="62"/>
      <c r="G118" s="62"/>
      <c r="H118" s="63"/>
      <c r="I118" s="36">
        <f>I116*I117</f>
        <v>27489.72</v>
      </c>
    </row>
    <row r="119" spans="1:9" x14ac:dyDescent="0.3">
      <c r="A119" s="38"/>
      <c r="B119" s="39"/>
      <c r="C119" s="40"/>
      <c r="D119" s="40"/>
      <c r="E119" s="40"/>
      <c r="F119" s="40"/>
      <c r="G119" s="40"/>
      <c r="H119" s="40"/>
      <c r="I119" s="40"/>
    </row>
    <row r="120" spans="1:9" x14ac:dyDescent="0.3">
      <c r="A120" s="41"/>
      <c r="B120" s="41"/>
      <c r="C120" s="42"/>
    </row>
    <row r="121" spans="1:9" x14ac:dyDescent="0.3">
      <c r="A121" s="43"/>
      <c r="B121" s="40"/>
      <c r="C121" s="40"/>
    </row>
    <row r="122" spans="1:9" x14ac:dyDescent="0.3">
      <c r="A122" s="43"/>
      <c r="B122" s="40"/>
      <c r="C122" s="40"/>
    </row>
  </sheetData>
  <mergeCells count="120">
    <mergeCell ref="A2:I2"/>
    <mergeCell ref="K35:L39"/>
    <mergeCell ref="K30:L30"/>
    <mergeCell ref="A117:H117"/>
    <mergeCell ref="A118:H118"/>
    <mergeCell ref="B112:H112"/>
    <mergeCell ref="B113:H113"/>
    <mergeCell ref="B114:H114"/>
    <mergeCell ref="B115:H115"/>
    <mergeCell ref="A116:H116"/>
    <mergeCell ref="B105:G105"/>
    <mergeCell ref="A107:I107"/>
    <mergeCell ref="A108:H108"/>
    <mergeCell ref="B109:H109"/>
    <mergeCell ref="B110:H110"/>
    <mergeCell ref="B111:H111"/>
    <mergeCell ref="A96:G96"/>
    <mergeCell ref="B97:I97"/>
    <mergeCell ref="B98:G98"/>
    <mergeCell ref="B99:G99"/>
    <mergeCell ref="B101:G101"/>
    <mergeCell ref="B103:G103"/>
    <mergeCell ref="B90:G90"/>
    <mergeCell ref="B91:G91"/>
    <mergeCell ref="B92:G92"/>
    <mergeCell ref="B93:G93"/>
    <mergeCell ref="B94:G94"/>
    <mergeCell ref="B95:G95"/>
    <mergeCell ref="A86:G86"/>
    <mergeCell ref="A87:I87"/>
    <mergeCell ref="A88:I88"/>
    <mergeCell ref="B89:G89"/>
    <mergeCell ref="A81:H81"/>
    <mergeCell ref="A82:I82"/>
    <mergeCell ref="A83:I83"/>
    <mergeCell ref="B84:G84"/>
    <mergeCell ref="B85:G85"/>
    <mergeCell ref="A75:G75"/>
    <mergeCell ref="A76:I76"/>
    <mergeCell ref="A77:I77"/>
    <mergeCell ref="A78:H78"/>
    <mergeCell ref="B79:H79"/>
    <mergeCell ref="B80:H80"/>
    <mergeCell ref="B69:G69"/>
    <mergeCell ref="B70:G70"/>
    <mergeCell ref="A71:G71"/>
    <mergeCell ref="A72:I72"/>
    <mergeCell ref="A73:G73"/>
    <mergeCell ref="B74:G74"/>
    <mergeCell ref="A63:I63"/>
    <mergeCell ref="A64:G64"/>
    <mergeCell ref="B65:G65"/>
    <mergeCell ref="B66:G66"/>
    <mergeCell ref="B67:G67"/>
    <mergeCell ref="B68:G68"/>
    <mergeCell ref="B57:G57"/>
    <mergeCell ref="B58:G58"/>
    <mergeCell ref="B59:G59"/>
    <mergeCell ref="B60:G60"/>
    <mergeCell ref="A61:G61"/>
    <mergeCell ref="A62:I62"/>
    <mergeCell ref="B51:H51"/>
    <mergeCell ref="A52:H52"/>
    <mergeCell ref="A53:I53"/>
    <mergeCell ref="A54:I54"/>
    <mergeCell ref="B55:G55"/>
    <mergeCell ref="B56:G56"/>
    <mergeCell ref="A45:H45"/>
    <mergeCell ref="A46:I46"/>
    <mergeCell ref="A47:I47"/>
    <mergeCell ref="A48:H48"/>
    <mergeCell ref="B49:H49"/>
    <mergeCell ref="B50:H50"/>
    <mergeCell ref="B40:G40"/>
    <mergeCell ref="B42:G42"/>
    <mergeCell ref="B43:G43"/>
    <mergeCell ref="B34:G34"/>
    <mergeCell ref="B35:G35"/>
    <mergeCell ref="B36:G36"/>
    <mergeCell ref="A37:G37"/>
    <mergeCell ref="A38:I38"/>
    <mergeCell ref="A39:G39"/>
    <mergeCell ref="A16:I16"/>
    <mergeCell ref="B17:G17"/>
    <mergeCell ref="B18:G18"/>
    <mergeCell ref="A28:G28"/>
    <mergeCell ref="B29:G29"/>
    <mergeCell ref="B30:G30"/>
    <mergeCell ref="B31:G31"/>
    <mergeCell ref="B32:G32"/>
    <mergeCell ref="B33:G33"/>
    <mergeCell ref="A22:I22"/>
    <mergeCell ref="A23:G23"/>
    <mergeCell ref="B24:G24"/>
    <mergeCell ref="B25:G25"/>
    <mergeCell ref="A26:G26"/>
    <mergeCell ref="A1:I1"/>
    <mergeCell ref="C41:D41"/>
    <mergeCell ref="B44:G44"/>
    <mergeCell ref="A3:I3"/>
    <mergeCell ref="B10:G10"/>
    <mergeCell ref="H10:I10"/>
    <mergeCell ref="A4:I4"/>
    <mergeCell ref="B8:G8"/>
    <mergeCell ref="H8:I8"/>
    <mergeCell ref="B9:G9"/>
    <mergeCell ref="H9:I9"/>
    <mergeCell ref="A5:I5"/>
    <mergeCell ref="B6:G6"/>
    <mergeCell ref="H6:I6"/>
    <mergeCell ref="B7:G7"/>
    <mergeCell ref="H7:I7"/>
    <mergeCell ref="B13:G13"/>
    <mergeCell ref="H13:I13"/>
    <mergeCell ref="A12:I12"/>
    <mergeCell ref="B19:G19"/>
    <mergeCell ref="A20:H20"/>
    <mergeCell ref="B14:G14"/>
    <mergeCell ref="H14:I14"/>
    <mergeCell ref="A15:I15"/>
  </mergeCells>
  <pageMargins left="0.51181102362204722" right="0.51181102362204722" top="0.78740157480314965" bottom="0.78740157480314965" header="0.31496062992125984" footer="0.31496062992125984"/>
  <pageSetup paperSize="9" scale="40" fitToHeight="0" orientation="portrait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801CB-DD29-4893-AC5F-F71D3ECF307C}">
  <sheetPr>
    <pageSetUpPr fitToPage="1"/>
  </sheetPr>
  <dimension ref="A1:M126"/>
  <sheetViews>
    <sheetView showGridLines="0" topLeftCell="A52" zoomScale="89" zoomScaleNormal="89" workbookViewId="0">
      <selection activeCell="B28" sqref="B28:G28"/>
    </sheetView>
  </sheetViews>
  <sheetFormatPr defaultRowHeight="15.6" x14ac:dyDescent="0.3"/>
  <cols>
    <col min="1" max="1" width="10.44140625" style="2" customWidth="1"/>
    <col min="2" max="2" width="49.5546875" style="2" bestFit="1" customWidth="1"/>
    <col min="3" max="6" width="8.88671875" style="2"/>
    <col min="7" max="7" width="9" style="2" bestFit="1" customWidth="1"/>
    <col min="8" max="8" width="9.5546875" style="2" bestFit="1" customWidth="1"/>
    <col min="9" max="9" width="26" style="2" customWidth="1"/>
    <col min="10" max="10" width="4.5546875" style="2" customWidth="1"/>
    <col min="11" max="11" width="34.33203125" style="2" customWidth="1"/>
    <col min="12" max="12" width="11" style="2" bestFit="1" customWidth="1"/>
    <col min="13" max="13" width="9.33203125" style="2" bestFit="1" customWidth="1"/>
    <col min="14" max="16384" width="8.88671875" style="2"/>
  </cols>
  <sheetData>
    <row r="1" spans="1:9" ht="30" customHeight="1" x14ac:dyDescent="0.35">
      <c r="A1" s="109" t="s">
        <v>121</v>
      </c>
      <c r="B1" s="109"/>
      <c r="C1" s="109"/>
      <c r="D1" s="109"/>
      <c r="E1" s="109"/>
      <c r="F1" s="109"/>
      <c r="G1" s="109"/>
      <c r="H1" s="109"/>
      <c r="I1" s="109"/>
    </row>
    <row r="2" spans="1:9" ht="16.2" customHeight="1" x14ac:dyDescent="0.3">
      <c r="A2" s="112" t="s">
        <v>122</v>
      </c>
      <c r="B2" s="112"/>
      <c r="C2" s="112"/>
      <c r="D2" s="112"/>
      <c r="E2" s="112"/>
      <c r="F2" s="112"/>
      <c r="G2" s="112"/>
      <c r="H2" s="112"/>
      <c r="I2" s="112"/>
    </row>
    <row r="3" spans="1:9" ht="70.2" customHeight="1" x14ac:dyDescent="0.3">
      <c r="A3" s="110" t="s">
        <v>123</v>
      </c>
      <c r="B3" s="111"/>
      <c r="C3" s="111"/>
      <c r="D3" s="111"/>
      <c r="E3" s="111"/>
      <c r="F3" s="111"/>
      <c r="G3" s="111"/>
      <c r="H3" s="111"/>
      <c r="I3" s="111"/>
    </row>
    <row r="4" spans="1:9" ht="72" customHeight="1" x14ac:dyDescent="0.3">
      <c r="A4" s="113" t="s">
        <v>124</v>
      </c>
      <c r="B4" s="113"/>
      <c r="C4" s="113"/>
      <c r="D4" s="113"/>
      <c r="E4" s="113"/>
      <c r="F4" s="113"/>
      <c r="G4" s="113"/>
      <c r="H4" s="113"/>
      <c r="I4" s="113"/>
    </row>
    <row r="5" spans="1:9" x14ac:dyDescent="0.3">
      <c r="A5" s="101" t="s">
        <v>116</v>
      </c>
      <c r="B5" s="101"/>
      <c r="C5" s="101"/>
      <c r="D5" s="101"/>
      <c r="E5" s="101"/>
      <c r="F5" s="101"/>
      <c r="G5" s="101"/>
      <c r="H5" s="101"/>
      <c r="I5" s="101"/>
    </row>
    <row r="6" spans="1:9" x14ac:dyDescent="0.3">
      <c r="A6" s="67" t="s">
        <v>15</v>
      </c>
      <c r="B6" s="67"/>
      <c r="C6" s="67"/>
      <c r="D6" s="67"/>
      <c r="E6" s="67"/>
      <c r="F6" s="67"/>
      <c r="G6" s="67"/>
      <c r="H6" s="67"/>
      <c r="I6" s="67"/>
    </row>
    <row r="7" spans="1:9" x14ac:dyDescent="0.3">
      <c r="A7" s="3" t="s">
        <v>0</v>
      </c>
      <c r="B7" s="64" t="s">
        <v>16</v>
      </c>
      <c r="C7" s="64"/>
      <c r="D7" s="64"/>
      <c r="E7" s="64"/>
      <c r="F7" s="64"/>
      <c r="G7" s="64"/>
      <c r="H7" s="102"/>
      <c r="I7" s="103"/>
    </row>
    <row r="8" spans="1:9" ht="49.2" customHeight="1" x14ac:dyDescent="0.3">
      <c r="A8" s="3" t="s">
        <v>1</v>
      </c>
      <c r="B8" s="64" t="s">
        <v>101</v>
      </c>
      <c r="C8" s="64"/>
      <c r="D8" s="64"/>
      <c r="E8" s="64"/>
      <c r="F8" s="64"/>
      <c r="G8" s="64"/>
      <c r="H8" s="99" t="s">
        <v>102</v>
      </c>
      <c r="I8" s="99"/>
    </row>
    <row r="9" spans="1:9" x14ac:dyDescent="0.3">
      <c r="A9" s="3" t="s">
        <v>2</v>
      </c>
      <c r="B9" s="64" t="s">
        <v>17</v>
      </c>
      <c r="C9" s="64"/>
      <c r="D9" s="64"/>
      <c r="E9" s="64"/>
      <c r="F9" s="64"/>
      <c r="G9" s="64"/>
      <c r="H9" s="100" t="s">
        <v>107</v>
      </c>
      <c r="I9" s="97"/>
    </row>
    <row r="10" spans="1:9" x14ac:dyDescent="0.3">
      <c r="A10" s="3" t="s">
        <v>3</v>
      </c>
      <c r="B10" s="64" t="s">
        <v>18</v>
      </c>
      <c r="C10" s="64"/>
      <c r="D10" s="64"/>
      <c r="E10" s="64"/>
      <c r="F10" s="64"/>
      <c r="G10" s="64"/>
      <c r="H10" s="97">
        <v>12</v>
      </c>
      <c r="I10" s="97"/>
    </row>
    <row r="11" spans="1:9" x14ac:dyDescent="0.3">
      <c r="A11" s="4" t="s">
        <v>6</v>
      </c>
      <c r="B11" s="104" t="s">
        <v>105</v>
      </c>
      <c r="C11" s="104"/>
      <c r="D11" s="104"/>
      <c r="E11" s="104"/>
      <c r="F11" s="104"/>
      <c r="G11" s="104"/>
      <c r="H11" s="105" t="s">
        <v>115</v>
      </c>
      <c r="I11" s="105"/>
    </row>
    <row r="12" spans="1:9" x14ac:dyDescent="0.3">
      <c r="A12" s="5"/>
      <c r="B12" s="6"/>
      <c r="C12" s="6"/>
      <c r="D12" s="6"/>
      <c r="E12" s="6"/>
      <c r="F12" s="6"/>
      <c r="G12" s="6"/>
      <c r="H12" s="5"/>
      <c r="I12" s="5"/>
    </row>
    <row r="13" spans="1:9" x14ac:dyDescent="0.3">
      <c r="A13" s="67" t="s">
        <v>19</v>
      </c>
      <c r="B13" s="67"/>
      <c r="C13" s="67"/>
      <c r="D13" s="67"/>
      <c r="E13" s="67"/>
      <c r="F13" s="67"/>
      <c r="G13" s="67"/>
      <c r="H13" s="67"/>
      <c r="I13" s="67"/>
    </row>
    <row r="14" spans="1:9" x14ac:dyDescent="0.3">
      <c r="A14" s="3">
        <v>1</v>
      </c>
      <c r="B14" s="64" t="s">
        <v>20</v>
      </c>
      <c r="C14" s="64"/>
      <c r="D14" s="64"/>
      <c r="E14" s="64"/>
      <c r="F14" s="64"/>
      <c r="G14" s="64"/>
      <c r="H14" s="96">
        <v>2388.83</v>
      </c>
      <c r="I14" s="97"/>
    </row>
    <row r="15" spans="1:9" x14ac:dyDescent="0.3">
      <c r="A15" s="3">
        <v>2</v>
      </c>
      <c r="B15" s="64" t="s">
        <v>4</v>
      </c>
      <c r="C15" s="64"/>
      <c r="D15" s="64"/>
      <c r="E15" s="64"/>
      <c r="F15" s="64"/>
      <c r="G15" s="64"/>
      <c r="H15" s="98">
        <v>46023</v>
      </c>
      <c r="I15" s="97"/>
    </row>
    <row r="16" spans="1:9" x14ac:dyDescent="0.3">
      <c r="A16" s="95"/>
      <c r="B16" s="95"/>
      <c r="C16" s="95"/>
      <c r="D16" s="95"/>
      <c r="E16" s="95"/>
      <c r="F16" s="95"/>
      <c r="G16" s="95"/>
      <c r="H16" s="95"/>
      <c r="I16" s="95"/>
    </row>
    <row r="17" spans="1:12" x14ac:dyDescent="0.3">
      <c r="A17" s="72" t="s">
        <v>21</v>
      </c>
      <c r="B17" s="72"/>
      <c r="C17" s="72"/>
      <c r="D17" s="72"/>
      <c r="E17" s="72"/>
      <c r="F17" s="72"/>
      <c r="G17" s="72"/>
      <c r="H17" s="72"/>
      <c r="I17" s="72"/>
    </row>
    <row r="18" spans="1:12" x14ac:dyDescent="0.3">
      <c r="A18" s="7">
        <v>1</v>
      </c>
      <c r="B18" s="60" t="s">
        <v>22</v>
      </c>
      <c r="C18" s="60"/>
      <c r="D18" s="60"/>
      <c r="E18" s="60"/>
      <c r="F18" s="60"/>
      <c r="G18" s="60"/>
      <c r="H18" s="7" t="s">
        <v>13</v>
      </c>
      <c r="I18" s="7" t="s">
        <v>23</v>
      </c>
    </row>
    <row r="19" spans="1:12" x14ac:dyDescent="0.3">
      <c r="A19" s="7" t="s">
        <v>0</v>
      </c>
      <c r="B19" s="64" t="s">
        <v>5</v>
      </c>
      <c r="C19" s="64"/>
      <c r="D19" s="64"/>
      <c r="E19" s="64"/>
      <c r="F19" s="64"/>
      <c r="G19" s="64"/>
      <c r="H19" s="8"/>
      <c r="I19" s="9"/>
    </row>
    <row r="20" spans="1:12" x14ac:dyDescent="0.3">
      <c r="A20" s="7" t="s">
        <v>1</v>
      </c>
      <c r="B20" s="64" t="s">
        <v>117</v>
      </c>
      <c r="C20" s="64"/>
      <c r="D20" s="64"/>
      <c r="E20" s="64"/>
      <c r="F20" s="64"/>
      <c r="G20" s="64"/>
      <c r="H20" s="10"/>
      <c r="I20" s="9">
        <f>(H14/220)*1.5*44</f>
        <v>716.649</v>
      </c>
    </row>
    <row r="21" spans="1:12" x14ac:dyDescent="0.3">
      <c r="A21" s="7" t="s">
        <v>2</v>
      </c>
      <c r="B21" s="64" t="s">
        <v>118</v>
      </c>
      <c r="C21" s="64"/>
      <c r="D21" s="64"/>
      <c r="E21" s="64"/>
      <c r="F21" s="64"/>
      <c r="G21" s="64"/>
      <c r="H21" s="10"/>
      <c r="I21" s="9">
        <f>(H14/220)*2*10</f>
        <v>217.1663636363636</v>
      </c>
    </row>
    <row r="22" spans="1:12" x14ac:dyDescent="0.3">
      <c r="A22" s="7" t="s">
        <v>3</v>
      </c>
      <c r="B22" s="64" t="s">
        <v>119</v>
      </c>
      <c r="C22" s="64"/>
      <c r="D22" s="64"/>
      <c r="E22" s="64"/>
      <c r="F22" s="64"/>
      <c r="G22" s="64"/>
      <c r="H22" s="10"/>
      <c r="I22" s="9">
        <f>(H14/220)*(1/3)*30</f>
        <v>108.5831818181818</v>
      </c>
    </row>
    <row r="23" spans="1:12" x14ac:dyDescent="0.3">
      <c r="A23" s="7" t="s">
        <v>6</v>
      </c>
      <c r="B23" s="64" t="s">
        <v>10</v>
      </c>
      <c r="C23" s="64"/>
      <c r="D23" s="64"/>
      <c r="E23" s="64"/>
      <c r="F23" s="64"/>
      <c r="G23" s="64"/>
      <c r="H23" s="10"/>
      <c r="I23" s="9">
        <v>0</v>
      </c>
    </row>
    <row r="24" spans="1:12" x14ac:dyDescent="0.3">
      <c r="A24" s="60" t="s">
        <v>24</v>
      </c>
      <c r="B24" s="60"/>
      <c r="C24" s="60"/>
      <c r="D24" s="60"/>
      <c r="E24" s="60"/>
      <c r="F24" s="60"/>
      <c r="G24" s="60"/>
      <c r="H24" s="60"/>
      <c r="I24" s="11">
        <f>SUM(I19:I23)</f>
        <v>1042.3985454545455</v>
      </c>
    </row>
    <row r="25" spans="1:12" x14ac:dyDescent="0.3">
      <c r="A25" s="12"/>
      <c r="B25" s="12"/>
      <c r="C25" s="12"/>
      <c r="D25" s="12"/>
      <c r="E25" s="12"/>
      <c r="F25" s="12"/>
      <c r="G25" s="12"/>
      <c r="H25" s="12"/>
      <c r="I25" s="13"/>
      <c r="K25" s="21"/>
    </row>
    <row r="26" spans="1:12" x14ac:dyDescent="0.3">
      <c r="A26" s="72" t="s">
        <v>25</v>
      </c>
      <c r="B26" s="72"/>
      <c r="C26" s="72"/>
      <c r="D26" s="72"/>
      <c r="E26" s="72"/>
      <c r="F26" s="72"/>
      <c r="G26" s="72"/>
      <c r="H26" s="72"/>
      <c r="I26" s="72"/>
      <c r="K26" s="21"/>
    </row>
    <row r="27" spans="1:12" x14ac:dyDescent="0.3">
      <c r="A27" s="93" t="s">
        <v>26</v>
      </c>
      <c r="B27" s="93"/>
      <c r="C27" s="93"/>
      <c r="D27" s="93"/>
      <c r="E27" s="93"/>
      <c r="F27" s="93"/>
      <c r="G27" s="93"/>
      <c r="H27" s="14" t="s">
        <v>13</v>
      </c>
      <c r="I27" s="14" t="s">
        <v>23</v>
      </c>
    </row>
    <row r="28" spans="1:12" x14ac:dyDescent="0.3">
      <c r="A28" s="7" t="s">
        <v>0</v>
      </c>
      <c r="B28" s="64" t="s">
        <v>27</v>
      </c>
      <c r="C28" s="64"/>
      <c r="D28" s="64"/>
      <c r="E28" s="64"/>
      <c r="F28" s="64"/>
      <c r="G28" s="64"/>
      <c r="H28" s="15">
        <v>8.3333000000000004E-2</v>
      </c>
      <c r="I28" s="16">
        <f>TRUNC($I$24*H28,2)</f>
        <v>86.86</v>
      </c>
    </row>
    <row r="29" spans="1:12" x14ac:dyDescent="0.3">
      <c r="A29" s="7" t="s">
        <v>1</v>
      </c>
      <c r="B29" s="64" t="s">
        <v>28</v>
      </c>
      <c r="C29" s="64"/>
      <c r="D29" s="64"/>
      <c r="E29" s="64"/>
      <c r="F29" s="64"/>
      <c r="G29" s="64"/>
      <c r="H29" s="17">
        <v>0.121</v>
      </c>
      <c r="I29" s="16">
        <f>TRUNC($I$24*H29,2)</f>
        <v>126.13</v>
      </c>
    </row>
    <row r="30" spans="1:12" x14ac:dyDescent="0.3">
      <c r="A30" s="60" t="s">
        <v>29</v>
      </c>
      <c r="B30" s="60"/>
      <c r="C30" s="60"/>
      <c r="D30" s="60"/>
      <c r="E30" s="60"/>
      <c r="F30" s="60"/>
      <c r="G30" s="60"/>
      <c r="H30" s="18">
        <f>SUM(H28:H29)</f>
        <v>0.20433299999999999</v>
      </c>
      <c r="I30" s="19">
        <f>SUM(I28:I29)</f>
        <v>212.99</v>
      </c>
    </row>
    <row r="31" spans="1:12" x14ac:dyDescent="0.3">
      <c r="A31" s="12"/>
      <c r="B31" s="12"/>
      <c r="C31" s="12"/>
      <c r="D31" s="12"/>
      <c r="E31" s="12"/>
      <c r="F31" s="12"/>
      <c r="G31" s="12"/>
      <c r="H31" s="20"/>
      <c r="I31" s="13"/>
    </row>
    <row r="32" spans="1:12" x14ac:dyDescent="0.3">
      <c r="A32" s="93" t="s">
        <v>30</v>
      </c>
      <c r="B32" s="93"/>
      <c r="C32" s="93"/>
      <c r="D32" s="93"/>
      <c r="E32" s="93"/>
      <c r="F32" s="93"/>
      <c r="G32" s="93"/>
      <c r="H32" s="14" t="s">
        <v>13</v>
      </c>
      <c r="I32" s="14" t="s">
        <v>23</v>
      </c>
      <c r="K32" s="44"/>
      <c r="L32" s="44"/>
    </row>
    <row r="33" spans="1:13" x14ac:dyDescent="0.3">
      <c r="A33" s="7" t="s">
        <v>0</v>
      </c>
      <c r="B33" s="64" t="s">
        <v>31</v>
      </c>
      <c r="C33" s="64"/>
      <c r="D33" s="64"/>
      <c r="E33" s="64"/>
      <c r="F33" s="64"/>
      <c r="G33" s="64"/>
      <c r="H33" s="15">
        <v>0.2</v>
      </c>
      <c r="I33" s="16">
        <f>TRUNC(($I$24+$I$30)*$H$33,2)</f>
        <v>251.07</v>
      </c>
      <c r="K33" s="44"/>
      <c r="L33" s="44"/>
    </row>
    <row r="34" spans="1:13" x14ac:dyDescent="0.3">
      <c r="A34" s="7" t="s">
        <v>1</v>
      </c>
      <c r="B34" s="64" t="s">
        <v>32</v>
      </c>
      <c r="C34" s="64"/>
      <c r="D34" s="64"/>
      <c r="E34" s="64"/>
      <c r="F34" s="64"/>
      <c r="G34" s="64"/>
      <c r="H34" s="15">
        <v>2.5000000000000001E-2</v>
      </c>
      <c r="I34" s="16">
        <f>TRUNC(($I$24+$I$30)*$H$34,2)</f>
        <v>31.38</v>
      </c>
      <c r="K34" s="94"/>
      <c r="L34" s="94"/>
    </row>
    <row r="35" spans="1:13" x14ac:dyDescent="0.3">
      <c r="A35" s="7" t="s">
        <v>2</v>
      </c>
      <c r="B35" s="64" t="s">
        <v>33</v>
      </c>
      <c r="C35" s="64"/>
      <c r="D35" s="64"/>
      <c r="E35" s="64"/>
      <c r="F35" s="64"/>
      <c r="G35" s="64"/>
      <c r="H35" s="17">
        <v>0.03</v>
      </c>
      <c r="I35" s="16">
        <f>TRUNC(($I$24+$I$30)*$H$35,2)</f>
        <v>37.659999999999997</v>
      </c>
      <c r="K35" s="44"/>
      <c r="L35" s="45"/>
    </row>
    <row r="36" spans="1:13" x14ac:dyDescent="0.3">
      <c r="A36" s="7" t="s">
        <v>3</v>
      </c>
      <c r="B36" s="64" t="s">
        <v>34</v>
      </c>
      <c r="C36" s="64"/>
      <c r="D36" s="64"/>
      <c r="E36" s="64"/>
      <c r="F36" s="64"/>
      <c r="G36" s="64"/>
      <c r="H36" s="15">
        <v>1.4999999999999999E-2</v>
      </c>
      <c r="I36" s="16">
        <f>TRUNC(($I$24+$I$30)*$H$36,2)</f>
        <v>18.829999999999998</v>
      </c>
      <c r="K36" s="44"/>
      <c r="L36" s="46"/>
    </row>
    <row r="37" spans="1:13" x14ac:dyDescent="0.3">
      <c r="A37" s="7" t="s">
        <v>6</v>
      </c>
      <c r="B37" s="64" t="s">
        <v>35</v>
      </c>
      <c r="C37" s="64"/>
      <c r="D37" s="64"/>
      <c r="E37" s="64"/>
      <c r="F37" s="64"/>
      <c r="G37" s="64"/>
      <c r="H37" s="15">
        <v>0.01</v>
      </c>
      <c r="I37" s="16">
        <f>TRUNC(($I$24+$I$30)*$H$37,2)</f>
        <v>12.55</v>
      </c>
      <c r="K37" s="44"/>
      <c r="L37" s="46"/>
    </row>
    <row r="38" spans="1:13" x14ac:dyDescent="0.3">
      <c r="A38" s="7" t="s">
        <v>7</v>
      </c>
      <c r="B38" s="64" t="s">
        <v>36</v>
      </c>
      <c r="C38" s="64"/>
      <c r="D38" s="64"/>
      <c r="E38" s="64"/>
      <c r="F38" s="64"/>
      <c r="G38" s="64"/>
      <c r="H38" s="15">
        <v>6.0000000000000001E-3</v>
      </c>
      <c r="I38" s="16">
        <f>TRUNC(($I$24+$I$30)*$H$38,2)</f>
        <v>7.53</v>
      </c>
      <c r="K38" s="44"/>
      <c r="L38" s="46"/>
      <c r="M38" s="21"/>
    </row>
    <row r="39" spans="1:13" ht="14.4" customHeight="1" x14ac:dyDescent="0.3">
      <c r="A39" s="7" t="s">
        <v>8</v>
      </c>
      <c r="B39" s="64" t="s">
        <v>37</v>
      </c>
      <c r="C39" s="64"/>
      <c r="D39" s="64"/>
      <c r="E39" s="64"/>
      <c r="F39" s="64"/>
      <c r="G39" s="64"/>
      <c r="H39" s="15">
        <v>2E-3</v>
      </c>
      <c r="I39" s="16">
        <f>TRUNC(($I$24+$I$30)*$H$39,2)</f>
        <v>2.5099999999999998</v>
      </c>
      <c r="K39" s="92"/>
      <c r="L39" s="92"/>
    </row>
    <row r="40" spans="1:13" x14ac:dyDescent="0.3">
      <c r="A40" s="7" t="s">
        <v>9</v>
      </c>
      <c r="B40" s="64" t="s">
        <v>38</v>
      </c>
      <c r="C40" s="64"/>
      <c r="D40" s="64"/>
      <c r="E40" s="64"/>
      <c r="F40" s="64"/>
      <c r="G40" s="64"/>
      <c r="H40" s="15">
        <v>0.08</v>
      </c>
      <c r="I40" s="16">
        <f>TRUNC(($I$24+$I$30)*$H$40,2)</f>
        <v>100.43</v>
      </c>
      <c r="K40" s="92"/>
      <c r="L40" s="92"/>
    </row>
    <row r="41" spans="1:13" x14ac:dyDescent="0.3">
      <c r="A41" s="60" t="s">
        <v>39</v>
      </c>
      <c r="B41" s="60"/>
      <c r="C41" s="60"/>
      <c r="D41" s="60"/>
      <c r="E41" s="60"/>
      <c r="F41" s="60"/>
      <c r="G41" s="60"/>
      <c r="H41" s="18">
        <f>SUM(H33:H40)</f>
        <v>0.36800000000000005</v>
      </c>
      <c r="I41" s="19">
        <f>SUM(I33:I40)</f>
        <v>461.96</v>
      </c>
      <c r="K41" s="92"/>
      <c r="L41" s="92"/>
    </row>
    <row r="42" spans="1:13" ht="14.4" customHeight="1" x14ac:dyDescent="0.3">
      <c r="A42" s="84"/>
      <c r="B42" s="84"/>
      <c r="C42" s="84"/>
      <c r="D42" s="84"/>
      <c r="E42" s="84"/>
      <c r="F42" s="84"/>
      <c r="G42" s="84"/>
      <c r="H42" s="84"/>
      <c r="I42" s="85"/>
      <c r="K42" s="92"/>
      <c r="L42" s="92"/>
    </row>
    <row r="43" spans="1:13" x14ac:dyDescent="0.3">
      <c r="A43" s="93" t="s">
        <v>40</v>
      </c>
      <c r="B43" s="93"/>
      <c r="C43" s="93"/>
      <c r="D43" s="93"/>
      <c r="E43" s="93"/>
      <c r="F43" s="93"/>
      <c r="G43" s="93"/>
      <c r="H43" s="22"/>
      <c r="I43" s="14" t="s">
        <v>23</v>
      </c>
      <c r="K43" s="92"/>
      <c r="L43" s="92"/>
    </row>
    <row r="44" spans="1:13" x14ac:dyDescent="0.3">
      <c r="A44" s="51" t="s">
        <v>0</v>
      </c>
      <c r="B44" s="86" t="s">
        <v>108</v>
      </c>
      <c r="C44" s="86"/>
      <c r="D44" s="86"/>
      <c r="E44" s="86"/>
      <c r="F44" s="86"/>
      <c r="G44" s="86"/>
      <c r="H44" s="49" t="s">
        <v>41</v>
      </c>
      <c r="I44" s="53">
        <v>0</v>
      </c>
    </row>
    <row r="45" spans="1:13" x14ac:dyDescent="0.3">
      <c r="A45" s="51" t="s">
        <v>1</v>
      </c>
      <c r="B45" s="52" t="s">
        <v>109</v>
      </c>
      <c r="C45" s="87" t="s">
        <v>111</v>
      </c>
      <c r="D45" s="88"/>
      <c r="E45" s="52"/>
      <c r="F45" s="52" t="s">
        <v>110</v>
      </c>
      <c r="G45" s="52">
        <v>22</v>
      </c>
      <c r="H45" s="49" t="s">
        <v>41</v>
      </c>
      <c r="I45" s="53">
        <f>(E45*G45)-((E45*G45)*1%)</f>
        <v>0</v>
      </c>
    </row>
    <row r="46" spans="1:13" x14ac:dyDescent="0.3">
      <c r="A46" s="7" t="s">
        <v>2</v>
      </c>
      <c r="B46" s="89" t="s">
        <v>112</v>
      </c>
      <c r="C46" s="90"/>
      <c r="D46" s="90"/>
      <c r="E46" s="90"/>
      <c r="F46" s="90"/>
      <c r="G46" s="91"/>
      <c r="H46" s="50">
        <v>7.0000000000000007E-2</v>
      </c>
      <c r="I46" s="53">
        <f>I24*H46</f>
        <v>72.967898181818185</v>
      </c>
    </row>
    <row r="47" spans="1:13" x14ac:dyDescent="0.3">
      <c r="A47" s="51" t="s">
        <v>3</v>
      </c>
      <c r="B47" s="86" t="s">
        <v>113</v>
      </c>
      <c r="C47" s="86"/>
      <c r="D47" s="86"/>
      <c r="E47" s="86"/>
      <c r="F47" s="86"/>
      <c r="G47" s="86"/>
      <c r="H47" s="49" t="s">
        <v>41</v>
      </c>
      <c r="I47" s="53"/>
    </row>
    <row r="48" spans="1:13" x14ac:dyDescent="0.3">
      <c r="A48" s="7" t="s">
        <v>6</v>
      </c>
      <c r="B48" s="76" t="s">
        <v>114</v>
      </c>
      <c r="C48" s="76"/>
      <c r="D48" s="76"/>
      <c r="E48" s="76"/>
      <c r="F48" s="76"/>
      <c r="G48" s="76"/>
      <c r="H48" s="3" t="s">
        <v>41</v>
      </c>
      <c r="I48" s="53">
        <f>I24*1%</f>
        <v>10.423985454545456</v>
      </c>
    </row>
    <row r="49" spans="1:9" x14ac:dyDescent="0.3">
      <c r="A49" s="60" t="s">
        <v>42</v>
      </c>
      <c r="B49" s="60"/>
      <c r="C49" s="60"/>
      <c r="D49" s="60"/>
      <c r="E49" s="60"/>
      <c r="F49" s="60"/>
      <c r="G49" s="60"/>
      <c r="H49" s="60"/>
      <c r="I49" s="19">
        <f>SUM(I44:I48)</f>
        <v>83.391883636363644</v>
      </c>
    </row>
    <row r="50" spans="1:9" x14ac:dyDescent="0.3">
      <c r="A50" s="84"/>
      <c r="B50" s="84"/>
      <c r="C50" s="84"/>
      <c r="D50" s="84"/>
      <c r="E50" s="84"/>
      <c r="F50" s="84"/>
      <c r="G50" s="84"/>
      <c r="H50" s="84"/>
      <c r="I50" s="85"/>
    </row>
    <row r="51" spans="1:9" x14ac:dyDescent="0.3">
      <c r="A51" s="67" t="s">
        <v>43</v>
      </c>
      <c r="B51" s="67"/>
      <c r="C51" s="67"/>
      <c r="D51" s="67"/>
      <c r="E51" s="67"/>
      <c r="F51" s="67"/>
      <c r="G51" s="67"/>
      <c r="H51" s="67"/>
      <c r="I51" s="67"/>
    </row>
    <row r="52" spans="1:9" x14ac:dyDescent="0.3">
      <c r="A52" s="60" t="s">
        <v>44</v>
      </c>
      <c r="B52" s="60"/>
      <c r="C52" s="60"/>
      <c r="D52" s="60"/>
      <c r="E52" s="60"/>
      <c r="F52" s="60"/>
      <c r="G52" s="60"/>
      <c r="H52" s="60"/>
      <c r="I52" s="7" t="s">
        <v>23</v>
      </c>
    </row>
    <row r="53" spans="1:9" x14ac:dyDescent="0.3">
      <c r="A53" s="7" t="s">
        <v>45</v>
      </c>
      <c r="B53" s="64" t="s">
        <v>46</v>
      </c>
      <c r="C53" s="64"/>
      <c r="D53" s="64"/>
      <c r="E53" s="64"/>
      <c r="F53" s="64"/>
      <c r="G53" s="64"/>
      <c r="H53" s="64"/>
      <c r="I53" s="16">
        <f>I30</f>
        <v>212.99</v>
      </c>
    </row>
    <row r="54" spans="1:9" x14ac:dyDescent="0.3">
      <c r="A54" s="7" t="s">
        <v>47</v>
      </c>
      <c r="B54" s="64" t="s">
        <v>48</v>
      </c>
      <c r="C54" s="64"/>
      <c r="D54" s="64"/>
      <c r="E54" s="64"/>
      <c r="F54" s="64"/>
      <c r="G54" s="64"/>
      <c r="H54" s="64"/>
      <c r="I54" s="16">
        <f>I41</f>
        <v>461.96</v>
      </c>
    </row>
    <row r="55" spans="1:9" x14ac:dyDescent="0.3">
      <c r="A55" s="7" t="s">
        <v>49</v>
      </c>
      <c r="B55" s="64" t="s">
        <v>11</v>
      </c>
      <c r="C55" s="64"/>
      <c r="D55" s="64"/>
      <c r="E55" s="64"/>
      <c r="F55" s="64"/>
      <c r="G55" s="64"/>
      <c r="H55" s="64"/>
      <c r="I55" s="16">
        <f>I49</f>
        <v>83.391883636363644</v>
      </c>
    </row>
    <row r="56" spans="1:9" x14ac:dyDescent="0.3">
      <c r="A56" s="60" t="s">
        <v>50</v>
      </c>
      <c r="B56" s="60"/>
      <c r="C56" s="60"/>
      <c r="D56" s="60"/>
      <c r="E56" s="60"/>
      <c r="F56" s="60"/>
      <c r="G56" s="60"/>
      <c r="H56" s="60"/>
      <c r="I56" s="19">
        <f>SUM(I53:I55)</f>
        <v>758.34188363636372</v>
      </c>
    </row>
    <row r="57" spans="1:9" x14ac:dyDescent="0.3">
      <c r="A57" s="74"/>
      <c r="B57" s="75"/>
      <c r="C57" s="75"/>
      <c r="D57" s="75"/>
      <c r="E57" s="75"/>
      <c r="F57" s="75"/>
      <c r="G57" s="75"/>
      <c r="H57" s="75"/>
      <c r="I57" s="75"/>
    </row>
    <row r="58" spans="1:9" x14ac:dyDescent="0.3">
      <c r="A58" s="72" t="s">
        <v>51</v>
      </c>
      <c r="B58" s="72"/>
      <c r="C58" s="72"/>
      <c r="D58" s="72"/>
      <c r="E58" s="72"/>
      <c r="F58" s="72"/>
      <c r="G58" s="72"/>
      <c r="H58" s="72"/>
      <c r="I58" s="72"/>
    </row>
    <row r="59" spans="1:9" x14ac:dyDescent="0.3">
      <c r="A59" s="7">
        <v>3</v>
      </c>
      <c r="B59" s="60" t="s">
        <v>52</v>
      </c>
      <c r="C59" s="60"/>
      <c r="D59" s="60"/>
      <c r="E59" s="60"/>
      <c r="F59" s="60"/>
      <c r="G59" s="60"/>
      <c r="H59" s="7" t="s">
        <v>13</v>
      </c>
      <c r="I59" s="7" t="s">
        <v>23</v>
      </c>
    </row>
    <row r="60" spans="1:9" x14ac:dyDescent="0.3">
      <c r="A60" s="7" t="s">
        <v>0</v>
      </c>
      <c r="B60" s="64" t="s">
        <v>53</v>
      </c>
      <c r="C60" s="64"/>
      <c r="D60" s="64"/>
      <c r="E60" s="64"/>
      <c r="F60" s="64"/>
      <c r="G60" s="64"/>
      <c r="H60" s="17">
        <f>(1/12)*5%</f>
        <v>4.1666666666666666E-3</v>
      </c>
      <c r="I60" s="16">
        <f>TRUNC(H60*$I$24,2)</f>
        <v>4.34</v>
      </c>
    </row>
    <row r="61" spans="1:9" x14ac:dyDescent="0.3">
      <c r="A61" s="7" t="s">
        <v>1</v>
      </c>
      <c r="B61" s="64" t="s">
        <v>54</v>
      </c>
      <c r="C61" s="64"/>
      <c r="D61" s="64"/>
      <c r="E61" s="64"/>
      <c r="F61" s="64"/>
      <c r="G61" s="64"/>
      <c r="H61" s="17">
        <f>H40*H60</f>
        <v>3.3333333333333332E-4</v>
      </c>
      <c r="I61" s="16">
        <f>TRUNC(H61*$I$24,2)</f>
        <v>0.34</v>
      </c>
    </row>
    <row r="62" spans="1:9" x14ac:dyDescent="0.3">
      <c r="A62" s="7" t="s">
        <v>2</v>
      </c>
      <c r="B62" s="64" t="s">
        <v>55</v>
      </c>
      <c r="C62" s="64"/>
      <c r="D62" s="64"/>
      <c r="E62" s="64"/>
      <c r="F62" s="64"/>
      <c r="G62" s="64"/>
      <c r="H62" s="17">
        <f>((7/30)/12)</f>
        <v>1.9444444444444445E-2</v>
      </c>
      <c r="I62" s="16">
        <f t="shared" ref="I62:I63" si="0">TRUNC(H62*$I$24,2)</f>
        <v>20.260000000000002</v>
      </c>
    </row>
    <row r="63" spans="1:9" x14ac:dyDescent="0.3">
      <c r="A63" s="7" t="s">
        <v>3</v>
      </c>
      <c r="B63" s="64" t="s">
        <v>56</v>
      </c>
      <c r="C63" s="64"/>
      <c r="D63" s="64"/>
      <c r="E63" s="64"/>
      <c r="F63" s="64"/>
      <c r="G63" s="64"/>
      <c r="H63" s="17">
        <f>H41*H62</f>
        <v>7.1555555555555565E-3</v>
      </c>
      <c r="I63" s="16">
        <f t="shared" si="0"/>
        <v>7.45</v>
      </c>
    </row>
    <row r="64" spans="1:9" ht="30" customHeight="1" x14ac:dyDescent="0.3">
      <c r="A64" s="7" t="s">
        <v>6</v>
      </c>
      <c r="B64" s="81" t="s">
        <v>100</v>
      </c>
      <c r="C64" s="81"/>
      <c r="D64" s="81"/>
      <c r="E64" s="81"/>
      <c r="F64" s="81"/>
      <c r="G64" s="81"/>
      <c r="H64" s="17">
        <v>0.04</v>
      </c>
      <c r="I64" s="16">
        <f>TRUNC(H64*$I$24,2)</f>
        <v>41.69</v>
      </c>
    </row>
    <row r="65" spans="1:9" x14ac:dyDescent="0.3">
      <c r="A65" s="60" t="s">
        <v>57</v>
      </c>
      <c r="B65" s="60"/>
      <c r="C65" s="60"/>
      <c r="D65" s="60"/>
      <c r="E65" s="60"/>
      <c r="F65" s="60"/>
      <c r="G65" s="60"/>
      <c r="H65" s="18">
        <f>SUM(H60:H64)</f>
        <v>7.1099999999999997E-2</v>
      </c>
      <c r="I65" s="19">
        <f>SUM(I60:I64)</f>
        <v>74.08</v>
      </c>
    </row>
    <row r="66" spans="1:9" x14ac:dyDescent="0.3">
      <c r="A66" s="82"/>
      <c r="B66" s="83"/>
      <c r="C66" s="83"/>
      <c r="D66" s="83"/>
      <c r="E66" s="83"/>
      <c r="F66" s="83"/>
      <c r="G66" s="83"/>
      <c r="H66" s="83"/>
      <c r="I66" s="83"/>
    </row>
    <row r="67" spans="1:9" x14ac:dyDescent="0.3">
      <c r="A67" s="72" t="s">
        <v>58</v>
      </c>
      <c r="B67" s="72"/>
      <c r="C67" s="72"/>
      <c r="D67" s="72"/>
      <c r="E67" s="72"/>
      <c r="F67" s="72"/>
      <c r="G67" s="72"/>
      <c r="H67" s="72"/>
      <c r="I67" s="72"/>
    </row>
    <row r="68" spans="1:9" x14ac:dyDescent="0.3">
      <c r="A68" s="60" t="s">
        <v>59</v>
      </c>
      <c r="B68" s="60"/>
      <c r="C68" s="60"/>
      <c r="D68" s="60"/>
      <c r="E68" s="60"/>
      <c r="F68" s="60"/>
      <c r="G68" s="60"/>
      <c r="H68" s="7" t="s">
        <v>13</v>
      </c>
      <c r="I68" s="7" t="s">
        <v>23</v>
      </c>
    </row>
    <row r="69" spans="1:9" x14ac:dyDescent="0.3">
      <c r="A69" s="7" t="s">
        <v>0</v>
      </c>
      <c r="B69" s="64" t="s">
        <v>60</v>
      </c>
      <c r="C69" s="64"/>
      <c r="D69" s="64"/>
      <c r="E69" s="64"/>
      <c r="F69" s="64"/>
      <c r="G69" s="64"/>
      <c r="H69" s="17">
        <v>8.3299999999999999E-2</v>
      </c>
      <c r="I69" s="16">
        <f>TRUNC(($I$24)*H69,2)</f>
        <v>86.83</v>
      </c>
    </row>
    <row r="70" spans="1:9" x14ac:dyDescent="0.3">
      <c r="A70" s="7" t="s">
        <v>1</v>
      </c>
      <c r="B70" s="64" t="s">
        <v>61</v>
      </c>
      <c r="C70" s="64"/>
      <c r="D70" s="64"/>
      <c r="E70" s="64"/>
      <c r="F70" s="64"/>
      <c r="G70" s="64"/>
      <c r="H70" s="17">
        <f>((1/30))/12</f>
        <v>2.7777777777777779E-3</v>
      </c>
      <c r="I70" s="16">
        <f t="shared" ref="I70:I74" si="1">TRUNC(($I$24)*H70,2)</f>
        <v>2.89</v>
      </c>
    </row>
    <row r="71" spans="1:9" x14ac:dyDescent="0.3">
      <c r="A71" s="7" t="s">
        <v>2</v>
      </c>
      <c r="B71" s="64" t="s">
        <v>62</v>
      </c>
      <c r="C71" s="64"/>
      <c r="D71" s="64"/>
      <c r="E71" s="64"/>
      <c r="F71" s="64"/>
      <c r="G71" s="64"/>
      <c r="H71" s="17">
        <f>((5/30)/12)*1.5%</f>
        <v>2.0833333333333332E-4</v>
      </c>
      <c r="I71" s="16">
        <f t="shared" si="1"/>
        <v>0.21</v>
      </c>
    </row>
    <row r="72" spans="1:9" x14ac:dyDescent="0.3">
      <c r="A72" s="7" t="s">
        <v>3</v>
      </c>
      <c r="B72" s="64" t="s">
        <v>63</v>
      </c>
      <c r="C72" s="64"/>
      <c r="D72" s="64"/>
      <c r="E72" s="64"/>
      <c r="F72" s="64"/>
      <c r="G72" s="64"/>
      <c r="H72" s="17">
        <f>((15/30)/12)*8%</f>
        <v>3.3333333333333331E-3</v>
      </c>
      <c r="I72" s="16">
        <f t="shared" si="1"/>
        <v>3.47</v>
      </c>
    </row>
    <row r="73" spans="1:9" x14ac:dyDescent="0.3">
      <c r="A73" s="7" t="s">
        <v>6</v>
      </c>
      <c r="B73" s="64" t="s">
        <v>64</v>
      </c>
      <c r="C73" s="64"/>
      <c r="D73" s="64"/>
      <c r="E73" s="64"/>
      <c r="F73" s="64"/>
      <c r="G73" s="64"/>
      <c r="H73" s="17">
        <f>(((4*8.33%)+(4*2.78%))/12)*2%</f>
        <v>7.4066666666666671E-4</v>
      </c>
      <c r="I73" s="16">
        <f t="shared" si="1"/>
        <v>0.77</v>
      </c>
    </row>
    <row r="74" spans="1:9" x14ac:dyDescent="0.3">
      <c r="A74" s="7" t="s">
        <v>7</v>
      </c>
      <c r="B74" s="64" t="s">
        <v>65</v>
      </c>
      <c r="C74" s="64"/>
      <c r="D74" s="64"/>
      <c r="E74" s="64"/>
      <c r="F74" s="64"/>
      <c r="G74" s="64"/>
      <c r="H74" s="17">
        <v>0</v>
      </c>
      <c r="I74" s="16">
        <f t="shared" si="1"/>
        <v>0</v>
      </c>
    </row>
    <row r="75" spans="1:9" x14ac:dyDescent="0.3">
      <c r="A75" s="60" t="s">
        <v>66</v>
      </c>
      <c r="B75" s="60"/>
      <c r="C75" s="60"/>
      <c r="D75" s="60"/>
      <c r="E75" s="60"/>
      <c r="F75" s="60"/>
      <c r="G75" s="60"/>
      <c r="H75" s="18">
        <f>SUM(H69:H74)</f>
        <v>9.0360111111111113E-2</v>
      </c>
      <c r="I75" s="19">
        <f>SUM(I69:I74)</f>
        <v>94.169999999999987</v>
      </c>
    </row>
    <row r="76" spans="1:9" x14ac:dyDescent="0.3">
      <c r="A76" s="79"/>
      <c r="B76" s="80"/>
      <c r="C76" s="80"/>
      <c r="D76" s="80"/>
      <c r="E76" s="80"/>
      <c r="F76" s="80"/>
      <c r="G76" s="80"/>
      <c r="H76" s="80"/>
      <c r="I76" s="80"/>
    </row>
    <row r="77" spans="1:9" x14ac:dyDescent="0.3">
      <c r="A77" s="60" t="s">
        <v>67</v>
      </c>
      <c r="B77" s="60"/>
      <c r="C77" s="60"/>
      <c r="D77" s="60"/>
      <c r="E77" s="60"/>
      <c r="F77" s="60"/>
      <c r="G77" s="60"/>
      <c r="H77" s="7" t="s">
        <v>13</v>
      </c>
      <c r="I77" s="7" t="s">
        <v>23</v>
      </c>
    </row>
    <row r="78" spans="1:9" x14ac:dyDescent="0.3">
      <c r="A78" s="7" t="s">
        <v>0</v>
      </c>
      <c r="B78" s="81" t="s">
        <v>68</v>
      </c>
      <c r="C78" s="64"/>
      <c r="D78" s="64"/>
      <c r="E78" s="64"/>
      <c r="F78" s="64"/>
      <c r="G78" s="64"/>
      <c r="H78" s="15">
        <v>0</v>
      </c>
      <c r="I78" s="16">
        <v>0</v>
      </c>
    </row>
    <row r="79" spans="1:9" x14ac:dyDescent="0.3">
      <c r="A79" s="60" t="s">
        <v>69</v>
      </c>
      <c r="B79" s="60"/>
      <c r="C79" s="60"/>
      <c r="D79" s="60"/>
      <c r="E79" s="60"/>
      <c r="F79" s="60"/>
      <c r="G79" s="60"/>
      <c r="H79" s="18">
        <v>0</v>
      </c>
      <c r="I79" s="19">
        <v>0</v>
      </c>
    </row>
    <row r="80" spans="1:9" x14ac:dyDescent="0.3">
      <c r="A80" s="77"/>
      <c r="B80" s="78"/>
      <c r="C80" s="78"/>
      <c r="D80" s="78"/>
      <c r="E80" s="78"/>
      <c r="F80" s="78"/>
      <c r="G80" s="78"/>
      <c r="H80" s="78"/>
      <c r="I80" s="78"/>
    </row>
    <row r="81" spans="1:11" x14ac:dyDescent="0.3">
      <c r="A81" s="67" t="s">
        <v>70</v>
      </c>
      <c r="B81" s="67"/>
      <c r="C81" s="67"/>
      <c r="D81" s="67"/>
      <c r="E81" s="67"/>
      <c r="F81" s="67"/>
      <c r="G81" s="67"/>
      <c r="H81" s="67"/>
      <c r="I81" s="67"/>
    </row>
    <row r="82" spans="1:11" x14ac:dyDescent="0.3">
      <c r="A82" s="60" t="s">
        <v>71</v>
      </c>
      <c r="B82" s="60"/>
      <c r="C82" s="60"/>
      <c r="D82" s="60"/>
      <c r="E82" s="60"/>
      <c r="F82" s="60"/>
      <c r="G82" s="60"/>
      <c r="H82" s="60"/>
      <c r="I82" s="7" t="s">
        <v>23</v>
      </c>
    </row>
    <row r="83" spans="1:11" x14ac:dyDescent="0.3">
      <c r="A83" s="7" t="s">
        <v>12</v>
      </c>
      <c r="B83" s="64" t="s">
        <v>72</v>
      </c>
      <c r="C83" s="64"/>
      <c r="D83" s="64"/>
      <c r="E83" s="64"/>
      <c r="F83" s="64"/>
      <c r="G83" s="64"/>
      <c r="H83" s="64"/>
      <c r="I83" s="16">
        <f>I75</f>
        <v>94.169999999999987</v>
      </c>
    </row>
    <row r="84" spans="1:11" x14ac:dyDescent="0.3">
      <c r="A84" s="7" t="s">
        <v>14</v>
      </c>
      <c r="B84" s="64" t="s">
        <v>73</v>
      </c>
      <c r="C84" s="64"/>
      <c r="D84" s="64"/>
      <c r="E84" s="64"/>
      <c r="F84" s="64"/>
      <c r="G84" s="64"/>
      <c r="H84" s="64"/>
      <c r="I84" s="16">
        <f>I79</f>
        <v>0</v>
      </c>
    </row>
    <row r="85" spans="1:11" x14ac:dyDescent="0.3">
      <c r="A85" s="60" t="s">
        <v>74</v>
      </c>
      <c r="B85" s="60"/>
      <c r="C85" s="60"/>
      <c r="D85" s="60"/>
      <c r="E85" s="60"/>
      <c r="F85" s="60"/>
      <c r="G85" s="60"/>
      <c r="H85" s="60"/>
      <c r="I85" s="19">
        <f>SUM(I83:I84)</f>
        <v>94.169999999999987</v>
      </c>
    </row>
    <row r="86" spans="1:11" x14ac:dyDescent="0.3">
      <c r="A86" s="74"/>
      <c r="B86" s="75"/>
      <c r="C86" s="75"/>
      <c r="D86" s="75"/>
      <c r="E86" s="75"/>
      <c r="F86" s="75"/>
      <c r="G86" s="75"/>
      <c r="H86" s="75"/>
      <c r="I86" s="75"/>
    </row>
    <row r="87" spans="1:11" x14ac:dyDescent="0.3">
      <c r="A87" s="72" t="s">
        <v>75</v>
      </c>
      <c r="B87" s="72"/>
      <c r="C87" s="72"/>
      <c r="D87" s="72"/>
      <c r="E87" s="72"/>
      <c r="F87" s="72"/>
      <c r="G87" s="72"/>
      <c r="H87" s="72"/>
      <c r="I87" s="72"/>
    </row>
    <row r="88" spans="1:11" x14ac:dyDescent="0.3">
      <c r="A88" s="7">
        <v>5</v>
      </c>
      <c r="B88" s="60" t="s">
        <v>76</v>
      </c>
      <c r="C88" s="60"/>
      <c r="D88" s="60"/>
      <c r="E88" s="60"/>
      <c r="F88" s="60"/>
      <c r="G88" s="60"/>
      <c r="H88" s="7"/>
      <c r="I88" s="7" t="s">
        <v>23</v>
      </c>
    </row>
    <row r="89" spans="1:11" x14ac:dyDescent="0.3">
      <c r="A89" s="7" t="s">
        <v>1</v>
      </c>
      <c r="B89" s="76" t="s">
        <v>106</v>
      </c>
      <c r="C89" s="76"/>
      <c r="D89" s="76"/>
      <c r="E89" s="76"/>
      <c r="F89" s="76"/>
      <c r="G89" s="76"/>
      <c r="H89" s="15"/>
      <c r="I89" s="47">
        <v>0</v>
      </c>
      <c r="K89" s="1"/>
    </row>
    <row r="90" spans="1:11" x14ac:dyDescent="0.3">
      <c r="A90" s="60" t="s">
        <v>77</v>
      </c>
      <c r="B90" s="60"/>
      <c r="C90" s="60"/>
      <c r="D90" s="60"/>
      <c r="E90" s="60"/>
      <c r="F90" s="60"/>
      <c r="G90" s="60"/>
      <c r="H90" s="18" t="s">
        <v>41</v>
      </c>
      <c r="I90" s="19">
        <f>SUM(I89:I89)</f>
        <v>0</v>
      </c>
      <c r="K90" s="48"/>
    </row>
    <row r="91" spans="1:11" x14ac:dyDescent="0.3">
      <c r="A91" s="74"/>
      <c r="B91" s="75"/>
      <c r="C91" s="75"/>
      <c r="D91" s="75"/>
      <c r="E91" s="75"/>
      <c r="F91" s="75"/>
      <c r="G91" s="75"/>
      <c r="H91" s="75"/>
      <c r="I91" s="75"/>
    </row>
    <row r="92" spans="1:11" x14ac:dyDescent="0.3">
      <c r="A92" s="72" t="s">
        <v>78</v>
      </c>
      <c r="B92" s="72"/>
      <c r="C92" s="72"/>
      <c r="D92" s="72"/>
      <c r="E92" s="72"/>
      <c r="F92" s="72"/>
      <c r="G92" s="72"/>
      <c r="H92" s="72"/>
      <c r="I92" s="72"/>
    </row>
    <row r="93" spans="1:11" x14ac:dyDescent="0.3">
      <c r="A93" s="7">
        <v>6</v>
      </c>
      <c r="B93" s="60" t="s">
        <v>79</v>
      </c>
      <c r="C93" s="60"/>
      <c r="D93" s="60"/>
      <c r="E93" s="60"/>
      <c r="F93" s="60"/>
      <c r="G93" s="60"/>
      <c r="H93" s="7" t="s">
        <v>13</v>
      </c>
      <c r="I93" s="7" t="s">
        <v>23</v>
      </c>
    </row>
    <row r="94" spans="1:11" x14ac:dyDescent="0.3">
      <c r="A94" s="51" t="s">
        <v>0</v>
      </c>
      <c r="B94" s="68" t="s">
        <v>120</v>
      </c>
      <c r="C94" s="68"/>
      <c r="D94" s="68"/>
      <c r="E94" s="68"/>
      <c r="F94" s="68"/>
      <c r="G94" s="68"/>
      <c r="H94" s="55">
        <v>9.4E-2</v>
      </c>
      <c r="I94" s="47">
        <f>TRUNC(((I118)*H94),2)</f>
        <v>185.08</v>
      </c>
    </row>
    <row r="95" spans="1:11" x14ac:dyDescent="0.3">
      <c r="A95" s="51" t="s">
        <v>1</v>
      </c>
      <c r="B95" s="68" t="s">
        <v>80</v>
      </c>
      <c r="C95" s="68"/>
      <c r="D95" s="68"/>
      <c r="E95" s="68"/>
      <c r="F95" s="68"/>
      <c r="G95" s="68"/>
      <c r="H95" s="55">
        <v>0.1</v>
      </c>
      <c r="I95" s="47">
        <f>TRUNC(((I118+I94)*H95),2)</f>
        <v>215.4</v>
      </c>
    </row>
    <row r="96" spans="1:11" x14ac:dyDescent="0.3">
      <c r="A96" s="51" t="s">
        <v>2</v>
      </c>
      <c r="B96" s="73" t="s">
        <v>81</v>
      </c>
      <c r="C96" s="73"/>
      <c r="D96" s="73"/>
      <c r="E96" s="73"/>
      <c r="F96" s="73"/>
      <c r="G96" s="73"/>
      <c r="H96" s="56"/>
      <c r="I96" s="57"/>
    </row>
    <row r="97" spans="1:9" x14ac:dyDescent="0.3">
      <c r="A97" s="51" t="s">
        <v>82</v>
      </c>
      <c r="B97" s="68" t="s">
        <v>83</v>
      </c>
      <c r="C97" s="68"/>
      <c r="D97" s="68"/>
      <c r="E97" s="68"/>
      <c r="F97" s="68"/>
      <c r="G97" s="68"/>
      <c r="H97" s="58">
        <v>6.4999999999999997E-3</v>
      </c>
      <c r="I97" s="47">
        <f>TRUNC(H97*((I118+I94+I95)/(1-H102)),2)</f>
        <v>16.489999999999998</v>
      </c>
    </row>
    <row r="98" spans="1:9" x14ac:dyDescent="0.3">
      <c r="A98" s="51" t="s">
        <v>84</v>
      </c>
      <c r="B98" s="68" t="s">
        <v>85</v>
      </c>
      <c r="C98" s="68"/>
      <c r="D98" s="68"/>
      <c r="E98" s="68"/>
      <c r="F98" s="68"/>
      <c r="G98" s="68"/>
      <c r="H98" s="58">
        <v>0.03</v>
      </c>
      <c r="I98" s="47">
        <f>TRUNC(H98*(I118+I94+I95)/(1-H102),2)</f>
        <v>76.14</v>
      </c>
    </row>
    <row r="99" spans="1:9" x14ac:dyDescent="0.3">
      <c r="A99" s="51" t="s">
        <v>86</v>
      </c>
      <c r="B99" s="68" t="s">
        <v>87</v>
      </c>
      <c r="C99" s="68"/>
      <c r="D99" s="68"/>
      <c r="E99" s="68"/>
      <c r="F99" s="68"/>
      <c r="G99" s="68"/>
      <c r="H99" s="58">
        <v>0.03</v>
      </c>
      <c r="I99" s="47">
        <f>TRUNC(H99*(I118+I94+I95)/(1-H102),2)</f>
        <v>76.14</v>
      </c>
    </row>
    <row r="100" spans="1:9" x14ac:dyDescent="0.3">
      <c r="A100" s="69" t="s">
        <v>88</v>
      </c>
      <c r="B100" s="69"/>
      <c r="C100" s="69"/>
      <c r="D100" s="69"/>
      <c r="E100" s="69"/>
      <c r="F100" s="69"/>
      <c r="G100" s="69"/>
      <c r="H100" s="58">
        <f>SUM(H94:H99)</f>
        <v>0.26050000000000001</v>
      </c>
      <c r="I100" s="59">
        <f>SUM(I94:I99)</f>
        <v>569.25</v>
      </c>
    </row>
    <row r="101" spans="1:9" x14ac:dyDescent="0.3">
      <c r="A101" s="5"/>
      <c r="B101" s="70"/>
      <c r="C101" s="70"/>
      <c r="D101" s="70"/>
      <c r="E101" s="70"/>
      <c r="F101" s="70"/>
      <c r="G101" s="70"/>
      <c r="H101" s="70"/>
      <c r="I101" s="70"/>
    </row>
    <row r="102" spans="1:9" hidden="1" x14ac:dyDescent="0.3">
      <c r="A102" s="25" t="s">
        <v>89</v>
      </c>
      <c r="B102" s="71" t="s">
        <v>90</v>
      </c>
      <c r="C102" s="71"/>
      <c r="D102" s="71"/>
      <c r="E102" s="71"/>
      <c r="F102" s="71"/>
      <c r="G102" s="71"/>
      <c r="H102" s="26">
        <f>H97+H98+H99</f>
        <v>6.6500000000000004E-2</v>
      </c>
      <c r="I102" s="27"/>
    </row>
    <row r="103" spans="1:9" hidden="1" x14ac:dyDescent="0.3">
      <c r="A103" s="28"/>
      <c r="B103" s="65">
        <v>100</v>
      </c>
      <c r="C103" s="65"/>
      <c r="D103" s="65"/>
      <c r="E103" s="65"/>
      <c r="F103" s="65"/>
      <c r="G103" s="65"/>
      <c r="H103" s="30"/>
      <c r="I103" s="31"/>
    </row>
    <row r="104" spans="1:9" hidden="1" x14ac:dyDescent="0.3">
      <c r="A104" s="32"/>
      <c r="B104" s="29"/>
      <c r="C104" s="29"/>
      <c r="D104" s="29"/>
      <c r="E104" s="29"/>
      <c r="F104" s="29"/>
      <c r="G104" s="29"/>
      <c r="H104" s="30"/>
      <c r="I104" s="31"/>
    </row>
    <row r="105" spans="1:9" hidden="1" x14ac:dyDescent="0.3">
      <c r="A105" s="28" t="s">
        <v>91</v>
      </c>
      <c r="B105" s="65" t="s">
        <v>92</v>
      </c>
      <c r="C105" s="65"/>
      <c r="D105" s="65"/>
      <c r="E105" s="65"/>
      <c r="F105" s="65"/>
      <c r="G105" s="65"/>
      <c r="H105" s="30"/>
      <c r="I105" s="31">
        <f>I24+I56+I65+I85+I90+I94+I95</f>
        <v>2369.4704290909094</v>
      </c>
    </row>
    <row r="106" spans="1:9" hidden="1" x14ac:dyDescent="0.3">
      <c r="A106" s="28"/>
      <c r="B106" s="29"/>
      <c r="C106" s="29"/>
      <c r="D106" s="29"/>
      <c r="E106" s="29"/>
      <c r="F106" s="29"/>
      <c r="G106" s="29"/>
      <c r="H106" s="30"/>
      <c r="I106" s="31"/>
    </row>
    <row r="107" spans="1:9" hidden="1" x14ac:dyDescent="0.3">
      <c r="A107" s="28" t="s">
        <v>93</v>
      </c>
      <c r="B107" s="65" t="s">
        <v>94</v>
      </c>
      <c r="C107" s="65"/>
      <c r="D107" s="65"/>
      <c r="E107" s="65"/>
      <c r="F107" s="65"/>
      <c r="G107" s="65"/>
      <c r="H107" s="30"/>
      <c r="I107" s="31">
        <f>TRUNC(I105/(1-H102),2)</f>
        <v>2538.2600000000002</v>
      </c>
    </row>
    <row r="108" spans="1:9" hidden="1" x14ac:dyDescent="0.3">
      <c r="A108" s="28"/>
      <c r="B108" s="29"/>
      <c r="C108" s="29"/>
      <c r="D108" s="29"/>
      <c r="E108" s="29"/>
      <c r="F108" s="29"/>
      <c r="G108" s="29"/>
      <c r="H108" s="30"/>
      <c r="I108" s="31"/>
    </row>
    <row r="109" spans="1:9" hidden="1" x14ac:dyDescent="0.3">
      <c r="A109" s="33"/>
      <c r="B109" s="66" t="s">
        <v>95</v>
      </c>
      <c r="C109" s="66"/>
      <c r="D109" s="66"/>
      <c r="E109" s="66"/>
      <c r="F109" s="66"/>
      <c r="G109" s="66"/>
      <c r="H109" s="34"/>
      <c r="I109" s="35">
        <f>I107-I105</f>
        <v>168.7895709090908</v>
      </c>
    </row>
    <row r="110" spans="1:9" x14ac:dyDescent="0.3">
      <c r="A110" s="5"/>
      <c r="B110" s="5"/>
      <c r="C110" s="5"/>
      <c r="D110" s="5"/>
      <c r="E110" s="5"/>
      <c r="F110" s="5"/>
      <c r="G110" s="5"/>
      <c r="H110" s="5"/>
      <c r="I110" s="13"/>
    </row>
    <row r="111" spans="1:9" x14ac:dyDescent="0.3">
      <c r="A111" s="67" t="s">
        <v>96</v>
      </c>
      <c r="B111" s="67"/>
      <c r="C111" s="67"/>
      <c r="D111" s="67"/>
      <c r="E111" s="67"/>
      <c r="F111" s="67"/>
      <c r="G111" s="67"/>
      <c r="H111" s="67"/>
      <c r="I111" s="67"/>
    </row>
    <row r="112" spans="1:9" x14ac:dyDescent="0.3">
      <c r="A112" s="60" t="s">
        <v>97</v>
      </c>
      <c r="B112" s="60"/>
      <c r="C112" s="60"/>
      <c r="D112" s="60"/>
      <c r="E112" s="60"/>
      <c r="F112" s="60"/>
      <c r="G112" s="60"/>
      <c r="H112" s="60"/>
      <c r="I112" s="7" t="s">
        <v>23</v>
      </c>
    </row>
    <row r="113" spans="1:9" x14ac:dyDescent="0.3">
      <c r="A113" s="3" t="s">
        <v>0</v>
      </c>
      <c r="B113" s="64" t="s">
        <v>21</v>
      </c>
      <c r="C113" s="64"/>
      <c r="D113" s="64"/>
      <c r="E113" s="64"/>
      <c r="F113" s="64"/>
      <c r="G113" s="64"/>
      <c r="H113" s="64"/>
      <c r="I113" s="16">
        <f>I24</f>
        <v>1042.3985454545455</v>
      </c>
    </row>
    <row r="114" spans="1:9" x14ac:dyDescent="0.3">
      <c r="A114" s="3" t="s">
        <v>1</v>
      </c>
      <c r="B114" s="64" t="s">
        <v>25</v>
      </c>
      <c r="C114" s="64"/>
      <c r="D114" s="64"/>
      <c r="E114" s="64"/>
      <c r="F114" s="64"/>
      <c r="G114" s="64"/>
      <c r="H114" s="64"/>
      <c r="I114" s="16">
        <f>I56</f>
        <v>758.34188363636372</v>
      </c>
    </row>
    <row r="115" spans="1:9" x14ac:dyDescent="0.3">
      <c r="A115" s="3" t="s">
        <v>2</v>
      </c>
      <c r="B115" s="64" t="s">
        <v>51</v>
      </c>
      <c r="C115" s="64"/>
      <c r="D115" s="64"/>
      <c r="E115" s="64"/>
      <c r="F115" s="64"/>
      <c r="G115" s="64"/>
      <c r="H115" s="64"/>
      <c r="I115" s="16">
        <f>I65</f>
        <v>74.08</v>
      </c>
    </row>
    <row r="116" spans="1:9" x14ac:dyDescent="0.3">
      <c r="A116" s="3" t="s">
        <v>3</v>
      </c>
      <c r="B116" s="64" t="s">
        <v>58</v>
      </c>
      <c r="C116" s="64"/>
      <c r="D116" s="64"/>
      <c r="E116" s="64"/>
      <c r="F116" s="64"/>
      <c r="G116" s="64"/>
      <c r="H116" s="64"/>
      <c r="I116" s="16">
        <f>I85</f>
        <v>94.169999999999987</v>
      </c>
    </row>
    <row r="117" spans="1:9" x14ac:dyDescent="0.3">
      <c r="A117" s="3" t="s">
        <v>6</v>
      </c>
      <c r="B117" s="64" t="s">
        <v>75</v>
      </c>
      <c r="C117" s="64"/>
      <c r="D117" s="64"/>
      <c r="E117" s="64"/>
      <c r="F117" s="64"/>
      <c r="G117" s="64"/>
      <c r="H117" s="64"/>
      <c r="I117" s="16">
        <f>I90</f>
        <v>0</v>
      </c>
    </row>
    <row r="118" spans="1:9" x14ac:dyDescent="0.3">
      <c r="A118" s="7"/>
      <c r="B118" s="60" t="s">
        <v>98</v>
      </c>
      <c r="C118" s="60"/>
      <c r="D118" s="60"/>
      <c r="E118" s="60"/>
      <c r="F118" s="60"/>
      <c r="G118" s="60"/>
      <c r="H118" s="60"/>
      <c r="I118" s="19">
        <f>SUM(I113:I117)</f>
        <v>1968.9904290909092</v>
      </c>
    </row>
    <row r="119" spans="1:9" x14ac:dyDescent="0.3">
      <c r="A119" s="3" t="s">
        <v>7</v>
      </c>
      <c r="B119" s="64" t="s">
        <v>78</v>
      </c>
      <c r="C119" s="64"/>
      <c r="D119" s="64"/>
      <c r="E119" s="64"/>
      <c r="F119" s="64"/>
      <c r="G119" s="64"/>
      <c r="H119" s="64"/>
      <c r="I119" s="16">
        <f>I100</f>
        <v>569.25</v>
      </c>
    </row>
    <row r="120" spans="1:9" x14ac:dyDescent="0.3">
      <c r="A120" s="60" t="s">
        <v>99</v>
      </c>
      <c r="B120" s="60"/>
      <c r="C120" s="60"/>
      <c r="D120" s="60"/>
      <c r="E120" s="60"/>
      <c r="F120" s="60"/>
      <c r="G120" s="60"/>
      <c r="H120" s="60"/>
      <c r="I120" s="36">
        <f>TRUNC(I118+I119,2)</f>
        <v>2538.2399999999998</v>
      </c>
    </row>
    <row r="121" spans="1:9" x14ac:dyDescent="0.3">
      <c r="A121" s="61" t="s">
        <v>104</v>
      </c>
      <c r="B121" s="62"/>
      <c r="C121" s="62"/>
      <c r="D121" s="62"/>
      <c r="E121" s="62"/>
      <c r="F121" s="62"/>
      <c r="G121" s="62"/>
      <c r="H121" s="63"/>
      <c r="I121" s="37">
        <v>4</v>
      </c>
    </row>
    <row r="122" spans="1:9" x14ac:dyDescent="0.3">
      <c r="A122" s="61" t="s">
        <v>103</v>
      </c>
      <c r="B122" s="62"/>
      <c r="C122" s="62"/>
      <c r="D122" s="62"/>
      <c r="E122" s="62"/>
      <c r="F122" s="62"/>
      <c r="G122" s="62"/>
      <c r="H122" s="63"/>
      <c r="I122" s="36">
        <f>I120*I121</f>
        <v>10152.959999999999</v>
      </c>
    </row>
    <row r="123" spans="1:9" x14ac:dyDescent="0.3">
      <c r="A123" s="38"/>
      <c r="B123" s="39"/>
      <c r="C123" s="40"/>
      <c r="D123" s="40"/>
      <c r="E123" s="40"/>
      <c r="F123" s="40"/>
      <c r="G123" s="40"/>
      <c r="H123" s="40"/>
      <c r="I123" s="40"/>
    </row>
    <row r="124" spans="1:9" x14ac:dyDescent="0.3">
      <c r="A124" s="41"/>
      <c r="B124" s="41"/>
      <c r="C124" s="42"/>
    </row>
    <row r="125" spans="1:9" x14ac:dyDescent="0.3">
      <c r="A125" s="43"/>
      <c r="B125" s="40"/>
      <c r="C125" s="40"/>
    </row>
    <row r="126" spans="1:9" x14ac:dyDescent="0.3">
      <c r="A126" s="43"/>
      <c r="B126" s="40"/>
      <c r="C126" s="40"/>
    </row>
  </sheetData>
  <mergeCells count="124">
    <mergeCell ref="A1:I1"/>
    <mergeCell ref="A2:I2"/>
    <mergeCell ref="A5:I5"/>
    <mergeCell ref="A6:I6"/>
    <mergeCell ref="B7:G7"/>
    <mergeCell ref="H7:I7"/>
    <mergeCell ref="B11:G11"/>
    <mergeCell ref="H11:I11"/>
    <mergeCell ref="A13:I13"/>
    <mergeCell ref="A3:I3"/>
    <mergeCell ref="A4:I4"/>
    <mergeCell ref="B14:G14"/>
    <mergeCell ref="H14:I14"/>
    <mergeCell ref="B15:G15"/>
    <mergeCell ref="H15:I15"/>
    <mergeCell ref="B8:G8"/>
    <mergeCell ref="H8:I8"/>
    <mergeCell ref="B9:G9"/>
    <mergeCell ref="H9:I9"/>
    <mergeCell ref="B10:G10"/>
    <mergeCell ref="H10:I10"/>
    <mergeCell ref="B22:G22"/>
    <mergeCell ref="B23:G23"/>
    <mergeCell ref="A24:H24"/>
    <mergeCell ref="A26:I26"/>
    <mergeCell ref="A27:G27"/>
    <mergeCell ref="B28:G28"/>
    <mergeCell ref="A16:I16"/>
    <mergeCell ref="A17:I17"/>
    <mergeCell ref="B18:G18"/>
    <mergeCell ref="B19:G19"/>
    <mergeCell ref="B20:G20"/>
    <mergeCell ref="B21:G21"/>
    <mergeCell ref="K39:L43"/>
    <mergeCell ref="B40:G40"/>
    <mergeCell ref="A41:G41"/>
    <mergeCell ref="A42:I42"/>
    <mergeCell ref="A43:G43"/>
    <mergeCell ref="B29:G29"/>
    <mergeCell ref="A30:G30"/>
    <mergeCell ref="A32:G32"/>
    <mergeCell ref="B33:G33"/>
    <mergeCell ref="B34:G34"/>
    <mergeCell ref="K34:L34"/>
    <mergeCell ref="B44:G44"/>
    <mergeCell ref="C45:D45"/>
    <mergeCell ref="B46:G46"/>
    <mergeCell ref="B47:G47"/>
    <mergeCell ref="B48:G48"/>
    <mergeCell ref="A49:H49"/>
    <mergeCell ref="B35:G35"/>
    <mergeCell ref="B36:G36"/>
    <mergeCell ref="B37:G37"/>
    <mergeCell ref="B38:G38"/>
    <mergeCell ref="B39:G39"/>
    <mergeCell ref="A56:H56"/>
    <mergeCell ref="A57:I57"/>
    <mergeCell ref="A58:I58"/>
    <mergeCell ref="B59:G59"/>
    <mergeCell ref="B60:G60"/>
    <mergeCell ref="B61:G61"/>
    <mergeCell ref="A50:I50"/>
    <mergeCell ref="A51:I51"/>
    <mergeCell ref="A52:H52"/>
    <mergeCell ref="B53:H53"/>
    <mergeCell ref="B54:H54"/>
    <mergeCell ref="B55:H55"/>
    <mergeCell ref="A68:G68"/>
    <mergeCell ref="B69:G69"/>
    <mergeCell ref="B70:G70"/>
    <mergeCell ref="B71:G71"/>
    <mergeCell ref="B72:G72"/>
    <mergeCell ref="B73:G73"/>
    <mergeCell ref="B62:G62"/>
    <mergeCell ref="B63:G63"/>
    <mergeCell ref="B64:G64"/>
    <mergeCell ref="A65:G65"/>
    <mergeCell ref="A66:I66"/>
    <mergeCell ref="A67:I67"/>
    <mergeCell ref="A80:I80"/>
    <mergeCell ref="A81:I81"/>
    <mergeCell ref="A82:H82"/>
    <mergeCell ref="B83:H83"/>
    <mergeCell ref="B84:H84"/>
    <mergeCell ref="A85:H85"/>
    <mergeCell ref="B74:G74"/>
    <mergeCell ref="A75:G75"/>
    <mergeCell ref="A76:I76"/>
    <mergeCell ref="A77:G77"/>
    <mergeCell ref="B78:G78"/>
    <mergeCell ref="A79:G79"/>
    <mergeCell ref="A92:I92"/>
    <mergeCell ref="B93:G93"/>
    <mergeCell ref="B94:G94"/>
    <mergeCell ref="B95:G95"/>
    <mergeCell ref="B96:G96"/>
    <mergeCell ref="B97:G97"/>
    <mergeCell ref="A86:I86"/>
    <mergeCell ref="A87:I87"/>
    <mergeCell ref="B88:G88"/>
    <mergeCell ref="B89:G89"/>
    <mergeCell ref="A90:G90"/>
    <mergeCell ref="A91:I91"/>
    <mergeCell ref="B105:G105"/>
    <mergeCell ref="B107:G107"/>
    <mergeCell ref="B109:G109"/>
    <mergeCell ref="A111:I111"/>
    <mergeCell ref="A112:H112"/>
    <mergeCell ref="B113:H113"/>
    <mergeCell ref="B98:G98"/>
    <mergeCell ref="B99:G99"/>
    <mergeCell ref="A100:G100"/>
    <mergeCell ref="B101:I101"/>
    <mergeCell ref="B102:G102"/>
    <mergeCell ref="B103:G103"/>
    <mergeCell ref="A120:H120"/>
    <mergeCell ref="A121:H121"/>
    <mergeCell ref="A122:H122"/>
    <mergeCell ref="B114:H114"/>
    <mergeCell ref="B115:H115"/>
    <mergeCell ref="B116:H116"/>
    <mergeCell ref="B117:H117"/>
    <mergeCell ref="B118:H118"/>
    <mergeCell ref="B119:H119"/>
  </mergeCells>
  <pageMargins left="0.51181102362204722" right="0.51181102362204722" top="0.78740157480314965" bottom="0.78740157480314965" header="0.31496062992125984" footer="0.31496062992125984"/>
  <pageSetup paperSize="9" scale="46" fitToHeight="0" orientation="portrait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MOTORISTA - Valor mensal</vt:lpstr>
      <vt:lpstr>MOTORISTA - Horas Extras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gisele.oliveira</dc:creator>
  <cp:lastModifiedBy>Taina da Silva Levandovski</cp:lastModifiedBy>
  <cp:lastPrinted>2026-06-02T17:40:40Z</cp:lastPrinted>
  <dcterms:created xsi:type="dcterms:W3CDTF">2011-07-13T17:15:58Z</dcterms:created>
  <dcterms:modified xsi:type="dcterms:W3CDTF">2026-06-02T20:47:47Z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d1718231-e157-4ccc-b6cf-0c2338374c07</vt:lpwstr>
  </property>
</Properties>
</file>