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EstaPasta_de_trabalho"/>
  <mc:AlternateContent xmlns:mc="http://schemas.openxmlformats.org/markup-compatibility/2006">
    <mc:Choice Requires="x15">
      <x15ac:absPath xmlns:x15ac="http://schemas.microsoft.com/office/spreadsheetml/2010/11/ac" url="\\192.168.0.243\dados$\planejamento\Projetos\SECRETARIA PLAN. ARQ. ENG\PROJETOS\INFRAESTRUTURA\PONTES INTERIOR\LICITAÇÃO EXECUÇÃO PONTES\ITEM 01 - Ponte 02 - Linha Benedetti\09 - Arquivos Editáveis\"/>
    </mc:Choice>
  </mc:AlternateContent>
  <bookViews>
    <workbookView xWindow="0" yWindow="0" windowWidth="28800" windowHeight="12435" tabRatio="795" activeTab="1"/>
  </bookViews>
  <sheets>
    <sheet name="RESUMO" sheetId="19" r:id="rId1"/>
    <sheet name="ORÇAMENTO" sheetId="20" r:id="rId2"/>
    <sheet name="CRONOGRAMA" sheetId="9" r:id="rId3"/>
  </sheets>
  <externalReferences>
    <externalReference r:id="rId4"/>
  </externalReferences>
  <definedNames>
    <definedName name="____xlnm.Print_Area_2">#REF!</definedName>
    <definedName name="____xlnm.Print_Area_3">#REF!</definedName>
    <definedName name="____xlnm.Print_Area_3_1">#REF!</definedName>
    <definedName name="____xlnm.Print_Titles_2">#REF!</definedName>
    <definedName name="____xlnm.Print_Titles_3">#REF!</definedName>
    <definedName name="___xlnm.Print_Area_2">#REF!</definedName>
    <definedName name="___xlnm.Print_Area_3">#REF!</definedName>
    <definedName name="___xlnm.Print_Area_3_1">#REF!</definedName>
    <definedName name="___xlnm.Print_Titles_2">#REF!</definedName>
    <definedName name="___xlnm.Print_Titles_3">#REF!</definedName>
    <definedName name="__Anonymous_Sheet_DB__0">#REF!</definedName>
    <definedName name="__xlnm.Print_Area_1">#REF!</definedName>
    <definedName name="__xlnm.Print_Area_2">#REF!</definedName>
    <definedName name="__xlnm.Print_Area_3">#REF!</definedName>
    <definedName name="__xlnm.Print_Area_3_1">#REF!</definedName>
    <definedName name="__xlnm.Print_Titles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2">CRONOGRAMA!$A$1:$Q$36</definedName>
    <definedName name="_xlnm.Print_Area" localSheetId="1">ORÇAMENTO!$A$1:$K$73</definedName>
    <definedName name="_xlnm.Print_Area" localSheetId="0">RESUMO!$A$1:$I$35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">#REF!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OBRA">#REF!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9" l="1"/>
  <c r="J3" i="20"/>
  <c r="G63" i="20"/>
  <c r="C15" i="19"/>
  <c r="C14" i="19"/>
  <c r="C13" i="19"/>
  <c r="C12" i="19"/>
  <c r="C11" i="19"/>
  <c r="H5" i="19"/>
  <c r="J50" i="20"/>
  <c r="I49" i="20" s="1"/>
  <c r="G15" i="19" s="1"/>
  <c r="H50" i="20"/>
  <c r="G49" i="20" s="1"/>
  <c r="F15" i="19" s="1"/>
  <c r="H45" i="20"/>
  <c r="J45" i="20"/>
  <c r="J47" i="20"/>
  <c r="H47" i="20"/>
  <c r="K47" i="20" s="1"/>
  <c r="J46" i="20"/>
  <c r="H46" i="20"/>
  <c r="K46" i="20" s="1"/>
  <c r="J41" i="20"/>
  <c r="H41" i="20"/>
  <c r="J43" i="20"/>
  <c r="H43" i="20"/>
  <c r="J42" i="20"/>
  <c r="H42" i="20"/>
  <c r="J38" i="20"/>
  <c r="J39" i="20"/>
  <c r="H38" i="20"/>
  <c r="H39" i="20"/>
  <c r="J36" i="20"/>
  <c r="K36" i="20" s="1"/>
  <c r="H36" i="20"/>
  <c r="J37" i="20"/>
  <c r="H37" i="20"/>
  <c r="J30" i="20"/>
  <c r="J31" i="20"/>
  <c r="J32" i="20"/>
  <c r="H30" i="20"/>
  <c r="H31" i="20"/>
  <c r="H32" i="20"/>
  <c r="J28" i="20"/>
  <c r="H28" i="20"/>
  <c r="J29" i="20"/>
  <c r="H29" i="20"/>
  <c r="J22" i="20"/>
  <c r="J23" i="20"/>
  <c r="J24" i="20"/>
  <c r="J25" i="20"/>
  <c r="J21" i="20"/>
  <c r="H22" i="20"/>
  <c r="H23" i="20"/>
  <c r="H24" i="20"/>
  <c r="H25" i="20"/>
  <c r="H21" i="20"/>
  <c r="J13" i="20"/>
  <c r="J14" i="20"/>
  <c r="J15" i="20"/>
  <c r="J16" i="20"/>
  <c r="J17" i="20"/>
  <c r="J18" i="20"/>
  <c r="H13" i="20"/>
  <c r="H14" i="20"/>
  <c r="H15" i="20"/>
  <c r="H16" i="20"/>
  <c r="H17" i="20"/>
  <c r="H18" i="20"/>
  <c r="K43" i="20" l="1"/>
  <c r="K41" i="20"/>
  <c r="G35" i="20"/>
  <c r="K37" i="20"/>
  <c r="I27" i="20"/>
  <c r="G13" i="19" s="1"/>
  <c r="G27" i="20"/>
  <c r="F13" i="19" s="1"/>
  <c r="K39" i="20"/>
  <c r="I44" i="20"/>
  <c r="G20" i="20"/>
  <c r="F12" i="19" s="1"/>
  <c r="K30" i="20"/>
  <c r="I35" i="20"/>
  <c r="K42" i="20"/>
  <c r="K50" i="20"/>
  <c r="K49" i="20" s="1"/>
  <c r="H15" i="19" s="1"/>
  <c r="G44" i="20"/>
  <c r="K45" i="20"/>
  <c r="K44" i="20" s="1"/>
  <c r="K40" i="20"/>
  <c r="I40" i="20"/>
  <c r="G40" i="20"/>
  <c r="K38" i="20"/>
  <c r="K28" i="20"/>
  <c r="I20" i="20"/>
  <c r="G12" i="19" s="1"/>
  <c r="K21" i="20"/>
  <c r="K32" i="20"/>
  <c r="K31" i="20"/>
  <c r="K25" i="20"/>
  <c r="K22" i="20"/>
  <c r="K29" i="20"/>
  <c r="K24" i="20"/>
  <c r="K23" i="20"/>
  <c r="K18" i="20"/>
  <c r="K17" i="20"/>
  <c r="K13" i="20"/>
  <c r="K16" i="20"/>
  <c r="K15" i="20"/>
  <c r="K14" i="20"/>
  <c r="G34" i="20" l="1"/>
  <c r="F14" i="19" s="1"/>
  <c r="K35" i="20"/>
  <c r="K34" i="20" s="1"/>
  <c r="H14" i="19" s="1"/>
  <c r="I34" i="20"/>
  <c r="G14" i="19" s="1"/>
  <c r="K27" i="20"/>
  <c r="H13" i="19" s="1"/>
  <c r="K20" i="20"/>
  <c r="H12" i="19" s="1"/>
  <c r="J12" i="20" l="1"/>
  <c r="I11" i="20" s="1"/>
  <c r="G11" i="19" l="1"/>
  <c r="I52" i="20"/>
  <c r="H12" i="20"/>
  <c r="G11" i="20" s="1"/>
  <c r="F11" i="19" l="1"/>
  <c r="G52" i="20"/>
  <c r="K12" i="20"/>
  <c r="K11" i="20" s="1"/>
  <c r="H11" i="19" l="1"/>
  <c r="K52" i="20"/>
  <c r="B4" i="20"/>
  <c r="B3" i="20"/>
  <c r="B2" i="20"/>
  <c r="G23" i="19" l="1"/>
  <c r="F23" i="19"/>
  <c r="J2" i="20"/>
  <c r="Q15" i="9"/>
  <c r="Q16" i="9"/>
  <c r="Q17" i="9"/>
  <c r="D16" i="9" l="1"/>
  <c r="J18" i="9"/>
  <c r="J16" i="9"/>
  <c r="L18" i="9"/>
  <c r="J17" i="9"/>
  <c r="N16" i="9"/>
  <c r="F16" i="9"/>
  <c r="H18" i="9"/>
  <c r="D18" i="9"/>
  <c r="H15" i="9" l="1"/>
  <c r="D15" i="9"/>
  <c r="L17" i="9"/>
  <c r="N17" i="9"/>
  <c r="H17" i="9"/>
  <c r="N15" i="9"/>
  <c r="D17" i="9"/>
  <c r="H16" i="9"/>
  <c r="J15" i="9"/>
  <c r="L15" i="9"/>
  <c r="L16" i="9"/>
  <c r="F15" i="9"/>
  <c r="C25" i="9" l="1"/>
  <c r="L4" i="9"/>
  <c r="F24" i="9" l="1"/>
  <c r="H24" i="9"/>
  <c r="J24" i="9"/>
  <c r="L24" i="9"/>
  <c r="N24" i="9"/>
  <c r="D24" i="9"/>
  <c r="P24" i="9" s="1"/>
  <c r="C4" i="9"/>
  <c r="C5" i="9"/>
  <c r="C6" i="9"/>
  <c r="Q14" i="9" l="1"/>
  <c r="P14" i="9" s="1"/>
  <c r="Q12" i="9"/>
  <c r="P12" i="9" s="1"/>
  <c r="Q11" i="9"/>
  <c r="P11" i="9" s="1"/>
  <c r="H22" i="19"/>
  <c r="C22" i="19"/>
  <c r="H21" i="19"/>
  <c r="C21" i="19"/>
  <c r="B20" i="9" s="1"/>
  <c r="H20" i="19"/>
  <c r="C20" i="19"/>
  <c r="B19" i="9" s="1"/>
  <c r="D19" i="9" l="1"/>
  <c r="H19" i="9"/>
  <c r="Q13" i="9"/>
  <c r="P13" i="9" s="1"/>
  <c r="Q10" i="9" l="1"/>
  <c r="P10" i="9" s="1"/>
  <c r="H23" i="19"/>
  <c r="Q23" i="9"/>
  <c r="I11" i="19" l="1"/>
  <c r="I14" i="19"/>
  <c r="I12" i="19"/>
  <c r="I15" i="19"/>
  <c r="I13" i="19"/>
  <c r="G24" i="19"/>
  <c r="F24" i="19"/>
  <c r="B22" i="9"/>
  <c r="I22" i="19"/>
  <c r="H24" i="19" l="1"/>
  <c r="L13" i="9"/>
  <c r="F13" i="9"/>
  <c r="N13" i="9"/>
  <c r="D12" i="9"/>
  <c r="J12" i="9"/>
  <c r="F12" i="9"/>
  <c r="L12" i="9"/>
  <c r="L11" i="9"/>
  <c r="N11" i="9"/>
  <c r="L14" i="9"/>
  <c r="J14" i="9"/>
  <c r="N14" i="9"/>
  <c r="F14" i="9"/>
  <c r="H14" i="9"/>
  <c r="D14" i="9"/>
  <c r="P23" i="9"/>
  <c r="H10" i="9"/>
  <c r="F10" i="9"/>
  <c r="J10" i="9"/>
  <c r="F18" i="9"/>
  <c r="D22" i="9"/>
  <c r="L22" i="9"/>
  <c r="F22" i="9"/>
  <c r="N22" i="9"/>
  <c r="H22" i="9"/>
  <c r="J22" i="9"/>
  <c r="H12" i="9" l="1"/>
  <c r="N12" i="9"/>
  <c r="J11" i="9"/>
  <c r="H11" i="9"/>
  <c r="H13" i="9"/>
  <c r="D10" i="9"/>
  <c r="D11" i="9"/>
  <c r="D13" i="9"/>
  <c r="L10" i="9"/>
  <c r="F11" i="9"/>
  <c r="J13" i="9"/>
  <c r="N10" i="9"/>
  <c r="D20" i="9"/>
  <c r="F17" i="9"/>
  <c r="F19" i="9"/>
  <c r="N19" i="9"/>
  <c r="J19" i="9"/>
  <c r="L19" i="9"/>
  <c r="N18" i="9"/>
  <c r="F20" i="9" l="1"/>
  <c r="F23" i="9" s="1"/>
  <c r="G23" i="9" s="1"/>
  <c r="G24" i="9" s="1"/>
  <c r="N20" i="9"/>
  <c r="N23" i="9" s="1"/>
  <c r="O23" i="9" s="1"/>
  <c r="O24" i="9" s="1"/>
  <c r="J20" i="9"/>
  <c r="J23" i="9" s="1"/>
  <c r="K23" i="9" s="1"/>
  <c r="K24" i="9" s="1"/>
  <c r="H20" i="9"/>
  <c r="H23" i="9" s="1"/>
  <c r="I23" i="9" s="1"/>
  <c r="I24" i="9" s="1"/>
  <c r="L20" i="9"/>
  <c r="L23" i="9" s="1"/>
  <c r="M23" i="9" s="1"/>
  <c r="M24" i="9" s="1"/>
  <c r="I21" i="19" l="1"/>
  <c r="I20" i="19"/>
  <c r="C13" i="9" l="1"/>
  <c r="I23" i="19" l="1"/>
  <c r="D23" i="9"/>
  <c r="C14" i="9"/>
  <c r="C17" i="9"/>
  <c r="C18" i="9"/>
  <c r="C15" i="9"/>
  <c r="C16" i="9"/>
  <c r="C20" i="9"/>
  <c r="C11" i="9"/>
  <c r="C12" i="9"/>
  <c r="C19" i="9"/>
  <c r="C10" i="9"/>
  <c r="C22" i="9"/>
  <c r="D26" i="9" l="1"/>
  <c r="F26" i="9" s="1"/>
  <c r="H26" i="9" s="1"/>
  <c r="J26" i="9" s="1"/>
  <c r="L26" i="9" s="1"/>
  <c r="N26" i="9" s="1"/>
  <c r="E23" i="9"/>
  <c r="E24" i="9" s="1"/>
  <c r="E26" i="9" s="1"/>
  <c r="G26" i="9" s="1"/>
  <c r="I26" i="9" s="1"/>
  <c r="K26" i="9" s="1"/>
  <c r="M26" i="9" s="1"/>
  <c r="O26" i="9" s="1"/>
  <c r="C23" i="9"/>
</calcChain>
</file>

<file path=xl/sharedStrings.xml><?xml version="1.0" encoding="utf-8"?>
<sst xmlns="http://schemas.openxmlformats.org/spreadsheetml/2006/main" count="223" uniqueCount="137">
  <si>
    <t>BDI:</t>
  </si>
  <si>
    <t>%</t>
  </si>
  <si>
    <r>
      <t>TOTAL (R$) GERAL DA OBRA</t>
    </r>
    <r>
      <rPr>
        <b/>
        <i/>
        <sz val="12"/>
        <color indexed="8"/>
        <rFont val="Calibri"/>
        <family val="2"/>
      </rPr>
      <t/>
    </r>
  </si>
  <si>
    <t>PERCENTAGEM (%)</t>
  </si>
  <si>
    <t>-</t>
  </si>
  <si>
    <t>SERVIÇO</t>
  </si>
  <si>
    <t>SERVIÇOS</t>
  </si>
  <si>
    <t>% NO PERIODO</t>
  </si>
  <si>
    <t>VALOR</t>
  </si>
  <si>
    <t>ÍNDICE</t>
  </si>
  <si>
    <t>PLANILHA</t>
  </si>
  <si>
    <t>C/ BDI</t>
  </si>
  <si>
    <t>S/ BDI</t>
  </si>
  <si>
    <t>VALOR DA PARCELA DETERMINADA COM BASE NO PREÇO MÁXIMO</t>
  </si>
  <si>
    <t>DESCRIÇÃO</t>
  </si>
  <si>
    <t>ENDEREÇO:</t>
  </si>
  <si>
    <t>DATA:</t>
  </si>
  <si>
    <t>ITEM</t>
  </si>
  <si>
    <t>MUNICÍPIO:</t>
  </si>
  <si>
    <t>TOTAL ACUMULADO COM O DESCONTO PROPOSTO</t>
  </si>
  <si>
    <t>PRAZO DE EXECUÇÃO (DIAS CORRIDOS):</t>
  </si>
  <si>
    <t>VALOR PROPOSTO</t>
  </si>
  <si>
    <t xml:space="preserve"> DESCONTO PROPOSTO  /  VALOR DAS PARCELAS</t>
  </si>
  <si>
    <t>OBRA:</t>
  </si>
  <si>
    <t>RESP. TÉCNICO:</t>
  </si>
  <si>
    <t>ORÇAMENTO DISCRIMINATIVO</t>
  </si>
  <si>
    <t>Construção de obra de arte em concreto armado</t>
  </si>
  <si>
    <t>Município de Videira</t>
  </si>
  <si>
    <t>CÓDIGO</t>
  </si>
  <si>
    <t>SERVIÇOS PRELIMINARES</t>
  </si>
  <si>
    <t>1.1</t>
  </si>
  <si>
    <t>M3</t>
  </si>
  <si>
    <t>1.2</t>
  </si>
  <si>
    <t>1.3</t>
  </si>
  <si>
    <t>1.4</t>
  </si>
  <si>
    <t>M</t>
  </si>
  <si>
    <t>1.5</t>
  </si>
  <si>
    <t>1.6</t>
  </si>
  <si>
    <t>UN</t>
  </si>
  <si>
    <t>1.7</t>
  </si>
  <si>
    <t>M2</t>
  </si>
  <si>
    <t>2</t>
  </si>
  <si>
    <t>2.1</t>
  </si>
  <si>
    <t>Enrocamento de pedra arrumada manualmente - pedra de mão comercial - fornecimento e assentamento</t>
  </si>
  <si>
    <t>2.2</t>
  </si>
  <si>
    <t>2.3</t>
  </si>
  <si>
    <t>KG</t>
  </si>
  <si>
    <t>2.4</t>
  </si>
  <si>
    <t>2.5</t>
  </si>
  <si>
    <t>3</t>
  </si>
  <si>
    <t>MESOESTRUTURA (BALDRAMES, PILARES, CORTINAS DE CONCRETO CICLÓPICO E VIGAS TRAVESSEIRO)</t>
  </si>
  <si>
    <t>3.1</t>
  </si>
  <si>
    <t>Fôrmas de compensado resinado 12 mm - uso geral - utilização de 1 vez - confecção, instalação e retirada</t>
  </si>
  <si>
    <t>3.2</t>
  </si>
  <si>
    <t>3.3</t>
  </si>
  <si>
    <t>3.4</t>
  </si>
  <si>
    <t>Concreto ciclópico fck = 20 MPa - confecção em betoneira e lançamento manual - areia, brita e pedra de mão comerciais</t>
  </si>
  <si>
    <t>4</t>
  </si>
  <si>
    <t>SUPRAESTRUTURA (VIGAS PRÉ-MOLDADAS, TABULEIRO E ELEMENTOS PRÉ-MOLDADOS)</t>
  </si>
  <si>
    <t>4.1</t>
  </si>
  <si>
    <t>4.1.1</t>
  </si>
  <si>
    <t>Fôrmas de compensado plastificado 14 mm - uso geral - utilização de 2 vezes - confecção, instalação e retirada</t>
  </si>
  <si>
    <t>4.1.2</t>
  </si>
  <si>
    <t>4.1.3</t>
  </si>
  <si>
    <t>4.1.4</t>
  </si>
  <si>
    <t>Tabuleiro</t>
  </si>
  <si>
    <t>4.2.1</t>
  </si>
  <si>
    <t>4.2.2</t>
  </si>
  <si>
    <t>4.2.3</t>
  </si>
  <si>
    <t>4.3</t>
  </si>
  <si>
    <t>Elementos pré-moldados</t>
  </si>
  <si>
    <t>4.3.1</t>
  </si>
  <si>
    <t>Fôrmas de compensado resinado 10 mm - uso geral - utilização de 3 vezes - confecção, instalação e retirada</t>
  </si>
  <si>
    <t>4.3.2</t>
  </si>
  <si>
    <t>4.3.3</t>
  </si>
  <si>
    <t>5</t>
  </si>
  <si>
    <t>REGULARIZAÇÃO DO ACESSO</t>
  </si>
  <si>
    <t>5.1</t>
  </si>
  <si>
    <t>Reaterro e compactação com soquete vibratório</t>
  </si>
  <si>
    <t>TOTAL GERAL</t>
  </si>
  <si>
    <t>Escavação vertical para infraestrutura, com carga, descarga e transporte de solo de 1ª categoria, com escavadeira hidráulica (caçamba: 1,2 m³ / 155 hp), frota de 3 caminhões basculantes de 18 m³, DMT até 1 km e velocidade média14 km/h. Af_05/2020</t>
  </si>
  <si>
    <t>Entrada de energia elétrica, aérea, trifásica, com caixa de sobrepor, cabo de 10 mm2 e disjuntor DIN 50a (não incluso o poste de concreto). AF_07/2020_PS</t>
  </si>
  <si>
    <t>Execução de central de armadura em canteiro de obra, não incluso mobiliário e equipamentos. Af_04/2016</t>
  </si>
  <si>
    <t>Armação em aço CA-50 - fornecimento, preparo e colocação</t>
  </si>
  <si>
    <t>Responsável Técnico</t>
  </si>
  <si>
    <t xml:space="preserve">
</t>
  </si>
  <si>
    <t>RESUMO GRANDES ITENS</t>
  </si>
  <si>
    <t>CRONOGRAMA FÍSICO FINANCEIRO</t>
  </si>
  <si>
    <t>Demolição de pilares e vigas em concreto armado, de forma mecanizada com martelete, sem reaproveitamento. AF_12/2017</t>
  </si>
  <si>
    <t>INFRAESTRUTURA (CHUMBADORES, SAPATAS e ARRANQUES)</t>
  </si>
  <si>
    <t>Endereço:</t>
  </si>
  <si>
    <t>Município</t>
  </si>
  <si>
    <t>Obra:</t>
  </si>
  <si>
    <t>Data:</t>
  </si>
  <si>
    <t>Resp. Técnico:</t>
  </si>
  <si>
    <t>Fôrmas de compensado resinado 14 mm - uso geral - utilização de 2 vezes - confecção, instalação e retirada</t>
  </si>
  <si>
    <t>Fôrmas de compensado resinado 14 mm - uso geral - utilização de 1 vez - confecção, instalação e retirada</t>
  </si>
  <si>
    <t>Material</t>
  </si>
  <si>
    <t>Locação de ponto para referência topográfica. AF_10/2018</t>
  </si>
  <si>
    <t>Execução de depósito em canteiro de obra em chapa de madeira compensada, não incluso mobiliário. AF_04/2016</t>
  </si>
  <si>
    <t>MATERIAL</t>
  </si>
  <si>
    <t>MÃO DE OBRA</t>
  </si>
  <si>
    <t>TOTAL</t>
  </si>
  <si>
    <t>Guindaste hidráulico autopropelido, com lança telescópica 28,80 m, capacidade máxima 30 T, potência 97 kW, tração 4 x 4 - CHP diurno. AF_11/2014</t>
  </si>
  <si>
    <t>Jonathan Kozikoski Freitas</t>
  </si>
  <si>
    <t>Jonathan K. Freitas</t>
  </si>
  <si>
    <t>COMPOSIÇÃO</t>
  </si>
  <si>
    <t>PLACA DE OBRA EM CHAPA GALVANIZADA, INCLUSIVE ESTRUTURA (1,20x2,00M)</t>
  </si>
  <si>
    <t>Referenciais utilizados como base:</t>
  </si>
  <si>
    <t>Referencial</t>
  </si>
  <si>
    <t>SINAPI</t>
  </si>
  <si>
    <t>SINAPI 12/23</t>
  </si>
  <si>
    <t>SICRO 10/23</t>
  </si>
  <si>
    <t>REFERENCIAL</t>
  </si>
  <si>
    <t>Descrição</t>
  </si>
  <si>
    <t>Quant.</t>
  </si>
  <si>
    <t>Unitário</t>
  </si>
  <si>
    <t>Total</t>
  </si>
  <si>
    <t>Mão de obra</t>
  </si>
  <si>
    <t>Valor total</t>
  </si>
  <si>
    <t>Data Técnica</t>
  </si>
  <si>
    <t>Sub item</t>
  </si>
  <si>
    <t>COMP 01</t>
  </si>
  <si>
    <t>SUBTOTAL</t>
  </si>
  <si>
    <t>Unid</t>
  </si>
  <si>
    <t>SICRO</t>
  </si>
  <si>
    <t>Chumbador de aço CA-50 - D = 20 mm - ancorado na rocha com cartucho de cimento - fornecimento, perfuração e instalação</t>
  </si>
  <si>
    <t>CONCRETAGEM DE SAPATAS, FCK 30 MPA, COM USO DE BOMBA LANÇAMENTO, ADENSAMENTO E ACABAMENTO. AF_11/2016</t>
  </si>
  <si>
    <t>3.5</t>
  </si>
  <si>
    <t>CONCRETAGEM DE BLOCOS DE COROAMENTO E VIGAS BALDRAMES, FCK 30 MPA, COM USO DE BOMBA LANÇAMENTO, ADENSAMENTO E ACABAMENTO. AF_06/2017</t>
  </si>
  <si>
    <t>CONCRETAGEM DE CORTINA DE CONTENÇÃO, ATRAVÉS DE BOMBA LANÇAMENTO, ADENSAMENTO E ACABAMENTO. AF_07/2019</t>
  </si>
  <si>
    <t>CONCRETAGEM DE VIGAS E LAJES, FCK=25 MPA, PARA LAJES PREMOLDADAS COM USO DE BOMBA - LANÇAMENTO, ADENSAMENTO E ACABAMENTO. AF_02/2022_PS</t>
  </si>
  <si>
    <t>1</t>
  </si>
  <si>
    <t xml:space="preserve"> Vigas pré-moldadas</t>
  </si>
  <si>
    <t xml:space="preserve">4.2 </t>
  </si>
  <si>
    <t>Estrada Vicinal, Linha Benedetti, Videira - SC</t>
  </si>
  <si>
    <t>CHP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</si>
</sst>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"/>
    <numFmt numFmtId="166" formatCode="0.0000%"/>
    <numFmt numFmtId="167" formatCode="_-&quot;R$ &quot;* #,##0.00_-;&quot;-R$ &quot;* #,##0.00_-;_-&quot;R$ &quot;* \-??_-;_-@_-"/>
    <numFmt numFmtId="168" formatCode="_-* #,##0.00_-;\-* #,##0.00_-;_-* \-??_-;_-@_-"/>
    <numFmt numFmtId="169" formatCode="_(* #,##0.00_);_(* \(#,##0.00\);_(* \-??_);_(@_)"/>
    <numFmt numFmtId="170" formatCode="#,##0.00\ ;&quot; (&quot;#,##0.00\);&quot; -&quot;#\ ;@\ "/>
    <numFmt numFmtId="171" formatCode="00"/>
    <numFmt numFmtId="172" formatCode="#,##0.00_);[Red]\-#,##0.00;"/>
    <numFmt numFmtId="173" formatCode="#,##0.00_);[Red]\-#,##0.0;"/>
    <numFmt numFmtId="174" formatCode="#."/>
    <numFmt numFmtId="175" formatCode="&quot;N$&quot;#,##0_);\(&quot;N$&quot;#,##0\)"/>
    <numFmt numFmtId="176" formatCode="_-&quot;$&quot;* #,##0_-;\-&quot;$&quot;* #,##0_-;_-&quot;$&quot;* &quot;-&quot;_-;_-@_-"/>
    <numFmt numFmtId="177" formatCode="_-&quot;$&quot;* #,##0.00_-;\-&quot;$&quot;* #,##0.00_-;_-&quot;$&quot;* &quot;-&quot;??_-;_-@_-"/>
    <numFmt numFmtId="178" formatCode="_([$€-2]* #,##0.00_);_([$€-2]* \(#,##0.00\);_([$€-2]* &quot;-&quot;??_)"/>
    <numFmt numFmtId="179" formatCode="_ * #,##0_ ;_ * \-#,##0_ ;_ * &quot;-&quot;_ ;_ @_ "/>
    <numFmt numFmtId="180" formatCode="_ * #,##0.00_ ;_ * \-#,##0.00_ ;_ * &quot;-&quot;??_ ;_ @_ "/>
    <numFmt numFmtId="181" formatCode="#,##0.00;[Red]\-#,##0.00;"/>
    <numFmt numFmtId="182" formatCode="_ &quot;S/&quot;* #,##0_ ;_ &quot;S/&quot;* \-#,##0_ ;_ &quot;S/&quot;* &quot;-&quot;_ ;_ @_ "/>
    <numFmt numFmtId="183" formatCode="_ &quot;S/&quot;* #,##0.00_ ;_ &quot;S/&quot;* \-#,##0.00_ ;_ &quot;S/&quot;* &quot;-&quot;??_ ;_ @_ "/>
    <numFmt numFmtId="184" formatCode="0.0000000"/>
    <numFmt numFmtId="185" formatCode="##&quot;.&quot;###&quot;.&quot;###&quot;-&quot;#"/>
    <numFmt numFmtId="186" formatCode="0.000000%"/>
    <numFmt numFmtId="187" formatCode="&quot;R$&quot;\ #,##0.00"/>
    <numFmt numFmtId="188" formatCode="0.000%"/>
    <numFmt numFmtId="189" formatCode="0.0%"/>
    <numFmt numFmtId="190" formatCode="#\ &quot;DIAS&quot;"/>
    <numFmt numFmtId="191" formatCode="&quot;R$ &quot;#,##0.00"/>
    <numFmt numFmtId="192" formatCode="_-[$R$-416]\ * #,##0.00_-;\-[$R$-416]\ * #,##0.00_-;_-[$R$-416]\ * &quot;-&quot;??_-;_-@_-"/>
  </numFmts>
  <fonts count="9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1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  <charset val="204"/>
    </font>
    <font>
      <sz val="12"/>
      <color indexed="8"/>
      <name val="Arial"/>
      <family val="2"/>
    </font>
    <font>
      <sz val="10"/>
      <name val="Arial"/>
      <family val="2"/>
      <charset val="1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Helv"/>
    </font>
    <font>
      <sz val="11"/>
      <color indexed="52"/>
      <name val="Calibri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10"/>
      <name val="Geneva"/>
    </font>
    <font>
      <sz val="10"/>
      <name val="BERNHARD"/>
    </font>
    <font>
      <sz val="10"/>
      <name val="Helv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20"/>
      <name val="Arial"/>
      <family val="2"/>
    </font>
    <font>
      <b/>
      <sz val="12"/>
      <name val="Helv"/>
    </font>
    <font>
      <b/>
      <sz val="1"/>
      <color indexed="16"/>
      <name val="Courier"/>
      <family val="3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Arial"/>
      <family val="2"/>
    </font>
    <font>
      <b/>
      <sz val="8"/>
      <name val="Times New Roman"/>
      <family val="1"/>
    </font>
    <font>
      <sz val="8"/>
      <name val="Helv"/>
    </font>
    <font>
      <sz val="1"/>
      <color indexed="18"/>
      <name val="Courier"/>
      <family val="3"/>
    </font>
    <font>
      <b/>
      <sz val="10"/>
      <name val="Calibri"/>
      <family val="2"/>
    </font>
    <font>
      <sz val="10"/>
      <name val="Helv"/>
      <charset val="204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6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2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9.9"/>
      <color theme="10"/>
      <name val="Calibri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0"/>
      <name val="MS Sans Serif"/>
    </font>
    <font>
      <u/>
      <sz val="10"/>
      <color theme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indexed="8"/>
      <name val="Calibri"/>
      <family val="2"/>
    </font>
    <font>
      <sz val="11"/>
      <color indexed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</fonts>
  <fills count="6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29"/>
      </patternFill>
    </fill>
    <fill>
      <patternFill patternType="solid">
        <fgColor indexed="45"/>
        <bgColor indexed="29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47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42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26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64"/>
      </right>
      <top/>
      <bottom style="dotted">
        <color indexed="8"/>
      </bottom>
      <diagonal/>
    </border>
    <border>
      <left style="thin">
        <color indexed="64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/>
      <right/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dotted">
        <color indexed="8"/>
      </bottom>
      <diagonal/>
    </border>
    <border>
      <left/>
      <right/>
      <top style="thin">
        <color indexed="64"/>
      </top>
      <bottom style="dotted">
        <color indexed="8"/>
      </bottom>
      <diagonal/>
    </border>
    <border>
      <left/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28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14" borderId="0" applyNumberFormat="0" applyBorder="0" applyAlignment="0" applyProtection="0"/>
    <xf numFmtId="0" fontId="14" fillId="7" borderId="0" applyNumberFormat="0" applyBorder="0" applyAlignment="0" applyProtection="0"/>
    <xf numFmtId="0" fontId="14" fillId="14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5" borderId="0" applyNumberFormat="0" applyBorder="0" applyAlignment="0" applyProtection="0"/>
    <xf numFmtId="0" fontId="14" fillId="6" borderId="0" applyNumberFormat="0" applyBorder="0" applyAlignment="0" applyProtection="0"/>
    <xf numFmtId="0" fontId="14" fillId="15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2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20" borderId="0" applyNumberFormat="0" applyBorder="0" applyAlignment="0" applyProtection="0"/>
    <xf numFmtId="0" fontId="14" fillId="10" borderId="0" applyNumberFormat="0" applyBorder="0" applyAlignment="0" applyProtection="0"/>
    <xf numFmtId="0" fontId="14" fillId="20" borderId="0" applyNumberFormat="0" applyBorder="0" applyAlignment="0" applyProtection="0"/>
    <xf numFmtId="0" fontId="14" fillId="10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1" borderId="0" applyNumberFormat="0" applyBorder="0" applyAlignment="0" applyProtection="0"/>
    <xf numFmtId="0" fontId="14" fillId="21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14" borderId="0" applyNumberFormat="0" applyBorder="0" applyAlignment="0" applyProtection="0"/>
    <xf numFmtId="0" fontId="14" fillId="3" borderId="0" applyNumberFormat="0" applyBorder="0" applyAlignment="0" applyProtection="0"/>
    <xf numFmtId="0" fontId="14" fillId="14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9" borderId="0" applyNumberFormat="0" applyBorder="0" applyAlignment="0" applyProtection="0"/>
    <xf numFmtId="0" fontId="14" fillId="6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23" borderId="0" applyNumberFormat="0" applyBorder="0" applyAlignment="0" applyProtection="0"/>
    <xf numFmtId="0" fontId="14" fillId="12" borderId="0" applyNumberFormat="0" applyBorder="0" applyAlignment="0" applyProtection="0"/>
    <xf numFmtId="0" fontId="14" fillId="23" borderId="0" applyNumberFormat="0" applyBorder="0" applyAlignment="0" applyProtection="0"/>
    <xf numFmtId="0" fontId="14" fillId="12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27" borderId="0" applyNumberFormat="0" applyBorder="0" applyAlignment="0" applyProtection="0"/>
    <xf numFmtId="0" fontId="30" fillId="6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20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3" borderId="0" applyNumberFormat="0" applyBorder="0" applyAlignment="0" applyProtection="0"/>
    <xf numFmtId="0" fontId="30" fillId="3" borderId="0" applyNumberFormat="0" applyBorder="0" applyAlignment="0" applyProtection="0"/>
    <xf numFmtId="0" fontId="30" fillId="30" borderId="0" applyNumberFormat="0" applyBorder="0" applyAlignment="0" applyProtection="0"/>
    <xf numFmtId="0" fontId="30" fillId="6" borderId="0" applyNumberFormat="0" applyBorder="0" applyAlignment="0" applyProtection="0"/>
    <xf numFmtId="0" fontId="30" fillId="31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32" borderId="0" applyNumberFormat="0" applyBorder="0" applyAlignment="0" applyProtection="0"/>
    <xf numFmtId="0" fontId="20" fillId="6" borderId="0" applyNumberFormat="0" applyBorder="0" applyAlignment="0" applyProtection="0"/>
    <xf numFmtId="0" fontId="20" fillId="13" borderId="0" applyNumberFormat="0" applyBorder="0" applyAlignment="0" applyProtection="0"/>
    <xf numFmtId="0" fontId="36" fillId="0" borderId="1" applyNumberFormat="0" applyFill="0" applyAlignment="0" applyProtection="0"/>
    <xf numFmtId="0" fontId="36" fillId="0" borderId="1" applyNumberFormat="0" applyFill="0" applyAlignment="0" applyProtection="0"/>
    <xf numFmtId="0" fontId="37" fillId="0" borderId="2" applyNumberFormat="0" applyFill="0" applyAlignment="0" applyProtection="0"/>
    <xf numFmtId="0" fontId="37" fillId="0" borderId="2" applyNumberFormat="0" applyFill="0" applyAlignment="0" applyProtection="0"/>
    <xf numFmtId="0" fontId="38" fillId="0" borderId="3" applyNumberFormat="0" applyFill="0" applyAlignment="0" applyProtection="0"/>
    <xf numFmtId="0" fontId="38" fillId="0" borderId="3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1" fillId="34" borderId="4"/>
    <xf numFmtId="0" fontId="31" fillId="34" borderId="4" applyNumberFormat="0" applyAlignment="0" applyProtection="0"/>
    <xf numFmtId="0" fontId="31" fillId="34" borderId="4" applyNumberFormat="0" applyAlignment="0" applyProtection="0"/>
    <xf numFmtId="0" fontId="31" fillId="34" borderId="4" applyNumberFormat="0" applyAlignment="0" applyProtection="0"/>
    <xf numFmtId="0" fontId="25" fillId="33" borderId="4" applyNumberFormat="0" applyAlignment="0" applyProtection="0"/>
    <xf numFmtId="0" fontId="25" fillId="33" borderId="4" applyNumberFormat="0" applyAlignment="0" applyProtection="0"/>
    <xf numFmtId="0" fontId="25" fillId="33" borderId="4" applyNumberFormat="0" applyAlignment="0" applyProtection="0"/>
    <xf numFmtId="0" fontId="31" fillId="34" borderId="4" applyNumberFormat="0" applyAlignment="0" applyProtection="0"/>
    <xf numFmtId="0" fontId="25" fillId="33" borderId="4" applyNumberFormat="0" applyAlignment="0" applyProtection="0"/>
    <xf numFmtId="0" fontId="31" fillId="35" borderId="4" applyNumberFormat="0" applyAlignment="0" applyProtection="0"/>
    <xf numFmtId="0" fontId="31" fillId="35" borderId="4" applyNumberFormat="0" applyAlignment="0" applyProtection="0"/>
    <xf numFmtId="0" fontId="31" fillId="35" borderId="4" applyNumberFormat="0" applyAlignment="0" applyProtection="0"/>
    <xf numFmtId="0" fontId="39" fillId="0" borderId="0"/>
    <xf numFmtId="0" fontId="27" fillId="36" borderId="5" applyNumberFormat="0" applyAlignment="0" applyProtection="0"/>
    <xf numFmtId="0" fontId="27" fillId="37" borderId="5" applyNumberFormat="0" applyAlignment="0" applyProtection="0"/>
    <xf numFmtId="0" fontId="40" fillId="0" borderId="6" applyNumberFormat="0" applyFill="0" applyAlignment="0" applyProtection="0"/>
    <xf numFmtId="0" fontId="40" fillId="0" borderId="6" applyNumberFormat="0" applyFill="0" applyAlignment="0" applyProtection="0"/>
    <xf numFmtId="0" fontId="26" fillId="0" borderId="7" applyNumberFormat="0" applyFill="0" applyAlignment="0" applyProtection="0"/>
    <xf numFmtId="0" fontId="40" fillId="0" borderId="6" applyNumberFormat="0" applyFill="0" applyAlignment="0" applyProtection="0"/>
    <xf numFmtId="174" fontId="41" fillId="0" borderId="0">
      <protection locked="0"/>
    </xf>
    <xf numFmtId="38" fontId="42" fillId="0" borderId="0" applyFont="0" applyFill="0" applyBorder="0" applyAlignment="0" applyProtection="0"/>
    <xf numFmtId="40" fontId="43" fillId="0" borderId="0" applyFont="0" applyFill="0" applyBorder="0" applyAlignment="0" applyProtection="0"/>
    <xf numFmtId="174" fontId="41" fillId="0" borderId="0">
      <protection locked="0"/>
    </xf>
    <xf numFmtId="0" fontId="44" fillId="0" borderId="0"/>
    <xf numFmtId="0" fontId="45" fillId="0" borderId="0"/>
    <xf numFmtId="0" fontId="44" fillId="0" borderId="0"/>
    <xf numFmtId="0" fontId="45" fillId="0" borderId="0"/>
    <xf numFmtId="0" fontId="30" fillId="38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0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6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174" fontId="41" fillId="0" borderId="0">
      <protection locked="0"/>
    </xf>
    <xf numFmtId="175" fontId="8" fillId="0" borderId="0">
      <alignment horizontal="center"/>
    </xf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4" fontId="41" fillId="0" borderId="0">
      <protection locked="0"/>
    </xf>
    <xf numFmtId="174" fontId="41" fillId="0" borderId="0">
      <protection locked="0"/>
    </xf>
    <xf numFmtId="0" fontId="46" fillId="0" borderId="0">
      <protection locked="0"/>
    </xf>
    <xf numFmtId="0" fontId="47" fillId="0" borderId="0">
      <protection locked="0"/>
    </xf>
    <xf numFmtId="0" fontId="47" fillId="0" borderId="0">
      <protection locked="0"/>
    </xf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29" borderId="0" applyNumberFormat="0" applyBorder="0" applyAlignment="0" applyProtection="0"/>
    <xf numFmtId="0" fontId="30" fillId="43" borderId="0" applyNumberFormat="0" applyBorder="0" applyAlignment="0" applyProtection="0"/>
    <xf numFmtId="0" fontId="30" fillId="18" borderId="0" applyNumberFormat="0" applyBorder="0" applyAlignment="0" applyProtection="0"/>
    <xf numFmtId="0" fontId="30" fillId="44" borderId="0" applyNumberFormat="0" applyBorder="0" applyAlignment="0" applyProtection="0"/>
    <xf numFmtId="0" fontId="30" fillId="45" borderId="0" applyNumberFormat="0" applyBorder="0" applyAlignment="0" applyProtection="0"/>
    <xf numFmtId="0" fontId="30" fillId="30" borderId="0" applyNumberFormat="0" applyBorder="0" applyAlignment="0" applyProtection="0"/>
    <xf numFmtId="0" fontId="30" fillId="26" borderId="0" applyNumberFormat="0" applyBorder="0" applyAlignment="0" applyProtection="0"/>
    <xf numFmtId="0" fontId="30" fillId="31" borderId="0" applyNumberFormat="0" applyBorder="0" applyAlignment="0" applyProtection="0"/>
    <xf numFmtId="0" fontId="30" fillId="39" borderId="0" applyNumberFormat="0" applyBorder="0" applyAlignment="0" applyProtection="0"/>
    <xf numFmtId="0" fontId="30" fillId="46" borderId="0" applyNumberFormat="0" applyBorder="0" applyAlignment="0" applyProtection="0"/>
    <xf numFmtId="0" fontId="23" fillId="47" borderId="4"/>
    <xf numFmtId="0" fontId="23" fillId="16" borderId="4" applyNumberFormat="0" applyAlignment="0" applyProtection="0"/>
    <xf numFmtId="0" fontId="23" fillId="16" borderId="4" applyNumberFormat="0" applyAlignment="0" applyProtection="0"/>
    <xf numFmtId="0" fontId="23" fillId="16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21" borderId="4" applyNumberFormat="0" applyAlignment="0" applyProtection="0"/>
    <xf numFmtId="0" fontId="23" fillId="16" borderId="4" applyNumberFormat="0" applyAlignment="0" applyProtection="0"/>
    <xf numFmtId="0" fontId="23" fillId="21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9" fillId="1" borderId="8" applyFont="0" applyFill="0" applyBorder="0" applyAlignment="0">
      <alignment horizontal="center" vertical="center"/>
    </xf>
    <xf numFmtId="0" fontId="32" fillId="0" borderId="0"/>
    <xf numFmtId="0" fontId="59" fillId="0" borderId="0"/>
    <xf numFmtId="0" fontId="59" fillId="0" borderId="0"/>
    <xf numFmtId="178" fontId="8" fillId="0" borderId="0" applyFont="0" applyFill="0" applyBorder="0" applyAlignment="0" applyProtection="0"/>
    <xf numFmtId="169" fontId="14" fillId="0" borderId="0"/>
    <xf numFmtId="169" fontId="8" fillId="0" borderId="0"/>
    <xf numFmtId="169" fontId="14" fillId="0" borderId="0"/>
    <xf numFmtId="169" fontId="8" fillId="0" borderId="0"/>
    <xf numFmtId="169" fontId="8" fillId="0" borderId="0"/>
    <xf numFmtId="169" fontId="8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174" fontId="41" fillId="0" borderId="0"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38" fontId="7" fillId="48" borderId="0" applyNumberFormat="0" applyBorder="0" applyAlignment="0" applyProtection="0"/>
    <xf numFmtId="0" fontId="49" fillId="0" borderId="0">
      <alignment horizontal="left"/>
    </xf>
    <xf numFmtId="174" fontId="50" fillId="0" borderId="0">
      <protection locked="0"/>
    </xf>
    <xf numFmtId="174" fontId="50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5" borderId="0" applyNumberFormat="0" applyBorder="0" applyAlignment="0" applyProtection="0"/>
    <xf numFmtId="0" fontId="21" fillId="11" borderId="0" applyNumberFormat="0" applyBorder="0" applyAlignment="0" applyProtection="0"/>
    <xf numFmtId="10" fontId="7" fillId="48" borderId="9" applyNumberFormat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51" fillId="0" borderId="1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9" fillId="0" borderId="0" applyFill="0" applyBorder="0" applyAlignment="0" applyProtection="0"/>
    <xf numFmtId="167" fontId="8" fillId="0" borderId="0"/>
    <xf numFmtId="167" fontId="8" fillId="0" borderId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167" fontId="8" fillId="0" borderId="0"/>
    <xf numFmtId="44" fontId="8" fillId="0" borderId="0" applyFill="0" applyBorder="0" applyAlignment="0" applyProtection="0"/>
    <xf numFmtId="40" fontId="14" fillId="0" borderId="0"/>
    <xf numFmtId="181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44" fontId="8" fillId="0" borderId="0" applyFill="0" applyBorder="0" applyAlignment="0" applyProtection="0"/>
    <xf numFmtId="167" fontId="8" fillId="0" borderId="0"/>
    <xf numFmtId="44" fontId="8" fillId="0" borderId="0" applyFill="0" applyBorder="0" applyAlignment="0" applyProtection="0"/>
    <xf numFmtId="167" fontId="14" fillId="0" borderId="0"/>
    <xf numFmtId="167" fontId="8" fillId="0" borderId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167" fontId="14" fillId="0" borderId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167" fontId="14" fillId="0" borderId="0"/>
    <xf numFmtId="167" fontId="14" fillId="0" borderId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7" fontId="14" fillId="0" borderId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60" fillId="0" borderId="0" applyFont="0" applyFill="0" applyBorder="0" applyAlignment="0" applyProtection="0"/>
    <xf numFmtId="44" fontId="14" fillId="0" borderId="0" applyFont="0" applyFill="0" applyBorder="0" applyAlignment="0" applyProtection="0"/>
    <xf numFmtId="167" fontId="14" fillId="0" borderId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61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46" fillId="0" borderId="0">
      <protection locked="0"/>
    </xf>
    <xf numFmtId="0" fontId="22" fillId="21" borderId="0" applyNumberFormat="0" applyBorder="0" applyAlignment="0" applyProtection="0"/>
    <xf numFmtId="0" fontId="52" fillId="49" borderId="0" applyNumberFormat="0" applyBorder="0" applyAlignment="0" applyProtection="0"/>
    <xf numFmtId="0" fontId="52" fillId="21" borderId="0" applyNumberFormat="0" applyBorder="0" applyAlignment="0" applyProtection="0"/>
    <xf numFmtId="0" fontId="52" fillId="21" borderId="0" applyNumberFormat="0" applyBorder="0" applyAlignment="0" applyProtection="0"/>
    <xf numFmtId="37" fontId="53" fillId="0" borderId="0"/>
    <xf numFmtId="184" fontId="8" fillId="0" borderId="0"/>
    <xf numFmtId="0" fontId="33" fillId="0" borderId="0"/>
    <xf numFmtId="0" fontId="33" fillId="0" borderId="0"/>
    <xf numFmtId="0" fontId="33" fillId="0" borderId="0"/>
    <xf numFmtId="0" fontId="75" fillId="0" borderId="0"/>
    <xf numFmtId="0" fontId="14" fillId="0" borderId="0"/>
    <xf numFmtId="0" fontId="75" fillId="0" borderId="0"/>
    <xf numFmtId="0" fontId="14" fillId="0" borderId="0"/>
    <xf numFmtId="0" fontId="3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/>
    <xf numFmtId="0" fontId="54" fillId="0" borderId="0" applyNumberFormat="0" applyFill="0" applyBorder="0" applyAlignment="0" applyProtection="0"/>
    <xf numFmtId="0" fontId="14" fillId="0" borderId="0"/>
    <xf numFmtId="0" fontId="73" fillId="0" borderId="0"/>
    <xf numFmtId="0" fontId="73" fillId="0" borderId="0"/>
    <xf numFmtId="0" fontId="73" fillId="0" borderId="0"/>
    <xf numFmtId="0" fontId="14" fillId="0" borderId="0"/>
    <xf numFmtId="0" fontId="73" fillId="0" borderId="0"/>
    <xf numFmtId="0" fontId="73" fillId="0" borderId="0"/>
    <xf numFmtId="0" fontId="14" fillId="0" borderId="0"/>
    <xf numFmtId="0" fontId="73" fillId="0" borderId="0"/>
    <xf numFmtId="0" fontId="73" fillId="0" borderId="0"/>
    <xf numFmtId="0" fontId="8" fillId="0" borderId="0"/>
    <xf numFmtId="0" fontId="8" fillId="0" borderId="0" applyNumberFormat="0" applyFont="0" applyFill="0" applyBorder="0" applyAlignment="0" applyProtection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 applyNumberFormat="0" applyFont="0" applyFill="0" applyBorder="0" applyAlignment="0" applyProtection="0"/>
    <xf numFmtId="0" fontId="8" fillId="0" borderId="0"/>
    <xf numFmtId="0" fontId="3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75" fillId="0" borderId="0"/>
    <xf numFmtId="0" fontId="8" fillId="0" borderId="0"/>
    <xf numFmtId="0" fontId="33" fillId="0" borderId="0"/>
    <xf numFmtId="0" fontId="33" fillId="0" borderId="0"/>
    <xf numFmtId="0" fontId="75" fillId="0" borderId="0"/>
    <xf numFmtId="0" fontId="8" fillId="0" borderId="0"/>
    <xf numFmtId="0" fontId="7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3" fillId="0" borderId="0"/>
    <xf numFmtId="0" fontId="7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54" fillId="0" borderId="0"/>
    <xf numFmtId="0" fontId="54" fillId="0" borderId="0"/>
    <xf numFmtId="0" fontId="14" fillId="0" borderId="0"/>
    <xf numFmtId="0" fontId="14" fillId="50" borderId="11"/>
    <xf numFmtId="0" fontId="14" fillId="51" borderId="11" applyNumberFormat="0" applyAlignment="0" applyProtection="0"/>
    <xf numFmtId="0" fontId="14" fillId="51" borderId="11" applyNumberFormat="0" applyAlignment="0" applyProtection="0"/>
    <xf numFmtId="0" fontId="14" fillId="51" borderId="11" applyNumberFormat="0" applyAlignment="0" applyProtection="0"/>
    <xf numFmtId="0" fontId="8" fillId="12" borderId="11" applyNumberFormat="0" applyFont="0" applyAlignment="0" applyProtection="0"/>
    <xf numFmtId="0" fontId="8" fillId="12" borderId="11" applyNumberFormat="0" applyFont="0" applyAlignment="0" applyProtection="0"/>
    <xf numFmtId="0" fontId="8" fillId="12" borderId="11" applyNumberFormat="0" applyFont="0" applyAlignment="0" applyProtection="0"/>
    <xf numFmtId="0" fontId="14" fillId="51" borderId="11" applyNumberFormat="0" applyAlignment="0" applyProtection="0"/>
    <xf numFmtId="0" fontId="8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0" fontId="14" fillId="12" borderId="11" applyNumberFormat="0" applyFont="0" applyAlignment="0" applyProtection="0"/>
    <xf numFmtId="174" fontId="41" fillId="0" borderId="0">
      <protection locked="0"/>
    </xf>
    <xf numFmtId="10" fontId="8" fillId="0" borderId="0" applyFont="0" applyFill="0" applyBorder="0" applyAlignment="0" applyProtection="0"/>
    <xf numFmtId="9" fontId="14" fillId="0" borderId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55" fillId="0" borderId="12" applyNumberFormat="0" applyFont="0" applyBorder="0" applyAlignment="0"/>
    <xf numFmtId="9" fontId="6" fillId="0" borderId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/>
    <xf numFmtId="9" fontId="8" fillId="0" borderId="0" applyFill="0" applyBorder="0" applyAlignment="0" applyProtection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0" fontId="46" fillId="0" borderId="0">
      <protection locked="0"/>
    </xf>
    <xf numFmtId="38" fontId="56" fillId="0" borderId="0"/>
    <xf numFmtId="0" fontId="24" fillId="34" borderId="13"/>
    <xf numFmtId="0" fontId="24" fillId="34" borderId="13" applyNumberFormat="0" applyAlignment="0" applyProtection="0"/>
    <xf numFmtId="0" fontId="24" fillId="34" borderId="13" applyNumberFormat="0" applyAlignment="0" applyProtection="0"/>
    <xf numFmtId="0" fontId="24" fillId="34" borderId="13" applyNumberFormat="0" applyAlignment="0" applyProtection="0"/>
    <xf numFmtId="0" fontId="24" fillId="33" borderId="13" applyNumberFormat="0" applyAlignment="0" applyProtection="0"/>
    <xf numFmtId="0" fontId="24" fillId="33" borderId="13" applyNumberFormat="0" applyAlignment="0" applyProtection="0"/>
    <xf numFmtId="0" fontId="24" fillId="33" borderId="13" applyNumberFormat="0" applyAlignment="0" applyProtection="0"/>
    <xf numFmtId="0" fontId="24" fillId="34" borderId="13" applyNumberFormat="0" applyAlignment="0" applyProtection="0"/>
    <xf numFmtId="0" fontId="24" fillId="33" borderId="13" applyNumberFormat="0" applyAlignment="0" applyProtection="0"/>
    <xf numFmtId="0" fontId="24" fillId="35" borderId="13" applyNumberFormat="0" applyAlignment="0" applyProtection="0"/>
    <xf numFmtId="0" fontId="24" fillId="35" borderId="13" applyNumberFormat="0" applyAlignment="0" applyProtection="0"/>
    <xf numFmtId="0" fontId="24" fillId="35" borderId="13" applyNumberFormat="0" applyAlignment="0" applyProtection="0"/>
    <xf numFmtId="174" fontId="57" fillId="0" borderId="0">
      <protection locked="0"/>
    </xf>
    <xf numFmtId="168" fontId="8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70" fontId="8" fillId="0" borderId="0" applyFill="0" applyBorder="0" applyAlignment="0" applyProtection="0"/>
    <xf numFmtId="170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165" fontId="8" fillId="0" borderId="0"/>
    <xf numFmtId="165" fontId="8" fillId="0" borderId="0"/>
    <xf numFmtId="165" fontId="8" fillId="0" borderId="0" applyFill="0" applyBorder="0" applyAlignment="0" applyProtection="0"/>
    <xf numFmtId="43" fontId="14" fillId="0" borderId="0" applyFont="0" applyFill="0" applyBorder="0" applyAlignment="0" applyProtection="0"/>
    <xf numFmtId="165" fontId="8" fillId="0" borderId="0"/>
    <xf numFmtId="165" fontId="8" fillId="0" borderId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5" fontId="8" fillId="0" borderId="0"/>
    <xf numFmtId="165" fontId="8" fillId="0" borderId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ill="0" applyBorder="0" applyAlignment="0" applyProtection="0"/>
    <xf numFmtId="165" fontId="8" fillId="0" borderId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9" fontId="14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15" fillId="0" borderId="0" applyFill="0" applyBorder="0" applyAlignment="0" applyProtection="0"/>
    <xf numFmtId="0" fontId="51" fillId="0" borderId="0"/>
    <xf numFmtId="0" fontId="26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8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36" fillId="0" borderId="1" applyNumberFormat="0" applyFill="0" applyAlignment="0" applyProtection="0"/>
    <xf numFmtId="0" fontId="18" fillId="0" borderId="15" applyNumberFormat="0" applyFill="0" applyAlignment="0" applyProtection="0"/>
    <xf numFmtId="0" fontId="37" fillId="0" borderId="2" applyNumberFormat="0" applyFill="0" applyAlignment="0" applyProtection="0"/>
    <xf numFmtId="0" fontId="19" fillId="0" borderId="16" applyNumberFormat="0" applyFill="0" applyAlignment="0" applyProtection="0"/>
    <xf numFmtId="0" fontId="38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5" fillId="0" borderId="0"/>
    <xf numFmtId="0" fontId="3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9" fillId="0" borderId="18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7" applyNumberFormat="0" applyFill="0" applyAlignment="0" applyProtection="0"/>
    <xf numFmtId="0" fontId="29" fillId="0" borderId="18" applyNumberFormat="0" applyFill="0" applyAlignment="0" applyProtection="0"/>
    <xf numFmtId="0" fontId="29" fillId="0" borderId="17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7" fillId="36" borderId="5" applyNumberFormat="0" applyAlignment="0" applyProtection="0"/>
    <xf numFmtId="0" fontId="27" fillId="36" borderId="5" applyNumberFormat="0" applyAlignment="0" applyProtection="0"/>
    <xf numFmtId="43" fontId="14" fillId="0" borderId="0" applyFont="0" applyFill="0" applyBorder="0" applyAlignment="0" applyProtection="0"/>
    <xf numFmtId="43" fontId="9" fillId="0" borderId="0" applyFill="0" applyBorder="0" applyAlignment="0" applyProtection="0"/>
    <xf numFmtId="168" fontId="14" fillId="0" borderId="0"/>
    <xf numFmtId="168" fontId="14" fillId="0" borderId="0"/>
    <xf numFmtId="169" fontId="14" fillId="0" borderId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0" fontId="8" fillId="0" borderId="0" applyFill="0" applyBorder="0" applyAlignment="0" applyProtection="0"/>
    <xf numFmtId="170" fontId="8" fillId="0" borderId="0" applyFill="0" applyBorder="0" applyAlignment="0" applyProtection="0"/>
    <xf numFmtId="168" fontId="14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168" fontId="14" fillId="0" borderId="0"/>
    <xf numFmtId="168" fontId="14" fillId="0" borderId="0"/>
    <xf numFmtId="168" fontId="14" fillId="0" borderId="0"/>
    <xf numFmtId="168" fontId="14" fillId="0" borderId="0"/>
    <xf numFmtId="43" fontId="33" fillId="0" borderId="0" applyFont="0" applyFill="0" applyBorder="0" applyAlignment="0" applyProtection="0"/>
    <xf numFmtId="168" fontId="8" fillId="0" borderId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168" fontId="14" fillId="0" borderId="0"/>
    <xf numFmtId="43" fontId="33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3" fillId="0" borderId="0" applyFont="0" applyFill="0" applyBorder="0" applyAlignment="0" applyProtection="0"/>
    <xf numFmtId="170" fontId="8" fillId="0" borderId="0"/>
    <xf numFmtId="170" fontId="8" fillId="0" borderId="0" applyFill="0" applyBorder="0" applyAlignment="0" applyProtection="0"/>
    <xf numFmtId="43" fontId="14" fillId="0" borderId="0" applyFont="0" applyFill="0" applyBorder="0" applyAlignment="0" applyProtection="0"/>
    <xf numFmtId="168" fontId="14" fillId="0" borderId="0"/>
    <xf numFmtId="43" fontId="14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76" fillId="0" borderId="0" applyFill="0" applyBorder="0" applyAlignment="0" applyProtection="0"/>
    <xf numFmtId="9" fontId="76" fillId="0" borderId="0" applyFill="0" applyBorder="0" applyAlignment="0" applyProtection="0"/>
    <xf numFmtId="0" fontId="6" fillId="1" borderId="8" applyFont="0" applyFill="0" applyBorder="0" applyAlignment="0">
      <alignment horizontal="center" vertical="center"/>
    </xf>
    <xf numFmtId="44" fontId="7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76" fillId="0" borderId="0" applyFill="0" applyBorder="0" applyAlignment="0" applyProtection="0"/>
    <xf numFmtId="9" fontId="76" fillId="0" borderId="0" applyFill="0" applyBorder="0" applyAlignment="0" applyProtection="0"/>
    <xf numFmtId="0" fontId="8" fillId="0" borderId="0" applyNumberFormat="0" applyFont="0" applyFill="0" applyBorder="0" applyAlignment="0" applyProtection="0"/>
    <xf numFmtId="9" fontId="7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7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" fillId="0" borderId="0"/>
    <xf numFmtId="0" fontId="77" fillId="0" borderId="0"/>
    <xf numFmtId="10" fontId="7" fillId="48" borderId="63" applyNumberFormat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50" borderId="64"/>
    <xf numFmtId="0" fontId="14" fillId="51" borderId="64" applyNumberFormat="0" applyAlignment="0" applyProtection="0"/>
    <xf numFmtId="0" fontId="14" fillId="51" borderId="64" applyNumberFormat="0" applyAlignment="0" applyProtection="0"/>
    <xf numFmtId="0" fontId="8" fillId="12" borderId="64" applyNumberFormat="0" applyFont="0" applyAlignment="0" applyProtection="0"/>
    <xf numFmtId="0" fontId="8" fillId="12" borderId="64" applyNumberFormat="0" applyFont="0" applyAlignment="0" applyProtection="0"/>
    <xf numFmtId="0" fontId="14" fillId="51" borderId="64" applyNumberForma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14" fillId="12" borderId="64" applyNumberFormat="0" applyFont="0" applyAlignment="0" applyProtection="0"/>
    <xf numFmtId="0" fontId="24" fillId="34" borderId="65"/>
    <xf numFmtId="0" fontId="24" fillId="34" borderId="65" applyNumberFormat="0" applyAlignment="0" applyProtection="0"/>
    <xf numFmtId="0" fontId="24" fillId="34" borderId="65" applyNumberFormat="0" applyAlignment="0" applyProtection="0"/>
    <xf numFmtId="0" fontId="24" fillId="33" borderId="65" applyNumberFormat="0" applyAlignment="0" applyProtection="0"/>
    <xf numFmtId="0" fontId="24" fillId="33" borderId="65" applyNumberFormat="0" applyAlignment="0" applyProtection="0"/>
    <xf numFmtId="0" fontId="24" fillId="34" borderId="65" applyNumberFormat="0" applyAlignment="0" applyProtection="0"/>
    <xf numFmtId="0" fontId="24" fillId="35" borderId="65" applyNumberFormat="0" applyAlignment="0" applyProtection="0"/>
    <xf numFmtId="0" fontId="24" fillId="35" borderId="65" applyNumberFormat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0" fontId="29" fillId="0" borderId="67"/>
    <xf numFmtId="0" fontId="29" fillId="0" borderId="67" applyNumberFormat="0" applyFill="0" applyAlignment="0" applyProtection="0"/>
    <xf numFmtId="0" fontId="29" fillId="0" borderId="67" applyNumberFormat="0" applyFill="0" applyAlignment="0" applyProtection="0"/>
    <xf numFmtId="0" fontId="29" fillId="0" borderId="66" applyNumberFormat="0" applyFill="0" applyAlignment="0" applyProtection="0"/>
    <xf numFmtId="0" fontId="29" fillId="0" borderId="66" applyNumberFormat="0" applyFill="0" applyAlignment="0" applyProtection="0"/>
    <xf numFmtId="0" fontId="29" fillId="0" borderId="67" applyNumberFormat="0" applyFill="0" applyAlignment="0" applyProtection="0"/>
    <xf numFmtId="0" fontId="29" fillId="0" borderId="67" applyNumberFormat="0" applyFill="0" applyAlignment="0" applyProtection="0"/>
    <xf numFmtId="0" fontId="29" fillId="0" borderId="67" applyNumberFormat="0" applyFill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3" fillId="0" borderId="0"/>
    <xf numFmtId="0" fontId="8" fillId="0" borderId="0"/>
    <xf numFmtId="0" fontId="78" fillId="0" borderId="0"/>
    <xf numFmtId="43" fontId="33" fillId="0" borderId="0" applyFont="0" applyFill="0" applyBorder="0" applyAlignment="0" applyProtection="0"/>
    <xf numFmtId="0" fontId="75" fillId="0" borderId="0"/>
    <xf numFmtId="0" fontId="79" fillId="0" borderId="0"/>
    <xf numFmtId="0" fontId="80" fillId="0" borderId="0"/>
    <xf numFmtId="0" fontId="8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3" fillId="0" borderId="0"/>
    <xf numFmtId="0" fontId="7" fillId="0" borderId="0"/>
    <xf numFmtId="0" fontId="2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4" fillId="0" borderId="0" applyNumberFormat="0" applyFill="0" applyBorder="0" applyAlignment="0" applyProtection="0"/>
    <xf numFmtId="0" fontId="31" fillId="34" borderId="92"/>
    <xf numFmtId="0" fontId="31" fillId="34" borderId="92" applyNumberFormat="0" applyAlignment="0" applyProtection="0"/>
    <xf numFmtId="0" fontId="31" fillId="34" borderId="92" applyNumberFormat="0" applyAlignment="0" applyProtection="0"/>
    <xf numFmtId="0" fontId="25" fillId="33" borderId="92" applyNumberFormat="0" applyAlignment="0" applyProtection="0"/>
    <xf numFmtId="0" fontId="25" fillId="33" borderId="92" applyNumberFormat="0" applyAlignment="0" applyProtection="0"/>
    <xf numFmtId="0" fontId="31" fillId="34" borderId="92" applyNumberFormat="0" applyAlignment="0" applyProtection="0"/>
    <xf numFmtId="0" fontId="31" fillId="35" borderId="92" applyNumberFormat="0" applyAlignment="0" applyProtection="0"/>
    <xf numFmtId="0" fontId="31" fillId="35" borderId="92" applyNumberFormat="0" applyAlignment="0" applyProtection="0"/>
    <xf numFmtId="0" fontId="23" fillId="47" borderId="92"/>
    <xf numFmtId="0" fontId="23" fillId="16" borderId="92" applyNumberFormat="0" applyAlignment="0" applyProtection="0"/>
    <xf numFmtId="0" fontId="23" fillId="16" borderId="92" applyNumberFormat="0" applyAlignment="0" applyProtection="0"/>
    <xf numFmtId="0" fontId="23" fillId="21" borderId="92" applyNumberFormat="0" applyAlignment="0" applyProtection="0"/>
    <xf numFmtId="0" fontId="23" fillId="21" borderId="92" applyNumberFormat="0" applyAlignment="0" applyProtection="0"/>
    <xf numFmtId="0" fontId="23" fillId="16" borderId="92" applyNumberFormat="0" applyAlignment="0" applyProtection="0"/>
    <xf numFmtId="0" fontId="23" fillId="7" borderId="92" applyNumberFormat="0" applyAlignment="0" applyProtection="0"/>
    <xf numFmtId="0" fontId="23" fillId="7" borderId="92" applyNumberFormat="0" applyAlignment="0" applyProtection="0"/>
    <xf numFmtId="10" fontId="7" fillId="48" borderId="91" applyNumberFormat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7" fillId="48" borderId="100" applyNumberFormat="0" applyBorder="0" applyAlignment="0" applyProtection="0"/>
    <xf numFmtId="0" fontId="14" fillId="50" borderId="101"/>
    <xf numFmtId="0" fontId="14" fillId="51" borderId="101" applyNumberFormat="0" applyAlignment="0" applyProtection="0"/>
    <xf numFmtId="0" fontId="14" fillId="51" borderId="101" applyNumberFormat="0" applyAlignment="0" applyProtection="0"/>
    <xf numFmtId="0" fontId="8" fillId="12" borderId="101" applyNumberFormat="0" applyFont="0" applyAlignment="0" applyProtection="0"/>
    <xf numFmtId="0" fontId="8" fillId="12" borderId="101" applyNumberFormat="0" applyFont="0" applyAlignment="0" applyProtection="0"/>
    <xf numFmtId="0" fontId="14" fillId="51" borderId="101" applyNumberForma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14" fillId="12" borderId="101" applyNumberFormat="0" applyFont="0" applyAlignment="0" applyProtection="0"/>
    <xf numFmtId="0" fontId="24" fillId="34" borderId="102"/>
    <xf numFmtId="0" fontId="24" fillId="34" borderId="102" applyNumberFormat="0" applyAlignment="0" applyProtection="0"/>
    <xf numFmtId="0" fontId="24" fillId="34" borderId="102" applyNumberFormat="0" applyAlignment="0" applyProtection="0"/>
    <xf numFmtId="0" fontId="24" fillId="33" borderId="102" applyNumberFormat="0" applyAlignment="0" applyProtection="0"/>
    <xf numFmtId="0" fontId="24" fillId="33" borderId="102" applyNumberFormat="0" applyAlignment="0" applyProtection="0"/>
    <xf numFmtId="0" fontId="14" fillId="50" borderId="64"/>
    <xf numFmtId="0" fontId="24" fillId="34" borderId="102" applyNumberFormat="0" applyAlignment="0" applyProtection="0"/>
    <xf numFmtId="0" fontId="24" fillId="35" borderId="102" applyNumberFormat="0" applyAlignment="0" applyProtection="0"/>
    <xf numFmtId="0" fontId="29" fillId="0" borderId="104"/>
    <xf numFmtId="0" fontId="29" fillId="0" borderId="104" applyNumberFormat="0" applyFill="0" applyAlignment="0" applyProtection="0"/>
    <xf numFmtId="0" fontId="29" fillId="0" borderId="104" applyNumberFormat="0" applyFill="0" applyAlignment="0" applyProtection="0"/>
    <xf numFmtId="0" fontId="29" fillId="0" borderId="103" applyNumberFormat="0" applyFill="0" applyAlignment="0" applyProtection="0"/>
    <xf numFmtId="0" fontId="29" fillId="0" borderId="103" applyNumberFormat="0" applyFill="0" applyAlignment="0" applyProtection="0"/>
    <xf numFmtId="0" fontId="29" fillId="0" borderId="104" applyNumberFormat="0" applyFill="0" applyAlignment="0" applyProtection="0"/>
    <xf numFmtId="0" fontId="29" fillId="0" borderId="104" applyNumberFormat="0" applyFill="0" applyAlignment="0" applyProtection="0"/>
    <xf numFmtId="0" fontId="29" fillId="0" borderId="104" applyNumberFormat="0" applyFill="0" applyAlignment="0" applyProtection="0"/>
    <xf numFmtId="0" fontId="24" fillId="34" borderId="65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0" fontId="29" fillId="0" borderId="67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10" fontId="7" fillId="48" borderId="91" applyNumberFormat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35" borderId="102" applyNumberFormat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6" fillId="0" borderId="0" applyFill="0" applyBorder="0" applyAlignment="0" applyProtection="0"/>
    <xf numFmtId="44" fontId="8" fillId="0" borderId="0" applyFill="0" applyBorder="0" applyAlignment="0" applyProtection="0"/>
    <xf numFmtId="44" fontId="14" fillId="0" borderId="0" applyFont="0" applyFill="0" applyBorder="0" applyAlignment="0" applyProtection="0"/>
    <xf numFmtId="44" fontId="8" fillId="0" borderId="0" applyFill="0" applyBorder="0" applyAlignment="0" applyProtection="0"/>
    <xf numFmtId="44" fontId="8" fillId="0" borderId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33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43" fontId="6" fillId="0" borderId="0" applyFill="0" applyBorder="0" applyAlignment="0" applyProtection="0"/>
    <xf numFmtId="43" fontId="14" fillId="0" borderId="0" applyFont="0" applyFill="0" applyBorder="0" applyAlignment="0" applyProtection="0"/>
    <xf numFmtId="43" fontId="6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8" fillId="0" borderId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43" fontId="33" fillId="0" borderId="0" applyFont="0" applyFill="0" applyBorder="0" applyAlignment="0" applyProtection="0"/>
    <xf numFmtId="0" fontId="8" fillId="0" borderId="0"/>
    <xf numFmtId="0" fontId="8" fillId="0" borderId="0"/>
    <xf numFmtId="10" fontId="7" fillId="48" borderId="94" applyNumberFormat="0" applyBorder="0" applyAlignment="0" applyProtection="0"/>
    <xf numFmtId="0" fontId="14" fillId="50" borderId="95"/>
    <xf numFmtId="0" fontId="14" fillId="51" borderId="95" applyNumberFormat="0" applyAlignment="0" applyProtection="0"/>
    <xf numFmtId="0" fontId="14" fillId="51" borderId="95" applyNumberFormat="0" applyAlignment="0" applyProtection="0"/>
    <xf numFmtId="0" fontId="8" fillId="12" borderId="95" applyNumberFormat="0" applyFont="0" applyAlignment="0" applyProtection="0"/>
    <xf numFmtId="0" fontId="8" fillId="12" borderId="95" applyNumberFormat="0" applyFont="0" applyAlignment="0" applyProtection="0"/>
    <xf numFmtId="0" fontId="14" fillId="51" borderId="95" applyNumberForma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14" fillId="12" borderId="95" applyNumberFormat="0" applyFont="0" applyAlignment="0" applyProtection="0"/>
    <xf numFmtId="0" fontId="24" fillId="34" borderId="96"/>
    <xf numFmtId="0" fontId="24" fillId="34" borderId="96" applyNumberFormat="0" applyAlignment="0" applyProtection="0"/>
    <xf numFmtId="0" fontId="24" fillId="34" borderId="96" applyNumberFormat="0" applyAlignment="0" applyProtection="0"/>
    <xf numFmtId="0" fontId="24" fillId="33" borderId="96" applyNumberFormat="0" applyAlignment="0" applyProtection="0"/>
    <xf numFmtId="0" fontId="24" fillId="33" borderId="96" applyNumberFormat="0" applyAlignment="0" applyProtection="0"/>
    <xf numFmtId="0" fontId="24" fillId="34" borderId="96" applyNumberFormat="0" applyAlignment="0" applyProtection="0"/>
    <xf numFmtId="0" fontId="24" fillId="35" borderId="96" applyNumberFormat="0" applyAlignment="0" applyProtection="0"/>
    <xf numFmtId="0" fontId="24" fillId="35" borderId="96" applyNumberFormat="0" applyAlignment="0" applyProtection="0"/>
    <xf numFmtId="0" fontId="29" fillId="0" borderId="98"/>
    <xf numFmtId="0" fontId="29" fillId="0" borderId="98" applyNumberFormat="0" applyFill="0" applyAlignment="0" applyProtection="0"/>
    <xf numFmtId="0" fontId="29" fillId="0" borderId="98" applyNumberFormat="0" applyFill="0" applyAlignment="0" applyProtection="0"/>
    <xf numFmtId="0" fontId="29" fillId="0" borderId="97" applyNumberFormat="0" applyFill="0" applyAlignment="0" applyProtection="0"/>
    <xf numFmtId="0" fontId="29" fillId="0" borderId="97" applyNumberFormat="0" applyFill="0" applyAlignment="0" applyProtection="0"/>
    <xf numFmtId="0" fontId="29" fillId="0" borderId="98" applyNumberFormat="0" applyFill="0" applyAlignment="0" applyProtection="0"/>
    <xf numFmtId="0" fontId="29" fillId="0" borderId="98" applyNumberFormat="0" applyFill="0" applyAlignment="0" applyProtection="0"/>
    <xf numFmtId="0" fontId="29" fillId="0" borderId="98" applyNumberFormat="0" applyFill="0" applyAlignment="0" applyProtection="0"/>
  </cellStyleXfs>
  <cellXfs count="327">
    <xf numFmtId="0" fontId="0" fillId="0" borderId="0" xfId="0"/>
    <xf numFmtId="0" fontId="14" fillId="48" borderId="0" xfId="490" applyFill="1"/>
    <xf numFmtId="0" fontId="64" fillId="48" borderId="0" xfId="490" applyFont="1" applyFill="1"/>
    <xf numFmtId="15" fontId="58" fillId="48" borderId="0" xfId="490" applyNumberFormat="1" applyFont="1" applyFill="1" applyAlignment="1">
      <alignment horizontal="center" vertical="center"/>
    </xf>
    <xf numFmtId="15" fontId="58" fillId="48" borderId="0" xfId="490" applyNumberFormat="1" applyFont="1" applyFill="1" applyAlignment="1">
      <alignment horizontal="justify" vertical="justify"/>
    </xf>
    <xf numFmtId="0" fontId="14" fillId="48" borderId="0" xfId="490" applyFill="1" applyAlignment="1">
      <alignment vertical="center" wrapText="1"/>
    </xf>
    <xf numFmtId="0" fontId="63" fillId="48" borderId="0" xfId="490" applyFont="1" applyFill="1"/>
    <xf numFmtId="0" fontId="11" fillId="0" borderId="0" xfId="416" applyFont="1"/>
    <xf numFmtId="0" fontId="11" fillId="53" borderId="0" xfId="416" applyFont="1" applyFill="1"/>
    <xf numFmtId="0" fontId="65" fillId="53" borderId="0" xfId="264" applyFont="1" applyFill="1"/>
    <xf numFmtId="0" fontId="65" fillId="53" borderId="34" xfId="416" applyFont="1" applyFill="1" applyBorder="1"/>
    <xf numFmtId="0" fontId="11" fillId="53" borderId="0" xfId="416" applyFont="1" applyFill="1" applyAlignment="1">
      <alignment vertical="center"/>
    </xf>
    <xf numFmtId="0" fontId="66" fillId="53" borderId="35" xfId="416" applyFont="1" applyFill="1" applyBorder="1" applyAlignment="1">
      <alignment horizontal="left"/>
    </xf>
    <xf numFmtId="0" fontId="33" fillId="53" borderId="20" xfId="416" applyFont="1" applyFill="1" applyBorder="1"/>
    <xf numFmtId="0" fontId="67" fillId="53" borderId="20" xfId="416" applyFont="1" applyFill="1" applyBorder="1" applyAlignment="1">
      <alignment horizontal="center"/>
    </xf>
    <xf numFmtId="0" fontId="67" fillId="53" borderId="36" xfId="416" applyFont="1" applyFill="1" applyBorder="1" applyAlignment="1">
      <alignment horizontal="center"/>
    </xf>
    <xf numFmtId="0" fontId="12" fillId="53" borderId="0" xfId="416" applyFont="1" applyFill="1" applyAlignment="1">
      <alignment horizontal="center" vertical="center"/>
    </xf>
    <xf numFmtId="0" fontId="11" fillId="53" borderId="0" xfId="416" applyFont="1" applyFill="1" applyAlignment="1">
      <alignment horizontal="center" vertical="center"/>
    </xf>
    <xf numFmtId="0" fontId="65" fillId="53" borderId="0" xfId="264" applyFont="1" applyFill="1" applyAlignment="1">
      <alignment horizontal="center" vertical="center"/>
    </xf>
    <xf numFmtId="187" fontId="65" fillId="53" borderId="38" xfId="416" applyNumberFormat="1" applyFont="1" applyFill="1" applyBorder="1" applyAlignment="1">
      <alignment horizontal="right" vertical="center"/>
    </xf>
    <xf numFmtId="188" fontId="66" fillId="53" borderId="39" xfId="264" applyNumberFormat="1" applyFont="1" applyFill="1" applyBorder="1" applyAlignment="1">
      <alignment vertical="center"/>
    </xf>
    <xf numFmtId="0" fontId="66" fillId="53" borderId="0" xfId="264" applyFont="1" applyFill="1" applyAlignment="1">
      <alignment vertical="center"/>
    </xf>
    <xf numFmtId="0" fontId="72" fillId="53" borderId="41" xfId="264" applyFont="1" applyFill="1" applyBorder="1" applyAlignment="1">
      <alignment horizontal="left" vertical="center" indent="2"/>
    </xf>
    <xf numFmtId="0" fontId="72" fillId="53" borderId="42" xfId="264" applyFont="1" applyFill="1" applyBorder="1" applyAlignment="1">
      <alignment vertical="center"/>
    </xf>
    <xf numFmtId="189" fontId="72" fillId="53" borderId="44" xfId="264" applyNumberFormat="1" applyFont="1" applyFill="1" applyBorder="1" applyAlignment="1">
      <alignment vertical="center"/>
    </xf>
    <xf numFmtId="0" fontId="65" fillId="53" borderId="0" xfId="416" applyFont="1" applyFill="1" applyAlignment="1">
      <alignment vertical="center"/>
    </xf>
    <xf numFmtId="0" fontId="33" fillId="53" borderId="0" xfId="264" applyFont="1" applyFill="1" applyAlignment="1">
      <alignment vertical="center"/>
    </xf>
    <xf numFmtId="10" fontId="71" fillId="54" borderId="43" xfId="301" applyNumberFormat="1" applyFont="1" applyFill="1" applyBorder="1" applyAlignment="1" applyProtection="1">
      <alignment horizontal="center" vertical="center"/>
    </xf>
    <xf numFmtId="187" fontId="71" fillId="47" borderId="44" xfId="301" applyNumberFormat="1" applyFont="1" applyFill="1" applyBorder="1" applyAlignment="1" applyProtection="1">
      <alignment horizontal="center" vertical="center"/>
    </xf>
    <xf numFmtId="0" fontId="65" fillId="0" borderId="0" xfId="416" applyFont="1"/>
    <xf numFmtId="0" fontId="70" fillId="47" borderId="41" xfId="416" applyFont="1" applyFill="1" applyBorder="1"/>
    <xf numFmtId="0" fontId="70" fillId="47" borderId="42" xfId="416" applyFont="1" applyFill="1" applyBorder="1"/>
    <xf numFmtId="187" fontId="70" fillId="47" borderId="42" xfId="416" applyNumberFormat="1" applyFont="1" applyFill="1" applyBorder="1"/>
    <xf numFmtId="166" fontId="10" fillId="53" borderId="46" xfId="510" applyNumberFormat="1" applyFont="1" applyFill="1" applyBorder="1" applyAlignment="1" applyProtection="1">
      <alignment horizontal="centerContinuous" vertical="center"/>
    </xf>
    <xf numFmtId="0" fontId="11" fillId="48" borderId="0" xfId="416" applyFont="1" applyFill="1"/>
    <xf numFmtId="10" fontId="14" fillId="48" borderId="0" xfId="490" applyNumberFormat="1" applyFill="1" applyAlignment="1">
      <alignment vertical="center" wrapText="1"/>
    </xf>
    <xf numFmtId="0" fontId="68" fillId="48" borderId="50" xfId="416" applyFont="1" applyFill="1" applyBorder="1" applyAlignment="1">
      <alignment horizontal="center"/>
    </xf>
    <xf numFmtId="14" fontId="62" fillId="53" borderId="51" xfId="416" applyNumberFormat="1" applyFont="1" applyFill="1" applyBorder="1" applyAlignment="1">
      <alignment horizontal="left" indent="1"/>
    </xf>
    <xf numFmtId="0" fontId="66" fillId="53" borderId="51" xfId="416" applyFont="1" applyFill="1" applyBorder="1" applyAlignment="1">
      <alignment horizontal="left" indent="1"/>
    </xf>
    <xf numFmtId="0" fontId="14" fillId="53" borderId="0" xfId="416" applyFont="1" applyFill="1" applyAlignment="1">
      <alignment horizontal="right"/>
    </xf>
    <xf numFmtId="0" fontId="0" fillId="53" borderId="0" xfId="416" applyFont="1" applyFill="1" applyAlignment="1">
      <alignment horizontal="right"/>
    </xf>
    <xf numFmtId="0" fontId="81" fillId="53" borderId="0" xfId="416" applyFont="1" applyFill="1" applyAlignment="1">
      <alignment vertical="center"/>
    </xf>
    <xf numFmtId="14" fontId="62" fillId="53" borderId="19" xfId="416" applyNumberFormat="1" applyFont="1" applyFill="1" applyBorder="1" applyAlignment="1">
      <alignment horizontal="left"/>
    </xf>
    <xf numFmtId="10" fontId="9" fillId="52" borderId="0" xfId="523" applyNumberFormat="1" applyFont="1" applyFill="1" applyBorder="1" applyAlignment="1" applyProtection="1">
      <alignment horizontal="left"/>
    </xf>
    <xf numFmtId="14" fontId="62" fillId="53" borderId="0" xfId="416" applyNumberFormat="1" applyFont="1" applyFill="1" applyAlignment="1">
      <alignment horizontal="left"/>
    </xf>
    <xf numFmtId="0" fontId="62" fillId="53" borderId="19" xfId="416" applyFont="1" applyFill="1" applyBorder="1" applyAlignment="1">
      <alignment horizontal="left"/>
    </xf>
    <xf numFmtId="0" fontId="62" fillId="53" borderId="0" xfId="416" applyFont="1" applyFill="1" applyAlignment="1">
      <alignment horizontal="left"/>
    </xf>
    <xf numFmtId="0" fontId="68" fillId="53" borderId="51" xfId="416" applyFont="1" applyFill="1" applyBorder="1" applyAlignment="1">
      <alignment horizontal="left"/>
    </xf>
    <xf numFmtId="0" fontId="8" fillId="0" borderId="0" xfId="0" applyFont="1"/>
    <xf numFmtId="164" fontId="8" fillId="0" borderId="0" xfId="716" applyFont="1"/>
    <xf numFmtId="0" fontId="8" fillId="0" borderId="0" xfId="0" applyFont="1" applyAlignment="1">
      <alignment horizontal="center"/>
    </xf>
    <xf numFmtId="191" fontId="8" fillId="0" borderId="0" xfId="0" applyNumberFormat="1" applyFont="1"/>
    <xf numFmtId="191" fontId="8" fillId="0" borderId="0" xfId="716" applyNumberFormat="1" applyFont="1"/>
    <xf numFmtId="0" fontId="11" fillId="0" borderId="0" xfId="0" applyFont="1"/>
    <xf numFmtId="43" fontId="8" fillId="0" borderId="0" xfId="0" applyNumberFormat="1" applyFont="1"/>
    <xf numFmtId="0" fontId="11" fillId="0" borderId="0" xfId="0" applyFont="1" applyAlignment="1">
      <alignment horizontal="center"/>
    </xf>
    <xf numFmtId="49" fontId="11" fillId="0" borderId="75" xfId="0" applyNumberFormat="1" applyFont="1" applyBorder="1" applyAlignment="1">
      <alignment horizontal="center" vertical="center"/>
    </xf>
    <xf numFmtId="4" fontId="11" fillId="0" borderId="9" xfId="716" applyNumberFormat="1" applyFont="1" applyBorder="1" applyAlignment="1">
      <alignment horizontal="center" vertical="center"/>
    </xf>
    <xf numFmtId="191" fontId="11" fillId="0" borderId="9" xfId="0" applyNumberFormat="1" applyFont="1" applyBorder="1" applyAlignment="1">
      <alignment horizontal="center" vertical="center"/>
    </xf>
    <xf numFmtId="191" fontId="11" fillId="0" borderId="9" xfId="0" applyNumberFormat="1" applyFont="1" applyBorder="1" applyAlignment="1">
      <alignment horizontal="center" vertical="center" wrapText="1"/>
    </xf>
    <xf numFmtId="0" fontId="11" fillId="0" borderId="72" xfId="0" applyFont="1" applyBorder="1" applyAlignment="1">
      <alignment horizontal="center" vertical="center"/>
    </xf>
    <xf numFmtId="191" fontId="11" fillId="0" borderId="9" xfId="716" applyNumberFormat="1" applyFont="1" applyBorder="1" applyAlignment="1">
      <alignment horizontal="center" vertical="center"/>
    </xf>
    <xf numFmtId="0" fontId="88" fillId="0" borderId="0" xfId="0" applyFont="1"/>
    <xf numFmtId="0" fontId="8" fillId="0" borderId="68" xfId="0" applyFont="1" applyBorder="1"/>
    <xf numFmtId="166" fontId="10" fillId="53" borderId="34" xfId="510" applyNumberFormat="1" applyFont="1" applyFill="1" applyBorder="1" applyAlignment="1" applyProtection="1">
      <alignment wrapText="1"/>
    </xf>
    <xf numFmtId="166" fontId="10" fillId="53" borderId="0" xfId="510" applyNumberFormat="1" applyFont="1" applyFill="1" applyBorder="1" applyAlignment="1" applyProtection="1">
      <alignment wrapText="1"/>
    </xf>
    <xf numFmtId="166" fontId="10" fillId="53" borderId="51" xfId="510" applyNumberFormat="1" applyFont="1" applyFill="1" applyBorder="1" applyAlignment="1" applyProtection="1">
      <alignment wrapText="1"/>
    </xf>
    <xf numFmtId="166" fontId="10" fillId="53" borderId="35" xfId="510" applyNumberFormat="1" applyFont="1" applyFill="1" applyBorder="1" applyAlignment="1" applyProtection="1">
      <alignment wrapText="1"/>
    </xf>
    <xf numFmtId="166" fontId="10" fillId="53" borderId="68" xfId="510" applyNumberFormat="1" applyFont="1" applyFill="1" applyBorder="1" applyAlignment="1" applyProtection="1">
      <alignment wrapText="1"/>
    </xf>
    <xf numFmtId="166" fontId="10" fillId="53" borderId="69" xfId="510" applyNumberFormat="1" applyFont="1" applyFill="1" applyBorder="1" applyAlignment="1" applyProtection="1">
      <alignment wrapText="1"/>
    </xf>
    <xf numFmtId="0" fontId="66" fillId="56" borderId="37" xfId="264" applyFont="1" applyFill="1" applyBorder="1" applyAlignment="1">
      <alignment horizontal="center" vertical="center"/>
    </xf>
    <xf numFmtId="0" fontId="65" fillId="56" borderId="40" xfId="416" applyFont="1" applyFill="1" applyBorder="1" applyAlignment="1">
      <alignment horizontal="center" vertical="center"/>
    </xf>
    <xf numFmtId="49" fontId="65" fillId="56" borderId="40" xfId="416" applyNumberFormat="1" applyFont="1" applyFill="1" applyBorder="1" applyAlignment="1">
      <alignment horizontal="center" vertical="center"/>
    </xf>
    <xf numFmtId="0" fontId="11" fillId="48" borderId="0" xfId="416" applyFont="1" applyFill="1" applyAlignment="1">
      <alignment horizontal="center" vertical="center"/>
    </xf>
    <xf numFmtId="10" fontId="91" fillId="48" borderId="23" xfId="490" applyNumberFormat="1" applyFont="1" applyFill="1" applyBorder="1" applyAlignment="1">
      <alignment horizontal="right"/>
    </xf>
    <xf numFmtId="10" fontId="91" fillId="48" borderId="23" xfId="490" applyNumberFormat="1" applyFont="1" applyFill="1" applyBorder="1" applyAlignment="1">
      <alignment horizontal="left"/>
    </xf>
    <xf numFmtId="10" fontId="7" fillId="48" borderId="23" xfId="490" applyNumberFormat="1" applyFont="1" applyFill="1" applyBorder="1" applyAlignment="1">
      <alignment horizontal="right"/>
    </xf>
    <xf numFmtId="0" fontId="7" fillId="48" borderId="24" xfId="490" applyFont="1" applyFill="1" applyBorder="1"/>
    <xf numFmtId="171" fontId="89" fillId="48" borderId="21" xfId="490" applyNumberFormat="1" applyFont="1" applyFill="1" applyBorder="1" applyAlignment="1">
      <alignment horizontal="center" vertical="top"/>
    </xf>
    <xf numFmtId="171" fontId="7" fillId="48" borderId="21" xfId="490" quotePrefix="1" applyNumberFormat="1" applyFont="1" applyFill="1" applyBorder="1" applyAlignment="1">
      <alignment horizontal="center" vertical="top"/>
    </xf>
    <xf numFmtId="0" fontId="90" fillId="48" borderId="0" xfId="490" applyFont="1" applyFill="1" applyAlignment="1">
      <alignment vertical="center"/>
    </xf>
    <xf numFmtId="10" fontId="89" fillId="48" borderId="0" xfId="490" applyNumberFormat="1" applyFont="1" applyFill="1"/>
    <xf numFmtId="0" fontId="7" fillId="48" borderId="0" xfId="490" applyFont="1" applyFill="1" applyAlignment="1">
      <alignment horizontal="left" vertical="center"/>
    </xf>
    <xf numFmtId="0" fontId="7" fillId="48" borderId="0" xfId="490" applyFont="1" applyFill="1" applyAlignment="1">
      <alignment horizontal="right" vertical="center"/>
    </xf>
    <xf numFmtId="0" fontId="91" fillId="48" borderId="0" xfId="490" applyFont="1" applyFill="1" applyAlignment="1">
      <alignment horizontal="right" vertical="center"/>
    </xf>
    <xf numFmtId="172" fontId="89" fillId="48" borderId="0" xfId="490" applyNumberFormat="1" applyFont="1" applyFill="1"/>
    <xf numFmtId="190" fontId="92" fillId="48" borderId="0" xfId="490" applyNumberFormat="1" applyFont="1" applyFill="1" applyAlignment="1">
      <alignment horizontal="left" vertical="center"/>
    </xf>
    <xf numFmtId="0" fontId="90" fillId="48" borderId="10" xfId="490" applyFont="1" applyFill="1" applyBorder="1" applyAlignment="1">
      <alignment vertical="center"/>
    </xf>
    <xf numFmtId="0" fontId="91" fillId="48" borderId="10" xfId="490" applyFont="1" applyFill="1" applyBorder="1" applyAlignment="1">
      <alignment horizontal="center" vertical="justify"/>
    </xf>
    <xf numFmtId="171" fontId="94" fillId="48" borderId="22" xfId="490" quotePrefix="1" applyNumberFormat="1" applyFont="1" applyFill="1" applyBorder="1" applyAlignment="1">
      <alignment horizontal="center" vertical="top"/>
    </xf>
    <xf numFmtId="10" fontId="95" fillId="48" borderId="30" xfId="490" applyNumberFormat="1" applyFont="1" applyFill="1" applyBorder="1" applyAlignment="1">
      <alignment horizontal="right"/>
    </xf>
    <xf numFmtId="10" fontId="95" fillId="48" borderId="22" xfId="490" applyNumberFormat="1" applyFont="1" applyFill="1" applyBorder="1" applyAlignment="1">
      <alignment horizontal="center"/>
    </xf>
    <xf numFmtId="0" fontId="95" fillId="48" borderId="30" xfId="490" applyFont="1" applyFill="1" applyBorder="1" applyAlignment="1">
      <alignment horizontal="center" vertical="center"/>
    </xf>
    <xf numFmtId="171" fontId="91" fillId="48" borderId="21" xfId="490" applyNumberFormat="1" applyFont="1" applyFill="1" applyBorder="1" applyAlignment="1">
      <alignment horizontal="center" vertical="center"/>
    </xf>
    <xf numFmtId="15" fontId="91" fillId="48" borderId="31" xfId="490" applyNumberFormat="1" applyFont="1" applyFill="1" applyBorder="1" applyAlignment="1">
      <alignment horizontal="center" vertical="center"/>
    </xf>
    <xf numFmtId="15" fontId="95" fillId="48" borderId="21" xfId="490" applyNumberFormat="1" applyFont="1" applyFill="1" applyBorder="1" applyAlignment="1">
      <alignment horizontal="center" vertical="center"/>
    </xf>
    <xf numFmtId="15" fontId="95" fillId="48" borderId="31" xfId="490" applyNumberFormat="1" applyFont="1" applyFill="1" applyBorder="1" applyAlignment="1">
      <alignment horizontal="center" vertical="center"/>
    </xf>
    <xf numFmtId="171" fontId="91" fillId="48" borderId="26" xfId="490" applyNumberFormat="1" applyFont="1" applyFill="1" applyBorder="1" applyAlignment="1">
      <alignment horizontal="center" vertical="center"/>
    </xf>
    <xf numFmtId="15" fontId="91" fillId="48" borderId="32" xfId="490" applyNumberFormat="1" applyFont="1" applyFill="1" applyBorder="1" applyAlignment="1">
      <alignment horizontal="center" vertical="center"/>
    </xf>
    <xf numFmtId="15" fontId="95" fillId="48" borderId="26" xfId="490" applyNumberFormat="1" applyFont="1" applyFill="1" applyBorder="1" applyAlignment="1">
      <alignment horizontal="center" vertical="center"/>
    </xf>
    <xf numFmtId="15" fontId="95" fillId="48" borderId="32" xfId="490" applyNumberFormat="1" applyFont="1" applyFill="1" applyBorder="1" applyAlignment="1">
      <alignment horizontal="center" vertical="center"/>
    </xf>
    <xf numFmtId="171" fontId="7" fillId="57" borderId="61" xfId="490" applyNumberFormat="1" applyFont="1" applyFill="1" applyBorder="1" applyAlignment="1">
      <alignment horizontal="center" vertical="center" wrapText="1"/>
    </xf>
    <xf numFmtId="0" fontId="8" fillId="55" borderId="61" xfId="490" applyFont="1" applyFill="1" applyBorder="1" applyAlignment="1" applyProtection="1">
      <alignment horizontal="left" vertical="center" wrapText="1"/>
      <protection locked="0"/>
    </xf>
    <xf numFmtId="10" fontId="8" fillId="48" borderId="61" xfId="490" applyNumberFormat="1" applyFont="1" applyFill="1" applyBorder="1" applyAlignment="1">
      <alignment horizontal="right" vertical="center" wrapText="1"/>
    </xf>
    <xf numFmtId="172" fontId="8" fillId="48" borderId="61" xfId="490" applyNumberFormat="1" applyFont="1" applyFill="1" applyBorder="1" applyAlignment="1">
      <alignment horizontal="right" vertical="center" wrapText="1"/>
    </xf>
    <xf numFmtId="10" fontId="8" fillId="57" borderId="61" xfId="490" applyNumberFormat="1" applyFont="1" applyFill="1" applyBorder="1" applyAlignment="1" applyProtection="1">
      <alignment horizontal="right" vertical="center" wrapText="1"/>
      <protection locked="0"/>
    </xf>
    <xf numFmtId="173" fontId="8" fillId="55" borderId="61" xfId="675" quotePrefix="1" applyNumberFormat="1" applyFont="1" applyFill="1" applyBorder="1" applyAlignment="1" applyProtection="1">
      <alignment horizontal="right" vertical="center" wrapText="1"/>
      <protection locked="0"/>
    </xf>
    <xf numFmtId="171" fontId="7" fillId="57" borderId="28" xfId="490" applyNumberFormat="1" applyFont="1" applyFill="1" applyBorder="1" applyAlignment="1">
      <alignment horizontal="center" vertical="center" wrapText="1"/>
    </xf>
    <xf numFmtId="17" fontId="8" fillId="55" borderId="28" xfId="490" applyNumberFormat="1" applyFont="1" applyFill="1" applyBorder="1" applyAlignment="1" applyProtection="1">
      <alignment horizontal="left" vertical="center" wrapText="1"/>
      <protection locked="0"/>
    </xf>
    <xf numFmtId="10" fontId="8" fillId="48" borderId="28" xfId="490" applyNumberFormat="1" applyFont="1" applyFill="1" applyBorder="1" applyAlignment="1">
      <alignment horizontal="right" vertical="center" wrapText="1"/>
    </xf>
    <xf numFmtId="172" fontId="8" fillId="48" borderId="28" xfId="490" applyNumberFormat="1" applyFont="1" applyFill="1" applyBorder="1" applyAlignment="1">
      <alignment horizontal="right" vertical="center" wrapText="1"/>
    </xf>
    <xf numFmtId="10" fontId="8" fillId="57" borderId="28" xfId="490" applyNumberFormat="1" applyFont="1" applyFill="1" applyBorder="1" applyAlignment="1" applyProtection="1">
      <alignment horizontal="right" vertical="center" wrapText="1"/>
      <protection locked="0"/>
    </xf>
    <xf numFmtId="173" fontId="8" fillId="55" borderId="28" xfId="675" quotePrefix="1" applyNumberFormat="1" applyFont="1" applyFill="1" applyBorder="1" applyAlignment="1" applyProtection="1">
      <alignment horizontal="right" vertical="center" wrapText="1"/>
      <protection locked="0"/>
    </xf>
    <xf numFmtId="10" fontId="8" fillId="48" borderId="27" xfId="490" applyNumberFormat="1" applyFont="1" applyFill="1" applyBorder="1" applyAlignment="1">
      <alignment horizontal="right" vertical="center" wrapText="1"/>
    </xf>
    <xf numFmtId="172" fontId="8" fillId="48" borderId="27" xfId="490" applyNumberFormat="1" applyFont="1" applyFill="1" applyBorder="1" applyAlignment="1">
      <alignment horizontal="right"/>
    </xf>
    <xf numFmtId="10" fontId="8" fillId="48" borderId="27" xfId="490" applyNumberFormat="1" applyFont="1" applyFill="1" applyBorder="1" applyAlignment="1">
      <alignment horizontal="right"/>
    </xf>
    <xf numFmtId="44" fontId="6" fillId="58" borderId="28" xfId="295" applyFill="1" applyBorder="1" applyAlignment="1" applyProtection="1">
      <alignment horizontal="right"/>
    </xf>
    <xf numFmtId="186" fontId="8" fillId="48" borderId="28" xfId="490" applyNumberFormat="1" applyFont="1" applyFill="1" applyBorder="1" applyAlignment="1">
      <alignment horizontal="right"/>
    </xf>
    <xf numFmtId="10" fontId="8" fillId="48" borderId="29" xfId="490" quotePrefix="1" applyNumberFormat="1" applyFont="1" applyFill="1" applyBorder="1" applyAlignment="1">
      <alignment horizontal="right"/>
    </xf>
    <xf numFmtId="4" fontId="8" fillId="48" borderId="29" xfId="490" applyNumberFormat="1" applyFont="1" applyFill="1" applyBorder="1" applyAlignment="1">
      <alignment horizontal="right"/>
    </xf>
    <xf numFmtId="172" fontId="8" fillId="48" borderId="29" xfId="490" applyNumberFormat="1" applyFont="1" applyFill="1" applyBorder="1" applyAlignment="1" applyProtection="1">
      <alignment horizontal="right"/>
      <protection locked="0"/>
    </xf>
    <xf numFmtId="0" fontId="8" fillId="48" borderId="29" xfId="490" applyFont="1" applyFill="1" applyBorder="1"/>
    <xf numFmtId="171" fontId="7" fillId="48" borderId="0" xfId="490" applyNumberFormat="1" applyFont="1" applyFill="1" applyAlignment="1">
      <alignment horizontal="center" vertical="top"/>
    </xf>
    <xf numFmtId="0" fontId="7" fillId="48" borderId="0" xfId="490" applyFont="1" applyFill="1" applyAlignment="1">
      <alignment horizontal="left" vertical="justify"/>
    </xf>
    <xf numFmtId="10" fontId="7" fillId="48" borderId="0" xfId="490" applyNumberFormat="1" applyFont="1" applyFill="1" applyAlignment="1">
      <alignment horizontal="right"/>
    </xf>
    <xf numFmtId="172" fontId="7" fillId="48" borderId="0" xfId="490" applyNumberFormat="1" applyFont="1" applyFill="1" applyAlignment="1">
      <alignment horizontal="center"/>
    </xf>
    <xf numFmtId="10" fontId="7" fillId="48" borderId="0" xfId="490" applyNumberFormat="1" applyFont="1" applyFill="1" applyAlignment="1">
      <alignment horizontal="center"/>
    </xf>
    <xf numFmtId="172" fontId="7" fillId="48" borderId="0" xfId="490" applyNumberFormat="1" applyFont="1" applyFill="1"/>
    <xf numFmtId="0" fontId="7" fillId="48" borderId="0" xfId="490" applyFont="1" applyFill="1"/>
    <xf numFmtId="171" fontId="89" fillId="48" borderId="0" xfId="490" applyNumberFormat="1" applyFont="1" applyFill="1" applyAlignment="1">
      <alignment horizontal="center" vertical="top"/>
    </xf>
    <xf numFmtId="0" fontId="89" fillId="48" borderId="0" xfId="490" applyFont="1" applyFill="1" applyAlignment="1">
      <alignment horizontal="left" vertical="justify"/>
    </xf>
    <xf numFmtId="0" fontId="90" fillId="48" borderId="19" xfId="490" applyFont="1" applyFill="1" applyBorder="1" applyAlignment="1">
      <alignment vertical="center"/>
    </xf>
    <xf numFmtId="0" fontId="14" fillId="53" borderId="19" xfId="416" applyFont="1" applyFill="1" applyBorder="1" applyAlignment="1">
      <alignment horizontal="right"/>
    </xf>
    <xf numFmtId="10" fontId="89" fillId="48" borderId="19" xfId="490" applyNumberFormat="1" applyFont="1" applyFill="1" applyBorder="1"/>
    <xf numFmtId="0" fontId="7" fillId="48" borderId="19" xfId="490" applyFont="1" applyFill="1" applyBorder="1" applyAlignment="1">
      <alignment horizontal="left" vertical="center"/>
    </xf>
    <xf numFmtId="0" fontId="7" fillId="48" borderId="19" xfId="490" applyFont="1" applyFill="1" applyBorder="1" applyAlignment="1">
      <alignment horizontal="right" vertical="center"/>
    </xf>
    <xf numFmtId="0" fontId="91" fillId="48" borderId="19" xfId="490" applyFont="1" applyFill="1" applyBorder="1" applyAlignment="1">
      <alignment horizontal="right" vertical="center"/>
    </xf>
    <xf numFmtId="172" fontId="92" fillId="48" borderId="19" xfId="490" applyNumberFormat="1" applyFont="1" applyFill="1" applyBorder="1" applyAlignment="1">
      <alignment horizontal="left" vertical="center"/>
    </xf>
    <xf numFmtId="185" fontId="93" fillId="48" borderId="85" xfId="490" applyNumberFormat="1" applyFont="1" applyFill="1" applyBorder="1" applyAlignment="1">
      <alignment horizontal="left" vertical="center"/>
    </xf>
    <xf numFmtId="171" fontId="7" fillId="48" borderId="86" xfId="490" quotePrefix="1" applyNumberFormat="1" applyFont="1" applyFill="1" applyBorder="1" applyAlignment="1">
      <alignment horizontal="center" vertical="top"/>
    </xf>
    <xf numFmtId="0" fontId="14" fillId="48" borderId="19" xfId="490" applyFill="1" applyBorder="1"/>
    <xf numFmtId="0" fontId="0" fillId="53" borderId="19" xfId="416" applyFont="1" applyFill="1" applyBorder="1" applyAlignment="1">
      <alignment horizontal="right"/>
    </xf>
    <xf numFmtId="192" fontId="8" fillId="48" borderId="61" xfId="490" applyNumberFormat="1" applyFont="1" applyFill="1" applyBorder="1" applyAlignment="1">
      <alignment horizontal="right" vertical="center" wrapText="1"/>
    </xf>
    <xf numFmtId="187" fontId="65" fillId="53" borderId="38" xfId="416" applyNumberFormat="1" applyFont="1" applyFill="1" applyBorder="1" applyAlignment="1">
      <alignment horizontal="center" vertical="center"/>
    </xf>
    <xf numFmtId="10" fontId="66" fillId="53" borderId="39" xfId="264" applyNumberFormat="1" applyFont="1" applyFill="1" applyBorder="1" applyAlignment="1">
      <alignment horizontal="center" vertical="center"/>
    </xf>
    <xf numFmtId="0" fontId="11" fillId="53" borderId="81" xfId="416" applyFont="1" applyFill="1" applyBorder="1"/>
    <xf numFmtId="0" fontId="11" fillId="53" borderId="88" xfId="416" applyFont="1" applyFill="1" applyBorder="1"/>
    <xf numFmtId="0" fontId="11" fillId="53" borderId="90" xfId="416" applyFont="1" applyFill="1" applyBorder="1"/>
    <xf numFmtId="0" fontId="65" fillId="53" borderId="90" xfId="264" applyFont="1" applyFill="1" applyBorder="1"/>
    <xf numFmtId="0" fontId="62" fillId="53" borderId="90" xfId="416" applyFont="1" applyFill="1" applyBorder="1" applyAlignment="1">
      <alignment horizontal="center"/>
    </xf>
    <xf numFmtId="4" fontId="68" fillId="53" borderId="47" xfId="264" applyNumberFormat="1" applyFont="1" applyFill="1" applyBorder="1" applyAlignment="1">
      <alignment vertical="center"/>
    </xf>
    <xf numFmtId="0" fontId="67" fillId="53" borderId="68" xfId="416" applyFont="1" applyFill="1" applyBorder="1" applyAlignment="1">
      <alignment horizontal="center"/>
    </xf>
    <xf numFmtId="0" fontId="65" fillId="53" borderId="38" xfId="416" applyFont="1" applyFill="1" applyBorder="1" applyAlignment="1">
      <alignment horizontal="left" vertical="center" wrapText="1"/>
    </xf>
    <xf numFmtId="0" fontId="68" fillId="48" borderId="46" xfId="416" applyFont="1" applyFill="1" applyBorder="1" applyAlignment="1">
      <alignment horizontal="center"/>
    </xf>
    <xf numFmtId="187" fontId="71" fillId="53" borderId="43" xfId="301" applyNumberFormat="1" applyFont="1" applyFill="1" applyBorder="1" applyAlignment="1" applyProtection="1">
      <alignment horizontal="center" vertical="center"/>
    </xf>
    <xf numFmtId="0" fontId="11" fillId="48" borderId="0" xfId="416" applyFont="1" applyFill="1" applyAlignment="1">
      <alignment horizontal="center"/>
    </xf>
    <xf numFmtId="14" fontId="11" fillId="48" borderId="81" xfId="416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86" fillId="0" borderId="91" xfId="0" applyFont="1" applyBorder="1"/>
    <xf numFmtId="49" fontId="12" fillId="59" borderId="75" xfId="0" applyNumberFormat="1" applyFont="1" applyFill="1" applyBorder="1" applyAlignment="1">
      <alignment horizontal="center" vertical="center"/>
    </xf>
    <xf numFmtId="191" fontId="12" fillId="59" borderId="9" xfId="0" applyNumberFormat="1" applyFont="1" applyFill="1" applyBorder="1" applyAlignment="1">
      <alignment horizontal="center" vertical="center"/>
    </xf>
    <xf numFmtId="191" fontId="12" fillId="59" borderId="9" xfId="0" applyNumberFormat="1" applyFont="1" applyFill="1" applyBorder="1" applyAlignment="1">
      <alignment horizontal="center" vertical="center" wrapText="1"/>
    </xf>
    <xf numFmtId="0" fontId="87" fillId="0" borderId="73" xfId="0" applyFont="1" applyBorder="1" applyAlignment="1">
      <alignment horizontal="center"/>
    </xf>
    <xf numFmtId="0" fontId="86" fillId="0" borderId="73" xfId="0" applyFont="1" applyBorder="1" applyAlignment="1">
      <alignment horizontal="center"/>
    </xf>
    <xf numFmtId="0" fontId="86" fillId="0" borderId="91" xfId="0" applyFont="1" applyBorder="1" applyAlignment="1">
      <alignment horizontal="right"/>
    </xf>
    <xf numFmtId="0" fontId="12" fillId="59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vertical="center"/>
    </xf>
    <xf numFmtId="0" fontId="11" fillId="0" borderId="73" xfId="0" applyFont="1" applyBorder="1" applyAlignment="1">
      <alignment horizontal="center" vertical="center" wrapText="1"/>
    </xf>
    <xf numFmtId="4" fontId="11" fillId="0" borderId="72" xfId="0" applyNumberFormat="1" applyFont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192" fontId="11" fillId="0" borderId="9" xfId="295" applyNumberFormat="1" applyFont="1" applyBorder="1" applyAlignment="1">
      <alignment horizontal="center" vertical="center"/>
    </xf>
    <xf numFmtId="192" fontId="11" fillId="0" borderId="9" xfId="295" applyNumberFormat="1" applyFont="1" applyBorder="1" applyAlignment="1">
      <alignment horizontal="center" vertical="center" wrapText="1"/>
    </xf>
    <xf numFmtId="192" fontId="11" fillId="0" borderId="72" xfId="295" applyNumberFormat="1" applyFont="1" applyBorder="1" applyAlignment="1">
      <alignment horizontal="center" vertical="center"/>
    </xf>
    <xf numFmtId="4" fontId="11" fillId="0" borderId="91" xfId="716" applyNumberFormat="1" applyFont="1" applyBorder="1" applyAlignment="1">
      <alignment horizontal="center" vertical="center"/>
    </xf>
    <xf numFmtId="191" fontId="11" fillId="0" borderId="91" xfId="0" applyNumberFormat="1" applyFont="1" applyBorder="1" applyAlignment="1">
      <alignment horizontal="center" vertical="center"/>
    </xf>
    <xf numFmtId="191" fontId="11" fillId="0" borderId="91" xfId="0" applyNumberFormat="1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/>
    </xf>
    <xf numFmtId="0" fontId="11" fillId="0" borderId="9" xfId="716" applyNumberFormat="1" applyFont="1" applyBorder="1" applyAlignment="1">
      <alignment horizontal="center" vertical="center"/>
    </xf>
    <xf numFmtId="0" fontId="11" fillId="0" borderId="91" xfId="0" applyFont="1" applyBorder="1" applyAlignment="1">
      <alignment vertical="center" wrapText="1"/>
    </xf>
    <xf numFmtId="192" fontId="86" fillId="57" borderId="72" xfId="0" applyNumberFormat="1" applyFont="1" applyFill="1" applyBorder="1" applyAlignment="1">
      <alignment horizontal="center" vertical="center"/>
    </xf>
    <xf numFmtId="0" fontId="11" fillId="0" borderId="91" xfId="0" applyFont="1" applyBorder="1" applyAlignment="1">
      <alignment horizontal="left" vertical="center" wrapText="1"/>
    </xf>
    <xf numFmtId="192" fontId="86" fillId="60" borderId="72" xfId="0" applyNumberFormat="1" applyFont="1" applyFill="1" applyBorder="1" applyAlignment="1">
      <alignment horizontal="center" vertical="center"/>
    </xf>
    <xf numFmtId="192" fontId="86" fillId="59" borderId="80" xfId="0" applyNumberFormat="1" applyFont="1" applyFill="1" applyBorder="1" applyAlignment="1">
      <alignment horizontal="center" vertical="center"/>
    </xf>
    <xf numFmtId="49" fontId="86" fillId="57" borderId="62" xfId="0" applyNumberFormat="1" applyFont="1" applyFill="1" applyBorder="1" applyAlignment="1">
      <alignment horizontal="center" vertical="center"/>
    </xf>
    <xf numFmtId="49" fontId="86" fillId="57" borderId="62" xfId="0" applyNumberFormat="1" applyFont="1" applyFill="1" applyBorder="1" applyAlignment="1">
      <alignment horizontal="center" vertical="center" wrapText="1"/>
    </xf>
    <xf numFmtId="49" fontId="86" fillId="60" borderId="62" xfId="0" applyNumberFormat="1" applyFont="1" applyFill="1" applyBorder="1" applyAlignment="1">
      <alignment horizontal="center" vertical="center" wrapText="1"/>
    </xf>
    <xf numFmtId="14" fontId="11" fillId="53" borderId="0" xfId="416" applyNumberFormat="1" applyFont="1" applyFill="1"/>
    <xf numFmtId="10" fontId="11" fillId="53" borderId="0" xfId="416" applyNumberFormat="1" applyFont="1" applyFill="1"/>
    <xf numFmtId="0" fontId="10" fillId="53" borderId="0" xfId="416" applyFont="1" applyFill="1" applyAlignment="1">
      <alignment horizontal="left"/>
    </xf>
    <xf numFmtId="0" fontId="33" fillId="53" borderId="0" xfId="416" applyFont="1" applyFill="1" applyAlignment="1">
      <alignment horizontal="right"/>
    </xf>
    <xf numFmtId="192" fontId="6" fillId="55" borderId="61" xfId="295" quotePrefix="1" applyNumberFormat="1" applyFill="1" applyBorder="1" applyAlignment="1" applyProtection="1">
      <alignment horizontal="right" vertical="center" wrapText="1"/>
      <protection locked="0"/>
    </xf>
    <xf numFmtId="4" fontId="11" fillId="0" borderId="112" xfId="716" applyNumberFormat="1" applyFont="1" applyBorder="1" applyAlignment="1">
      <alignment horizontal="center" vertical="center"/>
    </xf>
    <xf numFmtId="0" fontId="68" fillId="48" borderId="45" xfId="416" applyFont="1" applyFill="1" applyBorder="1" applyAlignment="1">
      <alignment horizontal="left"/>
    </xf>
    <xf numFmtId="0" fontId="68" fillId="48" borderId="46" xfId="416" applyFont="1" applyFill="1" applyBorder="1" applyAlignment="1">
      <alignment horizontal="left"/>
    </xf>
    <xf numFmtId="0" fontId="65" fillId="53" borderId="52" xfId="416" applyFont="1" applyFill="1" applyBorder="1" applyAlignment="1">
      <alignment horizontal="left" vertical="center" wrapText="1"/>
    </xf>
    <xf numFmtId="0" fontId="65" fillId="53" borderId="53" xfId="416" applyFont="1" applyFill="1" applyBorder="1" applyAlignment="1">
      <alignment horizontal="left" vertical="center" wrapText="1"/>
    </xf>
    <xf numFmtId="0" fontId="65" fillId="53" borderId="54" xfId="416" applyFont="1" applyFill="1" applyBorder="1" applyAlignment="1">
      <alignment horizontal="left" vertical="center" wrapText="1"/>
    </xf>
    <xf numFmtId="49" fontId="65" fillId="53" borderId="52" xfId="416" applyNumberFormat="1" applyFont="1" applyFill="1" applyBorder="1" applyAlignment="1">
      <alignment horizontal="left" vertical="center" wrapText="1"/>
    </xf>
    <xf numFmtId="0" fontId="62" fillId="53" borderId="90" xfId="416" applyFont="1" applyFill="1" applyBorder="1" applyAlignment="1">
      <alignment horizontal="center"/>
    </xf>
    <xf numFmtId="0" fontId="62" fillId="53" borderId="19" xfId="416" applyFont="1" applyFill="1" applyBorder="1" applyAlignment="1">
      <alignment horizontal="center"/>
    </xf>
    <xf numFmtId="0" fontId="62" fillId="53" borderId="89" xfId="416" applyFont="1" applyFill="1" applyBorder="1" applyAlignment="1">
      <alignment horizontal="center"/>
    </xf>
    <xf numFmtId="0" fontId="71" fillId="53" borderId="33" xfId="416" applyFont="1" applyFill="1" applyBorder="1" applyAlignment="1">
      <alignment horizontal="center" vertical="center"/>
    </xf>
    <xf numFmtId="0" fontId="71" fillId="53" borderId="55" xfId="416" applyFont="1" applyFill="1" applyBorder="1" applyAlignment="1">
      <alignment horizontal="center" vertical="center"/>
    </xf>
    <xf numFmtId="49" fontId="65" fillId="53" borderId="56" xfId="416" applyNumberFormat="1" applyFont="1" applyFill="1" applyBorder="1" applyAlignment="1">
      <alignment horizontal="left" vertical="center" wrapText="1"/>
    </xf>
    <xf numFmtId="0" fontId="65" fillId="53" borderId="57" xfId="416" applyFont="1" applyFill="1" applyBorder="1" applyAlignment="1">
      <alignment horizontal="left" vertical="center" wrapText="1"/>
    </xf>
    <xf numFmtId="0" fontId="65" fillId="53" borderId="58" xfId="416" applyFont="1" applyFill="1" applyBorder="1" applyAlignment="1">
      <alignment horizontal="left" vertical="center" wrapText="1"/>
    </xf>
    <xf numFmtId="0" fontId="10" fillId="53" borderId="0" xfId="416" applyFont="1" applyFill="1" applyAlignment="1">
      <alignment horizontal="left"/>
    </xf>
    <xf numFmtId="0" fontId="13" fillId="53" borderId="0" xfId="416" applyFont="1" applyFill="1" applyAlignment="1">
      <alignment horizontal="center" wrapText="1"/>
    </xf>
    <xf numFmtId="0" fontId="10" fillId="53" borderId="19" xfId="416" applyFont="1" applyFill="1" applyBorder="1" applyAlignment="1">
      <alignment horizontal="left"/>
    </xf>
    <xf numFmtId="0" fontId="71" fillId="53" borderId="59" xfId="416" applyFont="1" applyFill="1" applyBorder="1" applyAlignment="1">
      <alignment horizontal="center" vertical="center"/>
    </xf>
    <xf numFmtId="0" fontId="71" fillId="53" borderId="49" xfId="416" applyFont="1" applyFill="1" applyBorder="1" applyAlignment="1">
      <alignment horizontal="center" vertical="center"/>
    </xf>
    <xf numFmtId="0" fontId="71" fillId="53" borderId="33" xfId="416" applyFont="1" applyFill="1" applyBorder="1" applyAlignment="1">
      <alignment horizontal="center" vertical="center" wrapText="1"/>
    </xf>
    <xf numFmtId="0" fontId="71" fillId="53" borderId="19" xfId="416" applyFont="1" applyFill="1" applyBorder="1" applyAlignment="1">
      <alignment horizontal="center" vertical="center" wrapText="1"/>
    </xf>
    <xf numFmtId="0" fontId="71" fillId="53" borderId="48" xfId="416" applyFont="1" applyFill="1" applyBorder="1" applyAlignment="1">
      <alignment horizontal="center" vertical="center" wrapText="1"/>
    </xf>
    <xf numFmtId="0" fontId="71" fillId="53" borderId="35" xfId="416" applyFont="1" applyFill="1" applyBorder="1" applyAlignment="1">
      <alignment horizontal="center" vertical="center" wrapText="1"/>
    </xf>
    <xf numFmtId="0" fontId="71" fillId="53" borderId="20" xfId="416" applyFont="1" applyFill="1" applyBorder="1" applyAlignment="1">
      <alignment horizontal="center" vertical="center" wrapText="1"/>
    </xf>
    <xf numFmtId="0" fontId="71" fillId="53" borderId="36" xfId="416" applyFont="1" applyFill="1" applyBorder="1" applyAlignment="1">
      <alignment horizontal="center" vertical="center" wrapText="1"/>
    </xf>
    <xf numFmtId="166" fontId="10" fillId="53" borderId="0" xfId="510" applyNumberFormat="1" applyFont="1" applyFill="1" applyBorder="1" applyAlignment="1" applyProtection="1">
      <alignment horizontal="center" wrapText="1"/>
    </xf>
    <xf numFmtId="0" fontId="68" fillId="53" borderId="91" xfId="416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191" fontId="86" fillId="60" borderId="73" xfId="0" applyNumberFormat="1" applyFont="1" applyFill="1" applyBorder="1" applyAlignment="1">
      <alignment horizontal="center" vertical="center" wrapText="1"/>
    </xf>
    <xf numFmtId="191" fontId="86" fillId="60" borderId="106" xfId="0" applyNumberFormat="1" applyFont="1" applyFill="1" applyBorder="1" applyAlignment="1">
      <alignment horizontal="center" vertical="center" wrapText="1"/>
    </xf>
    <xf numFmtId="191" fontId="86" fillId="59" borderId="93" xfId="0" applyNumberFormat="1" applyFont="1" applyFill="1" applyBorder="1" applyAlignment="1">
      <alignment horizontal="center" vertical="center"/>
    </xf>
    <xf numFmtId="191" fontId="86" fillId="59" borderId="79" xfId="0" applyNumberFormat="1" applyFont="1" applyFill="1" applyBorder="1" applyAlignment="1">
      <alignment horizontal="center" vertical="center"/>
    </xf>
    <xf numFmtId="49" fontId="11" fillId="0" borderId="75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1" fillId="0" borderId="91" xfId="0" applyNumberFormat="1" applyFont="1" applyBorder="1" applyAlignment="1">
      <alignment horizontal="center" vertical="center"/>
    </xf>
    <xf numFmtId="191" fontId="86" fillId="60" borderId="73" xfId="0" applyNumberFormat="1" applyFont="1" applyFill="1" applyBorder="1" applyAlignment="1">
      <alignment horizontal="center" vertical="center"/>
    </xf>
    <xf numFmtId="191" fontId="86" fillId="60" borderId="106" xfId="0" applyNumberFormat="1" applyFont="1" applyFill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109" xfId="0" applyFont="1" applyBorder="1" applyAlignment="1">
      <alignment horizontal="center" vertical="center"/>
    </xf>
    <xf numFmtId="0" fontId="11" fillId="0" borderId="111" xfId="0" applyFont="1" applyBorder="1" applyAlignment="1">
      <alignment horizontal="center" vertical="center"/>
    </xf>
    <xf numFmtId="49" fontId="86" fillId="57" borderId="91" xfId="0" applyNumberFormat="1" applyFont="1" applyFill="1" applyBorder="1" applyAlignment="1">
      <alignment horizontal="left" vertical="center"/>
    </xf>
    <xf numFmtId="0" fontId="86" fillId="59" borderId="77" xfId="0" applyFont="1" applyFill="1" applyBorder="1" applyAlignment="1">
      <alignment horizontal="center" vertical="center" wrapText="1"/>
    </xf>
    <xf numFmtId="0" fontId="86" fillId="59" borderId="78" xfId="0" applyFont="1" applyFill="1" applyBorder="1" applyAlignment="1">
      <alignment horizontal="center" vertical="center" wrapText="1"/>
    </xf>
    <xf numFmtId="0" fontId="86" fillId="59" borderId="79" xfId="0" applyFont="1" applyFill="1" applyBorder="1" applyAlignment="1">
      <alignment horizontal="center" vertical="center" wrapText="1"/>
    </xf>
    <xf numFmtId="0" fontId="85" fillId="0" borderId="82" xfId="0" applyFont="1" applyBorder="1" applyAlignment="1">
      <alignment horizontal="center" vertical="center" wrapText="1"/>
    </xf>
    <xf numFmtId="0" fontId="85" fillId="0" borderId="71" xfId="0" applyFont="1" applyBorder="1" applyAlignment="1">
      <alignment horizontal="center" vertical="center" wrapText="1"/>
    </xf>
    <xf numFmtId="0" fontId="85" fillId="0" borderId="83" xfId="0" applyFont="1" applyBorder="1" applyAlignment="1">
      <alignment horizontal="center" vertical="center" wrapText="1"/>
    </xf>
    <xf numFmtId="14" fontId="86" fillId="0" borderId="110" xfId="0" applyNumberFormat="1" applyFont="1" applyBorder="1" applyAlignment="1">
      <alignment horizontal="left"/>
    </xf>
    <xf numFmtId="14" fontId="86" fillId="0" borderId="105" xfId="0" applyNumberFormat="1" applyFont="1" applyBorder="1" applyAlignment="1">
      <alignment horizontal="left"/>
    </xf>
    <xf numFmtId="0" fontId="12" fillId="0" borderId="9" xfId="0" applyFont="1" applyBorder="1" applyAlignment="1">
      <alignment horizontal="center"/>
    </xf>
    <xf numFmtId="0" fontId="12" fillId="0" borderId="91" xfId="0" applyFont="1" applyBorder="1" applyAlignment="1">
      <alignment horizontal="center"/>
    </xf>
    <xf numFmtId="49" fontId="11" fillId="0" borderId="62" xfId="0" applyNumberFormat="1" applyFont="1" applyBorder="1" applyAlignment="1">
      <alignment horizontal="center" vertical="center"/>
    </xf>
    <xf numFmtId="49" fontId="11" fillId="0" borderId="70" xfId="0" applyNumberFormat="1" applyFont="1" applyBorder="1" applyAlignment="1">
      <alignment horizontal="center" vertical="center"/>
    </xf>
    <xf numFmtId="49" fontId="11" fillId="0" borderId="87" xfId="0" applyNumberFormat="1" applyFont="1" applyBorder="1" applyAlignment="1">
      <alignment horizontal="center" vertical="center"/>
    </xf>
    <xf numFmtId="49" fontId="11" fillId="0" borderId="76" xfId="0" applyNumberFormat="1" applyFont="1" applyBorder="1" applyAlignment="1">
      <alignment horizontal="center" vertical="center"/>
    </xf>
    <xf numFmtId="0" fontId="12" fillId="59" borderId="107" xfId="0" applyFont="1" applyFill="1" applyBorder="1" applyAlignment="1">
      <alignment horizontal="center" vertical="center"/>
    </xf>
    <xf numFmtId="0" fontId="12" fillId="59" borderId="49" xfId="0" applyFont="1" applyFill="1" applyBorder="1" applyAlignment="1">
      <alignment horizontal="center" vertical="center"/>
    </xf>
    <xf numFmtId="191" fontId="86" fillId="57" borderId="73" xfId="0" applyNumberFormat="1" applyFont="1" applyFill="1" applyBorder="1" applyAlignment="1">
      <alignment horizontal="center" vertical="center"/>
    </xf>
    <xf numFmtId="191" fontId="86" fillId="57" borderId="106" xfId="0" applyNumberFormat="1" applyFont="1" applyFill="1" applyBorder="1" applyAlignment="1">
      <alignment horizontal="center" vertical="center"/>
    </xf>
    <xf numFmtId="49" fontId="12" fillId="59" borderId="62" xfId="0" applyNumberFormat="1" applyFont="1" applyFill="1" applyBorder="1" applyAlignment="1">
      <alignment horizontal="center" vertical="center"/>
    </xf>
    <xf numFmtId="49" fontId="12" fillId="59" borderId="99" xfId="0" applyNumberFormat="1" applyFont="1" applyFill="1" applyBorder="1" applyAlignment="1">
      <alignment horizontal="center" vertical="center"/>
    </xf>
    <xf numFmtId="49" fontId="12" fillId="59" borderId="106" xfId="0" applyNumberFormat="1" applyFont="1" applyFill="1" applyBorder="1" applyAlignment="1">
      <alignment horizontal="center" vertical="center"/>
    </xf>
    <xf numFmtId="191" fontId="12" fillId="59" borderId="107" xfId="0" applyNumberFormat="1" applyFont="1" applyFill="1" applyBorder="1" applyAlignment="1">
      <alignment horizontal="center" vertical="center"/>
    </xf>
    <xf numFmtId="191" fontId="12" fillId="59" borderId="49" xfId="0" applyNumberFormat="1" applyFont="1" applyFill="1" applyBorder="1" applyAlignment="1">
      <alignment horizontal="center" vertical="center"/>
    </xf>
    <xf numFmtId="191" fontId="12" fillId="59" borderId="73" xfId="0" applyNumberFormat="1" applyFont="1" applyFill="1" applyBorder="1" applyAlignment="1">
      <alignment horizontal="center" vertical="center"/>
    </xf>
    <xf numFmtId="191" fontId="12" fillId="59" borderId="106" xfId="0" applyNumberFormat="1" applyFont="1" applyFill="1" applyBorder="1" applyAlignment="1">
      <alignment horizontal="center" vertical="center"/>
    </xf>
    <xf numFmtId="191" fontId="12" fillId="59" borderId="73" xfId="0" applyNumberFormat="1" applyFont="1" applyFill="1" applyBorder="1" applyAlignment="1">
      <alignment horizontal="center" vertical="center" wrapText="1"/>
    </xf>
    <xf numFmtId="191" fontId="12" fillId="59" borderId="106" xfId="0" applyNumberFormat="1" applyFont="1" applyFill="1" applyBorder="1" applyAlignment="1">
      <alignment horizontal="center" vertical="center" wrapText="1"/>
    </xf>
    <xf numFmtId="191" fontId="86" fillId="57" borderId="73" xfId="0" applyNumberFormat="1" applyFont="1" applyFill="1" applyBorder="1" applyAlignment="1">
      <alignment horizontal="center" vertical="center" wrapText="1"/>
    </xf>
    <xf numFmtId="191" fontId="86" fillId="57" borderId="106" xfId="0" applyNumberFormat="1" applyFont="1" applyFill="1" applyBorder="1" applyAlignment="1">
      <alignment horizontal="center" vertical="center" wrapText="1"/>
    </xf>
    <xf numFmtId="0" fontId="12" fillId="59" borderId="108" xfId="0" applyFont="1" applyFill="1" applyBorder="1" applyAlignment="1">
      <alignment horizontal="center" vertical="center"/>
    </xf>
    <xf numFmtId="0" fontId="12" fillId="59" borderId="74" xfId="0" applyFont="1" applyFill="1" applyBorder="1" applyAlignment="1">
      <alignment horizontal="center" vertical="center"/>
    </xf>
    <xf numFmtId="0" fontId="86" fillId="0" borderId="91" xfId="0" applyFont="1" applyBorder="1" applyAlignment="1">
      <alignment horizontal="right" vertical="center"/>
    </xf>
    <xf numFmtId="0" fontId="87" fillId="0" borderId="73" xfId="0" applyFont="1" applyBorder="1" applyAlignment="1">
      <alignment horizontal="left"/>
    </xf>
    <xf numFmtId="0" fontId="87" fillId="0" borderId="109" xfId="0" applyFont="1" applyBorder="1" applyAlignment="1">
      <alignment horizontal="left"/>
    </xf>
    <xf numFmtId="0" fontId="87" fillId="0" borderId="106" xfId="0" applyFont="1" applyBorder="1" applyAlignment="1">
      <alignment horizontal="left"/>
    </xf>
    <xf numFmtId="0" fontId="87" fillId="0" borderId="88" xfId="0" applyFont="1" applyBorder="1" applyAlignment="1">
      <alignment horizontal="left"/>
    </xf>
    <xf numFmtId="0" fontId="87" fillId="0" borderId="90" xfId="0" applyFont="1" applyBorder="1" applyAlignment="1">
      <alignment horizontal="left"/>
    </xf>
    <xf numFmtId="0" fontId="87" fillId="0" borderId="89" xfId="0" applyFont="1" applyBorder="1" applyAlignment="1">
      <alignment horizontal="left"/>
    </xf>
    <xf numFmtId="0" fontId="86" fillId="0" borderId="91" xfId="0" applyFont="1" applyBorder="1" applyAlignment="1">
      <alignment horizontal="center"/>
    </xf>
    <xf numFmtId="14" fontId="87" fillId="0" borderId="91" xfId="0" applyNumberFormat="1" applyFont="1" applyBorder="1" applyAlignment="1">
      <alignment horizontal="center"/>
    </xf>
    <xf numFmtId="0" fontId="87" fillId="0" borderId="91" xfId="0" applyFont="1" applyBorder="1" applyAlignment="1">
      <alignment horizontal="center"/>
    </xf>
    <xf numFmtId="0" fontId="86" fillId="0" borderId="88" xfId="0" applyFont="1" applyBorder="1" applyAlignment="1">
      <alignment horizontal="left" vertical="center" wrapText="1"/>
    </xf>
    <xf numFmtId="0" fontId="86" fillId="0" borderId="90" xfId="0" applyFont="1" applyBorder="1" applyAlignment="1">
      <alignment horizontal="left" vertical="center" wrapText="1"/>
    </xf>
    <xf numFmtId="0" fontId="86" fillId="0" borderId="89" xfId="0" applyFont="1" applyBorder="1" applyAlignment="1">
      <alignment horizontal="left" vertical="center" wrapText="1"/>
    </xf>
    <xf numFmtId="0" fontId="86" fillId="0" borderId="34" xfId="0" applyFont="1" applyBorder="1" applyAlignment="1">
      <alignment horizontal="left" vertical="center" wrapText="1"/>
    </xf>
    <xf numFmtId="0" fontId="86" fillId="0" borderId="0" xfId="0" applyFont="1" applyAlignment="1">
      <alignment horizontal="left" vertical="center" wrapText="1"/>
    </xf>
    <xf numFmtId="0" fontId="86" fillId="0" borderId="51" xfId="0" applyFont="1" applyBorder="1" applyAlignment="1">
      <alignment horizontal="left" vertical="center" wrapText="1"/>
    </xf>
    <xf numFmtId="0" fontId="86" fillId="0" borderId="35" xfId="0" applyFont="1" applyBorder="1" applyAlignment="1">
      <alignment horizontal="left" vertical="center" wrapText="1"/>
    </xf>
    <xf numFmtId="0" fontId="86" fillId="0" borderId="20" xfId="0" applyFont="1" applyBorder="1" applyAlignment="1">
      <alignment horizontal="left" vertical="center" wrapText="1"/>
    </xf>
    <xf numFmtId="0" fontId="86" fillId="0" borderId="36" xfId="0" applyFont="1" applyBorder="1" applyAlignment="1">
      <alignment horizontal="left" vertical="center" wrapText="1"/>
    </xf>
    <xf numFmtId="10" fontId="86" fillId="0" borderId="90" xfId="0" applyNumberFormat="1" applyFont="1" applyBorder="1" applyAlignment="1">
      <alignment horizontal="left" vertical="center"/>
    </xf>
    <xf numFmtId="14" fontId="86" fillId="0" borderId="89" xfId="0" applyNumberFormat="1" applyFont="1" applyBorder="1" applyAlignment="1">
      <alignment horizontal="left" vertical="center"/>
    </xf>
    <xf numFmtId="14" fontId="86" fillId="0" borderId="0" xfId="0" applyNumberFormat="1" applyFont="1" applyAlignment="1">
      <alignment horizontal="left" vertical="center"/>
    </xf>
    <xf numFmtId="14" fontId="86" fillId="0" borderId="51" xfId="0" applyNumberFormat="1" applyFont="1" applyBorder="1" applyAlignment="1">
      <alignment horizontal="left" vertical="center"/>
    </xf>
    <xf numFmtId="14" fontId="86" fillId="0" borderId="20" xfId="0" applyNumberFormat="1" applyFont="1" applyBorder="1" applyAlignment="1">
      <alignment horizontal="left" vertical="center"/>
    </xf>
    <xf numFmtId="14" fontId="86" fillId="0" borderId="36" xfId="0" applyNumberFormat="1" applyFont="1" applyBorder="1" applyAlignment="1">
      <alignment horizontal="left" vertical="center"/>
    </xf>
    <xf numFmtId="49" fontId="86" fillId="57" borderId="91" xfId="0" applyNumberFormat="1" applyFont="1" applyFill="1" applyBorder="1" applyAlignment="1">
      <alignment horizontal="left" vertical="center" wrapText="1"/>
    </xf>
    <xf numFmtId="49" fontId="86" fillId="60" borderId="91" xfId="0" applyNumberFormat="1" applyFont="1" applyFill="1" applyBorder="1" applyAlignment="1">
      <alignment horizontal="left" vertical="center" wrapText="1"/>
    </xf>
    <xf numFmtId="10" fontId="89" fillId="48" borderId="0" xfId="490" applyNumberFormat="1" applyFont="1" applyFill="1" applyAlignment="1">
      <alignment horizontal="center"/>
    </xf>
    <xf numFmtId="14" fontId="89" fillId="48" borderId="81" xfId="490" applyNumberFormat="1" applyFont="1" applyFill="1" applyBorder="1" applyAlignment="1">
      <alignment horizontal="center" vertical="justify"/>
    </xf>
    <xf numFmtId="0" fontId="89" fillId="48" borderId="0" xfId="490" applyFont="1" applyFill="1" applyAlignment="1">
      <alignment horizontal="center" vertical="justify"/>
    </xf>
    <xf numFmtId="171" fontId="89" fillId="48" borderId="22" xfId="490" applyNumberFormat="1" applyFont="1" applyFill="1" applyBorder="1" applyAlignment="1">
      <alignment horizontal="center" vertical="top"/>
    </xf>
    <xf numFmtId="171" fontId="89" fillId="48" borderId="21" xfId="490" applyNumberFormat="1" applyFont="1" applyFill="1" applyBorder="1" applyAlignment="1">
      <alignment horizontal="center" vertical="top"/>
    </xf>
    <xf numFmtId="0" fontId="90" fillId="48" borderId="23" xfId="490" applyFont="1" applyFill="1" applyBorder="1" applyAlignment="1" applyProtection="1">
      <alignment horizontal="center"/>
      <protection hidden="1"/>
    </xf>
    <xf numFmtId="1" fontId="91" fillId="48" borderId="30" xfId="490" applyNumberFormat="1" applyFont="1" applyFill="1" applyBorder="1" applyAlignment="1" applyProtection="1">
      <alignment horizontal="center" vertical="center"/>
      <protection locked="0"/>
    </xf>
    <xf numFmtId="1" fontId="91" fillId="48" borderId="31" xfId="490" applyNumberFormat="1" applyFont="1" applyFill="1" applyBorder="1" applyAlignment="1" applyProtection="1">
      <alignment horizontal="center" vertical="center"/>
      <protection locked="0"/>
    </xf>
    <xf numFmtId="1" fontId="91" fillId="48" borderId="32" xfId="490" applyNumberFormat="1" applyFont="1" applyFill="1" applyBorder="1" applyAlignment="1" applyProtection="1">
      <alignment horizontal="center" vertical="center"/>
      <protection locked="0"/>
    </xf>
    <xf numFmtId="10" fontId="96" fillId="48" borderId="23" xfId="490" applyNumberFormat="1" applyFont="1" applyFill="1" applyBorder="1" applyAlignment="1">
      <alignment horizontal="center" vertical="center" wrapText="1"/>
    </xf>
    <xf numFmtId="10" fontId="96" fillId="48" borderId="0" xfId="490" applyNumberFormat="1" applyFont="1" applyFill="1" applyAlignment="1">
      <alignment horizontal="center" vertical="center" wrapText="1"/>
    </xf>
    <xf numFmtId="10" fontId="96" fillId="48" borderId="10" xfId="490" applyNumberFormat="1" applyFont="1" applyFill="1" applyBorder="1" applyAlignment="1">
      <alignment horizontal="center" vertical="center" wrapText="1"/>
    </xf>
    <xf numFmtId="0" fontId="85" fillId="48" borderId="0" xfId="490" applyFont="1" applyFill="1" applyAlignment="1" applyProtection="1">
      <alignment horizontal="center" wrapText="1"/>
      <protection hidden="1"/>
    </xf>
    <xf numFmtId="0" fontId="85" fillId="48" borderId="25" xfId="490" applyFont="1" applyFill="1" applyBorder="1" applyAlignment="1" applyProtection="1">
      <alignment horizontal="center" wrapText="1"/>
      <protection hidden="1"/>
    </xf>
    <xf numFmtId="10" fontId="96" fillId="48" borderId="30" xfId="490" applyNumberFormat="1" applyFont="1" applyFill="1" applyBorder="1" applyAlignment="1">
      <alignment horizontal="center" vertical="center" wrapText="1"/>
    </xf>
    <xf numFmtId="10" fontId="96" fillId="48" borderId="31" xfId="490" applyNumberFormat="1" applyFont="1" applyFill="1" applyBorder="1" applyAlignment="1">
      <alignment horizontal="center" vertical="center" wrapText="1"/>
    </xf>
    <xf numFmtId="10" fontId="96" fillId="48" borderId="32" xfId="490" applyNumberFormat="1" applyFont="1" applyFill="1" applyBorder="1" applyAlignment="1">
      <alignment horizontal="center" vertical="center" wrapText="1"/>
    </xf>
    <xf numFmtId="15" fontId="91" fillId="48" borderId="30" xfId="490" applyNumberFormat="1" applyFont="1" applyFill="1" applyBorder="1" applyAlignment="1">
      <alignment horizontal="center" vertical="center"/>
    </xf>
    <xf numFmtId="15" fontId="91" fillId="48" borderId="31" xfId="490" applyNumberFormat="1" applyFont="1" applyFill="1" applyBorder="1" applyAlignment="1">
      <alignment horizontal="center" vertical="center"/>
    </xf>
    <xf numFmtId="15" fontId="91" fillId="48" borderId="32" xfId="490" applyNumberFormat="1" applyFont="1" applyFill="1" applyBorder="1" applyAlignment="1">
      <alignment horizontal="center" vertical="center"/>
    </xf>
    <xf numFmtId="164" fontId="6" fillId="48" borderId="84" xfId="675" applyNumberFormat="1" applyFont="1" applyFill="1" applyBorder="1" applyAlignment="1" applyProtection="1">
      <alignment horizontal="right" vertical="center"/>
      <protection locked="0"/>
    </xf>
    <xf numFmtId="164" fontId="6" fillId="48" borderId="61" xfId="675" applyNumberFormat="1" applyFont="1" applyFill="1" applyBorder="1" applyAlignment="1" applyProtection="1">
      <alignment horizontal="right" vertical="center"/>
      <protection locked="0"/>
    </xf>
    <xf numFmtId="172" fontId="8" fillId="48" borderId="84" xfId="490" applyNumberFormat="1" applyFont="1" applyFill="1" applyBorder="1" applyAlignment="1">
      <alignment horizontal="center"/>
    </xf>
    <xf numFmtId="172" fontId="8" fillId="48" borderId="61" xfId="490" applyNumberFormat="1" applyFont="1" applyFill="1" applyBorder="1" applyAlignment="1">
      <alignment horizontal="center"/>
    </xf>
    <xf numFmtId="172" fontId="6" fillId="48" borderId="60" xfId="490" applyNumberFormat="1" applyFont="1" applyFill="1" applyBorder="1" applyAlignment="1">
      <alignment horizontal="right" vertical="center"/>
    </xf>
    <xf numFmtId="172" fontId="6" fillId="48" borderId="61" xfId="490" applyNumberFormat="1" applyFont="1" applyFill="1" applyBorder="1" applyAlignment="1">
      <alignment horizontal="right" vertical="center"/>
    </xf>
    <xf numFmtId="10" fontId="8" fillId="48" borderId="60" xfId="490" applyNumberFormat="1" applyFont="1" applyFill="1" applyBorder="1" applyAlignment="1">
      <alignment horizontal="right" vertical="center"/>
    </xf>
    <xf numFmtId="10" fontId="8" fillId="48" borderId="61" xfId="490" applyNumberFormat="1" applyFont="1" applyFill="1" applyBorder="1" applyAlignment="1">
      <alignment horizontal="right" vertical="center"/>
    </xf>
    <xf numFmtId="49" fontId="97" fillId="48" borderId="27" xfId="490" applyNumberFormat="1" applyFont="1" applyFill="1" applyBorder="1" applyAlignment="1">
      <alignment horizontal="center" vertical="center"/>
    </xf>
    <xf numFmtId="49" fontId="97" fillId="48" borderId="77" xfId="490" applyNumberFormat="1" applyFont="1" applyFill="1" applyBorder="1" applyAlignment="1">
      <alignment horizontal="center" vertical="center"/>
    </xf>
    <xf numFmtId="49" fontId="97" fillId="48" borderId="62" xfId="490" applyNumberFormat="1" applyFont="1" applyFill="1" applyBorder="1" applyAlignment="1">
      <alignment horizontal="center" vertical="center"/>
    </xf>
    <xf numFmtId="49" fontId="97" fillId="48" borderId="76" xfId="490" applyNumberFormat="1" applyFont="1" applyFill="1" applyBorder="1" applyAlignment="1">
      <alignment horizontal="center" vertical="center"/>
    </xf>
    <xf numFmtId="49" fontId="96" fillId="48" borderId="62" xfId="490" applyNumberFormat="1" applyFont="1" applyFill="1" applyBorder="1" applyAlignment="1">
      <alignment horizontal="center" vertical="center"/>
    </xf>
    <xf numFmtId="49" fontId="96" fillId="48" borderId="76" xfId="490" applyNumberFormat="1" applyFont="1" applyFill="1" applyBorder="1" applyAlignment="1">
      <alignment horizontal="center" vertical="center"/>
    </xf>
  </cellXfs>
  <cellStyles count="1928">
    <cellStyle name="_CRONOGRAMA MODELO" xfId="1"/>
    <cellStyle name="_CRONOGRAMA MODELO_SERVIÇOS &amp; COMPOSIÇÕES (COR-SUDE2012) SUELY" xfId="2"/>
    <cellStyle name="_Teixeira Soares - EE Guarauna - REVISÃO - ADITIVO" xfId="3"/>
    <cellStyle name="_Teixeira Soares - EE Guarauna - REVISÃO - ADITIVO_SERVIÇOS &amp; COMPOSIÇÕES (COR-SUDE2012) SUELY" xfId="4"/>
    <cellStyle name="20% - Cor1" xfId="5"/>
    <cellStyle name="20% - Cor1 2" xfId="6"/>
    <cellStyle name="20% - Cor2" xfId="7"/>
    <cellStyle name="20% - Cor2 2" xfId="8"/>
    <cellStyle name="20% - Cor3" xfId="9"/>
    <cellStyle name="20% - Cor3 2" xfId="10"/>
    <cellStyle name="20% - Cor4" xfId="11"/>
    <cellStyle name="20% - Cor4 2" xfId="12"/>
    <cellStyle name="20% - Cor5" xfId="13"/>
    <cellStyle name="20% - Cor5 2" xfId="14"/>
    <cellStyle name="20% - Cor6" xfId="15"/>
    <cellStyle name="20% - Cor6 2" xfId="16"/>
    <cellStyle name="20% - Ênfase1 2" xfId="17"/>
    <cellStyle name="20% - Ênfase1 2 2" xfId="18"/>
    <cellStyle name="20% - Ênfase1 2 2 2" xfId="19"/>
    <cellStyle name="20% - Ênfase1 2 3" xfId="20"/>
    <cellStyle name="20% - Ênfase1 2 4" xfId="21"/>
    <cellStyle name="20% - Ênfase1 3" xfId="22"/>
    <cellStyle name="20% - Ênfase1 3 2" xfId="23"/>
    <cellStyle name="20% - Ênfase1 3 3" xfId="24"/>
    <cellStyle name="20% - Ênfase1 4" xfId="25"/>
    <cellStyle name="20% - Ênfase1 5" xfId="26"/>
    <cellStyle name="20% - Ênfase2 2" xfId="27"/>
    <cellStyle name="20% - Ênfase2 2 2" xfId="28"/>
    <cellStyle name="20% - Ênfase2 2 2 2" xfId="29"/>
    <cellStyle name="20% - Ênfase2 2 3" xfId="30"/>
    <cellStyle name="20% - Ênfase2 2 4" xfId="31"/>
    <cellStyle name="20% - Ênfase2 3" xfId="32"/>
    <cellStyle name="20% - Ênfase2 3 2" xfId="33"/>
    <cellStyle name="20% - Ênfase2 3 3" xfId="34"/>
    <cellStyle name="20% - Ênfase2 4" xfId="35"/>
    <cellStyle name="20% - Ênfase2 5" xfId="36"/>
    <cellStyle name="20% - Ênfase3 2" xfId="37"/>
    <cellStyle name="20% - Ênfase3 2 2" xfId="38"/>
    <cellStyle name="20% - Ênfase3 2 2 2" xfId="39"/>
    <cellStyle name="20% - Ênfase3 2 3" xfId="40"/>
    <cellStyle name="20% - Ênfase3 2 4" xfId="41"/>
    <cellStyle name="20% - Ênfase3 3" xfId="42"/>
    <cellStyle name="20% - Ênfase3 3 2" xfId="43"/>
    <cellStyle name="20% - Ênfase3 3 3" xfId="44"/>
    <cellStyle name="20% - Ênfase3 4" xfId="45"/>
    <cellStyle name="20% - Ênfase3 5" xfId="46"/>
    <cellStyle name="20% - Ênfase4 2" xfId="47"/>
    <cellStyle name="20% - Ênfase4 2 2" xfId="48"/>
    <cellStyle name="20% - Ênfase4 2 2 2" xfId="49"/>
    <cellStyle name="20% - Ênfase4 2 3" xfId="50"/>
    <cellStyle name="20% - Ênfase4 2 4" xfId="51"/>
    <cellStyle name="20% - Ênfase4 3" xfId="52"/>
    <cellStyle name="20% - Ênfase4 3 2" xfId="53"/>
    <cellStyle name="20% - Ênfase4 3 3" xfId="54"/>
    <cellStyle name="20% - Ênfase4 4" xfId="55"/>
    <cellStyle name="20% - Ênfase4 5" xfId="56"/>
    <cellStyle name="20% - Ênfase5 2" xfId="57"/>
    <cellStyle name="20% - Ênfase5 2 2" xfId="58"/>
    <cellStyle name="20% - Ênfase5 2 2 2" xfId="59"/>
    <cellStyle name="20% - Ênfase5 2 3" xfId="60"/>
    <cellStyle name="20% - Ênfase5 2 4" xfId="61"/>
    <cellStyle name="20% - Ênfase5 3" xfId="62"/>
    <cellStyle name="20% - Ênfase5 3 2" xfId="63"/>
    <cellStyle name="20% - Ênfase5 3 3" xfId="64"/>
    <cellStyle name="20% - Ênfase5 4" xfId="65"/>
    <cellStyle name="20% - Ênfase6 2" xfId="66"/>
    <cellStyle name="20% - Ênfase6 2 2" xfId="67"/>
    <cellStyle name="20% - Ênfase6 2 2 2" xfId="68"/>
    <cellStyle name="20% - Ênfase6 2 3" xfId="69"/>
    <cellStyle name="20% - Ênfase6 2 4" xfId="70"/>
    <cellStyle name="20% - Ênfase6 3" xfId="71"/>
    <cellStyle name="20% - Ênfase6 3 2" xfId="72"/>
    <cellStyle name="20% - Ênfase6 3 3" xfId="73"/>
    <cellStyle name="20% - Ênfase6 4" xfId="74"/>
    <cellStyle name="40% - Cor1" xfId="75"/>
    <cellStyle name="40% - Cor1 2" xfId="76"/>
    <cellStyle name="40% - Cor2" xfId="77"/>
    <cellStyle name="40% - Cor2 2" xfId="78"/>
    <cellStyle name="40% - Cor3" xfId="79"/>
    <cellStyle name="40% - Cor3 2" xfId="80"/>
    <cellStyle name="40% - Cor4" xfId="81"/>
    <cellStyle name="40% - Cor4 2" xfId="82"/>
    <cellStyle name="40% - Cor5" xfId="83"/>
    <cellStyle name="40% - Cor5 2" xfId="84"/>
    <cellStyle name="40% - Cor6" xfId="85"/>
    <cellStyle name="40% - Cor6 2" xfId="86"/>
    <cellStyle name="40% - Ênfase1 2" xfId="87"/>
    <cellStyle name="40% - Ênfase1 2 2" xfId="88"/>
    <cellStyle name="40% - Ênfase1 2 2 2" xfId="89"/>
    <cellStyle name="40% - Ênfase1 2 3" xfId="90"/>
    <cellStyle name="40% - Ênfase1 2 4" xfId="91"/>
    <cellStyle name="40% - Ênfase1 3" xfId="92"/>
    <cellStyle name="40% - Ênfase1 3 2" xfId="93"/>
    <cellStyle name="40% - Ênfase1 3 3" xfId="94"/>
    <cellStyle name="40% - Ênfase1 4" xfId="95"/>
    <cellStyle name="40% - Ênfase2 2" xfId="96"/>
    <cellStyle name="40% - Ênfase2 2 2" xfId="97"/>
    <cellStyle name="40% - Ênfase2 2 2 2" xfId="98"/>
    <cellStyle name="40% - Ênfase2 2 3" xfId="99"/>
    <cellStyle name="40% - Ênfase2 2 4" xfId="100"/>
    <cellStyle name="40% - Ênfase2 3" xfId="101"/>
    <cellStyle name="40% - Ênfase2 3 2" xfId="102"/>
    <cellStyle name="40% - Ênfase2 3 3" xfId="103"/>
    <cellStyle name="40% - Ênfase2 4" xfId="104"/>
    <cellStyle name="40% - Ênfase3 2" xfId="105"/>
    <cellStyle name="40% - Ênfase3 2 2" xfId="106"/>
    <cellStyle name="40% - Ênfase3 2 2 2" xfId="107"/>
    <cellStyle name="40% - Ênfase3 2 3" xfId="108"/>
    <cellStyle name="40% - Ênfase3 2 4" xfId="109"/>
    <cellStyle name="40% - Ênfase3 3" xfId="110"/>
    <cellStyle name="40% - Ênfase3 3 2" xfId="111"/>
    <cellStyle name="40% - Ênfase3 3 3" xfId="112"/>
    <cellStyle name="40% - Ênfase3 4" xfId="113"/>
    <cellStyle name="40% - Ênfase3 5" xfId="114"/>
    <cellStyle name="40% - Ênfase4 2" xfId="115"/>
    <cellStyle name="40% - Ênfase4 2 2" xfId="116"/>
    <cellStyle name="40% - Ênfase4 2 2 2" xfId="117"/>
    <cellStyle name="40% - Ênfase4 2 3" xfId="118"/>
    <cellStyle name="40% - Ênfase4 2 4" xfId="119"/>
    <cellStyle name="40% - Ênfase4 3" xfId="120"/>
    <cellStyle name="40% - Ênfase4 3 2" xfId="121"/>
    <cellStyle name="40% - Ênfase4 3 3" xfId="122"/>
    <cellStyle name="40% - Ênfase4 4" xfId="123"/>
    <cellStyle name="40% - Ênfase5 2" xfId="124"/>
    <cellStyle name="40% - Ênfase5 2 2" xfId="125"/>
    <cellStyle name="40% - Ênfase5 2 2 2" xfId="126"/>
    <cellStyle name="40% - Ênfase5 2 3" xfId="127"/>
    <cellStyle name="40% - Ênfase5 2 4" xfId="128"/>
    <cellStyle name="40% - Ênfase5 3" xfId="129"/>
    <cellStyle name="40% - Ênfase5 3 2" xfId="130"/>
    <cellStyle name="40% - Ênfase5 3 3" xfId="131"/>
    <cellStyle name="40% - Ênfase5 4" xfId="132"/>
    <cellStyle name="40% - Ênfase6 2" xfId="133"/>
    <cellStyle name="40% - Ênfase6 2 2" xfId="134"/>
    <cellStyle name="40% - Ênfase6 2 2 2" xfId="135"/>
    <cellStyle name="40% - Ênfase6 2 3" xfId="136"/>
    <cellStyle name="40% - Ênfase6 2 4" xfId="137"/>
    <cellStyle name="40% - Ênfase6 3" xfId="138"/>
    <cellStyle name="40% - Ênfase6 3 2" xfId="139"/>
    <cellStyle name="40% - Ênfase6 3 3" xfId="140"/>
    <cellStyle name="40% - Ênfase6 4" xfId="141"/>
    <cellStyle name="60% - Cor1" xfId="142"/>
    <cellStyle name="60% - Cor1 2" xfId="143"/>
    <cellStyle name="60% - Cor2" xfId="144"/>
    <cellStyle name="60% - Cor2 2" xfId="145"/>
    <cellStyle name="60% - Cor3" xfId="146"/>
    <cellStyle name="60% - Cor3 2" xfId="147"/>
    <cellStyle name="60% - Cor4" xfId="148"/>
    <cellStyle name="60% - Cor4 2" xfId="149"/>
    <cellStyle name="60% - Cor5" xfId="150"/>
    <cellStyle name="60% - Cor5 2" xfId="151"/>
    <cellStyle name="60% - Cor6" xfId="152"/>
    <cellStyle name="60% - Cor6 2" xfId="153"/>
    <cellStyle name="60% - Ênfase1 2" xfId="154"/>
    <cellStyle name="60% - Ênfase1 3" xfId="155"/>
    <cellStyle name="60% - Ênfase2 2" xfId="156"/>
    <cellStyle name="60% - Ênfase2 3" xfId="157"/>
    <cellStyle name="60% - Ênfase3 2" xfId="158"/>
    <cellStyle name="60% - Ênfase3 2 2" xfId="159"/>
    <cellStyle name="60% - Ênfase3 3" xfId="160"/>
    <cellStyle name="60% - Ênfase4 2" xfId="161"/>
    <cellStyle name="60% - Ênfase4 2 2" xfId="162"/>
    <cellStyle name="60% - Ênfase4 3" xfId="163"/>
    <cellStyle name="60% - Ênfase5 2" xfId="164"/>
    <cellStyle name="60% - Ênfase5 3" xfId="165"/>
    <cellStyle name="60% - Ênfase6 2" xfId="166"/>
    <cellStyle name="60% - Ênfase6 2 2" xfId="167"/>
    <cellStyle name="60% - Ênfase6 3" xfId="168"/>
    <cellStyle name="Bom 2" xfId="169"/>
    <cellStyle name="Bom 3" xfId="170"/>
    <cellStyle name="Cabeçalho 1" xfId="171"/>
    <cellStyle name="Cabeçalho 1 2" xfId="172"/>
    <cellStyle name="Cabeçalho 2" xfId="173"/>
    <cellStyle name="Cabeçalho 2 2" xfId="174"/>
    <cellStyle name="Cabeçalho 3" xfId="175"/>
    <cellStyle name="Cabeçalho 3 2" xfId="176"/>
    <cellStyle name="Cabeçalho 4" xfId="177"/>
    <cellStyle name="Cabeçalho 4 2" xfId="178"/>
    <cellStyle name="Cálculo 2" xfId="179"/>
    <cellStyle name="Cálculo 2 2" xfId="180"/>
    <cellStyle name="Cálculo 2 2 2" xfId="181"/>
    <cellStyle name="Cálculo 2 2 2 2" xfId="1268"/>
    <cellStyle name="Cálculo 2 2 3" xfId="1267"/>
    <cellStyle name="Cálculo 2 2_CÁLCULO DE HORAS - tabela MARÇO 2014" xfId="182"/>
    <cellStyle name="Cálculo 2 3" xfId="183"/>
    <cellStyle name="Cálculo 2 3 2" xfId="184"/>
    <cellStyle name="Cálculo 2 3 2 2" xfId="1270"/>
    <cellStyle name="Cálculo 2 3 3" xfId="1269"/>
    <cellStyle name="Cálculo 2 3_CÁLCULO DE HORAS - tabela MARÇO 2014" xfId="185"/>
    <cellStyle name="Cálculo 2 4" xfId="186"/>
    <cellStyle name="Cálculo 2 4 2" xfId="1271"/>
    <cellStyle name="Cálculo 2 5" xfId="1266"/>
    <cellStyle name="Cálculo 2_AQPNG_ORC_R01_2013_11_22(OBRA COMPLETA) 29112013-2" xfId="187"/>
    <cellStyle name="Cálculo 3" xfId="188"/>
    <cellStyle name="Cálculo 3 2" xfId="189"/>
    <cellStyle name="Cálculo 3 2 2" xfId="1273"/>
    <cellStyle name="Cálculo 3 3" xfId="1272"/>
    <cellStyle name="Cálculo 3_CÁLCULO DE HORAS - tabela MARÇO 2014" xfId="190"/>
    <cellStyle name="category" xfId="191"/>
    <cellStyle name="Célula de Verificação 2" xfId="192"/>
    <cellStyle name="Célula de Verificação 3" xfId="193"/>
    <cellStyle name="Célula Ligada" xfId="194"/>
    <cellStyle name="Célula Ligada 2" xfId="195"/>
    <cellStyle name="Célula Vinculada 2" xfId="196"/>
    <cellStyle name="Célula Vinculada 3" xfId="197"/>
    <cellStyle name="Comma" xfId="198"/>
    <cellStyle name="Comma [0]_aola" xfId="199"/>
    <cellStyle name="Comma_5 Series SW" xfId="200"/>
    <cellStyle name="Comma0" xfId="201"/>
    <cellStyle name="Comma0 - Modelo1" xfId="202"/>
    <cellStyle name="Comma0 - Style1" xfId="203"/>
    <cellStyle name="Comma1 - Modelo2" xfId="204"/>
    <cellStyle name="Comma1 - Style2" xfId="205"/>
    <cellStyle name="Cor1" xfId="206"/>
    <cellStyle name="Cor1 2" xfId="207"/>
    <cellStyle name="Cor2" xfId="208"/>
    <cellStyle name="Cor2 2" xfId="209"/>
    <cellStyle name="Cor3" xfId="210"/>
    <cellStyle name="Cor3 2" xfId="211"/>
    <cellStyle name="Cor4" xfId="212"/>
    <cellStyle name="Cor4 2" xfId="213"/>
    <cellStyle name="Cor5" xfId="214"/>
    <cellStyle name="Cor5 2" xfId="215"/>
    <cellStyle name="Cor6" xfId="216"/>
    <cellStyle name="Cor6 2" xfId="217"/>
    <cellStyle name="Correcto" xfId="218"/>
    <cellStyle name="Correcto 2" xfId="219"/>
    <cellStyle name="Currency" xfId="220"/>
    <cellStyle name="Currency $" xfId="221"/>
    <cellStyle name="Currency [0]_1995" xfId="222"/>
    <cellStyle name="Currency_1995" xfId="223"/>
    <cellStyle name="Currency0" xfId="224"/>
    <cellStyle name="Date" xfId="225"/>
    <cellStyle name="Dia" xfId="226"/>
    <cellStyle name="Encabez1" xfId="227"/>
    <cellStyle name="Encabez2" xfId="228"/>
    <cellStyle name="Ênfase1 2" xfId="229"/>
    <cellStyle name="Ênfase1 3" xfId="230"/>
    <cellStyle name="Ênfase2 2" xfId="231"/>
    <cellStyle name="Ênfase2 3" xfId="232"/>
    <cellStyle name="Ênfase3 2" xfId="233"/>
    <cellStyle name="Ênfase3 3" xfId="234"/>
    <cellStyle name="Ênfase4 2" xfId="235"/>
    <cellStyle name="Ênfase4 3" xfId="236"/>
    <cellStyle name="Ênfase5 2" xfId="237"/>
    <cellStyle name="Ênfase5 3" xfId="238"/>
    <cellStyle name="Ênfase6 2" xfId="239"/>
    <cellStyle name="Ênfase6 3" xfId="240"/>
    <cellStyle name="Entrada 2" xfId="241"/>
    <cellStyle name="Entrada 2 2" xfId="242"/>
    <cellStyle name="Entrada 2 2 2" xfId="243"/>
    <cellStyle name="Entrada 2 2 2 2" xfId="1276"/>
    <cellStyle name="Entrada 2 2 3" xfId="1275"/>
    <cellStyle name="Entrada 2 2_CÁLCULO DE HORAS - tabela MARÇO 2014" xfId="244"/>
    <cellStyle name="Entrada 2 3" xfId="245"/>
    <cellStyle name="Entrada 2 3 2" xfId="246"/>
    <cellStyle name="Entrada 2 3 2 2" xfId="1278"/>
    <cellStyle name="Entrada 2 3 3" xfId="1277"/>
    <cellStyle name="Entrada 2 3_CÁLCULO DE HORAS - tabela MARÇO 2014" xfId="247"/>
    <cellStyle name="Entrada 2 4" xfId="248"/>
    <cellStyle name="Entrada 2 4 2" xfId="1279"/>
    <cellStyle name="Entrada 2 5" xfId="1274"/>
    <cellStyle name="Entrada 2_AQPNG_ORC_R01_2013_11_22(OBRA COMPLETA) 29112013-2" xfId="249"/>
    <cellStyle name="Entrada 3" xfId="250"/>
    <cellStyle name="Entrada 3 2" xfId="251"/>
    <cellStyle name="Entrada 3 2 2" xfId="1281"/>
    <cellStyle name="Entrada 3 3" xfId="1280"/>
    <cellStyle name="Entrada 3_CÁLCULO DE HORAS - tabela MARÇO 2014" xfId="252"/>
    <cellStyle name="ESPECM" xfId="253"/>
    <cellStyle name="ESPECM 2" xfId="761"/>
    <cellStyle name="Estilo 1" xfId="254"/>
    <cellStyle name="Estilo 1 2" xfId="255"/>
    <cellStyle name="Estilo 1_AQPNG_ORC_R01_2013_11_22(OBRA COMPLETA) 29112013-2" xfId="256"/>
    <cellStyle name="Euro" xfId="257"/>
    <cellStyle name="Excel Built-in Comma" xfId="258"/>
    <cellStyle name="Excel Built-in Comma 2" xfId="259"/>
    <cellStyle name="Excel Built-in Comma 2 2" xfId="260"/>
    <cellStyle name="Excel Built-in Comma 3" xfId="261"/>
    <cellStyle name="Excel Built-in Comma 4" xfId="262"/>
    <cellStyle name="Excel Built-in Comma 5" xfId="263"/>
    <cellStyle name="Excel Built-in Normal" xfId="264"/>
    <cellStyle name="Excel Built-in Normal 2" xfId="265"/>
    <cellStyle name="Excel Built-in Normal 2 2" xfId="266"/>
    <cellStyle name="Excel Built-in Normal 3" xfId="267"/>
    <cellStyle name="Excel Built-in Normal 4" xfId="268"/>
    <cellStyle name="Excel Built-in Normal 5" xfId="269"/>
    <cellStyle name="Excel Built-in Normal_Planilha RETROFIT PALÁCIO - VRF  DEZEMBRO  2013 CRONOGRAMA 15 MESES _ R02 - 2" xfId="270"/>
    <cellStyle name="F2" xfId="271"/>
    <cellStyle name="F3" xfId="272"/>
    <cellStyle name="F4" xfId="273"/>
    <cellStyle name="F5" xfId="274"/>
    <cellStyle name="F6" xfId="275"/>
    <cellStyle name="F7" xfId="276"/>
    <cellStyle name="F8" xfId="277"/>
    <cellStyle name="Fijo" xfId="278"/>
    <cellStyle name="Financiero" xfId="279"/>
    <cellStyle name="Fixed" xfId="280"/>
    <cellStyle name="Followed Hyperlink" xfId="281"/>
    <cellStyle name="Grey" xfId="282"/>
    <cellStyle name="HEADER" xfId="283"/>
    <cellStyle name="Heading 1" xfId="284"/>
    <cellStyle name="Heading 2" xfId="285"/>
    <cellStyle name="Hiperlink 2" xfId="286"/>
    <cellStyle name="Hiperlink 3" xfId="1265"/>
    <cellStyle name="Incorrecto" xfId="287"/>
    <cellStyle name="Incorrecto 2" xfId="288"/>
    <cellStyle name="Incorreto 2" xfId="289"/>
    <cellStyle name="Incorreto 3" xfId="290"/>
    <cellStyle name="Input [yellow]" xfId="291"/>
    <cellStyle name="Input [yellow] 2" xfId="916"/>
    <cellStyle name="Input [yellow] 2 2" xfId="1604"/>
    <cellStyle name="Input [yellow] 2 3" xfId="1899"/>
    <cellStyle name="Input [yellow] 2 4" xfId="1345"/>
    <cellStyle name="Input [yellow] 3" xfId="1282"/>
    <cellStyle name="Millares [0]_10 AVERIAS MASIVAS + ANT" xfId="292"/>
    <cellStyle name="Millares_10 AVERIAS MASIVAS + ANT" xfId="293"/>
    <cellStyle name="Model" xfId="294"/>
    <cellStyle name="Moeda" xfId="295" builtinId="4"/>
    <cellStyle name="Moeda 10" xfId="296"/>
    <cellStyle name="Moeda 10 2" xfId="763"/>
    <cellStyle name="Moeda 10 2 2" xfId="1089"/>
    <cellStyle name="Moeda 10 2 2 2" xfId="1748"/>
    <cellStyle name="Moeda 10 2 3" xfId="1456"/>
    <cellStyle name="Moeda 10 3" xfId="918"/>
    <cellStyle name="Moeda 10 3 2" xfId="1606"/>
    <cellStyle name="Moeda 10 4" xfId="1284"/>
    <cellStyle name="Moeda 11" xfId="297"/>
    <cellStyle name="Moeda 11 2" xfId="764"/>
    <cellStyle name="Moeda 11 2 2" xfId="1090"/>
    <cellStyle name="Moeda 11 2 2 2" xfId="1749"/>
    <cellStyle name="Moeda 11 2 3" xfId="1457"/>
    <cellStyle name="Moeda 11 3" xfId="919"/>
    <cellStyle name="Moeda 11 3 2" xfId="1607"/>
    <cellStyle name="Moeda 11 4" xfId="1285"/>
    <cellStyle name="Moeda 12" xfId="298"/>
    <cellStyle name="Moeda 12 2" xfId="765"/>
    <cellStyle name="Moeda 12 2 2" xfId="1091"/>
    <cellStyle name="Moeda 12 2 2 2" xfId="1750"/>
    <cellStyle name="Moeda 12 2 3" xfId="1458"/>
    <cellStyle name="Moeda 12 3" xfId="920"/>
    <cellStyle name="Moeda 12 3 2" xfId="1608"/>
    <cellStyle name="Moeda 12 4" xfId="1286"/>
    <cellStyle name="Moeda 13" xfId="762"/>
    <cellStyle name="Moeda 13 2" xfId="1088"/>
    <cellStyle name="Moeda 13 2 2" xfId="1747"/>
    <cellStyle name="Moeda 13 3" xfId="1455"/>
    <cellStyle name="Moeda 14" xfId="917"/>
    <cellStyle name="Moeda 14 2" xfId="1605"/>
    <cellStyle name="Moeda 15" xfId="1283"/>
    <cellStyle name="Moeda 2" xfId="299"/>
    <cellStyle name="Moeda 2 2" xfId="300"/>
    <cellStyle name="Moeda 2 2 2" xfId="301"/>
    <cellStyle name="Moeda 2 2 2 2" xfId="766"/>
    <cellStyle name="Moeda 2 2 2 2 2" xfId="1092"/>
    <cellStyle name="Moeda 2 2 2 2 2 2" xfId="1751"/>
    <cellStyle name="Moeda 2 2 2 2 3" xfId="1459"/>
    <cellStyle name="Moeda 2 2 2 3" xfId="921"/>
    <cellStyle name="Moeda 2 2 2 3 2" xfId="1609"/>
    <cellStyle name="Moeda 2 2 2 4" xfId="1287"/>
    <cellStyle name="Moeda 2 2 3" xfId="302"/>
    <cellStyle name="Moeda 2 2 3 2" xfId="767"/>
    <cellStyle name="Moeda 2 2 3 2 2" xfId="1093"/>
    <cellStyle name="Moeda 2 2 3 2 2 2" xfId="1752"/>
    <cellStyle name="Moeda 2 2 3 2 3" xfId="1460"/>
    <cellStyle name="Moeda 2 2 3 3" xfId="922"/>
    <cellStyle name="Moeda 2 2 3 3 2" xfId="1610"/>
    <cellStyle name="Moeda 2 2 3 4" xfId="1288"/>
    <cellStyle name="Moeda 2 2 4" xfId="303"/>
    <cellStyle name="Moeda 2 2_AQPNG_ORC_R01_2013_11_22(OBRA COMPLETA) 29112013-2" xfId="304"/>
    <cellStyle name="Moeda 2 3" xfId="305"/>
    <cellStyle name="Moeda 2 3 2" xfId="306"/>
    <cellStyle name="Moeda 2 3_AQPNG_ORC_R01_2013_11_22(OBRA COMPLETA) 29112013-2" xfId="307"/>
    <cellStyle name="Moeda 2 4" xfId="308"/>
    <cellStyle name="Moeda 2 4 2" xfId="768"/>
    <cellStyle name="Moeda 2 4 2 2" xfId="1094"/>
    <cellStyle name="Moeda 2 4 2 2 2" xfId="1753"/>
    <cellStyle name="Moeda 2 4 2 3" xfId="1461"/>
    <cellStyle name="Moeda 2 4 3" xfId="923"/>
    <cellStyle name="Moeda 2 4 3 2" xfId="1611"/>
    <cellStyle name="Moeda 2 4 4" xfId="1289"/>
    <cellStyle name="Moeda 2 5" xfId="309"/>
    <cellStyle name="Moeda 2_AQPNG_ORC_R01_2013_11_22(OBRA COMPLETA) 29112013-2" xfId="310"/>
    <cellStyle name="Moeda 3" xfId="311"/>
    <cellStyle name="Moeda 3 2" xfId="312"/>
    <cellStyle name="Moeda 3 2 2" xfId="313"/>
    <cellStyle name="Moeda 3 2 2 2" xfId="769"/>
    <cellStyle name="Moeda 3 2 2 2 2" xfId="1095"/>
    <cellStyle name="Moeda 3 2 2 2 2 2" xfId="1754"/>
    <cellStyle name="Moeda 3 2 2 2 3" xfId="1462"/>
    <cellStyle name="Moeda 3 2 2 3" xfId="924"/>
    <cellStyle name="Moeda 3 2 2 3 2" xfId="1612"/>
    <cellStyle name="Moeda 3 2 2 4" xfId="1290"/>
    <cellStyle name="Moeda 3 2_AQPNG_ORC_R01_2013_11_22(OBRA COMPLETA) 29112013-2" xfId="314"/>
    <cellStyle name="Moeda 3 3" xfId="315"/>
    <cellStyle name="Moeda 3 3 2" xfId="316"/>
    <cellStyle name="Moeda 3 3 2 2" xfId="770"/>
    <cellStyle name="Moeda 3 3 2 2 2" xfId="1096"/>
    <cellStyle name="Moeda 3 3 2 2 2 2" xfId="1755"/>
    <cellStyle name="Moeda 3 3 2 2 3" xfId="1463"/>
    <cellStyle name="Moeda 3 3 2 3" xfId="925"/>
    <cellStyle name="Moeda 3 3 2 3 2" xfId="1613"/>
    <cellStyle name="Moeda 3 3 2 4" xfId="1291"/>
    <cellStyle name="Moeda 3 3_AQPNG_ORC_R01_2013_11_22(OBRA COMPLETA) 29112013-2" xfId="317"/>
    <cellStyle name="Moeda 3 4" xfId="318"/>
    <cellStyle name="Moeda 3 4 2" xfId="771"/>
    <cellStyle name="Moeda 3 4 2 2" xfId="1097"/>
    <cellStyle name="Moeda 3 4 2 2 2" xfId="1756"/>
    <cellStyle name="Moeda 3 4 2 3" xfId="1464"/>
    <cellStyle name="Moeda 3 4 3" xfId="926"/>
    <cellStyle name="Moeda 3 4 3 2" xfId="1614"/>
    <cellStyle name="Moeda 3 4 4" xfId="1292"/>
    <cellStyle name="Moeda 3_AQPNG_ORC_R01_2013_11_22(OBRA COMPLETA) 29112013-2" xfId="319"/>
    <cellStyle name="Moeda 4" xfId="320"/>
    <cellStyle name="Moeda 4 2" xfId="321"/>
    <cellStyle name="Moeda 4 2 2" xfId="322"/>
    <cellStyle name="Moeda 4 2 2 2" xfId="323"/>
    <cellStyle name="Moeda 4 2 2 2 2" xfId="773"/>
    <cellStyle name="Moeda 4 2 2 2 2 2" xfId="1099"/>
    <cellStyle name="Moeda 4 2 2 2 2 2 2" xfId="1758"/>
    <cellStyle name="Moeda 4 2 2 2 2 3" xfId="1466"/>
    <cellStyle name="Moeda 4 2 2 2 3" xfId="928"/>
    <cellStyle name="Moeda 4 2 2 2 3 2" xfId="1616"/>
    <cellStyle name="Moeda 4 2 2 2 4" xfId="1294"/>
    <cellStyle name="Moeda 4 2 2 3" xfId="772"/>
    <cellStyle name="Moeda 4 2 2 3 2" xfId="1098"/>
    <cellStyle name="Moeda 4 2 2 3 2 2" xfId="1757"/>
    <cellStyle name="Moeda 4 2 2 3 3" xfId="1465"/>
    <cellStyle name="Moeda 4 2 2 4" xfId="927"/>
    <cellStyle name="Moeda 4 2 2 4 2" xfId="1615"/>
    <cellStyle name="Moeda 4 2 2 5" xfId="1293"/>
    <cellStyle name="Moeda 4 2 3" xfId="324"/>
    <cellStyle name="Moeda 4 2 3 2" xfId="774"/>
    <cellStyle name="Moeda 4 2 3 2 2" xfId="1100"/>
    <cellStyle name="Moeda 4 2 3 2 2 2" xfId="1759"/>
    <cellStyle name="Moeda 4 2 3 2 3" xfId="1467"/>
    <cellStyle name="Moeda 4 2 3 3" xfId="929"/>
    <cellStyle name="Moeda 4 2 3 3 2" xfId="1617"/>
    <cellStyle name="Moeda 4 2 3 4" xfId="1295"/>
    <cellStyle name="Moeda 4 2 4" xfId="325"/>
    <cellStyle name="Moeda 4 2 4 2" xfId="775"/>
    <cellStyle name="Moeda 4 2 4 2 2" xfId="1101"/>
    <cellStyle name="Moeda 4 2 4 2 2 2" xfId="1760"/>
    <cellStyle name="Moeda 4 2 4 2 3" xfId="1468"/>
    <cellStyle name="Moeda 4 2 4 3" xfId="930"/>
    <cellStyle name="Moeda 4 2 4 3 2" xfId="1618"/>
    <cellStyle name="Moeda 4 2 4 4" xfId="1296"/>
    <cellStyle name="Moeda 4 2_AQPNG_ORC_R01_2013_11_22(OBRA COMPLETA) 29112013-2" xfId="326"/>
    <cellStyle name="Moeda 4 3" xfId="327"/>
    <cellStyle name="Moeda 4 3 2" xfId="328"/>
    <cellStyle name="Moeda 4 3 2 2" xfId="777"/>
    <cellStyle name="Moeda 4 3 2 2 2" xfId="1103"/>
    <cellStyle name="Moeda 4 3 2 2 2 2" xfId="1762"/>
    <cellStyle name="Moeda 4 3 2 2 3" xfId="1470"/>
    <cellStyle name="Moeda 4 3 2 3" xfId="932"/>
    <cellStyle name="Moeda 4 3 2 3 2" xfId="1620"/>
    <cellStyle name="Moeda 4 3 2 4" xfId="1298"/>
    <cellStyle name="Moeda 4 3 3" xfId="329"/>
    <cellStyle name="Moeda 4 3 3 2" xfId="778"/>
    <cellStyle name="Moeda 4 3 3 2 2" xfId="1104"/>
    <cellStyle name="Moeda 4 3 3 2 2 2" xfId="1763"/>
    <cellStyle name="Moeda 4 3 3 2 3" xfId="1471"/>
    <cellStyle name="Moeda 4 3 3 3" xfId="933"/>
    <cellStyle name="Moeda 4 3 3 3 2" xfId="1621"/>
    <cellStyle name="Moeda 4 3 3 4" xfId="1299"/>
    <cellStyle name="Moeda 4 3 4" xfId="776"/>
    <cellStyle name="Moeda 4 3 4 2" xfId="1102"/>
    <cellStyle name="Moeda 4 3 4 2 2" xfId="1761"/>
    <cellStyle name="Moeda 4 3 4 3" xfId="1469"/>
    <cellStyle name="Moeda 4 3 5" xfId="931"/>
    <cellStyle name="Moeda 4 3 5 2" xfId="1619"/>
    <cellStyle name="Moeda 4 3 6" xfId="1297"/>
    <cellStyle name="Moeda 4 4" xfId="330"/>
    <cellStyle name="Moeda 4 4 2" xfId="779"/>
    <cellStyle name="Moeda 4 4 2 2" xfId="1105"/>
    <cellStyle name="Moeda 4 4 2 2 2" xfId="1764"/>
    <cellStyle name="Moeda 4 4 2 3" xfId="1472"/>
    <cellStyle name="Moeda 4 4 3" xfId="934"/>
    <cellStyle name="Moeda 4 4 3 2" xfId="1622"/>
    <cellStyle name="Moeda 4 4 4" xfId="1300"/>
    <cellStyle name="Moeda 4 5" xfId="331"/>
    <cellStyle name="Moeda 4 5 2" xfId="780"/>
    <cellStyle name="Moeda 4 5 2 2" xfId="1106"/>
    <cellStyle name="Moeda 4 5 2 2 2" xfId="1765"/>
    <cellStyle name="Moeda 4 5 2 3" xfId="1473"/>
    <cellStyle name="Moeda 4 5 3" xfId="935"/>
    <cellStyle name="Moeda 4 5 3 2" xfId="1623"/>
    <cellStyle name="Moeda 4 5 4" xfId="1301"/>
    <cellStyle name="Moeda 4_AQPNG_ORC_R01_2013_11_22(OBRA COMPLETA) 29112013-2" xfId="332"/>
    <cellStyle name="Moeda 5" xfId="333"/>
    <cellStyle name="Moeda 5 10" xfId="334"/>
    <cellStyle name="Moeda 5 10 2" xfId="781"/>
    <cellStyle name="Moeda 5 10 2 2" xfId="1107"/>
    <cellStyle name="Moeda 5 10 2 2 2" xfId="1766"/>
    <cellStyle name="Moeda 5 10 2 3" xfId="1474"/>
    <cellStyle name="Moeda 5 10 3" xfId="936"/>
    <cellStyle name="Moeda 5 10 3 2" xfId="1624"/>
    <cellStyle name="Moeda 5 10 4" xfId="1302"/>
    <cellStyle name="Moeda 5 11" xfId="335"/>
    <cellStyle name="Moeda 5 11 2" xfId="782"/>
    <cellStyle name="Moeda 5 11 2 2" xfId="1108"/>
    <cellStyle name="Moeda 5 11 2 2 2" xfId="1767"/>
    <cellStyle name="Moeda 5 11 2 3" xfId="1475"/>
    <cellStyle name="Moeda 5 11 3" xfId="937"/>
    <cellStyle name="Moeda 5 11 3 2" xfId="1625"/>
    <cellStyle name="Moeda 5 11 4" xfId="1303"/>
    <cellStyle name="Moeda 5 2" xfId="336"/>
    <cellStyle name="Moeda 5 2 2" xfId="337"/>
    <cellStyle name="Moeda 5 2 2 2" xfId="338"/>
    <cellStyle name="Moeda 5 2 2 2 2" xfId="785"/>
    <cellStyle name="Moeda 5 2 2 2 2 2" xfId="1111"/>
    <cellStyle name="Moeda 5 2 2 2 2 2 2" xfId="1770"/>
    <cellStyle name="Moeda 5 2 2 2 2 3" xfId="1478"/>
    <cellStyle name="Moeda 5 2 2 2 3" xfId="940"/>
    <cellStyle name="Moeda 5 2 2 2 3 2" xfId="1628"/>
    <cellStyle name="Moeda 5 2 2 2 4" xfId="1306"/>
    <cellStyle name="Moeda 5 2 2 3" xfId="339"/>
    <cellStyle name="Moeda 5 2 2 3 2" xfId="786"/>
    <cellStyle name="Moeda 5 2 2 3 2 2" xfId="1112"/>
    <cellStyle name="Moeda 5 2 2 3 2 2 2" xfId="1771"/>
    <cellStyle name="Moeda 5 2 2 3 2 3" xfId="1479"/>
    <cellStyle name="Moeda 5 2 2 3 3" xfId="941"/>
    <cellStyle name="Moeda 5 2 2 3 3 2" xfId="1629"/>
    <cellStyle name="Moeda 5 2 2 3 4" xfId="1307"/>
    <cellStyle name="Moeda 5 2 2 4" xfId="784"/>
    <cellStyle name="Moeda 5 2 2 4 2" xfId="1110"/>
    <cellStyle name="Moeda 5 2 2 4 2 2" xfId="1769"/>
    <cellStyle name="Moeda 5 2 2 4 3" xfId="1477"/>
    <cellStyle name="Moeda 5 2 2 5" xfId="939"/>
    <cellStyle name="Moeda 5 2 2 5 2" xfId="1627"/>
    <cellStyle name="Moeda 5 2 2 6" xfId="1305"/>
    <cellStyle name="Moeda 5 2 3" xfId="340"/>
    <cellStyle name="Moeda 5 2 3 2" xfId="341"/>
    <cellStyle name="Moeda 5 2 3 2 2" xfId="788"/>
    <cellStyle name="Moeda 5 2 3 2 2 2" xfId="1114"/>
    <cellStyle name="Moeda 5 2 3 2 2 2 2" xfId="1773"/>
    <cellStyle name="Moeda 5 2 3 2 2 3" xfId="1481"/>
    <cellStyle name="Moeda 5 2 3 2 3" xfId="943"/>
    <cellStyle name="Moeda 5 2 3 2 3 2" xfId="1631"/>
    <cellStyle name="Moeda 5 2 3 2 4" xfId="1309"/>
    <cellStyle name="Moeda 5 2 3 3" xfId="787"/>
    <cellStyle name="Moeda 5 2 3 3 2" xfId="1113"/>
    <cellStyle name="Moeda 5 2 3 3 2 2" xfId="1772"/>
    <cellStyle name="Moeda 5 2 3 3 3" xfId="1480"/>
    <cellStyle name="Moeda 5 2 3 4" xfId="942"/>
    <cellStyle name="Moeda 5 2 3 4 2" xfId="1630"/>
    <cellStyle name="Moeda 5 2 3 5" xfId="1308"/>
    <cellStyle name="Moeda 5 2 4" xfId="342"/>
    <cellStyle name="Moeda 5 2 4 2" xfId="789"/>
    <cellStyle name="Moeda 5 2 4 2 2" xfId="1115"/>
    <cellStyle name="Moeda 5 2 4 2 2 2" xfId="1774"/>
    <cellStyle name="Moeda 5 2 4 2 3" xfId="1482"/>
    <cellStyle name="Moeda 5 2 4 3" xfId="944"/>
    <cellStyle name="Moeda 5 2 4 3 2" xfId="1632"/>
    <cellStyle name="Moeda 5 2 4 4" xfId="1310"/>
    <cellStyle name="Moeda 5 2 5" xfId="343"/>
    <cellStyle name="Moeda 5 2 5 2" xfId="790"/>
    <cellStyle name="Moeda 5 2 5 2 2" xfId="1116"/>
    <cellStyle name="Moeda 5 2 5 2 2 2" xfId="1775"/>
    <cellStyle name="Moeda 5 2 5 2 3" xfId="1483"/>
    <cellStyle name="Moeda 5 2 5 3" xfId="945"/>
    <cellStyle name="Moeda 5 2 5 3 2" xfId="1633"/>
    <cellStyle name="Moeda 5 2 5 4" xfId="1311"/>
    <cellStyle name="Moeda 5 2 6" xfId="783"/>
    <cellStyle name="Moeda 5 2 6 2" xfId="1109"/>
    <cellStyle name="Moeda 5 2 6 2 2" xfId="1768"/>
    <cellStyle name="Moeda 5 2 6 3" xfId="1476"/>
    <cellStyle name="Moeda 5 2 7" xfId="938"/>
    <cellStyle name="Moeda 5 2 7 2" xfId="1626"/>
    <cellStyle name="Moeda 5 2 8" xfId="1304"/>
    <cellStyle name="Moeda 5 3" xfId="344"/>
    <cellStyle name="Moeda 5 3 2" xfId="345"/>
    <cellStyle name="Moeda 5 3 2 2" xfId="346"/>
    <cellStyle name="Moeda 5 3 2 2 2" xfId="793"/>
    <cellStyle name="Moeda 5 3 2 2 2 2" xfId="1119"/>
    <cellStyle name="Moeda 5 3 2 2 2 2 2" xfId="1778"/>
    <cellStyle name="Moeda 5 3 2 2 2 3" xfId="1486"/>
    <cellStyle name="Moeda 5 3 2 2 3" xfId="948"/>
    <cellStyle name="Moeda 5 3 2 2 3 2" xfId="1636"/>
    <cellStyle name="Moeda 5 3 2 2 4" xfId="1314"/>
    <cellStyle name="Moeda 5 3 2 3" xfId="792"/>
    <cellStyle name="Moeda 5 3 2 3 2" xfId="1118"/>
    <cellStyle name="Moeda 5 3 2 3 2 2" xfId="1777"/>
    <cellStyle name="Moeda 5 3 2 3 3" xfId="1485"/>
    <cellStyle name="Moeda 5 3 2 4" xfId="947"/>
    <cellStyle name="Moeda 5 3 2 4 2" xfId="1635"/>
    <cellStyle name="Moeda 5 3 2 5" xfId="1313"/>
    <cellStyle name="Moeda 5 3 3" xfId="347"/>
    <cellStyle name="Moeda 5 3 3 2" xfId="794"/>
    <cellStyle name="Moeda 5 3 3 2 2" xfId="1120"/>
    <cellStyle name="Moeda 5 3 3 2 2 2" xfId="1779"/>
    <cellStyle name="Moeda 5 3 3 2 3" xfId="1487"/>
    <cellStyle name="Moeda 5 3 3 3" xfId="949"/>
    <cellStyle name="Moeda 5 3 3 3 2" xfId="1637"/>
    <cellStyle name="Moeda 5 3 3 4" xfId="1315"/>
    <cellStyle name="Moeda 5 3 4" xfId="348"/>
    <cellStyle name="Moeda 5 3 4 2" xfId="795"/>
    <cellStyle name="Moeda 5 3 4 2 2" xfId="1121"/>
    <cellStyle name="Moeda 5 3 4 2 2 2" xfId="1780"/>
    <cellStyle name="Moeda 5 3 4 2 3" xfId="1488"/>
    <cellStyle name="Moeda 5 3 4 3" xfId="950"/>
    <cellStyle name="Moeda 5 3 4 3 2" xfId="1638"/>
    <cellStyle name="Moeda 5 3 4 4" xfId="1316"/>
    <cellStyle name="Moeda 5 3 5" xfId="791"/>
    <cellStyle name="Moeda 5 3 5 2" xfId="1117"/>
    <cellStyle name="Moeda 5 3 5 2 2" xfId="1776"/>
    <cellStyle name="Moeda 5 3 5 3" xfId="1484"/>
    <cellStyle name="Moeda 5 3 6" xfId="946"/>
    <cellStyle name="Moeda 5 3 6 2" xfId="1634"/>
    <cellStyle name="Moeda 5 3 7" xfId="1312"/>
    <cellStyle name="Moeda 5 4" xfId="349"/>
    <cellStyle name="Moeda 5 4 2" xfId="796"/>
    <cellStyle name="Moeda 5 4 2 2" xfId="1122"/>
    <cellStyle name="Moeda 5 4 2 2 2" xfId="1781"/>
    <cellStyle name="Moeda 5 4 2 3" xfId="1489"/>
    <cellStyle name="Moeda 5 4 3" xfId="951"/>
    <cellStyle name="Moeda 5 4 3 2" xfId="1639"/>
    <cellStyle name="Moeda 5 4 4" xfId="1317"/>
    <cellStyle name="Moeda 5 5" xfId="350"/>
    <cellStyle name="Moeda 5 5 2" xfId="351"/>
    <cellStyle name="Moeda 5 5 2 2" xfId="798"/>
    <cellStyle name="Moeda 5 5 2 2 2" xfId="1124"/>
    <cellStyle name="Moeda 5 5 2 2 2 2" xfId="1783"/>
    <cellStyle name="Moeda 5 5 2 2 3" xfId="1491"/>
    <cellStyle name="Moeda 5 5 2 3" xfId="953"/>
    <cellStyle name="Moeda 5 5 2 3 2" xfId="1641"/>
    <cellStyle name="Moeda 5 5 2 4" xfId="1319"/>
    <cellStyle name="Moeda 5 5 3" xfId="352"/>
    <cellStyle name="Moeda 5 5 3 2" xfId="799"/>
    <cellStyle name="Moeda 5 5 3 2 2" xfId="1125"/>
    <cellStyle name="Moeda 5 5 3 2 2 2" xfId="1784"/>
    <cellStyle name="Moeda 5 5 3 2 3" xfId="1492"/>
    <cellStyle name="Moeda 5 5 3 3" xfId="954"/>
    <cellStyle name="Moeda 5 5 3 3 2" xfId="1642"/>
    <cellStyle name="Moeda 5 5 3 4" xfId="1320"/>
    <cellStyle name="Moeda 5 5 4" xfId="797"/>
    <cellStyle name="Moeda 5 5 4 2" xfId="1123"/>
    <cellStyle name="Moeda 5 5 4 2 2" xfId="1782"/>
    <cellStyle name="Moeda 5 5 4 3" xfId="1490"/>
    <cellStyle name="Moeda 5 5 5" xfId="952"/>
    <cellStyle name="Moeda 5 5 5 2" xfId="1640"/>
    <cellStyle name="Moeda 5 5 6" xfId="1318"/>
    <cellStyle name="Moeda 5 6" xfId="353"/>
    <cellStyle name="Moeda 5 6 2" xfId="354"/>
    <cellStyle name="Moeda 5 6 2 2" xfId="801"/>
    <cellStyle name="Moeda 5 6 2 2 2" xfId="1127"/>
    <cellStyle name="Moeda 5 6 2 2 2 2" xfId="1786"/>
    <cellStyle name="Moeda 5 6 2 2 3" xfId="1494"/>
    <cellStyle name="Moeda 5 6 2 3" xfId="956"/>
    <cellStyle name="Moeda 5 6 2 3 2" xfId="1644"/>
    <cellStyle name="Moeda 5 6 2 4" xfId="1322"/>
    <cellStyle name="Moeda 5 6 3" xfId="355"/>
    <cellStyle name="Moeda 5 6 3 2" xfId="802"/>
    <cellStyle name="Moeda 5 6 3 2 2" xfId="1128"/>
    <cellStyle name="Moeda 5 6 3 2 2 2" xfId="1787"/>
    <cellStyle name="Moeda 5 6 3 2 3" xfId="1495"/>
    <cellStyle name="Moeda 5 6 3 3" xfId="957"/>
    <cellStyle name="Moeda 5 6 3 3 2" xfId="1645"/>
    <cellStyle name="Moeda 5 6 3 4" xfId="1323"/>
    <cellStyle name="Moeda 5 6 4" xfId="800"/>
    <cellStyle name="Moeda 5 6 4 2" xfId="1126"/>
    <cellStyle name="Moeda 5 6 4 2 2" xfId="1785"/>
    <cellStyle name="Moeda 5 6 4 3" xfId="1493"/>
    <cellStyle name="Moeda 5 6 5" xfId="955"/>
    <cellStyle name="Moeda 5 6 5 2" xfId="1643"/>
    <cellStyle name="Moeda 5 6 6" xfId="1321"/>
    <cellStyle name="Moeda 5 7" xfId="356"/>
    <cellStyle name="Moeda 5 7 2" xfId="357"/>
    <cellStyle name="Moeda 5 7 2 2" xfId="804"/>
    <cellStyle name="Moeda 5 7 2 2 2" xfId="1130"/>
    <cellStyle name="Moeda 5 7 2 2 2 2" xfId="1789"/>
    <cellStyle name="Moeda 5 7 2 2 3" xfId="1497"/>
    <cellStyle name="Moeda 5 7 2 3" xfId="959"/>
    <cellStyle name="Moeda 5 7 2 3 2" xfId="1647"/>
    <cellStyle name="Moeda 5 7 2 4" xfId="1325"/>
    <cellStyle name="Moeda 5 7 3" xfId="803"/>
    <cellStyle name="Moeda 5 7 3 2" xfId="1129"/>
    <cellStyle name="Moeda 5 7 3 2 2" xfId="1788"/>
    <cellStyle name="Moeda 5 7 3 3" xfId="1496"/>
    <cellStyle name="Moeda 5 7 4" xfId="958"/>
    <cellStyle name="Moeda 5 7 4 2" xfId="1646"/>
    <cellStyle name="Moeda 5 7 5" xfId="1324"/>
    <cellStyle name="Moeda 5 8" xfId="358"/>
    <cellStyle name="Moeda 5 8 2" xfId="359"/>
    <cellStyle name="Moeda 5 8 2 2" xfId="806"/>
    <cellStyle name="Moeda 5 8 2 2 2" xfId="1132"/>
    <cellStyle name="Moeda 5 8 2 2 2 2" xfId="1791"/>
    <cellStyle name="Moeda 5 8 2 2 3" xfId="1499"/>
    <cellStyle name="Moeda 5 8 2 3" xfId="961"/>
    <cellStyle name="Moeda 5 8 2 3 2" xfId="1649"/>
    <cellStyle name="Moeda 5 8 2 4" xfId="1327"/>
    <cellStyle name="Moeda 5 8 3" xfId="805"/>
    <cellStyle name="Moeda 5 8 3 2" xfId="1131"/>
    <cellStyle name="Moeda 5 8 3 2 2" xfId="1790"/>
    <cellStyle name="Moeda 5 8 3 3" xfId="1498"/>
    <cellStyle name="Moeda 5 8 4" xfId="960"/>
    <cellStyle name="Moeda 5 8 4 2" xfId="1648"/>
    <cellStyle name="Moeda 5 8 5" xfId="1326"/>
    <cellStyle name="Moeda 5 9" xfId="360"/>
    <cellStyle name="Moeda 5 9 2" xfId="807"/>
    <cellStyle name="Moeda 5 9 2 2" xfId="1133"/>
    <cellStyle name="Moeda 5 9 2 2 2" xfId="1792"/>
    <cellStyle name="Moeda 5 9 2 3" xfId="1500"/>
    <cellStyle name="Moeda 5 9 3" xfId="962"/>
    <cellStyle name="Moeda 5 9 3 2" xfId="1650"/>
    <cellStyle name="Moeda 5 9 4" xfId="1328"/>
    <cellStyle name="Moeda 5_AQPNG_ORC_R01_2013_11_22(OBRA COMPLETA) 29112013-2" xfId="361"/>
    <cellStyle name="Moeda 6" xfId="362"/>
    <cellStyle name="Moeda 6 2" xfId="363"/>
    <cellStyle name="Moeda 6 2 2" xfId="364"/>
    <cellStyle name="Moeda 6 2 2 2" xfId="809"/>
    <cellStyle name="Moeda 6 2 2 2 2" xfId="1135"/>
    <cellStyle name="Moeda 6 2 2 2 2 2" xfId="1794"/>
    <cellStyle name="Moeda 6 2 2 2 3" xfId="1502"/>
    <cellStyle name="Moeda 6 2 2 3" xfId="964"/>
    <cellStyle name="Moeda 6 2 2 3 2" xfId="1652"/>
    <cellStyle name="Moeda 6 2 2 4" xfId="1330"/>
    <cellStyle name="Moeda 6 2 3" xfId="808"/>
    <cellStyle name="Moeda 6 2 3 2" xfId="1134"/>
    <cellStyle name="Moeda 6 2 3 2 2" xfId="1793"/>
    <cellStyle name="Moeda 6 2 3 3" xfId="1501"/>
    <cellStyle name="Moeda 6 2 4" xfId="963"/>
    <cellStyle name="Moeda 6 2 4 2" xfId="1651"/>
    <cellStyle name="Moeda 6 2 5" xfId="1329"/>
    <cellStyle name="Moeda 6 3" xfId="365"/>
    <cellStyle name="Moeda 6 3 2" xfId="810"/>
    <cellStyle name="Moeda 6 3 2 2" xfId="1136"/>
    <cellStyle name="Moeda 6 3 2 2 2" xfId="1795"/>
    <cellStyle name="Moeda 6 3 2 3" xfId="1503"/>
    <cellStyle name="Moeda 6 3 3" xfId="965"/>
    <cellStyle name="Moeda 6 3 3 2" xfId="1653"/>
    <cellStyle name="Moeda 6 3 4" xfId="1331"/>
    <cellStyle name="Moeda 6 4" xfId="366"/>
    <cellStyle name="Moeda 6 4 2" xfId="811"/>
    <cellStyle name="Moeda 6 4 2 2" xfId="1137"/>
    <cellStyle name="Moeda 6 4 2 2 2" xfId="1796"/>
    <cellStyle name="Moeda 6 4 2 3" xfId="1504"/>
    <cellStyle name="Moeda 6 4 3" xfId="966"/>
    <cellStyle name="Moeda 6 4 3 2" xfId="1654"/>
    <cellStyle name="Moeda 6 4 4" xfId="1332"/>
    <cellStyle name="Moeda 6_AQPNG_ORC_R01_2013_11_22(OBRA COMPLETA) 29112013-2" xfId="367"/>
    <cellStyle name="Moeda 7" xfId="368"/>
    <cellStyle name="Moeda 7 2" xfId="369"/>
    <cellStyle name="Moeda 7 2 2" xfId="813"/>
    <cellStyle name="Moeda 7 2 2 2" xfId="1139"/>
    <cellStyle name="Moeda 7 2 2 2 2" xfId="1798"/>
    <cellStyle name="Moeda 7 2 2 3" xfId="1506"/>
    <cellStyle name="Moeda 7 2 3" xfId="968"/>
    <cellStyle name="Moeda 7 2 3 2" xfId="1656"/>
    <cellStyle name="Moeda 7 2 4" xfId="1334"/>
    <cellStyle name="Moeda 7 3" xfId="812"/>
    <cellStyle name="Moeda 7 3 2" xfId="1138"/>
    <cellStyle name="Moeda 7 3 2 2" xfId="1797"/>
    <cellStyle name="Moeda 7 3 3" xfId="1505"/>
    <cellStyle name="Moeda 7 4" xfId="967"/>
    <cellStyle name="Moeda 7 4 2" xfId="1655"/>
    <cellStyle name="Moeda 7 5" xfId="1333"/>
    <cellStyle name="Moeda 8" xfId="370"/>
    <cellStyle name="Moeda 8 2" xfId="371"/>
    <cellStyle name="Moeda 8 2 2" xfId="815"/>
    <cellStyle name="Moeda 8 2 2 2" xfId="1141"/>
    <cellStyle name="Moeda 8 2 2 2 2" xfId="1800"/>
    <cellStyle name="Moeda 8 2 2 3" xfId="1508"/>
    <cellStyle name="Moeda 8 2 3" xfId="970"/>
    <cellStyle name="Moeda 8 2 3 2" xfId="1658"/>
    <cellStyle name="Moeda 8 2 4" xfId="1336"/>
    <cellStyle name="Moeda 8 3" xfId="814"/>
    <cellStyle name="Moeda 8 3 2" xfId="1140"/>
    <cellStyle name="Moeda 8 3 2 2" xfId="1799"/>
    <cellStyle name="Moeda 8 3 3" xfId="1507"/>
    <cellStyle name="Moeda 8 4" xfId="969"/>
    <cellStyle name="Moeda 8 4 2" xfId="1657"/>
    <cellStyle name="Moeda 8 5" xfId="1335"/>
    <cellStyle name="Moeda 9" xfId="372"/>
    <cellStyle name="Moeda 9 2" xfId="816"/>
    <cellStyle name="Moeda 9 2 2" xfId="1142"/>
    <cellStyle name="Moeda 9 2 2 2" xfId="1801"/>
    <cellStyle name="Moeda 9 2 3" xfId="1509"/>
    <cellStyle name="Moeda 9 3" xfId="971"/>
    <cellStyle name="Moeda 9 3 2" xfId="1659"/>
    <cellStyle name="Moeda 9 4" xfId="1337"/>
    <cellStyle name="Moneda [0]_10 AVERIAS MASIVAS + ANT" xfId="373"/>
    <cellStyle name="Moneda_10 AVERIAS MASIVAS + ANT" xfId="374"/>
    <cellStyle name="Monetario" xfId="375"/>
    <cellStyle name="Neutra 2" xfId="376"/>
    <cellStyle name="Neutra 3" xfId="377"/>
    <cellStyle name="Neutro" xfId="378"/>
    <cellStyle name="Neutro 2" xfId="379"/>
    <cellStyle name="no dec" xfId="380"/>
    <cellStyle name="Normal" xfId="0" builtinId="0"/>
    <cellStyle name="Normal - Style1" xfId="381"/>
    <cellStyle name="Normal 10" xfId="382"/>
    <cellStyle name="Normal 10 2" xfId="383"/>
    <cellStyle name="Normal 10 3" xfId="384"/>
    <cellStyle name="Normal 10 3 2" xfId="385"/>
    <cellStyle name="Normal 10 4" xfId="386"/>
    <cellStyle name="Normal 10 5" xfId="387"/>
    <cellStyle name="Normal 10_AQPNG_ORC_R01_2013_11_22(OBRA COMPLETA) 29112013-2" xfId="388"/>
    <cellStyle name="Normal 11" xfId="389"/>
    <cellStyle name="Normal 11 2" xfId="390"/>
    <cellStyle name="Normal 11 2 2" xfId="391"/>
    <cellStyle name="Normal 11 3" xfId="392"/>
    <cellStyle name="Normal 11 4" xfId="393"/>
    <cellStyle name="Normal 11 5" xfId="394"/>
    <cellStyle name="Normal 11_AQPNG_ORC_R01_2013_11_22(OBRA COMPLETA) 29112013-2" xfId="395"/>
    <cellStyle name="Normal 12" xfId="396"/>
    <cellStyle name="Normal 12 2" xfId="397"/>
    <cellStyle name="Normal 12 2 2" xfId="398"/>
    <cellStyle name="Normal 12 2 2 2" xfId="818"/>
    <cellStyle name="Normal 12 2 2 2 2" xfId="1144"/>
    <cellStyle name="Normal 12 2 2 2 2 2" xfId="1803"/>
    <cellStyle name="Normal 12 2 2 2 3" xfId="1511"/>
    <cellStyle name="Normal 12 2 2 3" xfId="973"/>
    <cellStyle name="Normal 12 2 2 3 2" xfId="1661"/>
    <cellStyle name="Normal 12 2 2 4" xfId="1339"/>
    <cellStyle name="Normal 12 2 3" xfId="399"/>
    <cellStyle name="Normal 12 2 3 2" xfId="819"/>
    <cellStyle name="Normal 12 2 3 2 2" xfId="1145"/>
    <cellStyle name="Normal 12 2 3 2 2 2" xfId="1804"/>
    <cellStyle name="Normal 12 2 3 2 3" xfId="1512"/>
    <cellStyle name="Normal 12 2 3 3" xfId="974"/>
    <cellStyle name="Normal 12 2 3 3 2" xfId="1662"/>
    <cellStyle name="Normal 12 2 3 4" xfId="1340"/>
    <cellStyle name="Normal 12 2 4" xfId="817"/>
    <cellStyle name="Normal 12 2 4 2" xfId="1143"/>
    <cellStyle name="Normal 12 2 4 2 2" xfId="1802"/>
    <cellStyle name="Normal 12 2 4 3" xfId="1510"/>
    <cellStyle name="Normal 12 2 5" xfId="972"/>
    <cellStyle name="Normal 12 2 5 2" xfId="1660"/>
    <cellStyle name="Normal 12 2 6" xfId="1338"/>
    <cellStyle name="Normal 12 2_CÁLCULO DE HORAS - tabela MARÇO 2014" xfId="400"/>
    <cellStyle name="Normal 12 3" xfId="401"/>
    <cellStyle name="Normal 12 3 2" xfId="402"/>
    <cellStyle name="Normal 12 3 2 2" xfId="821"/>
    <cellStyle name="Normal 12 3 2 2 2" xfId="1147"/>
    <cellStyle name="Normal 12 3 2 2 2 2" xfId="1806"/>
    <cellStyle name="Normal 12 3 2 2 3" xfId="1514"/>
    <cellStyle name="Normal 12 3 2 3" xfId="976"/>
    <cellStyle name="Normal 12 3 2 3 2" xfId="1664"/>
    <cellStyle name="Normal 12 3 2 4" xfId="1342"/>
    <cellStyle name="Normal 12 3 3" xfId="820"/>
    <cellStyle name="Normal 12 3 3 2" xfId="1146"/>
    <cellStyle name="Normal 12 3 3 2 2" xfId="1805"/>
    <cellStyle name="Normal 12 3 3 3" xfId="1513"/>
    <cellStyle name="Normal 12 3 4" xfId="975"/>
    <cellStyle name="Normal 12 3 4 2" xfId="1663"/>
    <cellStyle name="Normal 12 3 5" xfId="1341"/>
    <cellStyle name="Normal 12 3_CÁLCULO DE HORAS - tabela MARÇO 2014" xfId="403"/>
    <cellStyle name="Normal 12 4" xfId="404"/>
    <cellStyle name="Normal 12 4 2" xfId="822"/>
    <cellStyle name="Normal 12 4 2 2" xfId="1148"/>
    <cellStyle name="Normal 12 4 2 2 2" xfId="1807"/>
    <cellStyle name="Normal 12 4 2 3" xfId="1515"/>
    <cellStyle name="Normal 12 4 3" xfId="977"/>
    <cellStyle name="Normal 12 4 3 2" xfId="1665"/>
    <cellStyle name="Normal 12 4 4" xfId="1343"/>
    <cellStyle name="Normal 12 5" xfId="405"/>
    <cellStyle name="Normal 12 5 2" xfId="823"/>
    <cellStyle name="Normal 12 5 2 2" xfId="1149"/>
    <cellStyle name="Normal 12 5 2 2 2" xfId="1808"/>
    <cellStyle name="Normal 12 5 2 3" xfId="1516"/>
    <cellStyle name="Normal 12 5 3" xfId="978"/>
    <cellStyle name="Normal 12 5 3 2" xfId="1666"/>
    <cellStyle name="Normal 12 5 4" xfId="1344"/>
    <cellStyle name="Normal 12_AQPNG_ORC_R01_2013_11_22(OBRA COMPLETA) 29112013-2" xfId="406"/>
    <cellStyle name="Normal 13" xfId="407"/>
    <cellStyle name="Normal 14" xfId="408"/>
    <cellStyle name="Normal 14 2" xfId="1241"/>
    <cellStyle name="Normal 15" xfId="409"/>
    <cellStyle name="Normal 16" xfId="410"/>
    <cellStyle name="Normal 17" xfId="411"/>
    <cellStyle name="Normal 18" xfId="412"/>
    <cellStyle name="Normal 19" xfId="413"/>
    <cellStyle name="Normal 2" xfId="414"/>
    <cellStyle name="Normal 2 2" xfId="415"/>
    <cellStyle name="Normal 2 2 2" xfId="416"/>
    <cellStyle name="Normal 2 2 3" xfId="417"/>
    <cellStyle name="Normal 2 2 3 2" xfId="418"/>
    <cellStyle name="Normal 2 2 4" xfId="419"/>
    <cellStyle name="Normal 2 2 4 2" xfId="420"/>
    <cellStyle name="Normal 2 2 5" xfId="421"/>
    <cellStyle name="Normal 2 2 6" xfId="422"/>
    <cellStyle name="Normal 2 2 7" xfId="423"/>
    <cellStyle name="Normal 2 2 8" xfId="1257"/>
    <cellStyle name="Normal 2 2_CEEP BANDEIRANTES - REV. SUELY" xfId="424"/>
    <cellStyle name="Normal 2 3" xfId="425"/>
    <cellStyle name="Normal 2 3 2" xfId="426"/>
    <cellStyle name="Normal 2 3 2 2" xfId="427"/>
    <cellStyle name="Normal 2 3 2 3" xfId="428"/>
    <cellStyle name="Normal 2 3 3" xfId="429"/>
    <cellStyle name="Normal 2 3 4" xfId="430"/>
    <cellStyle name="Normal 2 4" xfId="431"/>
    <cellStyle name="Normal 2 4 2" xfId="432"/>
    <cellStyle name="Normal 2 5" xfId="433"/>
    <cellStyle name="Normal 2 6" xfId="434"/>
    <cellStyle name="Normal 2 7" xfId="1250"/>
    <cellStyle name="Normal 2_0130.02.IMUNIZAÇÃO SGA_PLANILHA ORÇAMENTARIA.R05" xfId="435"/>
    <cellStyle name="Normal 20" xfId="436"/>
    <cellStyle name="Normal 21" xfId="437"/>
    <cellStyle name="Normal 22" xfId="438"/>
    <cellStyle name="Normal 23" xfId="439"/>
    <cellStyle name="Normal 24" xfId="440"/>
    <cellStyle name="Normal 25" xfId="441"/>
    <cellStyle name="Normal 26" xfId="442"/>
    <cellStyle name="Normal 27" xfId="443"/>
    <cellStyle name="Normal 27 2" xfId="826"/>
    <cellStyle name="Normal 28" xfId="444"/>
    <cellStyle name="Normal 29" xfId="914"/>
    <cellStyle name="Normal 29 2" xfId="1239"/>
    <cellStyle name="Normal 29 2 2" xfId="1895"/>
    <cellStyle name="Normal 29 3" xfId="1603"/>
    <cellStyle name="Normal 3" xfId="445"/>
    <cellStyle name="Normal 3 2" xfId="446"/>
    <cellStyle name="Normal 3 2 2" xfId="1253"/>
    <cellStyle name="Normal 3 3" xfId="447"/>
    <cellStyle name="Normal 3 3 2" xfId="448"/>
    <cellStyle name="Normal 3 4" xfId="449"/>
    <cellStyle name="Normal 3 5" xfId="450"/>
    <cellStyle name="Normal 3 6" xfId="451"/>
    <cellStyle name="Normal 3 7" xfId="1255"/>
    <cellStyle name="Normal 3_Planilha RETROFIT PALÁCIO - VRF  DEZEMBRO  2013 CRONOGRAMA 15 MESES _ R02 - 2" xfId="452"/>
    <cellStyle name="Normal 30" xfId="915"/>
    <cellStyle name="Normal 30 2" xfId="1240"/>
    <cellStyle name="Normal 31" xfId="1244"/>
    <cellStyle name="Normal 31 2" xfId="1897"/>
    <cellStyle name="Normal 32" xfId="453"/>
    <cellStyle name="Normal 33" xfId="1245"/>
    <cellStyle name="Normal 33 2" xfId="1898"/>
    <cellStyle name="Normal 34" xfId="1246"/>
    <cellStyle name="Normal 4" xfId="454"/>
    <cellStyle name="Normal 4 10" xfId="455"/>
    <cellStyle name="Normal 4 10 2" xfId="1243"/>
    <cellStyle name="Normal 4 2" xfId="456"/>
    <cellStyle name="Normal 4 2 2" xfId="1256"/>
    <cellStyle name="Normal 4 3" xfId="457"/>
    <cellStyle name="Normal 4 3 2" xfId="458"/>
    <cellStyle name="Normal 4 3 2 2" xfId="459"/>
    <cellStyle name="Normal 4 3 3" xfId="460"/>
    <cellStyle name="Normal 4 3 4" xfId="461"/>
    <cellStyle name="Normal 4 3_AQPNG_ORC_R01_2013_11_22(OBRA COMPLETA) 29112013-2" xfId="462"/>
    <cellStyle name="Normal 4 4" xfId="463"/>
    <cellStyle name="Normal 4 4 2" xfId="464"/>
    <cellStyle name="Normal 4 5" xfId="465"/>
    <cellStyle name="Normal 4 6" xfId="466"/>
    <cellStyle name="Normal 4 7" xfId="467"/>
    <cellStyle name="Normal 4 8" xfId="468"/>
    <cellStyle name="Normal 4 9" xfId="1254"/>
    <cellStyle name="Normal 4_CEEP BANDEIRANTES - REV. SUELY" xfId="469"/>
    <cellStyle name="Normal 40" xfId="470"/>
    <cellStyle name="Normal 44" xfId="471"/>
    <cellStyle name="Normal 5" xfId="472"/>
    <cellStyle name="Normal 5 2" xfId="473"/>
    <cellStyle name="Normal 5 3" xfId="474"/>
    <cellStyle name="Normal 5 4" xfId="475"/>
    <cellStyle name="Normal 6" xfId="476"/>
    <cellStyle name="Normal 6 2" xfId="477"/>
    <cellStyle name="Normal 6 2 2" xfId="478"/>
    <cellStyle name="Normal 6 3" xfId="479"/>
    <cellStyle name="Normal 6_Cópia de CEEP INDÍGENA DO PARANÁ  - LICITAÇÃO" xfId="480"/>
    <cellStyle name="Normal 7" xfId="481"/>
    <cellStyle name="Normal 7 2" xfId="482"/>
    <cellStyle name="Normal 70" xfId="1247"/>
    <cellStyle name="Normal 70 2" xfId="1260"/>
    <cellStyle name="Normal 8" xfId="483"/>
    <cellStyle name="Normal 8 2" xfId="484"/>
    <cellStyle name="Normal 8 3" xfId="485"/>
    <cellStyle name="Normal 9" xfId="486"/>
    <cellStyle name="Normal 9 2" xfId="487"/>
    <cellStyle name="Normal 9 3" xfId="488"/>
    <cellStyle name="Normal 9_AQPNG_ORC_R01_2013_11_22(OBRA COMPLETA) 29112013-2" xfId="489"/>
    <cellStyle name="Normal_SEJU" xfId="490"/>
    <cellStyle name="Nota 2" xfId="491"/>
    <cellStyle name="Nota 2 2" xfId="492"/>
    <cellStyle name="Nota 2 2 2" xfId="493"/>
    <cellStyle name="Nota 2 2 2 2" xfId="981"/>
    <cellStyle name="Nota 2 2 2 2 2" xfId="1902"/>
    <cellStyle name="Nota 2 2 2 2 3" xfId="1348"/>
    <cellStyle name="Nota 2 2 3" xfId="980"/>
    <cellStyle name="Nota 2 2 3 2" xfId="1901"/>
    <cellStyle name="Nota 2 2 3 3" xfId="1347"/>
    <cellStyle name="Nota 2 2_CÁLCULO DE HORAS - tabela MARÇO 2014" xfId="494"/>
    <cellStyle name="Nota 2 3" xfId="495"/>
    <cellStyle name="Nota 2 3 2" xfId="496"/>
    <cellStyle name="Nota 2 3 2 2" xfId="983"/>
    <cellStyle name="Nota 2 3 2 2 2" xfId="1904"/>
    <cellStyle name="Nota 2 3 2 2 3" xfId="1350"/>
    <cellStyle name="Nota 2 3 3" xfId="982"/>
    <cellStyle name="Nota 2 3 3 2" xfId="1903"/>
    <cellStyle name="Nota 2 3 3 3" xfId="1349"/>
    <cellStyle name="Nota 2 3_CÁLCULO DE HORAS - tabela MARÇO 2014" xfId="497"/>
    <cellStyle name="Nota 2 4" xfId="498"/>
    <cellStyle name="Nota 2 4 2" xfId="984"/>
    <cellStyle name="Nota 2 4 2 2" xfId="1905"/>
    <cellStyle name="Nota 2 4 2 3" xfId="1351"/>
    <cellStyle name="Nota 2 5" xfId="979"/>
    <cellStyle name="Nota 2 5 2" xfId="1900"/>
    <cellStyle name="Nota 2 5 3" xfId="1346"/>
    <cellStyle name="Nota 2 6" xfId="1363"/>
    <cellStyle name="Nota 2_AQPNG_ORC_R01_2013_11_22(OBRA COMPLETA) 29112013-2" xfId="499"/>
    <cellStyle name="Nota 3" xfId="500"/>
    <cellStyle name="Nota 3 2" xfId="501"/>
    <cellStyle name="Nota 3 2 2" xfId="986"/>
    <cellStyle name="Nota 3 2 2 2" xfId="1907"/>
    <cellStyle name="Nota 3 2 2 3" xfId="1353"/>
    <cellStyle name="Nota 3 3" xfId="985"/>
    <cellStyle name="Nota 3 3 2" xfId="1906"/>
    <cellStyle name="Nota 3 3 3" xfId="1352"/>
    <cellStyle name="Nota 3_CÁLCULO DE HORAS - tabela MARÇO 2014" xfId="502"/>
    <cellStyle name="Nota 4" xfId="503"/>
    <cellStyle name="Nota 4 2" xfId="987"/>
    <cellStyle name="Nota 4 2 2" xfId="1908"/>
    <cellStyle name="Nota 4 2 3" xfId="1354"/>
    <cellStyle name="Nota 5" xfId="504"/>
    <cellStyle name="Nota 5 2" xfId="988"/>
    <cellStyle name="Nota 5 2 2" xfId="1909"/>
    <cellStyle name="Nota 5 2 3" xfId="1355"/>
    <cellStyle name="Nota 6" xfId="505"/>
    <cellStyle name="Nota 6 2" xfId="506"/>
    <cellStyle name="Nota 6 2 2" xfId="990"/>
    <cellStyle name="Nota 6 2 2 2" xfId="1911"/>
    <cellStyle name="Nota 6 2 2 3" xfId="1357"/>
    <cellStyle name="Nota 6 3" xfId="989"/>
    <cellStyle name="Nota 6 3 2" xfId="1910"/>
    <cellStyle name="Nota 6 3 3" xfId="1356"/>
    <cellStyle name="Percent" xfId="507"/>
    <cellStyle name="Percent [2]" xfId="508"/>
    <cellStyle name="Percentagem 2" xfId="509"/>
    <cellStyle name="Percentagem 2 2" xfId="510"/>
    <cellStyle name="Percentagem 2 3" xfId="511"/>
    <cellStyle name="Percentagem 2_AQPNG_ORC_R01_2013_11_22(OBRA COMPLETA) 29112013-2" xfId="512"/>
    <cellStyle name="Percentagem 3" xfId="513"/>
    <cellStyle name="Percentagem 3 2" xfId="514"/>
    <cellStyle name="Percentagem 3_AQPNG_ORC_R01_2013_11_22(OBRA COMPLETA) 29112013-2" xfId="515"/>
    <cellStyle name="Percentagem 4" xfId="516"/>
    <cellStyle name="Percentagem 4 2" xfId="517"/>
    <cellStyle name="Percentagem 4_AQPNG_ORC_R01_2013_11_22(OBRA COMPLETA) 29112013-2" xfId="518"/>
    <cellStyle name="PLANILHA ANALITICA" xfId="519"/>
    <cellStyle name="PLANILHA ANALITICA 2" xfId="520"/>
    <cellStyle name="PLANILHA ANALITICA_AQPNG_ORC_R01_2013_11_22(OBRA COMPLETA) 29112013-2" xfId="521"/>
    <cellStyle name="planilhas" xfId="522"/>
    <cellStyle name="Porcentagem" xfId="523" builtinId="5"/>
    <cellStyle name="Porcentagem 10" xfId="824"/>
    <cellStyle name="Porcentagem 10 2" xfId="1150"/>
    <cellStyle name="Porcentagem 2" xfId="524"/>
    <cellStyle name="Porcentagem 2 10" xfId="525"/>
    <cellStyle name="Porcentagem 2 11" xfId="1251"/>
    <cellStyle name="Porcentagem 2 2" xfId="526"/>
    <cellStyle name="Porcentagem 2 2 2" xfId="527"/>
    <cellStyle name="Porcentagem 2 2_AQPNG_ORC_R01_2013_11_22(OBRA COMPLETA) 29112013-2" xfId="528"/>
    <cellStyle name="Porcentagem 2 3" xfId="529"/>
    <cellStyle name="Porcentagem 2 3 2" xfId="530"/>
    <cellStyle name="Porcentagem 2 3_AQPNG_ORC_R01_2013_11_22(OBRA COMPLETA) 29112013-2" xfId="531"/>
    <cellStyle name="Porcentagem 2 4" xfId="532"/>
    <cellStyle name="Porcentagem 2 4 2" xfId="533"/>
    <cellStyle name="Porcentagem 2 4_AQPNG_ORC_R01_2013_11_22(OBRA COMPLETA) 29112013-2" xfId="534"/>
    <cellStyle name="Porcentagem 2 5" xfId="535"/>
    <cellStyle name="Porcentagem 2 5 2" xfId="536"/>
    <cellStyle name="Porcentagem 2 5_AQPNG_ORC_R01_2013_11_22(OBRA COMPLETA) 29112013-2" xfId="537"/>
    <cellStyle name="Porcentagem 2 6" xfId="538"/>
    <cellStyle name="Porcentagem 2 6 2" xfId="539"/>
    <cellStyle name="Porcentagem 2 7" xfId="540"/>
    <cellStyle name="Porcentagem 2 8" xfId="541"/>
    <cellStyle name="Porcentagem 2 9" xfId="542"/>
    <cellStyle name="Porcentagem 2_AQPNG_ORC_R01_2013_11_22(OBRA COMPLETA) 29112013-2" xfId="543"/>
    <cellStyle name="Porcentagem 3" xfId="544"/>
    <cellStyle name="Porcentagem 3 2" xfId="545"/>
    <cellStyle name="Porcentagem 3 3" xfId="546"/>
    <cellStyle name="Porcentagem 3 4" xfId="547"/>
    <cellStyle name="Porcentagem 3_AQPNG_ORC_R01_2013_11_22(OBRA COMPLETA) 29112013-2" xfId="548"/>
    <cellStyle name="Porcentagem 4" xfId="549"/>
    <cellStyle name="Porcentagem 4 2" xfId="550"/>
    <cellStyle name="Porcentagem 4 2 2" xfId="551"/>
    <cellStyle name="Porcentagem 4 3" xfId="552"/>
    <cellStyle name="Porcentagem 4 4" xfId="553"/>
    <cellStyle name="Porcentagem 4 5" xfId="554"/>
    <cellStyle name="Porcentagem 4_AQPNG_ORC_R01_2013_11_22(OBRA COMPLETA) 29112013-2" xfId="555"/>
    <cellStyle name="Porcentagem 5" xfId="556"/>
    <cellStyle name="Porcentagem 6" xfId="827"/>
    <cellStyle name="Porcentagem 6 2" xfId="1152"/>
    <cellStyle name="Porcentagem 6 2 2" xfId="1262"/>
    <cellStyle name="Porcentagem 6 3" xfId="1249"/>
    <cellStyle name="Porcentagem 7" xfId="759"/>
    <cellStyle name="Porcentagem 7 2" xfId="1086"/>
    <cellStyle name="Porcentagem 8" xfId="825"/>
    <cellStyle name="Porcentagem 8 2" xfId="1151"/>
    <cellStyle name="Porcentagem 9" xfId="760"/>
    <cellStyle name="Porcentagem 9 2" xfId="1087"/>
    <cellStyle name="Porcentaje" xfId="557"/>
    <cellStyle name="RM" xfId="558"/>
    <cellStyle name="Saída 2" xfId="559"/>
    <cellStyle name="Saída 2 2" xfId="560"/>
    <cellStyle name="Saída 2 2 2" xfId="561"/>
    <cellStyle name="Saída 2 2 2 2" xfId="993"/>
    <cellStyle name="Saída 2 2 2 2 2" xfId="1914"/>
    <cellStyle name="Saída 2 2 2 2 3" xfId="1360"/>
    <cellStyle name="Saída 2 2 3" xfId="992"/>
    <cellStyle name="Saída 2 2 3 2" xfId="1913"/>
    <cellStyle name="Saída 2 2 3 3" xfId="1359"/>
    <cellStyle name="Saída 2 2_CÁLCULO DE HORAS - tabela MARÇO 2014" xfId="562"/>
    <cellStyle name="Saída 2 3" xfId="563"/>
    <cellStyle name="Saída 2 3 2" xfId="564"/>
    <cellStyle name="Saída 2 3 2 2" xfId="995"/>
    <cellStyle name="Saída 2 3 2 2 2" xfId="1916"/>
    <cellStyle name="Saída 2 3 2 2 3" xfId="1362"/>
    <cellStyle name="Saída 2 3 3" xfId="994"/>
    <cellStyle name="Saída 2 3 3 2" xfId="1915"/>
    <cellStyle name="Saída 2 3 3 3" xfId="1361"/>
    <cellStyle name="Saída 2 3_CÁLCULO DE HORAS - tabela MARÇO 2014" xfId="565"/>
    <cellStyle name="Saída 2 4" xfId="566"/>
    <cellStyle name="Saída 2 4 2" xfId="996"/>
    <cellStyle name="Saída 2 4 2 2" xfId="1917"/>
    <cellStyle name="Saída 2 4 2 3" xfId="1364"/>
    <cellStyle name="Saída 2 5" xfId="991"/>
    <cellStyle name="Saída 2 5 2" xfId="1912"/>
    <cellStyle name="Saída 2 5 3" xfId="1358"/>
    <cellStyle name="Saída 2 6" xfId="1374"/>
    <cellStyle name="Saída 2_AQPNG_ORC_R01_2013_11_22(OBRA COMPLETA) 29112013-2" xfId="567"/>
    <cellStyle name="Saída 3" xfId="568"/>
    <cellStyle name="Saída 3 2" xfId="569"/>
    <cellStyle name="Saída 3 2 2" xfId="998"/>
    <cellStyle name="Saída 3 2 2 2" xfId="1919"/>
    <cellStyle name="Saída 3 2 2 3" xfId="1667"/>
    <cellStyle name="Saída 3 3" xfId="997"/>
    <cellStyle name="Saída 3 3 2" xfId="1918"/>
    <cellStyle name="Saída 3 3 3" xfId="1365"/>
    <cellStyle name="Saída 3_CÁLCULO DE HORAS - tabela MARÇO 2014" xfId="570"/>
    <cellStyle name="Separador de m" xfId="571"/>
    <cellStyle name="Separador de milhares 2" xfId="572"/>
    <cellStyle name="Separador de milhares 2 10" xfId="573"/>
    <cellStyle name="Separador de milhares 2 10 2" xfId="574"/>
    <cellStyle name="Separador de milhares 2 10 2 2" xfId="575"/>
    <cellStyle name="Separador de milhares 2 10 2 2 2" xfId="829"/>
    <cellStyle name="Separador de milhares 2 10 2 2 2 2" xfId="1154"/>
    <cellStyle name="Separador de milhares 2 10 2 2 2 2 2" xfId="1810"/>
    <cellStyle name="Separador de milhares 2 10 2 2 2 3" xfId="1518"/>
    <cellStyle name="Separador de milhares 2 10 2 2 3" xfId="1001"/>
    <cellStyle name="Separador de milhares 2 10 2 2 3 2" xfId="1670"/>
    <cellStyle name="Separador de milhares 2 10 2 2 4" xfId="1377"/>
    <cellStyle name="Separador de milhares 2 10 2 3" xfId="828"/>
    <cellStyle name="Separador de milhares 2 10 2 3 2" xfId="1153"/>
    <cellStyle name="Separador de milhares 2 10 2 3 2 2" xfId="1809"/>
    <cellStyle name="Separador de milhares 2 10 2 3 3" xfId="1517"/>
    <cellStyle name="Separador de milhares 2 10 2 4" xfId="1000"/>
    <cellStyle name="Separador de milhares 2 10 2 4 2" xfId="1669"/>
    <cellStyle name="Separador de milhares 2 10 2 5" xfId="1376"/>
    <cellStyle name="Separador de milhares 2 2" xfId="576"/>
    <cellStyle name="Separador de milhares 2 2 2" xfId="577"/>
    <cellStyle name="Separador de milhares 2 2 2 2" xfId="830"/>
    <cellStyle name="Separador de milhares 2 2 2 2 2" xfId="1155"/>
    <cellStyle name="Separador de milhares 2 2 2 2 2 2" xfId="1811"/>
    <cellStyle name="Separador de milhares 2 2 2 2 3" xfId="1519"/>
    <cellStyle name="Separador de milhares 2 2_AQPNG_ORC_R01_2013_11_22(OBRA COMPLETA) 29112013-2" xfId="578"/>
    <cellStyle name="Separador de milhares 2 3" xfId="579"/>
    <cellStyle name="Separador de milhares 2 3 2" xfId="580"/>
    <cellStyle name="Separador de milhares 2 3 2 2" xfId="831"/>
    <cellStyle name="Separador de milhares 2 3 2 2 2" xfId="1156"/>
    <cellStyle name="Separador de milhares 2 3 2 2 2 2" xfId="1812"/>
    <cellStyle name="Separador de milhares 2 3 2 2 3" xfId="1520"/>
    <cellStyle name="Separador de milhares 2 3_AQPNG_ORC_R01_2013_11_22(OBRA COMPLETA) 29112013-2" xfId="581"/>
    <cellStyle name="Separador de milhares 2 4" xfId="582"/>
    <cellStyle name="Separador de milhares 2 4 2" xfId="583"/>
    <cellStyle name="Separador de milhares 2 4 2 2" xfId="832"/>
    <cellStyle name="Separador de milhares 2 4 2 2 2" xfId="1157"/>
    <cellStyle name="Separador de milhares 2 4 2 2 2 2" xfId="1813"/>
    <cellStyle name="Separador de milhares 2 4 2 2 3" xfId="1521"/>
    <cellStyle name="Separador de milhares 2 4_AQPNG_ORC_R01_2013_11_22(OBRA COMPLETA) 29112013-2" xfId="584"/>
    <cellStyle name="Separador de milhares 2 5" xfId="585"/>
    <cellStyle name="Separador de milhares 2 5 2" xfId="586"/>
    <cellStyle name="Separador de milhares 2 5 2 2" xfId="587"/>
    <cellStyle name="Separador de milhares 2 5 2 2 2" xfId="834"/>
    <cellStyle name="Separador de milhares 2 5 2 2 2 2" xfId="1159"/>
    <cellStyle name="Separador de milhares 2 5 2 2 2 2 2" xfId="1815"/>
    <cellStyle name="Separador de milhares 2 5 2 2 2 3" xfId="1523"/>
    <cellStyle name="Separador de milhares 2 5 2 2 3" xfId="1003"/>
    <cellStyle name="Separador de milhares 2 5 2 2 3 2" xfId="1672"/>
    <cellStyle name="Separador de milhares 2 5 2 2 4" xfId="1379"/>
    <cellStyle name="Separador de milhares 2 5 2 3" xfId="833"/>
    <cellStyle name="Separador de milhares 2 5 2 3 2" xfId="1158"/>
    <cellStyle name="Separador de milhares 2 5 2 3 2 2" xfId="1814"/>
    <cellStyle name="Separador de milhares 2 5 2 3 3" xfId="1522"/>
    <cellStyle name="Separador de milhares 2 5 2 4" xfId="1002"/>
    <cellStyle name="Separador de milhares 2 5 2 4 2" xfId="1671"/>
    <cellStyle name="Separador de milhares 2 5 2 5" xfId="1378"/>
    <cellStyle name="Separador de milhares 2 5 3" xfId="588"/>
    <cellStyle name="Separador de milhares 2 5_AQPNG_ORC_R01_2013_11_22(OBRA COMPLETA) 29112013-2" xfId="589"/>
    <cellStyle name="Separador de milhares 2 6" xfId="590"/>
    <cellStyle name="Separador de milhares 2 6 2" xfId="591"/>
    <cellStyle name="Separador de milhares 2 6 2 2" xfId="836"/>
    <cellStyle name="Separador de milhares 2 6 2 2 2" xfId="1161"/>
    <cellStyle name="Separador de milhares 2 6 2 2 2 2" xfId="1817"/>
    <cellStyle name="Separador de milhares 2 6 2 2 3" xfId="1525"/>
    <cellStyle name="Separador de milhares 2 6 2 3" xfId="1005"/>
    <cellStyle name="Separador de milhares 2 6 2 3 2" xfId="1674"/>
    <cellStyle name="Separador de milhares 2 6 2 4" xfId="1381"/>
    <cellStyle name="Separador de milhares 2 6 3" xfId="592"/>
    <cellStyle name="Separador de milhares 2 6 3 2" xfId="837"/>
    <cellStyle name="Separador de milhares 2 6 3 2 2" xfId="1162"/>
    <cellStyle name="Separador de milhares 2 6 3 2 2 2" xfId="1818"/>
    <cellStyle name="Separador de milhares 2 6 3 2 3" xfId="1526"/>
    <cellStyle name="Separador de milhares 2 6 3 3" xfId="1006"/>
    <cellStyle name="Separador de milhares 2 6 3 3 2" xfId="1675"/>
    <cellStyle name="Separador de milhares 2 6 3 4" xfId="1382"/>
    <cellStyle name="Separador de milhares 2 6 4" xfId="835"/>
    <cellStyle name="Separador de milhares 2 6 4 2" xfId="1160"/>
    <cellStyle name="Separador de milhares 2 6 4 2 2" xfId="1816"/>
    <cellStyle name="Separador de milhares 2 6 4 3" xfId="1524"/>
    <cellStyle name="Separador de milhares 2 6 5" xfId="1004"/>
    <cellStyle name="Separador de milhares 2 6 5 2" xfId="1673"/>
    <cellStyle name="Separador de milhares 2 6 6" xfId="1380"/>
    <cellStyle name="Separador de milhares 2 7" xfId="593"/>
    <cellStyle name="Separador de milhares 2 7 2" xfId="594"/>
    <cellStyle name="Separador de milhares 2 7 2 2" xfId="595"/>
    <cellStyle name="Separador de milhares 2 7 2 2 2" xfId="839"/>
    <cellStyle name="Separador de milhares 2 7 2 2 2 2" xfId="1164"/>
    <cellStyle name="Separador de milhares 2 7 2 2 2 2 2" xfId="1820"/>
    <cellStyle name="Separador de milhares 2 7 2 2 2 3" xfId="1528"/>
    <cellStyle name="Separador de milhares 2 7 2 2 3" xfId="1008"/>
    <cellStyle name="Separador de milhares 2 7 2 2 3 2" xfId="1677"/>
    <cellStyle name="Separador de milhares 2 7 2 2 4" xfId="1384"/>
    <cellStyle name="Separador de milhares 2 7 2 3" xfId="838"/>
    <cellStyle name="Separador de milhares 2 7 2 3 2" xfId="1163"/>
    <cellStyle name="Separador de milhares 2 7 2 3 2 2" xfId="1819"/>
    <cellStyle name="Separador de milhares 2 7 2 3 3" xfId="1527"/>
    <cellStyle name="Separador de milhares 2 7 2 4" xfId="1007"/>
    <cellStyle name="Separador de milhares 2 7 2 4 2" xfId="1676"/>
    <cellStyle name="Separador de milhares 2 7 2 5" xfId="1383"/>
    <cellStyle name="Separador de milhares 2 8" xfId="596"/>
    <cellStyle name="Separador de milhares 2 8 2" xfId="597"/>
    <cellStyle name="Separador de milhares 2 8 2 2" xfId="598"/>
    <cellStyle name="Separador de milhares 2 8 2 2 2" xfId="841"/>
    <cellStyle name="Separador de milhares 2 8 2 2 2 2" xfId="1166"/>
    <cellStyle name="Separador de milhares 2 8 2 2 2 2 2" xfId="1822"/>
    <cellStyle name="Separador de milhares 2 8 2 2 2 3" xfId="1530"/>
    <cellStyle name="Separador de milhares 2 8 2 2 3" xfId="1010"/>
    <cellStyle name="Separador de milhares 2 8 2 2 3 2" xfId="1679"/>
    <cellStyle name="Separador de milhares 2 8 2 2 4" xfId="1386"/>
    <cellStyle name="Separador de milhares 2 8 2 3" xfId="840"/>
    <cellStyle name="Separador de milhares 2 8 2 3 2" xfId="1165"/>
    <cellStyle name="Separador de milhares 2 8 2 3 2 2" xfId="1821"/>
    <cellStyle name="Separador de milhares 2 8 2 3 3" xfId="1529"/>
    <cellStyle name="Separador de milhares 2 8 2 4" xfId="1009"/>
    <cellStyle name="Separador de milhares 2 8 2 4 2" xfId="1678"/>
    <cellStyle name="Separador de milhares 2 8 2 5" xfId="1385"/>
    <cellStyle name="Separador de milhares 2 9" xfId="599"/>
    <cellStyle name="Separador de milhares 2 9 2" xfId="600"/>
    <cellStyle name="Separador de milhares 2 9 2 2" xfId="601"/>
    <cellStyle name="Separador de milhares 2 9 2 2 2" xfId="843"/>
    <cellStyle name="Separador de milhares 2 9 2 2 2 2" xfId="1168"/>
    <cellStyle name="Separador de milhares 2 9 2 2 2 2 2" xfId="1824"/>
    <cellStyle name="Separador de milhares 2 9 2 2 2 3" xfId="1532"/>
    <cellStyle name="Separador de milhares 2 9 2 2 3" xfId="1012"/>
    <cellStyle name="Separador de milhares 2 9 2 2 3 2" xfId="1681"/>
    <cellStyle name="Separador de milhares 2 9 2 2 4" xfId="1388"/>
    <cellStyle name="Separador de milhares 2 9 2 3" xfId="842"/>
    <cellStyle name="Separador de milhares 2 9 2 3 2" xfId="1167"/>
    <cellStyle name="Separador de milhares 2 9 2 3 2 2" xfId="1823"/>
    <cellStyle name="Separador de milhares 2 9 2 3 3" xfId="1531"/>
    <cellStyle name="Separador de milhares 2 9 2 4" xfId="1011"/>
    <cellStyle name="Separador de milhares 2 9 2 4 2" xfId="1680"/>
    <cellStyle name="Separador de milhares 2 9 2 5" xfId="1387"/>
    <cellStyle name="Separador de milhares 2_AQPNG_ORC_R01_2013_11_22(OBRA COMPLETA) 29112013-2" xfId="602"/>
    <cellStyle name="Separador de milhares 3" xfId="603"/>
    <cellStyle name="Separador de milhares 3 2" xfId="604"/>
    <cellStyle name="Separador de milhares 3 2 2" xfId="605"/>
    <cellStyle name="Separador de milhares 3 2 3" xfId="606"/>
    <cellStyle name="Separador de milhares 3 2 3 2" xfId="844"/>
    <cellStyle name="Separador de milhares 3 2 3 2 2" xfId="1169"/>
    <cellStyle name="Separador de milhares 3 2 3 2 2 2" xfId="1825"/>
    <cellStyle name="Separador de milhares 3 2 3 2 3" xfId="1533"/>
    <cellStyle name="Separador de milhares 3 2 3 3" xfId="1013"/>
    <cellStyle name="Separador de milhares 3 2 3 3 2" xfId="1682"/>
    <cellStyle name="Separador de milhares 3 2 3 4" xfId="1389"/>
    <cellStyle name="Separador de milhares 3 2 4" xfId="607"/>
    <cellStyle name="Separador de milhares 3 2_AQPNG_ORC_R01_2013_11_22(OBRA COMPLETA) 29112013-2" xfId="608"/>
    <cellStyle name="Separador de milhares 3 3" xfId="609"/>
    <cellStyle name="Separador de milhares 3 3 2" xfId="610"/>
    <cellStyle name="Separador de milhares 3 3 2 2" xfId="845"/>
    <cellStyle name="Separador de milhares 3 3 2 2 2" xfId="1170"/>
    <cellStyle name="Separador de milhares 3 3 2 2 2 2" xfId="1826"/>
    <cellStyle name="Separador de milhares 3 3 2 2 3" xfId="1534"/>
    <cellStyle name="Separador de milhares 3 3_AQPNG_ORC_R01_2013_11_22(OBRA COMPLETA) 29112013-2" xfId="611"/>
    <cellStyle name="Separador de milhares 3 4" xfId="612"/>
    <cellStyle name="Separador de milhares 3 4 2" xfId="613"/>
    <cellStyle name="Separador de milhares 3 4 2 2" xfId="614"/>
    <cellStyle name="Separador de milhares 3 4 2 2 2" xfId="847"/>
    <cellStyle name="Separador de milhares 3 4 2 2 2 2" xfId="1172"/>
    <cellStyle name="Separador de milhares 3 4 2 2 2 2 2" xfId="1828"/>
    <cellStyle name="Separador de milhares 3 4 2 2 2 3" xfId="1536"/>
    <cellStyle name="Separador de milhares 3 4 2 2 3" xfId="1015"/>
    <cellStyle name="Separador de milhares 3 4 2 2 3 2" xfId="1684"/>
    <cellStyle name="Separador de milhares 3 4 2 2 4" xfId="1391"/>
    <cellStyle name="Separador de milhares 3 4 2 3" xfId="846"/>
    <cellStyle name="Separador de milhares 3 4 2 3 2" xfId="1171"/>
    <cellStyle name="Separador de milhares 3 4 2 3 2 2" xfId="1827"/>
    <cellStyle name="Separador de milhares 3 4 2 3 3" xfId="1535"/>
    <cellStyle name="Separador de milhares 3 4 2 4" xfId="1014"/>
    <cellStyle name="Separador de milhares 3 4 2 4 2" xfId="1683"/>
    <cellStyle name="Separador de milhares 3 4 2 5" xfId="1390"/>
    <cellStyle name="Separador de milhares 3 4 3" xfId="615"/>
    <cellStyle name="Separador de milhares 3 4 3 2" xfId="616"/>
    <cellStyle name="Separador de milhares 3 4 3 2 2" xfId="849"/>
    <cellStyle name="Separador de milhares 3 4 3 2 2 2" xfId="1174"/>
    <cellStyle name="Separador de milhares 3 4 3 2 2 2 2" xfId="1830"/>
    <cellStyle name="Separador de milhares 3 4 3 2 2 3" xfId="1538"/>
    <cellStyle name="Separador de milhares 3 4 3 2 3" xfId="1017"/>
    <cellStyle name="Separador de milhares 3 4 3 2 3 2" xfId="1686"/>
    <cellStyle name="Separador de milhares 3 4 3 2 4" xfId="1393"/>
    <cellStyle name="Separador de milhares 3 4 3 3" xfId="848"/>
    <cellStyle name="Separador de milhares 3 4 3 3 2" xfId="1173"/>
    <cellStyle name="Separador de milhares 3 4 3 3 2 2" xfId="1829"/>
    <cellStyle name="Separador de milhares 3 4 3 3 3" xfId="1537"/>
    <cellStyle name="Separador de milhares 3 4 3 4" xfId="1016"/>
    <cellStyle name="Separador de milhares 3 4 3 4 2" xfId="1685"/>
    <cellStyle name="Separador de milhares 3 4 3 5" xfId="1392"/>
    <cellStyle name="Separador de milhares 3 5" xfId="617"/>
    <cellStyle name="Separador de milhares 3 5 2" xfId="618"/>
    <cellStyle name="Separador de milhares 3 5 2 2" xfId="619"/>
    <cellStyle name="Separador de milhares 3 5 2 2 2" xfId="851"/>
    <cellStyle name="Separador de milhares 3 5 2 2 2 2" xfId="1176"/>
    <cellStyle name="Separador de milhares 3 5 2 2 2 2 2" xfId="1832"/>
    <cellStyle name="Separador de milhares 3 5 2 2 2 3" xfId="1540"/>
    <cellStyle name="Separador de milhares 3 5 2 2 3" xfId="1019"/>
    <cellStyle name="Separador de milhares 3 5 2 2 3 2" xfId="1688"/>
    <cellStyle name="Separador de milhares 3 5 2 2 4" xfId="1395"/>
    <cellStyle name="Separador de milhares 3 5 2 3" xfId="850"/>
    <cellStyle name="Separador de milhares 3 5 2 3 2" xfId="1175"/>
    <cellStyle name="Separador de milhares 3 5 2 3 2 2" xfId="1831"/>
    <cellStyle name="Separador de milhares 3 5 2 3 3" xfId="1539"/>
    <cellStyle name="Separador de milhares 3 5 2 4" xfId="1018"/>
    <cellStyle name="Separador de milhares 3 5 2 4 2" xfId="1687"/>
    <cellStyle name="Separador de milhares 3 5 2 5" xfId="1394"/>
    <cellStyle name="Separador de milhares 3 5 3" xfId="620"/>
    <cellStyle name="Separador de milhares 3 5 3 2" xfId="621"/>
    <cellStyle name="Separador de milhares 3 5 3 2 2" xfId="853"/>
    <cellStyle name="Separador de milhares 3 5 3 2 2 2" xfId="1178"/>
    <cellStyle name="Separador de milhares 3 5 3 2 2 2 2" xfId="1834"/>
    <cellStyle name="Separador de milhares 3 5 3 2 2 3" xfId="1542"/>
    <cellStyle name="Separador de milhares 3 5 3 2 3" xfId="1021"/>
    <cellStyle name="Separador de milhares 3 5 3 2 3 2" xfId="1690"/>
    <cellStyle name="Separador de milhares 3 5 3 2 4" xfId="1397"/>
    <cellStyle name="Separador de milhares 3 5 3 3" xfId="852"/>
    <cellStyle name="Separador de milhares 3 5 3 3 2" xfId="1177"/>
    <cellStyle name="Separador de milhares 3 5 3 3 2 2" xfId="1833"/>
    <cellStyle name="Separador de milhares 3 5 3 3 3" xfId="1541"/>
    <cellStyle name="Separador de milhares 3 5 3 4" xfId="1020"/>
    <cellStyle name="Separador de milhares 3 5 3 4 2" xfId="1689"/>
    <cellStyle name="Separador de milhares 3 5 3 5" xfId="1396"/>
    <cellStyle name="Separador de milhares 3 6" xfId="622"/>
    <cellStyle name="Separador de milhares 3 6 2" xfId="623"/>
    <cellStyle name="Separador de milhares 3 6 2 2" xfId="624"/>
    <cellStyle name="Separador de milhares 3 6 2 2 2" xfId="855"/>
    <cellStyle name="Separador de milhares 3 6 2 2 2 2" xfId="1180"/>
    <cellStyle name="Separador de milhares 3 6 2 2 2 2 2" xfId="1836"/>
    <cellStyle name="Separador de milhares 3 6 2 2 2 3" xfId="1544"/>
    <cellStyle name="Separador de milhares 3 6 2 2 3" xfId="1023"/>
    <cellStyle name="Separador de milhares 3 6 2 2 3 2" xfId="1692"/>
    <cellStyle name="Separador de milhares 3 6 2 2 4" xfId="1399"/>
    <cellStyle name="Separador de milhares 3 6 2 3" xfId="854"/>
    <cellStyle name="Separador de milhares 3 6 2 3 2" xfId="1179"/>
    <cellStyle name="Separador de milhares 3 6 2 3 2 2" xfId="1835"/>
    <cellStyle name="Separador de milhares 3 6 2 3 3" xfId="1543"/>
    <cellStyle name="Separador de milhares 3 6 2 4" xfId="1022"/>
    <cellStyle name="Separador de milhares 3 6 2 4 2" xfId="1691"/>
    <cellStyle name="Separador de milhares 3 6 2 5" xfId="1398"/>
    <cellStyle name="Separador de milhares 3 7" xfId="625"/>
    <cellStyle name="Separador de milhares 3 7 2" xfId="626"/>
    <cellStyle name="Separador de milhares 3 7 2 2" xfId="627"/>
    <cellStyle name="Separador de milhares 3 7 2 2 2" xfId="857"/>
    <cellStyle name="Separador de milhares 3 7 2 2 2 2" xfId="1182"/>
    <cellStyle name="Separador de milhares 3 7 2 2 2 2 2" xfId="1838"/>
    <cellStyle name="Separador de milhares 3 7 2 2 2 3" xfId="1546"/>
    <cellStyle name="Separador de milhares 3 7 2 2 3" xfId="1025"/>
    <cellStyle name="Separador de milhares 3 7 2 2 3 2" xfId="1694"/>
    <cellStyle name="Separador de milhares 3 7 2 2 4" xfId="1401"/>
    <cellStyle name="Separador de milhares 3 7 2 3" xfId="856"/>
    <cellStyle name="Separador de milhares 3 7 2 3 2" xfId="1181"/>
    <cellStyle name="Separador de milhares 3 7 2 3 2 2" xfId="1837"/>
    <cellStyle name="Separador de milhares 3 7 2 3 3" xfId="1545"/>
    <cellStyle name="Separador de milhares 3 7 2 4" xfId="1024"/>
    <cellStyle name="Separador de milhares 3 7 2 4 2" xfId="1693"/>
    <cellStyle name="Separador de milhares 3 7 2 5" xfId="1400"/>
    <cellStyle name="Separador de milhares 3 8" xfId="628"/>
    <cellStyle name="Separador de milhares 3_AQPNG_ORC_R01_2013_11_22(OBRA COMPLETA) 29112013-2" xfId="629"/>
    <cellStyle name="Separador de milhares 4" xfId="630"/>
    <cellStyle name="Separador de milhares 4 2" xfId="631"/>
    <cellStyle name="Separador de milhares 4 2 2" xfId="632"/>
    <cellStyle name="Separador de milhares 4 2_AQPNG_ORC_R01_2013_11_22(OBRA COMPLETA) 29112013-2" xfId="633"/>
    <cellStyle name="Separador de milhares 4 3" xfId="634"/>
    <cellStyle name="Separador de milhares 4 3 2" xfId="635"/>
    <cellStyle name="Separador de milhares 4 3 2 2" xfId="858"/>
    <cellStyle name="Separador de milhares 4 3 2 2 2" xfId="1183"/>
    <cellStyle name="Separador de milhares 4 3 2 2 2 2" xfId="1839"/>
    <cellStyle name="Separador de milhares 4 3 2 2 3" xfId="1547"/>
    <cellStyle name="Separador de milhares 4 3_AQPNG_ORC_R01_2013_11_22(OBRA COMPLETA) 29112013-2" xfId="636"/>
    <cellStyle name="Separador de milhares 4 4" xfId="637"/>
    <cellStyle name="Separador de milhares 4 4 2" xfId="638"/>
    <cellStyle name="Separador de milhares 4 4 2 2" xfId="639"/>
    <cellStyle name="Separador de milhares 4 4 2 2 2" xfId="860"/>
    <cellStyle name="Separador de milhares 4 4 2 2 2 2" xfId="1185"/>
    <cellStyle name="Separador de milhares 4 4 2 2 2 2 2" xfId="1841"/>
    <cellStyle name="Separador de milhares 4 4 2 2 2 3" xfId="1549"/>
    <cellStyle name="Separador de milhares 4 4 2 2 3" xfId="1027"/>
    <cellStyle name="Separador de milhares 4 4 2 2 3 2" xfId="1696"/>
    <cellStyle name="Separador de milhares 4 4 2 2 4" xfId="1403"/>
    <cellStyle name="Separador de milhares 4 4 2 3" xfId="859"/>
    <cellStyle name="Separador de milhares 4 4 2 3 2" xfId="1184"/>
    <cellStyle name="Separador de milhares 4 4 2 3 2 2" xfId="1840"/>
    <cellStyle name="Separador de milhares 4 4 2 3 3" xfId="1548"/>
    <cellStyle name="Separador de milhares 4 4 2 4" xfId="1026"/>
    <cellStyle name="Separador de milhares 4 4 2 4 2" xfId="1695"/>
    <cellStyle name="Separador de milhares 4 4 2 5" xfId="1402"/>
    <cellStyle name="Separador de milhares 4 4 3" xfId="640"/>
    <cellStyle name="Separador de milhares 4 4 3 2" xfId="641"/>
    <cellStyle name="Separador de milhares 4 4 3 2 2" xfId="862"/>
    <cellStyle name="Separador de milhares 4 4 3 2 2 2" xfId="1187"/>
    <cellStyle name="Separador de milhares 4 4 3 2 2 2 2" xfId="1843"/>
    <cellStyle name="Separador de milhares 4 4 3 2 2 3" xfId="1551"/>
    <cellStyle name="Separador de milhares 4 4 3 2 3" xfId="1029"/>
    <cellStyle name="Separador de milhares 4 4 3 2 3 2" xfId="1698"/>
    <cellStyle name="Separador de milhares 4 4 3 2 4" xfId="1405"/>
    <cellStyle name="Separador de milhares 4 4 3 3" xfId="861"/>
    <cellStyle name="Separador de milhares 4 4 3 3 2" xfId="1186"/>
    <cellStyle name="Separador de milhares 4 4 3 3 2 2" xfId="1842"/>
    <cellStyle name="Separador de milhares 4 4 3 3 3" xfId="1550"/>
    <cellStyle name="Separador de milhares 4 4 3 4" xfId="1028"/>
    <cellStyle name="Separador de milhares 4 4 3 4 2" xfId="1697"/>
    <cellStyle name="Separador de milhares 4 4 3 5" xfId="1404"/>
    <cellStyle name="Separador de milhares 4 5" xfId="642"/>
    <cellStyle name="Separador de milhares 4 5 2" xfId="643"/>
    <cellStyle name="Separador de milhares 4 5 2 2" xfId="644"/>
    <cellStyle name="Separador de milhares 4 5 2 2 2" xfId="864"/>
    <cellStyle name="Separador de milhares 4 5 2 2 2 2" xfId="1189"/>
    <cellStyle name="Separador de milhares 4 5 2 2 2 2 2" xfId="1845"/>
    <cellStyle name="Separador de milhares 4 5 2 2 2 3" xfId="1553"/>
    <cellStyle name="Separador de milhares 4 5 2 2 3" xfId="1031"/>
    <cellStyle name="Separador de milhares 4 5 2 2 3 2" xfId="1700"/>
    <cellStyle name="Separador de milhares 4 5 2 2 4" xfId="1407"/>
    <cellStyle name="Separador de milhares 4 5 2 3" xfId="863"/>
    <cellStyle name="Separador de milhares 4 5 2 3 2" xfId="1188"/>
    <cellStyle name="Separador de milhares 4 5 2 3 2 2" xfId="1844"/>
    <cellStyle name="Separador de milhares 4 5 2 3 3" xfId="1552"/>
    <cellStyle name="Separador de milhares 4 5 2 4" xfId="1030"/>
    <cellStyle name="Separador de milhares 4 5 2 4 2" xfId="1699"/>
    <cellStyle name="Separador de milhares 4 5 2 5" xfId="1406"/>
    <cellStyle name="Separador de milhares 4 6" xfId="645"/>
    <cellStyle name="Separador de milhares 4 6 2" xfId="646"/>
    <cellStyle name="Separador de milhares 4 6 2 2" xfId="647"/>
    <cellStyle name="Separador de milhares 4 6 2 2 2" xfId="866"/>
    <cellStyle name="Separador de milhares 4 6 2 2 2 2" xfId="1191"/>
    <cellStyle name="Separador de milhares 4 6 2 2 2 2 2" xfId="1847"/>
    <cellStyle name="Separador de milhares 4 6 2 2 2 3" xfId="1555"/>
    <cellStyle name="Separador de milhares 4 6 2 2 3" xfId="1033"/>
    <cellStyle name="Separador de milhares 4 6 2 2 3 2" xfId="1702"/>
    <cellStyle name="Separador de milhares 4 6 2 2 4" xfId="1409"/>
    <cellStyle name="Separador de milhares 4 6 2 3" xfId="865"/>
    <cellStyle name="Separador de milhares 4 6 2 3 2" xfId="1190"/>
    <cellStyle name="Separador de milhares 4 6 2 3 2 2" xfId="1846"/>
    <cellStyle name="Separador de milhares 4 6 2 3 3" xfId="1554"/>
    <cellStyle name="Separador de milhares 4 6 2 4" xfId="1032"/>
    <cellStyle name="Separador de milhares 4 6 2 4 2" xfId="1701"/>
    <cellStyle name="Separador de milhares 4 6 2 5" xfId="1408"/>
    <cellStyle name="Separador de milhares 4 7" xfId="648"/>
    <cellStyle name="Separador de milhares 4 7 2" xfId="649"/>
    <cellStyle name="Separador de milhares 4 7 2 2" xfId="650"/>
    <cellStyle name="Separador de milhares 4 7 2 2 2" xfId="868"/>
    <cellStyle name="Separador de milhares 4 7 2 2 2 2" xfId="1193"/>
    <cellStyle name="Separador de milhares 4 7 2 2 2 2 2" xfId="1849"/>
    <cellStyle name="Separador de milhares 4 7 2 2 2 3" xfId="1557"/>
    <cellStyle name="Separador de milhares 4 7 2 2 3" xfId="1035"/>
    <cellStyle name="Separador de milhares 4 7 2 2 3 2" xfId="1704"/>
    <cellStyle name="Separador de milhares 4 7 2 2 4" xfId="1411"/>
    <cellStyle name="Separador de milhares 4 7 2 3" xfId="867"/>
    <cellStyle name="Separador de milhares 4 7 2 3 2" xfId="1192"/>
    <cellStyle name="Separador de milhares 4 7 2 3 2 2" xfId="1848"/>
    <cellStyle name="Separador de milhares 4 7 2 3 3" xfId="1556"/>
    <cellStyle name="Separador de milhares 4 7 2 4" xfId="1034"/>
    <cellStyle name="Separador de milhares 4 7 2 4 2" xfId="1703"/>
    <cellStyle name="Separador de milhares 4 7 2 5" xfId="1410"/>
    <cellStyle name="Separador de milhares 4 8" xfId="651"/>
    <cellStyle name="Separador de milhares 4_AQPNG_ORC_R01_2013_11_22(OBRA COMPLETA) 29112013-2" xfId="652"/>
    <cellStyle name="Separador de milhares 5" xfId="653"/>
    <cellStyle name="Separador de milhares 5 2" xfId="654"/>
    <cellStyle name="Separador de milhares 5 2 2" xfId="869"/>
    <cellStyle name="Separador de milhares 5 2 2 2" xfId="1194"/>
    <cellStyle name="Separador de milhares 5 2 2 2 2" xfId="1850"/>
    <cellStyle name="Separador de milhares 5 2 2 3" xfId="1558"/>
    <cellStyle name="Separador de milhares 5_AQPNG_ORC_R01_2013_11_22(OBRA COMPLETA) 29112013-2" xfId="655"/>
    <cellStyle name="Separador de milhares 6" xfId="656"/>
    <cellStyle name="Separador de milhares 6 2" xfId="657"/>
    <cellStyle name="Separador de milhares 6 2 2" xfId="870"/>
    <cellStyle name="Separador de milhares 6 2 2 2" xfId="1195"/>
    <cellStyle name="Separador de milhares 6 2 2 2 2" xfId="1851"/>
    <cellStyle name="Separador de milhares 6 2 2 3" xfId="1559"/>
    <cellStyle name="Separador de milhares 6_AQPNG_ORC_R01_2013_11_22(OBRA COMPLETA) 29112013-2" xfId="658"/>
    <cellStyle name="Separador de milhares 7" xfId="659"/>
    <cellStyle name="Separador de milhares 7 2" xfId="660"/>
    <cellStyle name="Separador de milhares 7 2 2" xfId="661"/>
    <cellStyle name="Separador de milhares 7 2 2 2" xfId="873"/>
    <cellStyle name="Separador de milhares 7 2 2 2 2" xfId="1198"/>
    <cellStyle name="Separador de milhares 7 2 2 2 2 2" xfId="1854"/>
    <cellStyle name="Separador de milhares 7 2 2 2 3" xfId="1562"/>
    <cellStyle name="Separador de milhares 7 2 2 3" xfId="1038"/>
    <cellStyle name="Separador de milhares 7 2 2 3 2" xfId="1707"/>
    <cellStyle name="Separador de milhares 7 2 2 4" xfId="1414"/>
    <cellStyle name="Separador de milhares 7 2 3" xfId="872"/>
    <cellStyle name="Separador de milhares 7 2 3 2" xfId="1197"/>
    <cellStyle name="Separador de milhares 7 2 3 2 2" xfId="1853"/>
    <cellStyle name="Separador de milhares 7 2 3 3" xfId="1561"/>
    <cellStyle name="Separador de milhares 7 2 4" xfId="1037"/>
    <cellStyle name="Separador de milhares 7 2 4 2" xfId="1706"/>
    <cellStyle name="Separador de milhares 7 2 5" xfId="1413"/>
    <cellStyle name="Separador de milhares 7 3" xfId="662"/>
    <cellStyle name="Separador de milhares 7 3 2" xfId="874"/>
    <cellStyle name="Separador de milhares 7 3 2 2" xfId="1199"/>
    <cellStyle name="Separador de milhares 7 3 2 2 2" xfId="1855"/>
    <cellStyle name="Separador de milhares 7 3 2 3" xfId="1563"/>
    <cellStyle name="Separador de milhares 7 3 3" xfId="1039"/>
    <cellStyle name="Separador de milhares 7 3 3 2" xfId="1708"/>
    <cellStyle name="Separador de milhares 7 3 4" xfId="1415"/>
    <cellStyle name="Separador de milhares 7 4" xfId="663"/>
    <cellStyle name="Separador de milhares 7 4 2" xfId="875"/>
    <cellStyle name="Separador de milhares 7 4 2 2" xfId="1200"/>
    <cellStyle name="Separador de milhares 7 4 2 2 2" xfId="1856"/>
    <cellStyle name="Separador de milhares 7 4 2 3" xfId="1564"/>
    <cellStyle name="Separador de milhares 7 4 3" xfId="1040"/>
    <cellStyle name="Separador de milhares 7 4 3 2" xfId="1709"/>
    <cellStyle name="Separador de milhares 7 4 4" xfId="1416"/>
    <cellStyle name="Separador de milhares 7 5" xfId="871"/>
    <cellStyle name="Separador de milhares 7 5 2" xfId="1196"/>
    <cellStyle name="Separador de milhares 7 5 2 2" xfId="1852"/>
    <cellStyle name="Separador de milhares 7 5 3" xfId="1560"/>
    <cellStyle name="Separador de milhares 7 6" xfId="1036"/>
    <cellStyle name="Separador de milhares 7 6 2" xfId="1705"/>
    <cellStyle name="Separador de milhares 7 7" xfId="1412"/>
    <cellStyle name="Separador de milhares 8" xfId="664"/>
    <cellStyle name="Separador de milhares 8 2" xfId="665"/>
    <cellStyle name="Separador de milhares 8 2 2" xfId="666"/>
    <cellStyle name="Separador de milhares 8 2 2 2" xfId="667"/>
    <cellStyle name="Separador de milhares 8 2 2 2 2" xfId="879"/>
    <cellStyle name="Separador de milhares 8 2 2 2 2 2" xfId="1204"/>
    <cellStyle name="Separador de milhares 8 2 2 2 2 2 2" xfId="1860"/>
    <cellStyle name="Separador de milhares 8 2 2 2 2 3" xfId="1568"/>
    <cellStyle name="Separador de milhares 8 2 2 2 3" xfId="1044"/>
    <cellStyle name="Separador de milhares 8 2 2 2 3 2" xfId="1713"/>
    <cellStyle name="Separador de milhares 8 2 2 2 4" xfId="1420"/>
    <cellStyle name="Separador de milhares 8 2 2 3" xfId="878"/>
    <cellStyle name="Separador de milhares 8 2 2 3 2" xfId="1203"/>
    <cellStyle name="Separador de milhares 8 2 2 3 2 2" xfId="1859"/>
    <cellStyle name="Separador de milhares 8 2 2 3 3" xfId="1567"/>
    <cellStyle name="Separador de milhares 8 2 2 4" xfId="1043"/>
    <cellStyle name="Separador de milhares 8 2 2 4 2" xfId="1712"/>
    <cellStyle name="Separador de milhares 8 2 2 5" xfId="1419"/>
    <cellStyle name="Separador de milhares 8 2 3" xfId="668"/>
    <cellStyle name="Separador de milhares 8 2 3 2" xfId="880"/>
    <cellStyle name="Separador de milhares 8 2 3 2 2" xfId="1205"/>
    <cellStyle name="Separador de milhares 8 2 3 2 2 2" xfId="1861"/>
    <cellStyle name="Separador de milhares 8 2 3 2 3" xfId="1569"/>
    <cellStyle name="Separador de milhares 8 2 3 3" xfId="1045"/>
    <cellStyle name="Separador de milhares 8 2 3 3 2" xfId="1714"/>
    <cellStyle name="Separador de milhares 8 2 3 4" xfId="1421"/>
    <cellStyle name="Separador de milhares 8 2 4" xfId="877"/>
    <cellStyle name="Separador de milhares 8 2 4 2" xfId="1202"/>
    <cellStyle name="Separador de milhares 8 2 4 2 2" xfId="1858"/>
    <cellStyle name="Separador de milhares 8 2 4 3" xfId="1566"/>
    <cellStyle name="Separador de milhares 8 2 5" xfId="1042"/>
    <cellStyle name="Separador de milhares 8 2 5 2" xfId="1711"/>
    <cellStyle name="Separador de milhares 8 2 6" xfId="1418"/>
    <cellStyle name="Separador de milhares 8 3" xfId="669"/>
    <cellStyle name="Separador de milhares 8 3 2" xfId="670"/>
    <cellStyle name="Separador de milhares 8 3 2 2" xfId="882"/>
    <cellStyle name="Separador de milhares 8 3 2 2 2" xfId="1207"/>
    <cellStyle name="Separador de milhares 8 3 2 2 2 2" xfId="1863"/>
    <cellStyle name="Separador de milhares 8 3 2 2 3" xfId="1571"/>
    <cellStyle name="Separador de milhares 8 3 2 3" xfId="1047"/>
    <cellStyle name="Separador de milhares 8 3 2 3 2" xfId="1716"/>
    <cellStyle name="Separador de milhares 8 3 2 4" xfId="1423"/>
    <cellStyle name="Separador de milhares 8 3 3" xfId="881"/>
    <cellStyle name="Separador de milhares 8 3 3 2" xfId="1206"/>
    <cellStyle name="Separador de milhares 8 3 3 2 2" xfId="1862"/>
    <cellStyle name="Separador de milhares 8 3 3 3" xfId="1570"/>
    <cellStyle name="Separador de milhares 8 3 4" xfId="1046"/>
    <cellStyle name="Separador de milhares 8 3 4 2" xfId="1715"/>
    <cellStyle name="Separador de milhares 8 3 5" xfId="1422"/>
    <cellStyle name="Separador de milhares 8 4" xfId="671"/>
    <cellStyle name="Separador de milhares 8 4 2" xfId="672"/>
    <cellStyle name="Separador de milhares 8 4 2 2" xfId="884"/>
    <cellStyle name="Separador de milhares 8 4 2 2 2" xfId="1209"/>
    <cellStyle name="Separador de milhares 8 4 2 2 2 2" xfId="1865"/>
    <cellStyle name="Separador de milhares 8 4 2 2 3" xfId="1573"/>
    <cellStyle name="Separador de milhares 8 4 2 3" xfId="1049"/>
    <cellStyle name="Separador de milhares 8 4 2 3 2" xfId="1718"/>
    <cellStyle name="Separador de milhares 8 4 2 4" xfId="1425"/>
    <cellStyle name="Separador de milhares 8 4 3" xfId="883"/>
    <cellStyle name="Separador de milhares 8 4 3 2" xfId="1208"/>
    <cellStyle name="Separador de milhares 8 4 3 2 2" xfId="1864"/>
    <cellStyle name="Separador de milhares 8 4 3 3" xfId="1572"/>
    <cellStyle name="Separador de milhares 8 4 4" xfId="1048"/>
    <cellStyle name="Separador de milhares 8 4 4 2" xfId="1717"/>
    <cellStyle name="Separador de milhares 8 4 5" xfId="1424"/>
    <cellStyle name="Separador de milhares 8 5" xfId="673"/>
    <cellStyle name="Separador de milhares 8 5 2" xfId="885"/>
    <cellStyle name="Separador de milhares 8 5 2 2" xfId="1210"/>
    <cellStyle name="Separador de milhares 8 5 2 2 2" xfId="1866"/>
    <cellStyle name="Separador de milhares 8 5 2 3" xfId="1574"/>
    <cellStyle name="Separador de milhares 8 5 3" xfId="1050"/>
    <cellStyle name="Separador de milhares 8 5 3 2" xfId="1719"/>
    <cellStyle name="Separador de milhares 8 5 4" xfId="1426"/>
    <cellStyle name="Separador de milhares 8 6" xfId="876"/>
    <cellStyle name="Separador de milhares 8 6 2" xfId="1201"/>
    <cellStyle name="Separador de milhares 8 6 2 2" xfId="1857"/>
    <cellStyle name="Separador de milhares 8 6 3" xfId="1565"/>
    <cellStyle name="Separador de milhares 8 7" xfId="1041"/>
    <cellStyle name="Separador de milhares 8 7 2" xfId="1710"/>
    <cellStyle name="Separador de milhares 8 8" xfId="1417"/>
    <cellStyle name="Separador de milhares 9" xfId="674"/>
    <cellStyle name="Separador de milhares 9 2" xfId="886"/>
    <cellStyle name="Separador de milhares 9 2 2" xfId="1211"/>
    <cellStyle name="Separador de milhares 9 2 2 2" xfId="1867"/>
    <cellStyle name="Separador de milhares 9 2 3" xfId="1575"/>
    <cellStyle name="Separador de milhares 9 3" xfId="1051"/>
    <cellStyle name="Separador de milhares 9 3 2" xfId="1720"/>
    <cellStyle name="Separador de milhares 9 4" xfId="1427"/>
    <cellStyle name="Separador de milhares_SEJU" xfId="675"/>
    <cellStyle name="subhead" xfId="676"/>
    <cellStyle name="Texto de Aviso 2" xfId="677"/>
    <cellStyle name="Texto de Aviso 2 2" xfId="678"/>
    <cellStyle name="Texto de Aviso 2_AQPNG_ORC_R01_2013_11_22(OBRA COMPLETA) 29112013-2" xfId="679"/>
    <cellStyle name="Texto Explicativo 2" xfId="680"/>
    <cellStyle name="Texto Explicativo 2 2" xfId="681"/>
    <cellStyle name="Texto Explicativo 2_AQPNG_ORC_R01_2013_11_22(OBRA COMPLETA) 29112013-2" xfId="682"/>
    <cellStyle name="Título 1 2" xfId="683"/>
    <cellStyle name="Título 1 3" xfId="684"/>
    <cellStyle name="Título 2 2" xfId="685"/>
    <cellStyle name="Título 2 3" xfId="686"/>
    <cellStyle name="Título 3 2" xfId="687"/>
    <cellStyle name="Título 3 3" xfId="688"/>
    <cellStyle name="Título 4 2" xfId="689"/>
    <cellStyle name="Título 4 3" xfId="690"/>
    <cellStyle name="Título 5" xfId="691"/>
    <cellStyle name="Título 5 2" xfId="692"/>
    <cellStyle name="Título 5 3" xfId="693"/>
    <cellStyle name="Título 5_AQPNG_ORC_R01_2013_11_22(OBRA COMPLETA) 29112013-2" xfId="694"/>
    <cellStyle name="Título 6" xfId="695"/>
    <cellStyle name="Título 7" xfId="696"/>
    <cellStyle name="Total 2" xfId="697"/>
    <cellStyle name="Total 2 2" xfId="698"/>
    <cellStyle name="Total 2 2 2" xfId="699"/>
    <cellStyle name="Total 2 2 2 2" xfId="1054"/>
    <cellStyle name="Total 2 2 2 2 2" xfId="1922"/>
    <cellStyle name="Total 2 2 2 2 3" xfId="1368"/>
    <cellStyle name="Total 2 2 3" xfId="1053"/>
    <cellStyle name="Total 2 2 3 2" xfId="1921"/>
    <cellStyle name="Total 2 2 3 3" xfId="1367"/>
    <cellStyle name="Total 2 2_CÁLCULO DE HORAS - tabela MARÇO 2014" xfId="700"/>
    <cellStyle name="Total 2 3" xfId="701"/>
    <cellStyle name="Total 2 3 2" xfId="702"/>
    <cellStyle name="Total 2 3 2 2" xfId="1056"/>
    <cellStyle name="Total 2 3 2 2 2" xfId="1924"/>
    <cellStyle name="Total 2 3 2 2 3" xfId="1370"/>
    <cellStyle name="Total 2 3 3" xfId="1055"/>
    <cellStyle name="Total 2 3 3 2" xfId="1923"/>
    <cellStyle name="Total 2 3 3 3" xfId="1369"/>
    <cellStyle name="Total 2 3_CÁLCULO DE HORAS - tabela MARÇO 2014" xfId="703"/>
    <cellStyle name="Total 2 4" xfId="704"/>
    <cellStyle name="Total 2 4 2" xfId="1057"/>
    <cellStyle name="Total 2 4 2 2" xfId="1925"/>
    <cellStyle name="Total 2 4 2 3" xfId="1371"/>
    <cellStyle name="Total 2 5" xfId="1052"/>
    <cellStyle name="Total 2 5 2" xfId="1920"/>
    <cellStyle name="Total 2 5 3" xfId="1366"/>
    <cellStyle name="Total 2 6" xfId="1428"/>
    <cellStyle name="Total 2_AQPNG_ORC_R01_2013_11_22(OBRA COMPLETA) 29112013-2" xfId="705"/>
    <cellStyle name="Total 3" xfId="706"/>
    <cellStyle name="Total 3 2" xfId="707"/>
    <cellStyle name="Total 3 2 2" xfId="1059"/>
    <cellStyle name="Total 3 2 2 2" xfId="1927"/>
    <cellStyle name="Total 3 2 2 3" xfId="1373"/>
    <cellStyle name="Total 3 3" xfId="1058"/>
    <cellStyle name="Total 3 3 2" xfId="1926"/>
    <cellStyle name="Total 3 3 3" xfId="1372"/>
    <cellStyle name="Total 3_CÁLCULO DE HORAS - tabela MARÇO 2014" xfId="708"/>
    <cellStyle name="Verificar Célula" xfId="709"/>
    <cellStyle name="Verificar Célula 2" xfId="710"/>
    <cellStyle name="Vírgula 10" xfId="711"/>
    <cellStyle name="Vírgula 10 2" xfId="888"/>
    <cellStyle name="Vírgula 10 2 2" xfId="1213"/>
    <cellStyle name="Vírgula 10 2 2 2" xfId="1869"/>
    <cellStyle name="Vírgula 10 2 3" xfId="1577"/>
    <cellStyle name="Vírgula 10 3" xfId="1060"/>
    <cellStyle name="Vírgula 10 3 2" xfId="1721"/>
    <cellStyle name="Vírgula 10 4" xfId="1429"/>
    <cellStyle name="Vírgula 11" xfId="712"/>
    <cellStyle name="Vírgula 11 2" xfId="889"/>
    <cellStyle name="Vírgula 11 2 2" xfId="1214"/>
    <cellStyle name="Vírgula 11 2 2 2" xfId="1870"/>
    <cellStyle name="Vírgula 11 2 3" xfId="1261"/>
    <cellStyle name="Vírgula 11 2 4" xfId="1578"/>
    <cellStyle name="Vírgula 11 3" xfId="1061"/>
    <cellStyle name="Vírgula 11 3 2" xfId="1722"/>
    <cellStyle name="Vírgula 11 4" xfId="1248"/>
    <cellStyle name="Vírgula 11 5" xfId="1430"/>
    <cellStyle name="Vírgula 12" xfId="887"/>
    <cellStyle name="Vírgula 12 2" xfId="1212"/>
    <cellStyle name="Vírgula 12 2 2" xfId="1868"/>
    <cellStyle name="Vírgula 12 3" xfId="1576"/>
    <cellStyle name="Vírgula 13" xfId="999"/>
    <cellStyle name="Vírgula 13 2" xfId="1668"/>
    <cellStyle name="Vírgula 14" xfId="1375"/>
    <cellStyle name="Vírgula 2" xfId="713"/>
    <cellStyle name="Vírgula 2 10" xfId="714"/>
    <cellStyle name="Vírgula 2 11" xfId="1252"/>
    <cellStyle name="Vírgula 2 12" xfId="1242"/>
    <cellStyle name="Vírgula 2 12 2" xfId="1896"/>
    <cellStyle name="Vírgula 2 2" xfId="715"/>
    <cellStyle name="Vírgula 2 2 2" xfId="716"/>
    <cellStyle name="Vírgula 2 2 2 2" xfId="717"/>
    <cellStyle name="Vírgula 2 2 2 2 2" xfId="718"/>
    <cellStyle name="Vírgula 2 2 2 2 2 2" xfId="891"/>
    <cellStyle name="Vírgula 2 2 2 2 2 2 2" xfId="1216"/>
    <cellStyle name="Vírgula 2 2 2 2 2 2 2 2" xfId="1872"/>
    <cellStyle name="Vírgula 2 2 2 2 2 2 3" xfId="1580"/>
    <cellStyle name="Vírgula 2 2 2 2 2 3" xfId="1063"/>
    <cellStyle name="Vírgula 2 2 2 2 2 3 2" xfId="1724"/>
    <cellStyle name="Vírgula 2 2 2 2 2 4" xfId="1432"/>
    <cellStyle name="Vírgula 2 2 2 2 3" xfId="890"/>
    <cellStyle name="Vírgula 2 2 2 2 3 2" xfId="1215"/>
    <cellStyle name="Vírgula 2 2 2 2 3 2 2" xfId="1871"/>
    <cellStyle name="Vírgula 2 2 2 2 3 3" xfId="1579"/>
    <cellStyle name="Vírgula 2 2 2 2 4" xfId="1062"/>
    <cellStyle name="Vírgula 2 2 2 2 4 2" xfId="1723"/>
    <cellStyle name="Vírgula 2 2 2 2 5" xfId="1431"/>
    <cellStyle name="Vírgula 2 2 2 3" xfId="1264"/>
    <cellStyle name="Vírgula 2 2 3" xfId="719"/>
    <cellStyle name="Vírgula 2 2 4" xfId="1258"/>
    <cellStyle name="Vírgula 2 2_AQPNG_ORC_R01_2013_11_22(OBRA COMPLETA) 29112013-2" xfId="720"/>
    <cellStyle name="Vírgula 2 3" xfId="721"/>
    <cellStyle name="Vírgula 2 3 2" xfId="722"/>
    <cellStyle name="Vírgula 2 3 2 2" xfId="892"/>
    <cellStyle name="Vírgula 2 3 2 2 2" xfId="1217"/>
    <cellStyle name="Vírgula 2 3 2 2 2 2" xfId="1873"/>
    <cellStyle name="Vírgula 2 3 2 2 3" xfId="1581"/>
    <cellStyle name="Vírgula 2 3 2 3" xfId="1064"/>
    <cellStyle name="Vírgula 2 3 2 3 2" xfId="1725"/>
    <cellStyle name="Vírgula 2 3 2 4" xfId="1433"/>
    <cellStyle name="Vírgula 2 3 3" xfId="1263"/>
    <cellStyle name="Vírgula 2 3_CÁLCULO DE HORAS - tabela MARÇO 2014" xfId="723"/>
    <cellStyle name="Vírgula 2 4" xfId="724"/>
    <cellStyle name="Vírgula 2 4 2" xfId="893"/>
    <cellStyle name="Vírgula 2 4 2 2" xfId="1218"/>
    <cellStyle name="Vírgula 2 4 2 2 2" xfId="1874"/>
    <cellStyle name="Vírgula 2 4 2 3" xfId="1582"/>
    <cellStyle name="Vírgula 2 4 3" xfId="1065"/>
    <cellStyle name="Vírgula 2 4 3 2" xfId="1726"/>
    <cellStyle name="Vírgula 2 4 4" xfId="1434"/>
    <cellStyle name="Vírgula 2 5" xfId="725"/>
    <cellStyle name="Vírgula 2 5 2" xfId="894"/>
    <cellStyle name="Vírgula 2 5 2 2" xfId="1219"/>
    <cellStyle name="Vírgula 2 5 2 2 2" xfId="1875"/>
    <cellStyle name="Vírgula 2 5 2 3" xfId="1583"/>
    <cellStyle name="Vírgula 2 5 3" xfId="1066"/>
    <cellStyle name="Vírgula 2 5 3 2" xfId="1727"/>
    <cellStyle name="Vírgula 2 5 4" xfId="1435"/>
    <cellStyle name="Vírgula 2 6" xfId="726"/>
    <cellStyle name="Vírgula 2 7" xfId="727"/>
    <cellStyle name="Vírgula 2 8" xfId="728"/>
    <cellStyle name="Vírgula 2 9" xfId="729"/>
    <cellStyle name="Vírgula 2_AQPNG_ORC_R01_2013_11_22(OBRA COMPLETA) 29112013-2" xfId="730"/>
    <cellStyle name="Vírgula 3" xfId="731"/>
    <cellStyle name="Vírgula 3 2" xfId="732"/>
    <cellStyle name="Vírgula 3 2 2" xfId="895"/>
    <cellStyle name="Vírgula 3 2 2 2" xfId="1220"/>
    <cellStyle name="Vírgula 3 2 2 2 2" xfId="1876"/>
    <cellStyle name="Vírgula 3 2 2 3" xfId="1584"/>
    <cellStyle name="Vírgula 3 2 3" xfId="1067"/>
    <cellStyle name="Vírgula 3 2 3 2" xfId="1728"/>
    <cellStyle name="Vírgula 3 2 4" xfId="1436"/>
    <cellStyle name="Vírgula 3 3" xfId="1259"/>
    <cellStyle name="Vírgula 3_AQPNG_ORC_R01_2013_11_22(OBRA COMPLETA) 29112013-2" xfId="733"/>
    <cellStyle name="Vírgula 4" xfId="734"/>
    <cellStyle name="Vírgula 4 2" xfId="735"/>
    <cellStyle name="Vírgula 4 2 2" xfId="736"/>
    <cellStyle name="Vírgula 4 2 2 2" xfId="897"/>
    <cellStyle name="Vírgula 4 2 2 2 2" xfId="1222"/>
    <cellStyle name="Vírgula 4 2 2 2 2 2" xfId="1878"/>
    <cellStyle name="Vírgula 4 2 2 2 3" xfId="1586"/>
    <cellStyle name="Vírgula 4 2 2 3" xfId="1069"/>
    <cellStyle name="Vírgula 4 2 2 3 2" xfId="1730"/>
    <cellStyle name="Vírgula 4 2 2 4" xfId="1438"/>
    <cellStyle name="Vírgula 4 2 3" xfId="737"/>
    <cellStyle name="Vírgula 4 2 3 2" xfId="898"/>
    <cellStyle name="Vírgula 4 2 3 2 2" xfId="1223"/>
    <cellStyle name="Vírgula 4 2 3 2 2 2" xfId="1879"/>
    <cellStyle name="Vírgula 4 2 3 2 3" xfId="1587"/>
    <cellStyle name="Vírgula 4 2 3 3" xfId="1070"/>
    <cellStyle name="Vírgula 4 2 3 3 2" xfId="1731"/>
    <cellStyle name="Vírgula 4 2 3 4" xfId="1439"/>
    <cellStyle name="Vírgula 4 2 4" xfId="896"/>
    <cellStyle name="Vírgula 4 2 4 2" xfId="1221"/>
    <cellStyle name="Vírgula 4 2 4 2 2" xfId="1877"/>
    <cellStyle name="Vírgula 4 2 4 3" xfId="1585"/>
    <cellStyle name="Vírgula 4 2 5" xfId="1068"/>
    <cellStyle name="Vírgula 4 2 5 2" xfId="1729"/>
    <cellStyle name="Vírgula 4 2 6" xfId="1437"/>
    <cellStyle name="Vírgula 4 3" xfId="738"/>
    <cellStyle name="Vírgula 4 3 2" xfId="899"/>
    <cellStyle name="Vírgula 4 3 2 2" xfId="1224"/>
    <cellStyle name="Vírgula 4 3 2 2 2" xfId="1880"/>
    <cellStyle name="Vírgula 4 3 2 3" xfId="1588"/>
    <cellStyle name="Vírgula 4 3 3" xfId="1071"/>
    <cellStyle name="Vírgula 4 3 3 2" xfId="1732"/>
    <cellStyle name="Vírgula 4 3 4" xfId="1440"/>
    <cellStyle name="Vírgula 4 4" xfId="739"/>
    <cellStyle name="Vírgula 4 4 2" xfId="900"/>
    <cellStyle name="Vírgula 4 4 2 2" xfId="1225"/>
    <cellStyle name="Vírgula 4 4 2 2 2" xfId="1881"/>
    <cellStyle name="Vírgula 4 4 2 3" xfId="1589"/>
    <cellStyle name="Vírgula 4 4 3" xfId="1072"/>
    <cellStyle name="Vírgula 4 4 3 2" xfId="1733"/>
    <cellStyle name="Vírgula 4 4 4" xfId="1441"/>
    <cellStyle name="Vírgula 4_AQPNG_ORC_R01_2013_11_22(OBRA COMPLETA) 29112013-2" xfId="740"/>
    <cellStyle name="Vírgula 5" xfId="741"/>
    <cellStyle name="Vírgula 5 2" xfId="742"/>
    <cellStyle name="Vírgula 5_AQPNG_ORC_R01_2013_11_22(OBRA COMPLETA) 29112013-2" xfId="743"/>
    <cellStyle name="Vírgula 6" xfId="744"/>
    <cellStyle name="Vírgula 6 2" xfId="745"/>
    <cellStyle name="Vírgula 6 2 2" xfId="746"/>
    <cellStyle name="Vírgula 6 2 2 2" xfId="747"/>
    <cellStyle name="Vírgula 6 2 2 2 2" xfId="903"/>
    <cellStyle name="Vírgula 6 2 2 2 2 2" xfId="1228"/>
    <cellStyle name="Vírgula 6 2 2 2 2 2 2" xfId="1884"/>
    <cellStyle name="Vírgula 6 2 2 2 2 3" xfId="1592"/>
    <cellStyle name="Vírgula 6 2 2 2 3" xfId="1075"/>
    <cellStyle name="Vírgula 6 2 2 2 3 2" xfId="1736"/>
    <cellStyle name="Vírgula 6 2 2 2 4" xfId="1444"/>
    <cellStyle name="Vírgula 6 2 2 3" xfId="902"/>
    <cellStyle name="Vírgula 6 2 2 3 2" xfId="1227"/>
    <cellStyle name="Vírgula 6 2 2 3 2 2" xfId="1883"/>
    <cellStyle name="Vírgula 6 2 2 3 3" xfId="1591"/>
    <cellStyle name="Vírgula 6 2 2 4" xfId="1074"/>
    <cellStyle name="Vírgula 6 2 2 4 2" xfId="1735"/>
    <cellStyle name="Vírgula 6 2 2 5" xfId="1443"/>
    <cellStyle name="Vírgula 6 2 3" xfId="748"/>
    <cellStyle name="Vírgula 6 2 3 2" xfId="904"/>
    <cellStyle name="Vírgula 6 2 3 2 2" xfId="1229"/>
    <cellStyle name="Vírgula 6 2 3 2 2 2" xfId="1885"/>
    <cellStyle name="Vírgula 6 2 3 2 3" xfId="1593"/>
    <cellStyle name="Vírgula 6 2 3 3" xfId="1076"/>
    <cellStyle name="Vírgula 6 2 3 3 2" xfId="1737"/>
    <cellStyle name="Vírgula 6 2 3 4" xfId="1445"/>
    <cellStyle name="Vírgula 6 2 4" xfId="749"/>
    <cellStyle name="Vírgula 6 2 4 2" xfId="905"/>
    <cellStyle name="Vírgula 6 2 4 2 2" xfId="1230"/>
    <cellStyle name="Vírgula 6 2 4 2 2 2" xfId="1886"/>
    <cellStyle name="Vírgula 6 2 4 2 3" xfId="1594"/>
    <cellStyle name="Vírgula 6 2 4 3" xfId="1077"/>
    <cellStyle name="Vírgula 6 2 4 3 2" xfId="1738"/>
    <cellStyle name="Vírgula 6 2 4 4" xfId="1446"/>
    <cellStyle name="Vírgula 6 2 5" xfId="901"/>
    <cellStyle name="Vírgula 6 2 5 2" xfId="1226"/>
    <cellStyle name="Vírgula 6 2 5 2 2" xfId="1882"/>
    <cellStyle name="Vírgula 6 2 5 3" xfId="1590"/>
    <cellStyle name="Vírgula 6 2 6" xfId="1073"/>
    <cellStyle name="Vírgula 6 2 6 2" xfId="1734"/>
    <cellStyle name="Vírgula 6 2 7" xfId="1442"/>
    <cellStyle name="Vírgula 6 3" xfId="750"/>
    <cellStyle name="Vírgula 6 3 2" xfId="906"/>
    <cellStyle name="Vírgula 6 3 2 2" xfId="1231"/>
    <cellStyle name="Vírgula 6 3 2 2 2" xfId="1887"/>
    <cellStyle name="Vírgula 6 3 2 3" xfId="1595"/>
    <cellStyle name="Vírgula 6 3 3" xfId="1078"/>
    <cellStyle name="Vírgula 6 3 3 2" xfId="1739"/>
    <cellStyle name="Vírgula 6 3 4" xfId="1447"/>
    <cellStyle name="Vírgula 6 4" xfId="751"/>
    <cellStyle name="Vírgula 6 4 2" xfId="752"/>
    <cellStyle name="Vírgula 6 4 2 2" xfId="908"/>
    <cellStyle name="Vírgula 6 4 2 2 2" xfId="1233"/>
    <cellStyle name="Vírgula 6 4 2 2 2 2" xfId="1889"/>
    <cellStyle name="Vírgula 6 4 2 2 3" xfId="1597"/>
    <cellStyle name="Vírgula 6 4 2 3" xfId="1080"/>
    <cellStyle name="Vírgula 6 4 2 3 2" xfId="1741"/>
    <cellStyle name="Vírgula 6 4 2 4" xfId="1449"/>
    <cellStyle name="Vírgula 6 4 3" xfId="907"/>
    <cellStyle name="Vírgula 6 4 3 2" xfId="1232"/>
    <cellStyle name="Vírgula 6 4 3 2 2" xfId="1888"/>
    <cellStyle name="Vírgula 6 4 3 3" xfId="1596"/>
    <cellStyle name="Vírgula 6 4 4" xfId="1079"/>
    <cellStyle name="Vírgula 6 4 4 2" xfId="1740"/>
    <cellStyle name="Vírgula 6 4 5" xfId="1448"/>
    <cellStyle name="Vírgula 6 5" xfId="753"/>
    <cellStyle name="Vírgula 6 5 2" xfId="909"/>
    <cellStyle name="Vírgula 6 5 2 2" xfId="1234"/>
    <cellStyle name="Vírgula 6 5 2 2 2" xfId="1890"/>
    <cellStyle name="Vírgula 6 5 2 3" xfId="1598"/>
    <cellStyle name="Vírgula 6 5 3" xfId="1081"/>
    <cellStyle name="Vírgula 6 5 3 2" xfId="1742"/>
    <cellStyle name="Vírgula 6 5 4" xfId="1450"/>
    <cellStyle name="Vírgula 6 6" xfId="754"/>
    <cellStyle name="Vírgula 6 6 2" xfId="910"/>
    <cellStyle name="Vírgula 6 6 2 2" xfId="1235"/>
    <cellStyle name="Vírgula 6 6 2 2 2" xfId="1891"/>
    <cellStyle name="Vírgula 6 6 2 3" xfId="1599"/>
    <cellStyle name="Vírgula 6 6 3" xfId="1082"/>
    <cellStyle name="Vírgula 6 6 3 2" xfId="1743"/>
    <cellStyle name="Vírgula 6 6 4" xfId="1451"/>
    <cellStyle name="Vírgula 6_CÁLCULO DE HORAS - tabela MARÇO 2014" xfId="755"/>
    <cellStyle name="Vírgula 7" xfId="756"/>
    <cellStyle name="Vírgula 7 2" xfId="911"/>
    <cellStyle name="Vírgula 7 2 2" xfId="1236"/>
    <cellStyle name="Vírgula 7 2 2 2" xfId="1892"/>
    <cellStyle name="Vírgula 7 2 3" xfId="1600"/>
    <cellStyle name="Vírgula 7 3" xfId="1083"/>
    <cellStyle name="Vírgula 7 3 2" xfId="1744"/>
    <cellStyle name="Vírgula 7 4" xfId="1452"/>
    <cellStyle name="Vírgula 8" xfId="757"/>
    <cellStyle name="Vírgula 8 2" xfId="912"/>
    <cellStyle name="Vírgula 8 2 2" xfId="1237"/>
    <cellStyle name="Vírgula 8 2 2 2" xfId="1893"/>
    <cellStyle name="Vírgula 8 2 3" xfId="1601"/>
    <cellStyle name="Vírgula 8 3" xfId="1084"/>
    <cellStyle name="Vírgula 8 3 2" xfId="1745"/>
    <cellStyle name="Vírgula 8 4" xfId="1453"/>
    <cellStyle name="Vírgula 9" xfId="758"/>
    <cellStyle name="Vírgula 9 2" xfId="913"/>
    <cellStyle name="Vírgula 9 2 2" xfId="1238"/>
    <cellStyle name="Vírgula 9 2 2 2" xfId="1894"/>
    <cellStyle name="Vírgula 9 2 3" xfId="1602"/>
    <cellStyle name="Vírgula 9 3" xfId="1085"/>
    <cellStyle name="Vírgula 9 3 2" xfId="1746"/>
    <cellStyle name="Vírgula 9 4" xfId="1454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5.jpeg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1</xdr:row>
      <xdr:rowOff>114301</xdr:rowOff>
    </xdr:from>
    <xdr:to>
      <xdr:col>3</xdr:col>
      <xdr:colOff>628651</xdr:colOff>
      <xdr:row>3</xdr:row>
      <xdr:rowOff>168038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617519D1-6BDB-4EB3-AEE3-BEC5AEC1A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171451"/>
          <a:ext cx="1752600" cy="549037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1</xdr:row>
      <xdr:rowOff>38101</xdr:rowOff>
    </xdr:from>
    <xdr:to>
      <xdr:col>8</xdr:col>
      <xdr:colOff>609600</xdr:colOff>
      <xdr:row>3</xdr:row>
      <xdr:rowOff>93677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xmlns="" id="{E660B3E7-A782-402B-88B4-487D31F1B7F0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2" cstate="print"/>
        <a:srcRect l="37220" r="35903"/>
        <a:stretch/>
      </xdr:blipFill>
      <xdr:spPr bwMode="auto">
        <a:xfrm>
          <a:off x="6905625" y="238126"/>
          <a:ext cx="1209675" cy="5508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</xdr:colOff>
      <xdr:row>0</xdr:row>
      <xdr:rowOff>205207</xdr:rowOff>
    </xdr:from>
    <xdr:to>
      <xdr:col>2</xdr:col>
      <xdr:colOff>542845</xdr:colOff>
      <xdr:row>0</xdr:row>
      <xdr:rowOff>1121988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D0705495-9B85-44C6-9F84-10A894527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" y="205207"/>
          <a:ext cx="2933700" cy="916781"/>
        </a:xfrm>
        <a:prstGeom prst="rect">
          <a:avLst/>
        </a:prstGeom>
      </xdr:spPr>
    </xdr:pic>
    <xdr:clientData/>
  </xdr:twoCellAnchor>
  <xdr:twoCellAnchor editAs="oneCell">
    <xdr:from>
      <xdr:col>8</xdr:col>
      <xdr:colOff>1177318</xdr:colOff>
      <xdr:row>0</xdr:row>
      <xdr:rowOff>145676</xdr:rowOff>
    </xdr:from>
    <xdr:to>
      <xdr:col>10</xdr:col>
      <xdr:colOff>897491</xdr:colOff>
      <xdr:row>0</xdr:row>
      <xdr:rowOff>1125164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xmlns="" id="{27013E12-ADC9-4320-9299-3D900E96B6E7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2" cstate="print"/>
        <a:srcRect l="37220" r="35903"/>
        <a:stretch/>
      </xdr:blipFill>
      <xdr:spPr bwMode="auto">
        <a:xfrm>
          <a:off x="10153230" y="145676"/>
          <a:ext cx="2152650" cy="97948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27</xdr:row>
      <xdr:rowOff>0</xdr:rowOff>
    </xdr:from>
    <xdr:to>
      <xdr:col>1</xdr:col>
      <xdr:colOff>638175</xdr:colOff>
      <xdr:row>27</xdr:row>
      <xdr:rowOff>0</xdr:rowOff>
    </xdr:to>
    <xdr:pic>
      <xdr:nvPicPr>
        <xdr:cNvPr id="33022" name="Picture 1278">
          <a:extLst>
            <a:ext uri="{FF2B5EF4-FFF2-40B4-BE49-F238E27FC236}">
              <a16:creationId xmlns:a16="http://schemas.microsoft.com/office/drawing/2014/main" xmlns="" id="{00000000-0008-0000-0800-0000FE8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7296150"/>
          <a:ext cx="7239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123825</xdr:colOff>
      <xdr:row>0</xdr:row>
      <xdr:rowOff>123825</xdr:rowOff>
    </xdr:from>
    <xdr:to>
      <xdr:col>1</xdr:col>
      <xdr:colOff>1943100</xdr:colOff>
      <xdr:row>2</xdr:row>
      <xdr:rowOff>411218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E63B50E9-4BCB-4C65-BA50-A83C7EAA7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23825"/>
          <a:ext cx="2133600" cy="668393"/>
        </a:xfrm>
        <a:prstGeom prst="rect">
          <a:avLst/>
        </a:prstGeom>
      </xdr:spPr>
    </xdr:pic>
    <xdr:clientData/>
  </xdr:twoCellAnchor>
  <xdr:twoCellAnchor editAs="oneCell">
    <xdr:from>
      <xdr:col>15</xdr:col>
      <xdr:colOff>171449</xdr:colOff>
      <xdr:row>0</xdr:row>
      <xdr:rowOff>152400</xdr:rowOff>
    </xdr:from>
    <xdr:to>
      <xdr:col>16</xdr:col>
      <xdr:colOff>419099</xdr:colOff>
      <xdr:row>2</xdr:row>
      <xdr:rowOff>322276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xmlns="" id="{C96341A6-66E8-42DF-916F-7F61C83123D4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3" cstate="print"/>
        <a:srcRect l="37220" r="35903"/>
        <a:stretch/>
      </xdr:blipFill>
      <xdr:spPr bwMode="auto">
        <a:xfrm>
          <a:off x="13030199" y="152400"/>
          <a:ext cx="1209675" cy="55087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FOLHA FECHAMENTO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Auxiliar FxF"/>
      <sheetName val="cotações"/>
      <sheetName val="insumos"/>
      <sheetName val="serviços"/>
      <sheetName val="Teor"/>
      <sheetName val="compos1"/>
    </sheetNames>
    <sheetDataSet>
      <sheetData sheetId="0"/>
      <sheetData sheetId="1"/>
      <sheetData sheetId="2"/>
      <sheetData sheetId="3"/>
      <sheetData sheetId="4"/>
      <sheetData sheetId="5"/>
      <sheetData sheetId="6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  <sheetData sheetId="7" refreshError="1"/>
      <sheetData sheetId="8"/>
      <sheetData sheetId="9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0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2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3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</sheetData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5"/>
  <dimension ref="A1:L37"/>
  <sheetViews>
    <sheetView view="pageBreakPreview" zoomScaleNormal="100" zoomScaleSheetLayoutView="100" workbookViewId="0">
      <selection activeCell="L28" sqref="L28"/>
    </sheetView>
  </sheetViews>
  <sheetFormatPr defaultRowHeight="15"/>
  <cols>
    <col min="1" max="1" width="0.85546875" style="7" customWidth="1"/>
    <col min="2" max="2" width="7.42578125" style="7" customWidth="1"/>
    <col min="3" max="3" width="11.140625" style="7" customWidth="1"/>
    <col min="4" max="4" width="26.85546875" style="7" customWidth="1"/>
    <col min="5" max="5" width="22" style="7" customWidth="1"/>
    <col min="6" max="6" width="14.140625" style="7" customWidth="1"/>
    <col min="7" max="7" width="15.42578125" style="7" bestFit="1" customWidth="1"/>
    <col min="8" max="8" width="14.7109375" style="7" bestFit="1" customWidth="1"/>
    <col min="9" max="9" width="12.7109375" style="7" customWidth="1"/>
    <col min="10" max="10" width="12.5703125" style="7" customWidth="1"/>
    <col min="11" max="16384" width="9.140625" style="7"/>
  </cols>
  <sheetData>
    <row r="1" spans="1:12" s="147" customFormat="1" ht="15.75">
      <c r="A1" s="145"/>
      <c r="B1" s="146"/>
      <c r="C1" s="148"/>
      <c r="D1" s="149"/>
      <c r="E1" s="200"/>
      <c r="F1" s="201"/>
      <c r="G1" s="200"/>
      <c r="H1" s="200"/>
      <c r="I1" s="202"/>
    </row>
    <row r="2" spans="1:12" s="8" customFormat="1" ht="20.100000000000001" customHeight="1">
      <c r="B2" s="64" t="s">
        <v>85</v>
      </c>
      <c r="C2" s="65"/>
      <c r="D2" s="65"/>
      <c r="E2" s="65"/>
      <c r="F2" s="65"/>
      <c r="G2" s="65"/>
      <c r="H2" s="65"/>
      <c r="I2" s="66"/>
      <c r="J2" s="209"/>
      <c r="K2" s="209"/>
    </row>
    <row r="3" spans="1:12" s="8" customFormat="1" ht="20.100000000000001" customHeight="1">
      <c r="B3" s="64"/>
      <c r="C3" s="65"/>
      <c r="D3" s="219" t="s">
        <v>86</v>
      </c>
      <c r="E3" s="219"/>
      <c r="F3" s="219"/>
      <c r="G3" s="219"/>
      <c r="H3" s="219"/>
      <c r="I3" s="66"/>
      <c r="J3" s="209"/>
      <c r="K3" s="209"/>
    </row>
    <row r="4" spans="1:12" s="8" customFormat="1" ht="20.100000000000001" customHeight="1">
      <c r="B4" s="67"/>
      <c r="C4" s="68"/>
      <c r="D4" s="68"/>
      <c r="E4" s="68"/>
      <c r="F4" s="68"/>
      <c r="G4" s="68"/>
      <c r="H4" s="68"/>
      <c r="I4" s="69"/>
    </row>
    <row r="5" spans="1:12" s="8" customFormat="1" ht="15.75">
      <c r="A5" s="9"/>
      <c r="B5" s="10"/>
      <c r="C5" s="191" t="s">
        <v>15</v>
      </c>
      <c r="D5" s="210" t="s">
        <v>135</v>
      </c>
      <c r="E5" s="210"/>
      <c r="F5" s="190"/>
      <c r="G5" s="191" t="s">
        <v>16</v>
      </c>
      <c r="H5" s="188">
        <f ca="1">TODAY()</f>
        <v>45364</v>
      </c>
      <c r="I5" s="37"/>
    </row>
    <row r="6" spans="1:12" s="8" customFormat="1" ht="15.75">
      <c r="A6" s="9"/>
      <c r="B6" s="10"/>
      <c r="C6" s="191" t="s">
        <v>18</v>
      </c>
      <c r="D6" s="208" t="s">
        <v>27</v>
      </c>
      <c r="E6" s="208"/>
      <c r="F6" s="190"/>
      <c r="G6" s="191" t="s">
        <v>24</v>
      </c>
      <c r="H6" s="8" t="s">
        <v>105</v>
      </c>
      <c r="I6" s="38"/>
      <c r="J6" s="11"/>
      <c r="K6" s="11"/>
      <c r="L6" s="11"/>
    </row>
    <row r="7" spans="1:12" s="8" customFormat="1" ht="15.75">
      <c r="A7" s="9"/>
      <c r="B7" s="10"/>
      <c r="C7" s="191" t="s">
        <v>23</v>
      </c>
      <c r="D7" s="208" t="s">
        <v>26</v>
      </c>
      <c r="E7" s="208"/>
      <c r="F7" s="190"/>
      <c r="G7" s="191" t="s">
        <v>0</v>
      </c>
      <c r="H7" s="189">
        <v>0.27389999999999998</v>
      </c>
      <c r="I7" s="47"/>
      <c r="J7" s="11"/>
      <c r="K7" s="11"/>
      <c r="L7" s="11"/>
    </row>
    <row r="8" spans="1:12" s="8" customFormat="1" ht="6" customHeight="1">
      <c r="A8" s="9"/>
      <c r="B8" s="12"/>
      <c r="C8" s="40"/>
      <c r="D8" s="13"/>
      <c r="E8" s="14"/>
      <c r="F8" s="151"/>
      <c r="G8" s="151"/>
      <c r="H8" s="14"/>
      <c r="I8" s="15"/>
      <c r="J8" s="11"/>
      <c r="K8" s="11"/>
    </row>
    <row r="9" spans="1:12" s="17" customFormat="1" ht="18.75" customHeight="1">
      <c r="A9" s="16"/>
      <c r="B9" s="203" t="s">
        <v>17</v>
      </c>
      <c r="C9" s="213" t="s">
        <v>14</v>
      </c>
      <c r="D9" s="214"/>
      <c r="E9" s="215"/>
      <c r="F9" s="220" t="s">
        <v>100</v>
      </c>
      <c r="G9" s="220" t="s">
        <v>101</v>
      </c>
      <c r="H9" s="220" t="s">
        <v>102</v>
      </c>
      <c r="I9" s="211" t="s">
        <v>1</v>
      </c>
      <c r="J9" s="11"/>
    </row>
    <row r="10" spans="1:12" s="17" customFormat="1" ht="15.75">
      <c r="A10" s="16"/>
      <c r="B10" s="204"/>
      <c r="C10" s="216"/>
      <c r="D10" s="217"/>
      <c r="E10" s="218"/>
      <c r="F10" s="220"/>
      <c r="G10" s="220"/>
      <c r="H10" s="220"/>
      <c r="I10" s="212"/>
      <c r="J10" s="11"/>
    </row>
    <row r="11" spans="1:12" s="11" customFormat="1" ht="15.75" customHeight="1">
      <c r="A11" s="18"/>
      <c r="B11" s="70">
        <v>1</v>
      </c>
      <c r="C11" s="205" t="str">
        <f>ORÇAMENTO!B11</f>
        <v>SERVIÇOS PRELIMINARES</v>
      </c>
      <c r="D11" s="206"/>
      <c r="E11" s="207"/>
      <c r="F11" s="143">
        <f>ORÇAMENTO!G11</f>
        <v>22349.83</v>
      </c>
      <c r="G11" s="143">
        <f>ORÇAMENTO!I11</f>
        <v>13926.78</v>
      </c>
      <c r="H11" s="143">
        <f>ORÇAMENTO!K11</f>
        <v>36276.61</v>
      </c>
      <c r="I11" s="144">
        <f>H11/$H$23</f>
        <v>5.9400000000000001E-2</v>
      </c>
    </row>
    <row r="12" spans="1:12" s="11" customFormat="1" ht="35.25" customHeight="1">
      <c r="A12" s="18"/>
      <c r="B12" s="72" t="s">
        <v>41</v>
      </c>
      <c r="C12" s="199" t="str">
        <f>ORÇAMENTO!B20</f>
        <v>INFRAESTRUTURA (CHUMBADORES, SAPATAS e ARRANQUES)</v>
      </c>
      <c r="D12" s="197"/>
      <c r="E12" s="198"/>
      <c r="F12" s="143">
        <f>ORÇAMENTO!G20</f>
        <v>23207.98</v>
      </c>
      <c r="G12" s="143">
        <f>ORÇAMENTO!I20</f>
        <v>27757.74</v>
      </c>
      <c r="H12" s="143">
        <f>ORÇAMENTO!K20</f>
        <v>50965.72</v>
      </c>
      <c r="I12" s="144">
        <f t="shared" ref="I12:I15" si="0">H12/$H$23</f>
        <v>8.3500000000000005E-2</v>
      </c>
    </row>
    <row r="13" spans="1:12" s="11" customFormat="1" ht="15.75" customHeight="1">
      <c r="A13" s="18"/>
      <c r="B13" s="70">
        <v>3</v>
      </c>
      <c r="C13" s="199" t="str">
        <f>ORÇAMENTO!B27</f>
        <v>MESOESTRUTURA (BALDRAMES, PILARES, CORTINAS DE CONCRETO CICLÓPICO E VIGAS TRAVESSEIRO)</v>
      </c>
      <c r="D13" s="197"/>
      <c r="E13" s="198"/>
      <c r="F13" s="143">
        <f>ORÇAMENTO!G27</f>
        <v>110862.84</v>
      </c>
      <c r="G13" s="143">
        <f>ORÇAMENTO!I27</f>
        <v>28388.5</v>
      </c>
      <c r="H13" s="143">
        <f>ORÇAMENTO!K27</f>
        <v>139251.34</v>
      </c>
      <c r="I13" s="144">
        <f t="shared" si="0"/>
        <v>0.2281</v>
      </c>
    </row>
    <row r="14" spans="1:12" s="11" customFormat="1" ht="30.75" customHeight="1">
      <c r="A14" s="18"/>
      <c r="B14" s="72" t="s">
        <v>57</v>
      </c>
      <c r="C14" s="199" t="str">
        <f>ORÇAMENTO!B34</f>
        <v>SUPRAESTRUTURA (VIGAS PRÉ-MOLDADAS, TABULEIRO E ELEMENTOS PRÉ-MOLDADOS)</v>
      </c>
      <c r="D14" s="197"/>
      <c r="E14" s="198"/>
      <c r="F14" s="143">
        <f>ORÇAMENTO!G34</f>
        <v>250060.74</v>
      </c>
      <c r="G14" s="143">
        <f>ORÇAMENTO!I34</f>
        <v>124541.37</v>
      </c>
      <c r="H14" s="143">
        <f>ORÇAMENTO!K34</f>
        <v>374602.11</v>
      </c>
      <c r="I14" s="144">
        <f t="shared" si="0"/>
        <v>0.61360000000000003</v>
      </c>
    </row>
    <row r="15" spans="1:12" s="11" customFormat="1" ht="15.75" customHeight="1">
      <c r="A15" s="18"/>
      <c r="B15" s="70">
        <v>5</v>
      </c>
      <c r="C15" s="199" t="str">
        <f>ORÇAMENTO!B49</f>
        <v>REGULARIZAÇÃO DO ACESSO</v>
      </c>
      <c r="D15" s="197"/>
      <c r="E15" s="198"/>
      <c r="F15" s="143">
        <f>ORÇAMENTO!G49</f>
        <v>0</v>
      </c>
      <c r="G15" s="143">
        <f>ORÇAMENTO!I49</f>
        <v>9412.14</v>
      </c>
      <c r="H15" s="143">
        <f>ORÇAMENTO!K49</f>
        <v>9412.14</v>
      </c>
      <c r="I15" s="144">
        <f t="shared" si="0"/>
        <v>1.54E-2</v>
      </c>
    </row>
    <row r="16" spans="1:12" s="11" customFormat="1" ht="15.75" customHeight="1">
      <c r="A16" s="18"/>
      <c r="B16" s="71"/>
      <c r="C16" s="196"/>
      <c r="D16" s="197"/>
      <c r="E16" s="198"/>
      <c r="F16" s="152"/>
      <c r="G16" s="152"/>
      <c r="H16" s="19"/>
      <c r="I16" s="20"/>
    </row>
    <row r="17" spans="1:9" s="11" customFormat="1" ht="15.75" customHeight="1">
      <c r="A17" s="18"/>
      <c r="B17" s="71"/>
      <c r="C17" s="196"/>
      <c r="D17" s="197"/>
      <c r="E17" s="198"/>
      <c r="F17" s="152"/>
      <c r="G17" s="152"/>
      <c r="H17" s="19"/>
      <c r="I17" s="20"/>
    </row>
    <row r="18" spans="1:9" s="11" customFormat="1" ht="15.75" customHeight="1">
      <c r="A18" s="18"/>
      <c r="B18" s="71"/>
      <c r="C18" s="196"/>
      <c r="D18" s="197"/>
      <c r="E18" s="198"/>
      <c r="F18" s="152"/>
      <c r="G18" s="152"/>
      <c r="H18" s="19"/>
      <c r="I18" s="20"/>
    </row>
    <row r="19" spans="1:9" s="11" customFormat="1" ht="15.75" customHeight="1">
      <c r="A19" s="18"/>
      <c r="B19" s="71"/>
      <c r="C19" s="196"/>
      <c r="D19" s="197"/>
      <c r="E19" s="198"/>
      <c r="F19" s="152"/>
      <c r="G19" s="152"/>
      <c r="H19" s="19"/>
      <c r="I19" s="20"/>
    </row>
    <row r="20" spans="1:9" s="11" customFormat="1" ht="15.75" customHeight="1">
      <c r="A20" s="18"/>
      <c r="B20" s="71"/>
      <c r="C20" s="196" t="str">
        <f>IF($B20&lt;&gt;"",VLOOKUP($B20,#REF!,3,0),"")</f>
        <v/>
      </c>
      <c r="D20" s="197"/>
      <c r="E20" s="198"/>
      <c r="F20" s="152"/>
      <c r="G20" s="152"/>
      <c r="H20" s="19" t="str">
        <f>IF($B20&lt;&gt;"",VLOOKUP($B20,#REF!,10,0),"")</f>
        <v/>
      </c>
      <c r="I20" s="20" t="str">
        <f>IF($B20&lt;&gt;"",IF(OR($B20="",#REF!=0),0,#REF!/#REF!),"")</f>
        <v/>
      </c>
    </row>
    <row r="21" spans="1:9" s="11" customFormat="1" ht="15.75" customHeight="1">
      <c r="A21" s="18"/>
      <c r="B21" s="71"/>
      <c r="C21" s="196" t="str">
        <f>IF($B21&lt;&gt;"",VLOOKUP($B21,#REF!,3,0),"")</f>
        <v/>
      </c>
      <c r="D21" s="197"/>
      <c r="E21" s="198"/>
      <c r="F21" s="152"/>
      <c r="G21" s="152"/>
      <c r="H21" s="19" t="str">
        <f>IF($B21&lt;&gt;"",VLOOKUP($B21,#REF!,10,0),"")</f>
        <v/>
      </c>
      <c r="I21" s="20" t="str">
        <f>IF($B21&lt;&gt;"",IF(OR($B21="",#REF!=0),0,#REF!/#REF!),"")</f>
        <v/>
      </c>
    </row>
    <row r="22" spans="1:9" s="11" customFormat="1" ht="15.75" customHeight="1">
      <c r="A22" s="18"/>
      <c r="B22" s="71"/>
      <c r="C22" s="196" t="str">
        <f>IF($B22&lt;&gt;"",VLOOKUP($B22,#REF!,3,0),"")</f>
        <v/>
      </c>
      <c r="D22" s="197"/>
      <c r="E22" s="198"/>
      <c r="F22" s="152"/>
      <c r="G22" s="152"/>
      <c r="H22" s="19" t="str">
        <f>IF($B22&lt;&gt;"",VLOOKUP($B22,#REF!,10,0),"")</f>
        <v/>
      </c>
      <c r="I22" s="20" t="str">
        <f>IF($B22&lt;&gt;"",IF(OR($B22="",#REF!=0),0,#REF!/#REF!),"")</f>
        <v/>
      </c>
    </row>
    <row r="23" spans="1:9" s="25" customFormat="1" ht="20.100000000000001" customHeight="1">
      <c r="A23" s="21"/>
      <c r="B23" s="22" t="s">
        <v>2</v>
      </c>
      <c r="C23" s="23"/>
      <c r="D23" s="23"/>
      <c r="E23" s="23"/>
      <c r="F23" s="154">
        <f t="shared" ref="F23:G23" si="1">SUMIF(F11:F22,"&gt;0",F11:F22)</f>
        <v>406481.39</v>
      </c>
      <c r="G23" s="154">
        <f t="shared" si="1"/>
        <v>204026.53</v>
      </c>
      <c r="H23" s="154">
        <f>SUMIF(H11:H22,"&gt;0",H11:H22)</f>
        <v>610507.92000000004</v>
      </c>
      <c r="I23" s="24">
        <f>SUM(I11:I22)</f>
        <v>1</v>
      </c>
    </row>
    <row r="24" spans="1:9" s="11" customFormat="1" ht="20.100000000000001" customHeight="1">
      <c r="A24" s="26"/>
      <c r="B24" s="22" t="s">
        <v>3</v>
      </c>
      <c r="C24" s="23"/>
      <c r="D24" s="23"/>
      <c r="E24" s="23"/>
      <c r="F24" s="27">
        <f>IF(H23=0,0,F23/$H$23)</f>
        <v>0.66579999999999995</v>
      </c>
      <c r="G24" s="27">
        <f>IF(H23=0,0,G23/$H$23)</f>
        <v>0.3342</v>
      </c>
      <c r="H24" s="27">
        <f>F24+G24</f>
        <v>1</v>
      </c>
      <c r="I24" s="28" t="s">
        <v>4</v>
      </c>
    </row>
    <row r="25" spans="1:9" ht="9" customHeight="1">
      <c r="A25" s="29"/>
      <c r="B25" s="30"/>
      <c r="C25" s="31"/>
      <c r="D25" s="31"/>
      <c r="E25" s="31"/>
      <c r="F25" s="31"/>
      <c r="G25" s="31"/>
      <c r="H25" s="32"/>
      <c r="I25" s="32"/>
    </row>
    <row r="26" spans="1:9" ht="15.75">
      <c r="A26" s="29"/>
      <c r="B26" s="194" t="s">
        <v>20</v>
      </c>
      <c r="C26" s="195"/>
      <c r="D26" s="195"/>
      <c r="E26" s="36"/>
      <c r="F26" s="153"/>
      <c r="G26" s="153"/>
      <c r="H26" s="33"/>
      <c r="I26" s="150"/>
    </row>
    <row r="27" spans="1:9" ht="15.75">
      <c r="A27" s="29"/>
      <c r="B27" s="34"/>
      <c r="C27" s="34"/>
      <c r="D27" s="34"/>
      <c r="E27" s="34"/>
      <c r="F27" s="34"/>
      <c r="G27" s="34"/>
      <c r="H27" s="34"/>
      <c r="I27" s="34"/>
    </row>
    <row r="28" spans="1:9">
      <c r="B28" s="34"/>
      <c r="C28" s="34"/>
      <c r="D28" s="34"/>
      <c r="E28" s="34"/>
      <c r="F28" s="34"/>
      <c r="G28" s="34"/>
      <c r="H28" s="34"/>
      <c r="I28" s="34"/>
    </row>
    <row r="29" spans="1:9">
      <c r="B29" s="34"/>
      <c r="C29" s="73"/>
      <c r="D29" s="34"/>
      <c r="E29" s="73"/>
      <c r="F29" s="73"/>
      <c r="G29" s="73"/>
      <c r="H29" s="155"/>
      <c r="I29" s="34"/>
    </row>
    <row r="30" spans="1:9">
      <c r="B30" s="34"/>
      <c r="C30" s="73"/>
      <c r="D30" s="34"/>
      <c r="E30" s="73"/>
      <c r="F30" s="73"/>
      <c r="G30" s="73"/>
      <c r="H30" s="156" t="s">
        <v>104</v>
      </c>
      <c r="I30" s="34"/>
    </row>
    <row r="31" spans="1:9" ht="15.75" customHeight="1">
      <c r="B31" s="34"/>
      <c r="C31" s="73"/>
      <c r="D31" s="34"/>
      <c r="E31" s="73"/>
      <c r="F31" s="73"/>
      <c r="G31" s="73"/>
      <c r="H31" s="73" t="s">
        <v>84</v>
      </c>
      <c r="I31" s="34"/>
    </row>
    <row r="32" spans="1:9">
      <c r="B32" s="34"/>
      <c r="C32" s="73"/>
      <c r="D32" s="34"/>
      <c r="E32" s="73"/>
      <c r="F32" s="73"/>
      <c r="G32" s="73"/>
      <c r="H32" s="34"/>
      <c r="I32" s="34"/>
    </row>
    <row r="33" spans="2:9">
      <c r="B33" s="34"/>
      <c r="C33" s="73"/>
      <c r="D33" s="73"/>
      <c r="E33" s="73"/>
      <c r="F33" s="73"/>
      <c r="G33" s="73"/>
      <c r="H33" s="34"/>
      <c r="I33" s="34"/>
    </row>
    <row r="34" spans="2:9" ht="6" customHeight="1">
      <c r="B34" s="34"/>
      <c r="C34" s="34"/>
      <c r="D34" s="34"/>
      <c r="E34" s="34"/>
      <c r="F34" s="34"/>
      <c r="G34" s="34"/>
      <c r="H34" s="34"/>
      <c r="I34" s="34"/>
    </row>
    <row r="35" spans="2:9">
      <c r="B35" s="34"/>
      <c r="C35" s="34"/>
      <c r="D35" s="34"/>
      <c r="E35" s="34"/>
      <c r="F35" s="34"/>
      <c r="G35" s="34"/>
      <c r="H35" s="34"/>
      <c r="I35" s="34"/>
    </row>
    <row r="36" spans="2:9">
      <c r="B36" s="34"/>
      <c r="C36" s="34"/>
      <c r="D36" s="34"/>
      <c r="E36" s="34"/>
      <c r="F36" s="34"/>
      <c r="G36" s="34"/>
      <c r="H36" s="34"/>
      <c r="I36" s="34"/>
    </row>
    <row r="37" spans="2:9">
      <c r="B37" s="34"/>
      <c r="C37" s="34"/>
      <c r="D37" s="34"/>
      <c r="E37" s="34"/>
      <c r="F37" s="34"/>
      <c r="G37" s="34"/>
      <c r="H37" s="41"/>
      <c r="I37" s="34"/>
    </row>
  </sheetData>
  <mergeCells count="25">
    <mergeCell ref="J2:K3"/>
    <mergeCell ref="D5:E5"/>
    <mergeCell ref="I9:I10"/>
    <mergeCell ref="C9:E10"/>
    <mergeCell ref="D3:H3"/>
    <mergeCell ref="F9:F10"/>
    <mergeCell ref="G9:G10"/>
    <mergeCell ref="H9:H10"/>
    <mergeCell ref="E1:I1"/>
    <mergeCell ref="B9:B10"/>
    <mergeCell ref="C11:E11"/>
    <mergeCell ref="D7:E7"/>
    <mergeCell ref="D6:E6"/>
    <mergeCell ref="B26:D26"/>
    <mergeCell ref="C22:E22"/>
    <mergeCell ref="C12:E12"/>
    <mergeCell ref="C13:E13"/>
    <mergeCell ref="C14:E14"/>
    <mergeCell ref="C21:E21"/>
    <mergeCell ref="C16:E16"/>
    <mergeCell ref="C19:E19"/>
    <mergeCell ref="C15:E15"/>
    <mergeCell ref="C20:E20"/>
    <mergeCell ref="C18:E18"/>
    <mergeCell ref="C17:E17"/>
  </mergeCells>
  <conditionalFormatting sqref="B26">
    <cfRule type="cellIs" dxfId="2" priority="3" operator="equal">
      <formula>"PREENCHER PRAZO NA FOLHA DE FECHAMENTO!"</formula>
    </cfRule>
  </conditionalFormatting>
  <conditionalFormatting sqref="I23">
    <cfRule type="cellIs" dxfId="1" priority="1" operator="greaterThan">
      <formula>1</formula>
    </cfRule>
    <cfRule type="cellIs" dxfId="0" priority="2" operator="lessThan">
      <formula>1</formula>
    </cfRule>
  </conditionalFormatting>
  <printOptions horizontalCentered="1" verticalCentered="1"/>
  <pageMargins left="0.98425196850393704" right="0.39370078740157483" top="0.39370078740157483" bottom="0.39370078740157483" header="0" footer="0"/>
  <pageSetup paperSize="9"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showGridLines="0" tabSelected="1" view="pageBreakPreview" topLeftCell="A31" zoomScale="70" zoomScaleNormal="70" zoomScaleSheetLayoutView="70" workbookViewId="0">
      <selection activeCell="Q45" sqref="Q45"/>
    </sheetView>
  </sheetViews>
  <sheetFormatPr defaultRowHeight="15.75"/>
  <cols>
    <col min="1" max="2" width="18.140625" style="48" bestFit="1" customWidth="1"/>
    <col min="3" max="3" width="14.7109375" style="49" bestFit="1" customWidth="1"/>
    <col min="4" max="4" width="71.85546875" style="50" customWidth="1"/>
    <col min="5" max="5" width="11.7109375" style="50" bestFit="1" customWidth="1"/>
    <col min="6" max="6" width="9.140625" style="50" bestFit="1" customWidth="1"/>
    <col min="7" max="7" width="15" style="51" bestFit="1" customWidth="1"/>
    <col min="8" max="8" width="15" style="52" bestFit="1" customWidth="1"/>
    <col min="9" max="9" width="21.42578125" style="48" bestFit="1" customWidth="1"/>
    <col min="10" max="10" width="15" style="53" customWidth="1"/>
    <col min="11" max="11" width="21.42578125" style="48" bestFit="1" customWidth="1"/>
  </cols>
  <sheetData>
    <row r="1" spans="1:11" ht="102.75" customHeight="1">
      <c r="A1" s="238" t="s">
        <v>25</v>
      </c>
      <c r="B1" s="239"/>
      <c r="C1" s="239"/>
      <c r="D1" s="239"/>
      <c r="E1" s="239"/>
      <c r="F1" s="239"/>
      <c r="G1" s="239"/>
      <c r="H1" s="239"/>
      <c r="I1" s="239"/>
      <c r="J1" s="239"/>
      <c r="K1" s="240"/>
    </row>
    <row r="2" spans="1:11" ht="18">
      <c r="A2" s="160" t="s">
        <v>90</v>
      </c>
      <c r="B2" s="267" t="str">
        <f>RESUMO!D5</f>
        <v>Estrada Vicinal, Linha Benedetti, Videira - SC</v>
      </c>
      <c r="C2" s="268"/>
      <c r="D2" s="268"/>
      <c r="E2" s="268"/>
      <c r="F2" s="268"/>
      <c r="G2" s="268"/>
      <c r="H2" s="269"/>
      <c r="I2" s="166" t="s">
        <v>93</v>
      </c>
      <c r="J2" s="241">
        <f ca="1">TODAY()</f>
        <v>45364</v>
      </c>
      <c r="K2" s="242"/>
    </row>
    <row r="3" spans="1:11" ht="18">
      <c r="A3" s="160" t="s">
        <v>91</v>
      </c>
      <c r="B3" s="267" t="str">
        <f>RESUMO!D6</f>
        <v>Município de Videira</v>
      </c>
      <c r="C3" s="268"/>
      <c r="D3" s="268"/>
      <c r="E3" s="268"/>
      <c r="F3" s="268"/>
      <c r="G3" s="268"/>
      <c r="H3" s="269"/>
      <c r="I3" s="166" t="s">
        <v>94</v>
      </c>
      <c r="J3" s="241" t="str">
        <f>RESUMO!H6</f>
        <v>Jonathan K. Freitas</v>
      </c>
      <c r="K3" s="242"/>
    </row>
    <row r="4" spans="1:11" ht="18">
      <c r="A4" s="160" t="s">
        <v>92</v>
      </c>
      <c r="B4" s="270" t="str">
        <f>RESUMO!D7</f>
        <v>Construção de obra de arte em concreto armado</v>
      </c>
      <c r="C4" s="271"/>
      <c r="D4" s="271"/>
      <c r="E4" s="271"/>
      <c r="F4" s="271"/>
      <c r="G4" s="271"/>
      <c r="H4" s="272"/>
      <c r="I4" s="266" t="s">
        <v>0</v>
      </c>
      <c r="J4" s="285">
        <v>0.27389999999999998</v>
      </c>
      <c r="K4" s="286"/>
    </row>
    <row r="5" spans="1:11" ht="18" customHeight="1">
      <c r="A5" s="276" t="s">
        <v>108</v>
      </c>
      <c r="B5" s="277"/>
      <c r="C5" s="278"/>
      <c r="D5" s="165" t="s">
        <v>109</v>
      </c>
      <c r="E5" s="273" t="s">
        <v>120</v>
      </c>
      <c r="F5" s="273"/>
      <c r="G5" s="273"/>
      <c r="H5" s="273"/>
      <c r="I5" s="266"/>
      <c r="J5" s="287"/>
      <c r="K5" s="288"/>
    </row>
    <row r="6" spans="1:11" ht="18">
      <c r="A6" s="279"/>
      <c r="B6" s="280"/>
      <c r="C6" s="281"/>
      <c r="D6" s="164" t="s">
        <v>111</v>
      </c>
      <c r="E6" s="274">
        <v>45345</v>
      </c>
      <c r="F6" s="275"/>
      <c r="G6" s="275"/>
      <c r="H6" s="275"/>
      <c r="I6" s="266"/>
      <c r="J6" s="287"/>
      <c r="K6" s="288"/>
    </row>
    <row r="7" spans="1:11" ht="18">
      <c r="A7" s="282"/>
      <c r="B7" s="283"/>
      <c r="C7" s="284"/>
      <c r="D7" s="164" t="s">
        <v>112</v>
      </c>
      <c r="E7" s="274">
        <v>45315</v>
      </c>
      <c r="F7" s="275"/>
      <c r="G7" s="275"/>
      <c r="H7" s="275"/>
      <c r="I7" s="266"/>
      <c r="J7" s="289"/>
      <c r="K7" s="290"/>
    </row>
    <row r="8" spans="1:11">
      <c r="A8" s="243"/>
      <c r="B8" s="243"/>
      <c r="C8" s="243"/>
      <c r="D8" s="243"/>
      <c r="E8" s="244"/>
      <c r="F8" s="244"/>
      <c r="G8" s="243"/>
      <c r="H8" s="243"/>
      <c r="I8" s="243"/>
      <c r="J8" s="243"/>
      <c r="K8" s="243"/>
    </row>
    <row r="9" spans="1:11" ht="24.95" customHeight="1">
      <c r="A9" s="253" t="s">
        <v>17</v>
      </c>
      <c r="B9" s="254"/>
      <c r="C9" s="255"/>
      <c r="D9" s="249" t="s">
        <v>114</v>
      </c>
      <c r="E9" s="256" t="s">
        <v>115</v>
      </c>
      <c r="F9" s="256" t="s">
        <v>124</v>
      </c>
      <c r="G9" s="258" t="s">
        <v>97</v>
      </c>
      <c r="H9" s="259"/>
      <c r="I9" s="260" t="s">
        <v>118</v>
      </c>
      <c r="J9" s="261"/>
      <c r="K9" s="264" t="s">
        <v>119</v>
      </c>
    </row>
    <row r="10" spans="1:11" ht="24.95" customHeight="1">
      <c r="A10" s="161" t="s">
        <v>121</v>
      </c>
      <c r="B10" s="167" t="s">
        <v>113</v>
      </c>
      <c r="C10" s="167" t="s">
        <v>28</v>
      </c>
      <c r="D10" s="250"/>
      <c r="E10" s="257"/>
      <c r="F10" s="257"/>
      <c r="G10" s="162" t="s">
        <v>116</v>
      </c>
      <c r="H10" s="163" t="s">
        <v>117</v>
      </c>
      <c r="I10" s="162" t="s">
        <v>116</v>
      </c>
      <c r="J10" s="163" t="s">
        <v>117</v>
      </c>
      <c r="K10" s="265"/>
    </row>
    <row r="11" spans="1:11" ht="24.95" customHeight="1">
      <c r="A11" s="185" t="s">
        <v>132</v>
      </c>
      <c r="B11" s="234" t="s">
        <v>29</v>
      </c>
      <c r="C11" s="234"/>
      <c r="D11" s="234"/>
      <c r="E11" s="251" t="s">
        <v>123</v>
      </c>
      <c r="F11" s="252"/>
      <c r="G11" s="251">
        <f>SUM(H12:H18)</f>
        <v>22349.83</v>
      </c>
      <c r="H11" s="252"/>
      <c r="I11" s="262">
        <f>SUM(J12:J18)</f>
        <v>13926.78</v>
      </c>
      <c r="J11" s="263"/>
      <c r="K11" s="181">
        <f>SUM(K12:K18)</f>
        <v>36276.61</v>
      </c>
    </row>
    <row r="12" spans="1:11" ht="48.75" customHeight="1">
      <c r="A12" s="56" t="s">
        <v>30</v>
      </c>
      <c r="B12" s="169" t="s">
        <v>106</v>
      </c>
      <c r="C12" s="57" t="s">
        <v>122</v>
      </c>
      <c r="D12" s="158" t="s">
        <v>107</v>
      </c>
      <c r="E12" s="171">
        <v>2.4</v>
      </c>
      <c r="F12" s="58" t="s">
        <v>40</v>
      </c>
      <c r="G12" s="172">
        <v>391.92</v>
      </c>
      <c r="H12" s="173">
        <f>E12*G12</f>
        <v>940.61</v>
      </c>
      <c r="I12" s="59">
        <v>104.41</v>
      </c>
      <c r="J12" s="172">
        <f>E12*I12</f>
        <v>250.58</v>
      </c>
      <c r="K12" s="174">
        <f>H12+J12</f>
        <v>1191.19</v>
      </c>
    </row>
    <row r="13" spans="1:11" ht="35.25" customHeight="1">
      <c r="A13" s="56" t="s">
        <v>32</v>
      </c>
      <c r="B13" s="159" t="s">
        <v>110</v>
      </c>
      <c r="C13" s="179">
        <v>97627</v>
      </c>
      <c r="D13" s="158" t="s">
        <v>88</v>
      </c>
      <c r="E13" s="193">
        <v>45.57</v>
      </c>
      <c r="F13" s="58" t="s">
        <v>31</v>
      </c>
      <c r="G13" s="58">
        <v>41.25</v>
      </c>
      <c r="H13" s="173">
        <f t="shared" ref="H13:H18" si="0">E13*G13</f>
        <v>1879.76</v>
      </c>
      <c r="I13" s="59">
        <v>192.97</v>
      </c>
      <c r="J13" s="172">
        <f t="shared" ref="J13:J18" si="1">E13*I13</f>
        <v>8793.64</v>
      </c>
      <c r="K13" s="174">
        <f t="shared" ref="K13:K18" si="2">H13+J13</f>
        <v>10673.4</v>
      </c>
    </row>
    <row r="14" spans="1:11" ht="60">
      <c r="A14" s="56" t="s">
        <v>33</v>
      </c>
      <c r="B14" s="169" t="s">
        <v>110</v>
      </c>
      <c r="C14" s="179">
        <v>101233</v>
      </c>
      <c r="D14" s="158" t="s">
        <v>80</v>
      </c>
      <c r="E14" s="193">
        <v>458.96</v>
      </c>
      <c r="F14" s="58" t="s">
        <v>31</v>
      </c>
      <c r="G14" s="58">
        <v>9.73</v>
      </c>
      <c r="H14" s="173">
        <f t="shared" si="0"/>
        <v>4465.68</v>
      </c>
      <c r="I14" s="59">
        <v>1.44</v>
      </c>
      <c r="J14" s="172">
        <f t="shared" si="1"/>
        <v>660.9</v>
      </c>
      <c r="K14" s="174">
        <f t="shared" si="2"/>
        <v>5126.58</v>
      </c>
    </row>
    <row r="15" spans="1:11" ht="37.5" customHeight="1">
      <c r="A15" s="56" t="s">
        <v>34</v>
      </c>
      <c r="B15" s="169" t="s">
        <v>110</v>
      </c>
      <c r="C15" s="178">
        <v>99058</v>
      </c>
      <c r="D15" s="168" t="s">
        <v>98</v>
      </c>
      <c r="E15" s="171">
        <v>108</v>
      </c>
      <c r="F15" s="58" t="s">
        <v>38</v>
      </c>
      <c r="G15" s="58">
        <v>2.1800000000000002</v>
      </c>
      <c r="H15" s="173">
        <f t="shared" si="0"/>
        <v>235.44</v>
      </c>
      <c r="I15" s="59">
        <v>9.7100000000000009</v>
      </c>
      <c r="J15" s="172">
        <f t="shared" si="1"/>
        <v>1048.68</v>
      </c>
      <c r="K15" s="174">
        <f t="shared" si="2"/>
        <v>1284.1199999999999</v>
      </c>
    </row>
    <row r="16" spans="1:11" ht="45">
      <c r="A16" s="56" t="s">
        <v>36</v>
      </c>
      <c r="B16" s="169" t="s">
        <v>110</v>
      </c>
      <c r="C16" s="178">
        <v>101505</v>
      </c>
      <c r="D16" s="180" t="s">
        <v>81</v>
      </c>
      <c r="E16" s="175">
        <v>1</v>
      </c>
      <c r="F16" s="178" t="s">
        <v>38</v>
      </c>
      <c r="G16" s="176">
        <v>1691.06</v>
      </c>
      <c r="H16" s="173">
        <f t="shared" si="0"/>
        <v>1691.06</v>
      </c>
      <c r="I16" s="177">
        <v>681.32</v>
      </c>
      <c r="J16" s="172">
        <f t="shared" si="1"/>
        <v>681.32</v>
      </c>
      <c r="K16" s="174">
        <f t="shared" si="2"/>
        <v>2372.38</v>
      </c>
    </row>
    <row r="17" spans="1:11" ht="37.5" customHeight="1">
      <c r="A17" s="56" t="s">
        <v>37</v>
      </c>
      <c r="B17" s="169" t="s">
        <v>110</v>
      </c>
      <c r="C17" s="178">
        <v>93584</v>
      </c>
      <c r="D17" s="180" t="s">
        <v>99</v>
      </c>
      <c r="E17" s="175">
        <v>6</v>
      </c>
      <c r="F17" s="178" t="s">
        <v>40</v>
      </c>
      <c r="G17" s="176">
        <v>1498.48</v>
      </c>
      <c r="H17" s="173">
        <f t="shared" si="0"/>
        <v>8990.8799999999992</v>
      </c>
      <c r="I17" s="177">
        <v>267.66000000000003</v>
      </c>
      <c r="J17" s="172">
        <f t="shared" si="1"/>
        <v>1605.96</v>
      </c>
      <c r="K17" s="174">
        <f t="shared" si="2"/>
        <v>10596.84</v>
      </c>
    </row>
    <row r="18" spans="1:11" ht="37.5" customHeight="1">
      <c r="A18" s="56" t="s">
        <v>39</v>
      </c>
      <c r="B18" s="169" t="s">
        <v>110</v>
      </c>
      <c r="C18" s="178">
        <v>93582</v>
      </c>
      <c r="D18" s="180" t="s">
        <v>82</v>
      </c>
      <c r="E18" s="175">
        <v>10</v>
      </c>
      <c r="F18" s="178" t="s">
        <v>40</v>
      </c>
      <c r="G18" s="176">
        <v>414.64</v>
      </c>
      <c r="H18" s="173">
        <f t="shared" si="0"/>
        <v>4146.3999999999996</v>
      </c>
      <c r="I18" s="177">
        <v>88.57</v>
      </c>
      <c r="J18" s="172">
        <f t="shared" si="1"/>
        <v>885.7</v>
      </c>
      <c r="K18" s="174">
        <f t="shared" si="2"/>
        <v>5032.1000000000004</v>
      </c>
    </row>
    <row r="19" spans="1:11" ht="20.100000000000001" customHeight="1">
      <c r="A19" s="245"/>
      <c r="B19" s="246"/>
      <c r="C19" s="246"/>
      <c r="D19" s="246"/>
      <c r="E19" s="247"/>
      <c r="F19" s="247"/>
      <c r="G19" s="246"/>
      <c r="H19" s="246"/>
      <c r="I19" s="246"/>
      <c r="J19" s="246"/>
      <c r="K19" s="248"/>
    </row>
    <row r="20" spans="1:11" s="62" customFormat="1" ht="24.95" customHeight="1">
      <c r="A20" s="185" t="s">
        <v>41</v>
      </c>
      <c r="B20" s="234" t="s">
        <v>89</v>
      </c>
      <c r="C20" s="234"/>
      <c r="D20" s="234"/>
      <c r="E20" s="251" t="s">
        <v>123</v>
      </c>
      <c r="F20" s="252"/>
      <c r="G20" s="251">
        <f>SUM(H21:H25)</f>
        <v>23207.98</v>
      </c>
      <c r="H20" s="252"/>
      <c r="I20" s="262">
        <f>SUM(J21:J25)</f>
        <v>27757.74</v>
      </c>
      <c r="J20" s="263"/>
      <c r="K20" s="181">
        <f>SUM(K21:K25)</f>
        <v>50965.72</v>
      </c>
    </row>
    <row r="21" spans="1:11" ht="34.5" customHeight="1">
      <c r="A21" s="56" t="s">
        <v>42</v>
      </c>
      <c r="B21" s="159" t="s">
        <v>125</v>
      </c>
      <c r="C21" s="178">
        <v>1505879</v>
      </c>
      <c r="D21" s="157" t="s">
        <v>43</v>
      </c>
      <c r="E21" s="175">
        <v>20</v>
      </c>
      <c r="F21" s="178" t="s">
        <v>31</v>
      </c>
      <c r="G21" s="58">
        <v>187.97</v>
      </c>
      <c r="H21" s="61">
        <f>E21*G21</f>
        <v>3759.4</v>
      </c>
      <c r="I21" s="59">
        <v>156.56</v>
      </c>
      <c r="J21" s="59">
        <f>E21*I21</f>
        <v>3131.2</v>
      </c>
      <c r="K21" s="170">
        <f>H21+J21</f>
        <v>6890.6</v>
      </c>
    </row>
    <row r="22" spans="1:11" ht="36.75" customHeight="1">
      <c r="A22" s="56" t="s">
        <v>44</v>
      </c>
      <c r="B22" s="159" t="s">
        <v>125</v>
      </c>
      <c r="C22" s="178">
        <v>5605798</v>
      </c>
      <c r="D22" s="157" t="s">
        <v>126</v>
      </c>
      <c r="E22" s="175">
        <v>84</v>
      </c>
      <c r="F22" s="178" t="s">
        <v>35</v>
      </c>
      <c r="G22" s="58">
        <v>78.12</v>
      </c>
      <c r="H22" s="61">
        <f t="shared" ref="H22:H25" si="3">E22*G22</f>
        <v>6562.08</v>
      </c>
      <c r="I22" s="59">
        <v>30.22</v>
      </c>
      <c r="J22" s="59">
        <f t="shared" ref="J22:J25" si="4">E22*I22</f>
        <v>2538.48</v>
      </c>
      <c r="K22" s="170">
        <f t="shared" ref="K22:K25" si="5">H22+J22</f>
        <v>9100.56</v>
      </c>
    </row>
    <row r="23" spans="1:11" ht="31.5" customHeight="1">
      <c r="A23" s="56" t="s">
        <v>45</v>
      </c>
      <c r="B23" s="159" t="s">
        <v>125</v>
      </c>
      <c r="C23" s="178">
        <v>3108004</v>
      </c>
      <c r="D23" s="157" t="s">
        <v>95</v>
      </c>
      <c r="E23" s="175">
        <v>47.82</v>
      </c>
      <c r="F23" s="178" t="s">
        <v>40</v>
      </c>
      <c r="G23" s="58">
        <v>99.5</v>
      </c>
      <c r="H23" s="61">
        <f t="shared" si="3"/>
        <v>4758.09</v>
      </c>
      <c r="I23" s="59">
        <v>47.03</v>
      </c>
      <c r="J23" s="59">
        <f t="shared" si="4"/>
        <v>2248.9699999999998</v>
      </c>
      <c r="K23" s="170">
        <f t="shared" si="5"/>
        <v>7007.06</v>
      </c>
    </row>
    <row r="24" spans="1:11" ht="15">
      <c r="A24" s="56" t="s">
        <v>47</v>
      </c>
      <c r="B24" s="159" t="s">
        <v>125</v>
      </c>
      <c r="C24" s="178">
        <v>407819</v>
      </c>
      <c r="D24" s="157" t="s">
        <v>83</v>
      </c>
      <c r="E24" s="175">
        <v>845.69</v>
      </c>
      <c r="F24" s="178" t="s">
        <v>46</v>
      </c>
      <c r="G24" s="58">
        <v>8.94</v>
      </c>
      <c r="H24" s="61">
        <f t="shared" si="3"/>
        <v>7560.47</v>
      </c>
      <c r="I24" s="59">
        <v>6.42</v>
      </c>
      <c r="J24" s="59">
        <f t="shared" si="4"/>
        <v>5429.33</v>
      </c>
      <c r="K24" s="170">
        <f t="shared" si="5"/>
        <v>12989.8</v>
      </c>
    </row>
    <row r="25" spans="1:11" ht="33.75" customHeight="1">
      <c r="A25" s="56" t="s">
        <v>48</v>
      </c>
      <c r="B25" s="159" t="s">
        <v>110</v>
      </c>
      <c r="C25" s="179">
        <v>96558</v>
      </c>
      <c r="D25" s="157" t="s">
        <v>127</v>
      </c>
      <c r="E25" s="175">
        <v>16.510000000000002</v>
      </c>
      <c r="F25" s="178" t="s">
        <v>31</v>
      </c>
      <c r="G25" s="58">
        <v>34.4</v>
      </c>
      <c r="H25" s="61">
        <f t="shared" si="3"/>
        <v>567.94000000000005</v>
      </c>
      <c r="I25" s="59">
        <v>872.79</v>
      </c>
      <c r="J25" s="59">
        <f t="shared" si="4"/>
        <v>14409.76</v>
      </c>
      <c r="K25" s="170">
        <f t="shared" si="5"/>
        <v>14977.7</v>
      </c>
    </row>
    <row r="26" spans="1:11" ht="20.100000000000001" customHeight="1">
      <c r="A26" s="245"/>
      <c r="B26" s="246"/>
      <c r="C26" s="246"/>
      <c r="D26" s="246"/>
      <c r="E26" s="247"/>
      <c r="F26" s="247"/>
      <c r="G26" s="246"/>
      <c r="H26" s="246"/>
      <c r="I26" s="246"/>
      <c r="J26" s="246"/>
      <c r="K26" s="248"/>
    </row>
    <row r="27" spans="1:11" s="62" customFormat="1" ht="39.950000000000003" customHeight="1">
      <c r="A27" s="186" t="s">
        <v>49</v>
      </c>
      <c r="B27" s="291" t="s">
        <v>50</v>
      </c>
      <c r="C27" s="291"/>
      <c r="D27" s="291"/>
      <c r="E27" s="251" t="s">
        <v>123</v>
      </c>
      <c r="F27" s="252"/>
      <c r="G27" s="251">
        <f>SUM(H28:H32)</f>
        <v>110862.84</v>
      </c>
      <c r="H27" s="252"/>
      <c r="I27" s="262">
        <f>SUM(J28:J32)</f>
        <v>28388.5</v>
      </c>
      <c r="J27" s="263"/>
      <c r="K27" s="181">
        <f>SUM(K28:K32)</f>
        <v>139251.34</v>
      </c>
    </row>
    <row r="28" spans="1:11" ht="33" customHeight="1">
      <c r="A28" s="56" t="s">
        <v>51</v>
      </c>
      <c r="B28" s="169" t="s">
        <v>125</v>
      </c>
      <c r="C28" s="179">
        <v>3108003</v>
      </c>
      <c r="D28" s="157" t="s">
        <v>96</v>
      </c>
      <c r="E28" s="175">
        <v>302.52</v>
      </c>
      <c r="F28" s="58" t="s">
        <v>40</v>
      </c>
      <c r="G28" s="58">
        <v>122.59</v>
      </c>
      <c r="H28" s="61">
        <f t="shared" ref="H28:H32" si="6">E28*G28</f>
        <v>37085.93</v>
      </c>
      <c r="I28" s="59">
        <v>45.93</v>
      </c>
      <c r="J28" s="59">
        <f t="shared" ref="J28:J32" si="7">E28*I28</f>
        <v>13894.74</v>
      </c>
      <c r="K28" s="170">
        <f t="shared" ref="K28:K32" si="8">H28+J28</f>
        <v>50980.67</v>
      </c>
    </row>
    <row r="29" spans="1:11" ht="15">
      <c r="A29" s="56" t="s">
        <v>53</v>
      </c>
      <c r="B29" s="159" t="s">
        <v>125</v>
      </c>
      <c r="C29" s="178">
        <v>407819</v>
      </c>
      <c r="D29" s="157" t="s">
        <v>83</v>
      </c>
      <c r="E29" s="175">
        <v>1959.21</v>
      </c>
      <c r="F29" s="178" t="s">
        <v>46</v>
      </c>
      <c r="G29" s="58">
        <v>8.94</v>
      </c>
      <c r="H29" s="61">
        <f t="shared" si="6"/>
        <v>17515.34</v>
      </c>
      <c r="I29" s="59">
        <v>6.42</v>
      </c>
      <c r="J29" s="59">
        <f t="shared" si="7"/>
        <v>12578.13</v>
      </c>
      <c r="K29" s="170">
        <f t="shared" si="8"/>
        <v>30093.47</v>
      </c>
    </row>
    <row r="30" spans="1:11" ht="45">
      <c r="A30" s="56" t="s">
        <v>54</v>
      </c>
      <c r="B30" s="159" t="s">
        <v>110</v>
      </c>
      <c r="C30" s="178">
        <v>96557</v>
      </c>
      <c r="D30" s="157" t="s">
        <v>129</v>
      </c>
      <c r="E30" s="175">
        <v>5.29</v>
      </c>
      <c r="F30" s="58" t="s">
        <v>31</v>
      </c>
      <c r="G30" s="58">
        <v>871.05</v>
      </c>
      <c r="H30" s="61">
        <f t="shared" si="6"/>
        <v>4607.8500000000004</v>
      </c>
      <c r="I30" s="59">
        <v>25.29</v>
      </c>
      <c r="J30" s="59">
        <f t="shared" si="7"/>
        <v>133.78</v>
      </c>
      <c r="K30" s="170">
        <f t="shared" si="8"/>
        <v>4741.63</v>
      </c>
    </row>
    <row r="31" spans="1:11" ht="32.25" customHeight="1">
      <c r="A31" s="56" t="s">
        <v>55</v>
      </c>
      <c r="B31" s="159" t="s">
        <v>110</v>
      </c>
      <c r="C31" s="178">
        <v>100349</v>
      </c>
      <c r="D31" s="182" t="s">
        <v>130</v>
      </c>
      <c r="E31" s="175">
        <v>21.92</v>
      </c>
      <c r="F31" s="176" t="s">
        <v>31</v>
      </c>
      <c r="G31" s="176">
        <v>836.74</v>
      </c>
      <c r="H31" s="61">
        <f t="shared" si="6"/>
        <v>18341.34</v>
      </c>
      <c r="I31" s="177">
        <v>36.97</v>
      </c>
      <c r="J31" s="59">
        <f t="shared" si="7"/>
        <v>810.38</v>
      </c>
      <c r="K31" s="170">
        <f t="shared" si="8"/>
        <v>19151.72</v>
      </c>
    </row>
    <row r="32" spans="1:11" ht="32.25" customHeight="1">
      <c r="A32" s="56" t="s">
        <v>128</v>
      </c>
      <c r="B32" s="159" t="s">
        <v>125</v>
      </c>
      <c r="C32" s="178">
        <v>1106165</v>
      </c>
      <c r="D32" s="182" t="s">
        <v>56</v>
      </c>
      <c r="E32" s="175">
        <v>68.849999999999994</v>
      </c>
      <c r="F32" s="176" t="s">
        <v>31</v>
      </c>
      <c r="G32" s="176">
        <v>483.84</v>
      </c>
      <c r="H32" s="61">
        <f t="shared" si="6"/>
        <v>33312.379999999997</v>
      </c>
      <c r="I32" s="177">
        <v>14.11</v>
      </c>
      <c r="J32" s="59">
        <f t="shared" si="7"/>
        <v>971.47</v>
      </c>
      <c r="K32" s="170">
        <f t="shared" si="8"/>
        <v>34283.85</v>
      </c>
    </row>
    <row r="33" spans="1:11" ht="20.100000000000001" customHeight="1">
      <c r="A33" s="245"/>
      <c r="B33" s="246"/>
      <c r="C33" s="246"/>
      <c r="D33" s="246"/>
      <c r="E33" s="247"/>
      <c r="F33" s="247"/>
      <c r="G33" s="246"/>
      <c r="H33" s="246"/>
      <c r="I33" s="246"/>
      <c r="J33" s="246"/>
      <c r="K33" s="248"/>
    </row>
    <row r="34" spans="1:11" s="62" customFormat="1" ht="39.950000000000003" customHeight="1">
      <c r="A34" s="186" t="s">
        <v>57</v>
      </c>
      <c r="B34" s="291" t="s">
        <v>58</v>
      </c>
      <c r="C34" s="291"/>
      <c r="D34" s="291"/>
      <c r="E34" s="251" t="s">
        <v>123</v>
      </c>
      <c r="F34" s="252"/>
      <c r="G34" s="251">
        <f>G35+G40+G44</f>
        <v>250060.74</v>
      </c>
      <c r="H34" s="252"/>
      <c r="I34" s="262">
        <f>I35+I40+I44</f>
        <v>124541.37</v>
      </c>
      <c r="J34" s="263"/>
      <c r="K34" s="181">
        <f>K35+K40+K44</f>
        <v>374602.11</v>
      </c>
    </row>
    <row r="35" spans="1:11" s="62" customFormat="1" ht="18.75" customHeight="1">
      <c r="A35" s="187" t="s">
        <v>59</v>
      </c>
      <c r="B35" s="292" t="s">
        <v>133</v>
      </c>
      <c r="C35" s="292"/>
      <c r="D35" s="292"/>
      <c r="E35" s="229" t="s">
        <v>123</v>
      </c>
      <c r="F35" s="230"/>
      <c r="G35" s="229">
        <f>SUM(H36:H39)</f>
        <v>169220.35</v>
      </c>
      <c r="H35" s="230"/>
      <c r="I35" s="222">
        <f>SUM(J36:J39)</f>
        <v>93578.3</v>
      </c>
      <c r="J35" s="223"/>
      <c r="K35" s="183">
        <f>SUM(K36:K39)</f>
        <v>262798.65000000002</v>
      </c>
    </row>
    <row r="36" spans="1:11" ht="38.25" customHeight="1">
      <c r="A36" s="56" t="s">
        <v>60</v>
      </c>
      <c r="B36" s="159" t="s">
        <v>125</v>
      </c>
      <c r="C36" s="178">
        <v>3108016</v>
      </c>
      <c r="D36" s="157" t="s">
        <v>61</v>
      </c>
      <c r="E36" s="193">
        <v>520.29999999999995</v>
      </c>
      <c r="F36" s="58" t="s">
        <v>40</v>
      </c>
      <c r="G36" s="58">
        <v>79.39</v>
      </c>
      <c r="H36" s="61">
        <f t="shared" ref="H36:H39" si="9">E36*G36</f>
        <v>41306.620000000003</v>
      </c>
      <c r="I36" s="59">
        <v>47.03</v>
      </c>
      <c r="J36" s="59">
        <f t="shared" ref="J36" si="10">E36*I36</f>
        <v>24469.71</v>
      </c>
      <c r="K36" s="59">
        <f t="shared" ref="K36" si="11">H36+J36</f>
        <v>65776.33</v>
      </c>
    </row>
    <row r="37" spans="1:11" ht="24" customHeight="1">
      <c r="A37" s="56" t="s">
        <v>62</v>
      </c>
      <c r="B37" s="159" t="s">
        <v>125</v>
      </c>
      <c r="C37" s="178">
        <v>407819</v>
      </c>
      <c r="D37" s="157" t="s">
        <v>83</v>
      </c>
      <c r="E37" s="193">
        <v>10150.719999999999</v>
      </c>
      <c r="F37" s="178" t="s">
        <v>46</v>
      </c>
      <c r="G37" s="58">
        <v>8.94</v>
      </c>
      <c r="H37" s="61">
        <f t="shared" si="9"/>
        <v>90747.44</v>
      </c>
      <c r="I37" s="59">
        <v>6.42</v>
      </c>
      <c r="J37" s="59">
        <f t="shared" ref="J37:J39" si="12">E37*I37</f>
        <v>65167.62</v>
      </c>
      <c r="K37" s="59">
        <f t="shared" ref="K37:K39" si="13">H37+J37</f>
        <v>155915.06</v>
      </c>
    </row>
    <row r="38" spans="1:11" ht="45">
      <c r="A38" s="56" t="s">
        <v>63</v>
      </c>
      <c r="B38" s="159" t="s">
        <v>110</v>
      </c>
      <c r="C38" s="178">
        <v>103674</v>
      </c>
      <c r="D38" s="157" t="s">
        <v>131</v>
      </c>
      <c r="E38" s="193">
        <v>33.81</v>
      </c>
      <c r="F38" s="58" t="s">
        <v>31</v>
      </c>
      <c r="G38" s="58">
        <v>819.21</v>
      </c>
      <c r="H38" s="61">
        <f t="shared" si="9"/>
        <v>27697.49</v>
      </c>
      <c r="I38" s="59">
        <v>72.8</v>
      </c>
      <c r="J38" s="59">
        <f t="shared" si="12"/>
        <v>2461.37</v>
      </c>
      <c r="K38" s="59">
        <f t="shared" si="13"/>
        <v>30158.86</v>
      </c>
    </row>
    <row r="39" spans="1:11" ht="55.5" customHeight="1">
      <c r="A39" s="56" t="s">
        <v>64</v>
      </c>
      <c r="B39" s="159" t="s">
        <v>110</v>
      </c>
      <c r="C39" s="178">
        <v>89272</v>
      </c>
      <c r="D39" s="157" t="s">
        <v>103</v>
      </c>
      <c r="E39" s="193">
        <v>40</v>
      </c>
      <c r="F39" s="58" t="s">
        <v>136</v>
      </c>
      <c r="G39" s="58">
        <v>236.72</v>
      </c>
      <c r="H39" s="61">
        <f t="shared" si="9"/>
        <v>9468.7999999999993</v>
      </c>
      <c r="I39" s="59">
        <v>36.99</v>
      </c>
      <c r="J39" s="59">
        <f t="shared" si="12"/>
        <v>1479.6</v>
      </c>
      <c r="K39" s="59">
        <f t="shared" si="13"/>
        <v>10948.4</v>
      </c>
    </row>
    <row r="40" spans="1:11" s="62" customFormat="1" ht="18.75">
      <c r="A40" s="187" t="s">
        <v>134</v>
      </c>
      <c r="B40" s="292" t="s">
        <v>65</v>
      </c>
      <c r="C40" s="292"/>
      <c r="D40" s="292"/>
      <c r="E40" s="229" t="s">
        <v>123</v>
      </c>
      <c r="F40" s="230"/>
      <c r="G40" s="229">
        <f>SUM(H41:H43)</f>
        <v>54845.440000000002</v>
      </c>
      <c r="H40" s="230"/>
      <c r="I40" s="222">
        <f>SUM(J41:J43)</f>
        <v>17331.53</v>
      </c>
      <c r="J40" s="223"/>
      <c r="K40" s="183">
        <f>SUM(K41:K43)</f>
        <v>72176.97</v>
      </c>
    </row>
    <row r="41" spans="1:11" ht="33" customHeight="1">
      <c r="A41" s="56" t="s">
        <v>66</v>
      </c>
      <c r="B41" s="159" t="s">
        <v>125</v>
      </c>
      <c r="C41" s="178">
        <v>3107999</v>
      </c>
      <c r="D41" s="157" t="s">
        <v>52</v>
      </c>
      <c r="E41" s="193">
        <v>43.94</v>
      </c>
      <c r="F41" s="58" t="s">
        <v>40</v>
      </c>
      <c r="G41" s="58">
        <v>116.77</v>
      </c>
      <c r="H41" s="61">
        <f t="shared" ref="H41:H43" si="14">E41*G41</f>
        <v>5130.87</v>
      </c>
      <c r="I41" s="59">
        <v>45.93</v>
      </c>
      <c r="J41" s="59">
        <f t="shared" ref="J41" si="15">E41*I41</f>
        <v>2018.16</v>
      </c>
      <c r="K41" s="59">
        <f t="shared" ref="K41" si="16">H41+J41</f>
        <v>7149.03</v>
      </c>
    </row>
    <row r="42" spans="1:11" ht="15">
      <c r="A42" s="56" t="s">
        <v>67</v>
      </c>
      <c r="B42" s="159" t="s">
        <v>125</v>
      </c>
      <c r="C42" s="178">
        <v>407819</v>
      </c>
      <c r="D42" s="157" t="s">
        <v>83</v>
      </c>
      <c r="E42" s="193">
        <v>1936.78</v>
      </c>
      <c r="F42" s="178" t="s">
        <v>46</v>
      </c>
      <c r="G42" s="58">
        <v>8.94</v>
      </c>
      <c r="H42" s="61">
        <f t="shared" si="14"/>
        <v>17314.810000000001</v>
      </c>
      <c r="I42" s="59">
        <v>6.42</v>
      </c>
      <c r="J42" s="59">
        <f t="shared" ref="J42:J43" si="17">E42*I42</f>
        <v>12434.13</v>
      </c>
      <c r="K42" s="59">
        <f t="shared" ref="K42:K43" si="18">H42+J42</f>
        <v>29748.94</v>
      </c>
    </row>
    <row r="43" spans="1:11" ht="45">
      <c r="A43" s="56" t="s">
        <v>68</v>
      </c>
      <c r="B43" s="159" t="s">
        <v>110</v>
      </c>
      <c r="C43" s="178">
        <v>103674</v>
      </c>
      <c r="D43" s="157" t="s">
        <v>131</v>
      </c>
      <c r="E43" s="193">
        <v>39.549999999999997</v>
      </c>
      <c r="F43" s="58" t="s">
        <v>31</v>
      </c>
      <c r="G43" s="58">
        <v>819.21</v>
      </c>
      <c r="H43" s="61">
        <f t="shared" si="14"/>
        <v>32399.759999999998</v>
      </c>
      <c r="I43" s="59">
        <v>72.8</v>
      </c>
      <c r="J43" s="59">
        <f t="shared" si="17"/>
        <v>2879.24</v>
      </c>
      <c r="K43" s="59">
        <f t="shared" si="18"/>
        <v>35279</v>
      </c>
    </row>
    <row r="44" spans="1:11" s="62" customFormat="1" ht="18.75" customHeight="1">
      <c r="A44" s="187" t="s">
        <v>69</v>
      </c>
      <c r="B44" s="292" t="s">
        <v>70</v>
      </c>
      <c r="C44" s="292"/>
      <c r="D44" s="292"/>
      <c r="E44" s="229" t="s">
        <v>123</v>
      </c>
      <c r="F44" s="230"/>
      <c r="G44" s="229">
        <f>SUM(H45:H47)</f>
        <v>25994.95</v>
      </c>
      <c r="H44" s="230"/>
      <c r="I44" s="222">
        <f>SUM(J45:J47)</f>
        <v>13631.54</v>
      </c>
      <c r="J44" s="223"/>
      <c r="K44" s="183">
        <f>SUM(K45:K47)</f>
        <v>39626.49</v>
      </c>
    </row>
    <row r="45" spans="1:11" ht="33.75" customHeight="1">
      <c r="A45" s="56" t="s">
        <v>71</v>
      </c>
      <c r="B45" s="159" t="s">
        <v>125</v>
      </c>
      <c r="C45" s="178">
        <v>3107997</v>
      </c>
      <c r="D45" s="157" t="s">
        <v>72</v>
      </c>
      <c r="E45" s="193">
        <v>184.4</v>
      </c>
      <c r="F45" s="58" t="s">
        <v>40</v>
      </c>
      <c r="G45" s="58">
        <v>71.760000000000005</v>
      </c>
      <c r="H45" s="61">
        <f t="shared" ref="H45:H47" si="19">E45*G45</f>
        <v>13232.54</v>
      </c>
      <c r="I45" s="59">
        <v>49.27</v>
      </c>
      <c r="J45" s="59">
        <f t="shared" ref="J45" si="20">E45*I45</f>
        <v>9085.39</v>
      </c>
      <c r="K45" s="59">
        <f t="shared" ref="K45" si="21">H45+J45</f>
        <v>22317.93</v>
      </c>
    </row>
    <row r="46" spans="1:11" ht="21" customHeight="1">
      <c r="A46" s="56" t="s">
        <v>73</v>
      </c>
      <c r="B46" s="159" t="s">
        <v>125</v>
      </c>
      <c r="C46" s="178">
        <v>407819</v>
      </c>
      <c r="D46" s="157" t="s">
        <v>83</v>
      </c>
      <c r="E46" s="193">
        <v>606.52</v>
      </c>
      <c r="F46" s="178" t="s">
        <v>46</v>
      </c>
      <c r="G46" s="58">
        <v>8.94</v>
      </c>
      <c r="H46" s="61">
        <f t="shared" si="19"/>
        <v>5422.29</v>
      </c>
      <c r="I46" s="59">
        <v>6.42</v>
      </c>
      <c r="J46" s="59">
        <f t="shared" ref="J46:J47" si="22">E46*I46</f>
        <v>3893.86</v>
      </c>
      <c r="K46" s="59">
        <f t="shared" ref="K46:K47" si="23">H46+J46</f>
        <v>9316.15</v>
      </c>
    </row>
    <row r="47" spans="1:11" ht="45">
      <c r="A47" s="56" t="s">
        <v>74</v>
      </c>
      <c r="B47" s="159" t="s">
        <v>110</v>
      </c>
      <c r="C47" s="178">
        <v>103674</v>
      </c>
      <c r="D47" s="157" t="s">
        <v>131</v>
      </c>
      <c r="E47" s="193">
        <v>8.9600000000000009</v>
      </c>
      <c r="F47" s="58" t="s">
        <v>31</v>
      </c>
      <c r="G47" s="58">
        <v>819.21</v>
      </c>
      <c r="H47" s="61">
        <f t="shared" si="19"/>
        <v>7340.12</v>
      </c>
      <c r="I47" s="59">
        <v>72.8</v>
      </c>
      <c r="J47" s="59">
        <f t="shared" si="22"/>
        <v>652.29</v>
      </c>
      <c r="K47" s="59">
        <f t="shared" si="23"/>
        <v>7992.41</v>
      </c>
    </row>
    <row r="48" spans="1:11" ht="20.100000000000001" customHeight="1">
      <c r="A48" s="226"/>
      <c r="B48" s="227"/>
      <c r="C48" s="227"/>
      <c r="D48" s="227"/>
      <c r="E48" s="228"/>
      <c r="F48" s="228"/>
      <c r="G48" s="227"/>
      <c r="H48" s="227"/>
      <c r="I48" s="227"/>
      <c r="J48" s="227"/>
      <c r="K48" s="60"/>
    </row>
    <row r="49" spans="1:11" s="62" customFormat="1" ht="24.95" customHeight="1">
      <c r="A49" s="185" t="s">
        <v>75</v>
      </c>
      <c r="B49" s="234" t="s">
        <v>76</v>
      </c>
      <c r="C49" s="234"/>
      <c r="D49" s="234"/>
      <c r="E49" s="251" t="s">
        <v>123</v>
      </c>
      <c r="F49" s="252"/>
      <c r="G49" s="251">
        <f>SUM(H50:H50)</f>
        <v>0</v>
      </c>
      <c r="H49" s="252"/>
      <c r="I49" s="262">
        <f>SUM(J50:J50)</f>
        <v>9412.14</v>
      </c>
      <c r="J49" s="263"/>
      <c r="K49" s="181">
        <f>SUM(K50:K50)</f>
        <v>9412.14</v>
      </c>
    </row>
    <row r="50" spans="1:11" ht="18.75" customHeight="1">
      <c r="A50" s="56" t="s">
        <v>77</v>
      </c>
      <c r="B50" s="159" t="s">
        <v>125</v>
      </c>
      <c r="C50" s="178">
        <v>4815671</v>
      </c>
      <c r="D50" s="157" t="s">
        <v>78</v>
      </c>
      <c r="E50" s="193">
        <v>434.54</v>
      </c>
      <c r="F50" s="178" t="s">
        <v>31</v>
      </c>
      <c r="G50" s="58">
        <v>0</v>
      </c>
      <c r="H50" s="61">
        <f>E50*G50</f>
        <v>0</v>
      </c>
      <c r="I50" s="59">
        <v>21.66</v>
      </c>
      <c r="J50" s="61">
        <f>E50*I50</f>
        <v>9412.14</v>
      </c>
      <c r="K50" s="61">
        <f>H50+J50</f>
        <v>9412.14</v>
      </c>
    </row>
    <row r="51" spans="1:11" ht="15">
      <c r="A51" s="231"/>
      <c r="B51" s="232"/>
      <c r="C51" s="232"/>
      <c r="D51" s="232"/>
      <c r="E51" s="232"/>
      <c r="F51" s="232"/>
      <c r="G51" s="232"/>
      <c r="H51" s="232"/>
      <c r="I51" s="232"/>
      <c r="J51" s="232"/>
      <c r="K51" s="233"/>
    </row>
    <row r="52" spans="1:11" ht="18.75" thickBot="1">
      <c r="A52" s="235" t="s">
        <v>79</v>
      </c>
      <c r="B52" s="236"/>
      <c r="C52" s="236"/>
      <c r="D52" s="237"/>
      <c r="E52" s="224"/>
      <c r="F52" s="225"/>
      <c r="G52" s="224">
        <f>G11+G20+G27+G34+G49</f>
        <v>406481.39</v>
      </c>
      <c r="H52" s="225"/>
      <c r="I52" s="224">
        <f>I11+I20+I27+I34+I49</f>
        <v>204026.53</v>
      </c>
      <c r="J52" s="225"/>
      <c r="K52" s="184">
        <f>K11+K20+K27+K34+K49</f>
        <v>610507.92000000004</v>
      </c>
    </row>
    <row r="58" spans="1:11">
      <c r="C58" s="54"/>
      <c r="D58" s="55"/>
      <c r="E58" s="55"/>
      <c r="F58" s="55"/>
    </row>
    <row r="59" spans="1:11">
      <c r="C59" s="52"/>
      <c r="D59" s="55"/>
      <c r="E59" s="55"/>
      <c r="F59" s="55"/>
    </row>
    <row r="60" spans="1:11">
      <c r="C60" s="52"/>
      <c r="D60" s="55"/>
      <c r="E60" s="55"/>
      <c r="F60" s="55"/>
    </row>
    <row r="62" spans="1:11" ht="15">
      <c r="G62" s="63"/>
      <c r="H62" s="63"/>
      <c r="I62" s="63"/>
      <c r="J62" s="63"/>
    </row>
    <row r="63" spans="1:11" ht="15">
      <c r="G63" s="221" t="str">
        <f>RESUMO!H6</f>
        <v>Jonathan K. Freitas</v>
      </c>
      <c r="H63" s="221"/>
      <c r="I63" s="221"/>
      <c r="J63" s="221"/>
    </row>
  </sheetData>
  <mergeCells count="62">
    <mergeCell ref="B20:D20"/>
    <mergeCell ref="B27:D27"/>
    <mergeCell ref="B34:D34"/>
    <mergeCell ref="B40:D40"/>
    <mergeCell ref="B44:D44"/>
    <mergeCell ref="A33:K33"/>
    <mergeCell ref="B35:D35"/>
    <mergeCell ref="E35:F35"/>
    <mergeCell ref="G35:H35"/>
    <mergeCell ref="I35:J35"/>
    <mergeCell ref="E40:F40"/>
    <mergeCell ref="G40:H40"/>
    <mergeCell ref="E34:F34"/>
    <mergeCell ref="G34:H34"/>
    <mergeCell ref="I34:J34"/>
    <mergeCell ref="G20:H20"/>
    <mergeCell ref="I20:J20"/>
    <mergeCell ref="E27:F27"/>
    <mergeCell ref="G27:H27"/>
    <mergeCell ref="I27:J27"/>
    <mergeCell ref="E20:F20"/>
    <mergeCell ref="K9:K10"/>
    <mergeCell ref="I4:I7"/>
    <mergeCell ref="B2:H2"/>
    <mergeCell ref="B3:H3"/>
    <mergeCell ref="B4:H4"/>
    <mergeCell ref="E5:H5"/>
    <mergeCell ref="E6:H6"/>
    <mergeCell ref="E7:H7"/>
    <mergeCell ref="A5:C7"/>
    <mergeCell ref="J4:K7"/>
    <mergeCell ref="A1:K1"/>
    <mergeCell ref="J2:K2"/>
    <mergeCell ref="J3:K3"/>
    <mergeCell ref="A8:K8"/>
    <mergeCell ref="A26:K26"/>
    <mergeCell ref="A19:K19"/>
    <mergeCell ref="B11:D11"/>
    <mergeCell ref="D9:D10"/>
    <mergeCell ref="E11:F11"/>
    <mergeCell ref="A9:C9"/>
    <mergeCell ref="E9:E10"/>
    <mergeCell ref="F9:F10"/>
    <mergeCell ref="G9:H9"/>
    <mergeCell ref="I9:J9"/>
    <mergeCell ref="G11:H11"/>
    <mergeCell ref="I11:J11"/>
    <mergeCell ref="G63:J63"/>
    <mergeCell ref="I40:J40"/>
    <mergeCell ref="G52:H52"/>
    <mergeCell ref="I52:J52"/>
    <mergeCell ref="A48:J48"/>
    <mergeCell ref="G44:H44"/>
    <mergeCell ref="I44:J44"/>
    <mergeCell ref="A51:K51"/>
    <mergeCell ref="E52:F52"/>
    <mergeCell ref="B49:D49"/>
    <mergeCell ref="A52:D52"/>
    <mergeCell ref="E49:F49"/>
    <mergeCell ref="G49:H49"/>
    <mergeCell ref="I49:J49"/>
    <mergeCell ref="E44:F44"/>
  </mergeCells>
  <phoneticPr fontId="63" type="noConversion"/>
  <pageMargins left="0.511811024" right="0.511811024" top="0.78740157499999996" bottom="0.78740157499999996" header="0.31496062000000002" footer="0.31496062000000002"/>
  <pageSetup paperSize="9" scale="3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1">
    <pageSetUpPr fitToPage="1"/>
  </sheetPr>
  <dimension ref="A1:T34"/>
  <sheetViews>
    <sheetView view="pageBreakPreview" zoomScaleNormal="100" zoomScaleSheetLayoutView="100" workbookViewId="0">
      <selection activeCell="C33" sqref="C33"/>
    </sheetView>
  </sheetViews>
  <sheetFormatPr defaultColWidth="11.42578125" defaultRowHeight="15"/>
  <cols>
    <col min="1" max="1" width="4.7109375" style="129" customWidth="1"/>
    <col min="2" max="2" width="45.28515625" style="130" customWidth="1"/>
    <col min="3" max="3" width="13.5703125" style="81" bestFit="1" customWidth="1"/>
    <col min="4" max="4" width="12.7109375" style="85" bestFit="1" customWidth="1"/>
    <col min="5" max="5" width="8.42578125" style="81" customWidth="1"/>
    <col min="6" max="6" width="12.7109375" style="85" bestFit="1" customWidth="1"/>
    <col min="7" max="7" width="10.7109375" style="81" customWidth="1"/>
    <col min="8" max="8" width="12.7109375" style="85" customWidth="1"/>
    <col min="9" max="9" width="8.42578125" style="81" customWidth="1"/>
    <col min="10" max="10" width="12.7109375" style="85" customWidth="1"/>
    <col min="11" max="11" width="8.42578125" style="81" customWidth="1"/>
    <col min="12" max="12" width="12.7109375" style="85" customWidth="1"/>
    <col min="13" max="13" width="8.42578125" style="81" customWidth="1"/>
    <col min="14" max="14" width="12.85546875" style="85" customWidth="1"/>
    <col min="15" max="15" width="9.7109375" style="81" customWidth="1"/>
    <col min="16" max="16" width="14.42578125" style="127" customWidth="1"/>
    <col min="17" max="17" width="14.140625" style="128" customWidth="1"/>
    <col min="18" max="16384" width="11.42578125" style="1"/>
  </cols>
  <sheetData>
    <row r="1" spans="1:20" ht="15" customHeight="1">
      <c r="A1" s="296"/>
      <c r="B1" s="298"/>
      <c r="C1" s="298"/>
      <c r="D1" s="298"/>
      <c r="E1" s="298"/>
      <c r="F1" s="298"/>
      <c r="G1" s="74"/>
      <c r="H1" s="75"/>
      <c r="I1" s="76"/>
      <c r="J1" s="76"/>
      <c r="K1" s="76"/>
      <c r="L1" s="76"/>
      <c r="M1" s="76"/>
      <c r="N1" s="76"/>
      <c r="O1" s="76"/>
      <c r="P1" s="75"/>
      <c r="Q1" s="77"/>
    </row>
    <row r="2" spans="1:20" ht="15" customHeight="1">
      <c r="A2" s="297"/>
      <c r="B2" s="305" t="s">
        <v>87</v>
      </c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6"/>
    </row>
    <row r="3" spans="1:20" ht="37.5" customHeight="1">
      <c r="A3" s="78"/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6"/>
    </row>
    <row r="4" spans="1:20" ht="16.5" customHeight="1">
      <c r="A4" s="139"/>
      <c r="B4" s="132" t="s">
        <v>15</v>
      </c>
      <c r="C4" s="45" t="str">
        <f>RESUMO!D5</f>
        <v>Estrada Vicinal, Linha Benedetti, Videira - SC</v>
      </c>
      <c r="D4" s="45"/>
      <c r="E4" s="140"/>
      <c r="F4" s="131"/>
      <c r="G4" s="133"/>
      <c r="H4" s="134"/>
      <c r="I4" s="135"/>
      <c r="J4" s="135"/>
      <c r="K4" s="141" t="s">
        <v>16</v>
      </c>
      <c r="L4" s="42">
        <f ca="1">TODAY()</f>
        <v>45364</v>
      </c>
      <c r="M4" s="136"/>
      <c r="N4" s="137"/>
      <c r="O4" s="135"/>
      <c r="P4" s="136"/>
      <c r="Q4" s="138"/>
    </row>
    <row r="5" spans="1:20" ht="16.5" customHeight="1">
      <c r="A5" s="79"/>
      <c r="B5" s="40" t="s">
        <v>18</v>
      </c>
      <c r="C5" s="46" t="str">
        <f>RESUMO!D6</f>
        <v>Município de Videira</v>
      </c>
      <c r="D5" s="46"/>
      <c r="E5" s="1"/>
      <c r="F5" s="80"/>
      <c r="G5" s="84"/>
      <c r="H5" s="82"/>
      <c r="I5" s="83"/>
      <c r="J5" s="83"/>
      <c r="K5" s="40" t="s">
        <v>24</v>
      </c>
      <c r="L5" s="44" t="str">
        <f>RESUMO!H6</f>
        <v>Jonathan K. Freitas</v>
      </c>
      <c r="O5" s="83"/>
      <c r="P5" s="84"/>
      <c r="Q5" s="86"/>
    </row>
    <row r="6" spans="1:20" ht="16.5" customHeight="1" thickBot="1">
      <c r="A6" s="79"/>
      <c r="B6" s="40" t="s">
        <v>23</v>
      </c>
      <c r="C6" s="46" t="str">
        <f>RESUMO!D7</f>
        <v>Construção de obra de arte em concreto armado</v>
      </c>
      <c r="D6" s="46"/>
      <c r="E6" s="1"/>
      <c r="F6" s="87"/>
      <c r="G6" s="88"/>
      <c r="H6" s="88"/>
      <c r="I6" s="88"/>
      <c r="J6" s="88"/>
      <c r="K6" s="39" t="s">
        <v>0</v>
      </c>
      <c r="L6" s="43">
        <v>0.27389999999999998</v>
      </c>
      <c r="M6" s="88"/>
      <c r="N6" s="88"/>
      <c r="O6" s="88"/>
      <c r="P6" s="84"/>
      <c r="Q6" s="86"/>
    </row>
    <row r="7" spans="1:20" s="2" customFormat="1" ht="12.75" customHeight="1">
      <c r="A7" s="89"/>
      <c r="B7" s="310" t="s">
        <v>6</v>
      </c>
      <c r="C7" s="90"/>
      <c r="D7" s="299">
        <v>30</v>
      </c>
      <c r="E7" s="302" t="s">
        <v>7</v>
      </c>
      <c r="F7" s="299">
        <v>60</v>
      </c>
      <c r="G7" s="307" t="s">
        <v>7</v>
      </c>
      <c r="H7" s="299">
        <v>90</v>
      </c>
      <c r="I7" s="302" t="s">
        <v>7</v>
      </c>
      <c r="J7" s="299">
        <v>120</v>
      </c>
      <c r="K7" s="307" t="s">
        <v>7</v>
      </c>
      <c r="L7" s="299">
        <v>150</v>
      </c>
      <c r="M7" s="302" t="s">
        <v>7</v>
      </c>
      <c r="N7" s="299">
        <v>180</v>
      </c>
      <c r="O7" s="307" t="s">
        <v>7</v>
      </c>
      <c r="P7" s="91" t="s">
        <v>8</v>
      </c>
      <c r="Q7" s="92" t="s">
        <v>8</v>
      </c>
    </row>
    <row r="8" spans="1:20" s="3" customFormat="1" ht="15.95" customHeight="1">
      <c r="A8" s="93" t="s">
        <v>17</v>
      </c>
      <c r="B8" s="311"/>
      <c r="C8" s="94" t="s">
        <v>9</v>
      </c>
      <c r="D8" s="300"/>
      <c r="E8" s="303"/>
      <c r="F8" s="300"/>
      <c r="G8" s="308"/>
      <c r="H8" s="300"/>
      <c r="I8" s="303"/>
      <c r="J8" s="300"/>
      <c r="K8" s="308"/>
      <c r="L8" s="300"/>
      <c r="M8" s="303"/>
      <c r="N8" s="300"/>
      <c r="O8" s="308"/>
      <c r="P8" s="95" t="s">
        <v>5</v>
      </c>
      <c r="Q8" s="96" t="s">
        <v>10</v>
      </c>
    </row>
    <row r="9" spans="1:20" s="4" customFormat="1" ht="12.75" customHeight="1" thickBot="1">
      <c r="A9" s="97"/>
      <c r="B9" s="312"/>
      <c r="C9" s="98"/>
      <c r="D9" s="301"/>
      <c r="E9" s="304"/>
      <c r="F9" s="301"/>
      <c r="G9" s="309"/>
      <c r="H9" s="301"/>
      <c r="I9" s="304"/>
      <c r="J9" s="301"/>
      <c r="K9" s="309"/>
      <c r="L9" s="301"/>
      <c r="M9" s="304"/>
      <c r="N9" s="301"/>
      <c r="O9" s="309"/>
      <c r="P9" s="99" t="s">
        <v>11</v>
      </c>
      <c r="Q9" s="100" t="s">
        <v>12</v>
      </c>
    </row>
    <row r="10" spans="1:20" s="5" customFormat="1" ht="12.75" customHeight="1">
      <c r="A10" s="101">
        <v>1</v>
      </c>
      <c r="B10" s="102" t="s">
        <v>29</v>
      </c>
      <c r="C10" s="103">
        <f t="shared" ref="C10:C20" si="0">IFERROR(P10/$P$23,0)</f>
        <v>5.9400000000000001E-2</v>
      </c>
      <c r="D10" s="104">
        <f t="shared" ref="D10:D20" si="1">IF(B10&lt;&gt;"",E10*P10," ")</f>
        <v>46212.77</v>
      </c>
      <c r="E10" s="105">
        <v>1</v>
      </c>
      <c r="F10" s="104">
        <f t="shared" ref="F10:F20" si="2">IF(B10&lt;&gt;"",G10*P10," ")</f>
        <v>0</v>
      </c>
      <c r="G10" s="105"/>
      <c r="H10" s="104">
        <f t="shared" ref="H10:H20" si="3">IF(B10&lt;&gt;"",I10*P10," ")</f>
        <v>0</v>
      </c>
      <c r="I10" s="105"/>
      <c r="J10" s="104">
        <f t="shared" ref="J10:J20" si="4">IF(B10&lt;&gt;"",K10*P10," ")</f>
        <v>0</v>
      </c>
      <c r="K10" s="105"/>
      <c r="L10" s="104">
        <f t="shared" ref="L10:L20" si="5">IF(B10&lt;&gt;"",M10*P10," ")</f>
        <v>0</v>
      </c>
      <c r="M10" s="105"/>
      <c r="N10" s="104">
        <f t="shared" ref="N10:N20" si="6">IF(B10&lt;&gt;"",O10*P10," ")</f>
        <v>0</v>
      </c>
      <c r="O10" s="105"/>
      <c r="P10" s="142">
        <f>Q10*(1+$L$6)</f>
        <v>46212.77</v>
      </c>
      <c r="Q10" s="192">
        <f>RESUMO!H11</f>
        <v>36276.61</v>
      </c>
      <c r="T10" s="35"/>
    </row>
    <row r="11" spans="1:20" s="5" customFormat="1" ht="30" customHeight="1">
      <c r="A11" s="107">
        <v>2</v>
      </c>
      <c r="B11" s="108" t="s">
        <v>89</v>
      </c>
      <c r="C11" s="109">
        <f t="shared" si="0"/>
        <v>8.3500000000000005E-2</v>
      </c>
      <c r="D11" s="110">
        <f t="shared" si="1"/>
        <v>38955.14</v>
      </c>
      <c r="E11" s="111">
        <v>0.6</v>
      </c>
      <c r="F11" s="110">
        <f t="shared" si="2"/>
        <v>25970.09</v>
      </c>
      <c r="G11" s="111">
        <v>0.4</v>
      </c>
      <c r="H11" s="110">
        <f t="shared" si="3"/>
        <v>0</v>
      </c>
      <c r="I11" s="111"/>
      <c r="J11" s="110">
        <f t="shared" si="4"/>
        <v>0</v>
      </c>
      <c r="K11" s="111"/>
      <c r="L11" s="110">
        <f t="shared" si="5"/>
        <v>0</v>
      </c>
      <c r="M11" s="111"/>
      <c r="N11" s="110">
        <f t="shared" si="6"/>
        <v>0</v>
      </c>
      <c r="O11" s="111"/>
      <c r="P11" s="142">
        <f t="shared" ref="P11:P14" si="7">Q11*(1+$L$6)</f>
        <v>64925.23</v>
      </c>
      <c r="Q11" s="192">
        <f>RESUMO!H12</f>
        <v>50965.72</v>
      </c>
      <c r="T11" s="35"/>
    </row>
    <row r="12" spans="1:20" s="5" customFormat="1" ht="39" customHeight="1">
      <c r="A12" s="107">
        <v>3</v>
      </c>
      <c r="B12" s="108" t="s">
        <v>50</v>
      </c>
      <c r="C12" s="109">
        <f t="shared" si="0"/>
        <v>0.2281</v>
      </c>
      <c r="D12" s="110">
        <f t="shared" si="1"/>
        <v>0</v>
      </c>
      <c r="E12" s="111"/>
      <c r="F12" s="110">
        <f t="shared" si="2"/>
        <v>97565.75</v>
      </c>
      <c r="G12" s="111">
        <v>0.55000000000000004</v>
      </c>
      <c r="H12" s="110">
        <f t="shared" si="3"/>
        <v>79826.53</v>
      </c>
      <c r="I12" s="111">
        <v>0.45</v>
      </c>
      <c r="J12" s="110">
        <f t="shared" si="4"/>
        <v>0</v>
      </c>
      <c r="K12" s="111"/>
      <c r="L12" s="110">
        <f t="shared" si="5"/>
        <v>0</v>
      </c>
      <c r="M12" s="111"/>
      <c r="N12" s="110">
        <f t="shared" si="6"/>
        <v>0</v>
      </c>
      <c r="O12" s="111"/>
      <c r="P12" s="142">
        <f t="shared" si="7"/>
        <v>177392.28</v>
      </c>
      <c r="Q12" s="192">
        <f>RESUMO!H13</f>
        <v>139251.34</v>
      </c>
      <c r="T12" s="35"/>
    </row>
    <row r="13" spans="1:20" s="5" customFormat="1" ht="30.75" customHeight="1">
      <c r="A13" s="107">
        <v>4</v>
      </c>
      <c r="B13" s="108" t="s">
        <v>58</v>
      </c>
      <c r="C13" s="109">
        <f t="shared" si="0"/>
        <v>0.61360000000000003</v>
      </c>
      <c r="D13" s="110">
        <f t="shared" si="1"/>
        <v>0</v>
      </c>
      <c r="E13" s="111"/>
      <c r="F13" s="110">
        <f t="shared" si="2"/>
        <v>0</v>
      </c>
      <c r="G13" s="111"/>
      <c r="H13" s="110">
        <f t="shared" si="3"/>
        <v>71580.84</v>
      </c>
      <c r="I13" s="111">
        <v>0.15</v>
      </c>
      <c r="J13" s="110">
        <f t="shared" si="4"/>
        <v>167021.97</v>
      </c>
      <c r="K13" s="111">
        <v>0.35</v>
      </c>
      <c r="L13" s="110">
        <f t="shared" si="5"/>
        <v>143161.69</v>
      </c>
      <c r="M13" s="111">
        <v>0.3</v>
      </c>
      <c r="N13" s="110">
        <f t="shared" si="6"/>
        <v>95441.13</v>
      </c>
      <c r="O13" s="111">
        <v>0.2</v>
      </c>
      <c r="P13" s="142">
        <f t="shared" si="7"/>
        <v>477205.63</v>
      </c>
      <c r="Q13" s="192">
        <f>RESUMO!H14</f>
        <v>374602.11</v>
      </c>
      <c r="T13" s="35"/>
    </row>
    <row r="14" spans="1:20" s="5" customFormat="1" ht="17.25" customHeight="1">
      <c r="A14" s="107">
        <v>5</v>
      </c>
      <c r="B14" s="108" t="s">
        <v>76</v>
      </c>
      <c r="C14" s="109">
        <f t="shared" si="0"/>
        <v>1.54E-2</v>
      </c>
      <c r="D14" s="110">
        <f t="shared" si="1"/>
        <v>0</v>
      </c>
      <c r="E14" s="111"/>
      <c r="F14" s="110">
        <f t="shared" si="2"/>
        <v>0</v>
      </c>
      <c r="G14" s="111"/>
      <c r="H14" s="110">
        <f t="shared" si="3"/>
        <v>0</v>
      </c>
      <c r="I14" s="111"/>
      <c r="J14" s="110">
        <f t="shared" si="4"/>
        <v>0</v>
      </c>
      <c r="K14" s="111"/>
      <c r="L14" s="110">
        <f t="shared" si="5"/>
        <v>0</v>
      </c>
      <c r="M14" s="111"/>
      <c r="N14" s="110">
        <f t="shared" si="6"/>
        <v>11990.13</v>
      </c>
      <c r="O14" s="111">
        <v>1</v>
      </c>
      <c r="P14" s="142">
        <f t="shared" si="7"/>
        <v>11990.13</v>
      </c>
      <c r="Q14" s="192">
        <f>RESUMO!H15</f>
        <v>9412.14</v>
      </c>
      <c r="T14" s="35"/>
    </row>
    <row r="15" spans="1:20" s="5" customFormat="1" ht="12.75" customHeight="1">
      <c r="A15" s="107">
        <v>6</v>
      </c>
      <c r="B15" s="108"/>
      <c r="C15" s="109">
        <f t="shared" si="0"/>
        <v>0</v>
      </c>
      <c r="D15" s="110" t="str">
        <f t="shared" si="1"/>
        <v xml:space="preserve"> </v>
      </c>
      <c r="E15" s="111"/>
      <c r="F15" s="110" t="str">
        <f t="shared" si="2"/>
        <v xml:space="preserve"> </v>
      </c>
      <c r="G15" s="111"/>
      <c r="H15" s="110" t="str">
        <f t="shared" si="3"/>
        <v xml:space="preserve"> </v>
      </c>
      <c r="I15" s="111"/>
      <c r="J15" s="110" t="str">
        <f t="shared" si="4"/>
        <v xml:space="preserve"> </v>
      </c>
      <c r="K15" s="111"/>
      <c r="L15" s="110" t="str">
        <f t="shared" si="5"/>
        <v xml:space="preserve"> </v>
      </c>
      <c r="M15" s="111"/>
      <c r="N15" s="110" t="str">
        <f t="shared" si="6"/>
        <v xml:space="preserve"> </v>
      </c>
      <c r="O15" s="111"/>
      <c r="P15" s="110"/>
      <c r="Q15" s="106">
        <f>RESUMO!H16</f>
        <v>0</v>
      </c>
      <c r="T15" s="35"/>
    </row>
    <row r="16" spans="1:20" s="5" customFormat="1" ht="12.75" customHeight="1">
      <c r="A16" s="107">
        <v>7</v>
      </c>
      <c r="B16" s="108"/>
      <c r="C16" s="109">
        <f t="shared" si="0"/>
        <v>0</v>
      </c>
      <c r="D16" s="110" t="str">
        <f t="shared" si="1"/>
        <v xml:space="preserve"> </v>
      </c>
      <c r="E16" s="111"/>
      <c r="F16" s="110" t="str">
        <f t="shared" si="2"/>
        <v xml:space="preserve"> </v>
      </c>
      <c r="G16" s="111"/>
      <c r="H16" s="110" t="str">
        <f t="shared" si="3"/>
        <v xml:space="preserve"> </v>
      </c>
      <c r="I16" s="111"/>
      <c r="J16" s="110" t="str">
        <f t="shared" si="4"/>
        <v xml:space="preserve"> </v>
      </c>
      <c r="K16" s="111"/>
      <c r="L16" s="110" t="str">
        <f t="shared" si="5"/>
        <v xml:space="preserve"> </v>
      </c>
      <c r="M16" s="111"/>
      <c r="N16" s="110" t="str">
        <f t="shared" si="6"/>
        <v xml:space="preserve"> </v>
      </c>
      <c r="O16" s="111"/>
      <c r="P16" s="110"/>
      <c r="Q16" s="106">
        <f>RESUMO!H17</f>
        <v>0</v>
      </c>
      <c r="T16" s="35"/>
    </row>
    <row r="17" spans="1:20" s="5" customFormat="1" ht="12.75" customHeight="1">
      <c r="A17" s="107">
        <v>8</v>
      </c>
      <c r="B17" s="108"/>
      <c r="C17" s="109">
        <f t="shared" si="0"/>
        <v>0</v>
      </c>
      <c r="D17" s="110" t="str">
        <f t="shared" si="1"/>
        <v xml:space="preserve"> </v>
      </c>
      <c r="E17" s="111"/>
      <c r="F17" s="110" t="str">
        <f t="shared" si="2"/>
        <v xml:space="preserve"> </v>
      </c>
      <c r="G17" s="111"/>
      <c r="H17" s="110" t="str">
        <f t="shared" si="3"/>
        <v xml:space="preserve"> </v>
      </c>
      <c r="I17" s="111"/>
      <c r="J17" s="110" t="str">
        <f t="shared" si="4"/>
        <v xml:space="preserve"> </v>
      </c>
      <c r="K17" s="111"/>
      <c r="L17" s="110" t="str">
        <f t="shared" si="5"/>
        <v xml:space="preserve"> </v>
      </c>
      <c r="M17" s="111"/>
      <c r="N17" s="110" t="str">
        <f t="shared" si="6"/>
        <v xml:space="preserve"> </v>
      </c>
      <c r="O17" s="111"/>
      <c r="P17" s="110"/>
      <c r="Q17" s="106">
        <f>RESUMO!H18</f>
        <v>0</v>
      </c>
      <c r="T17" s="35"/>
    </row>
    <row r="18" spans="1:20" s="5" customFormat="1" ht="12.75" customHeight="1">
      <c r="A18" s="107">
        <v>9</v>
      </c>
      <c r="B18" s="108"/>
      <c r="C18" s="109">
        <f t="shared" si="0"/>
        <v>0</v>
      </c>
      <c r="D18" s="110" t="str">
        <f t="shared" si="1"/>
        <v xml:space="preserve"> </v>
      </c>
      <c r="E18" s="111"/>
      <c r="F18" s="110" t="str">
        <f t="shared" si="2"/>
        <v xml:space="preserve"> </v>
      </c>
      <c r="G18" s="111"/>
      <c r="H18" s="110" t="str">
        <f t="shared" si="3"/>
        <v xml:space="preserve"> </v>
      </c>
      <c r="I18" s="111"/>
      <c r="J18" s="110" t="str">
        <f t="shared" si="4"/>
        <v xml:space="preserve"> </v>
      </c>
      <c r="K18" s="111"/>
      <c r="L18" s="110" t="str">
        <f t="shared" si="5"/>
        <v xml:space="preserve"> </v>
      </c>
      <c r="M18" s="111"/>
      <c r="N18" s="110" t="str">
        <f t="shared" si="6"/>
        <v xml:space="preserve"> </v>
      </c>
      <c r="O18" s="111"/>
      <c r="P18" s="110"/>
      <c r="Q18" s="112"/>
      <c r="T18" s="35"/>
    </row>
    <row r="19" spans="1:20" s="5" customFormat="1" ht="12.75" customHeight="1">
      <c r="A19" s="107">
        <v>10</v>
      </c>
      <c r="B19" s="108" t="str">
        <f>RESUMO!C20</f>
        <v/>
      </c>
      <c r="C19" s="109">
        <f t="shared" si="0"/>
        <v>0</v>
      </c>
      <c r="D19" s="110" t="str">
        <f t="shared" si="1"/>
        <v xml:space="preserve"> </v>
      </c>
      <c r="E19" s="111"/>
      <c r="F19" s="110" t="str">
        <f t="shared" si="2"/>
        <v xml:space="preserve"> </v>
      </c>
      <c r="G19" s="111"/>
      <c r="H19" s="110" t="str">
        <f t="shared" si="3"/>
        <v xml:space="preserve"> </v>
      </c>
      <c r="I19" s="111"/>
      <c r="J19" s="110" t="str">
        <f t="shared" si="4"/>
        <v xml:space="preserve"> </v>
      </c>
      <c r="K19" s="111"/>
      <c r="L19" s="110" t="str">
        <f t="shared" si="5"/>
        <v xml:space="preserve"> </v>
      </c>
      <c r="M19" s="111"/>
      <c r="N19" s="110" t="str">
        <f t="shared" si="6"/>
        <v xml:space="preserve"> </v>
      </c>
      <c r="O19" s="111"/>
      <c r="P19" s="110"/>
      <c r="Q19" s="112"/>
      <c r="T19" s="35"/>
    </row>
    <row r="20" spans="1:20" s="5" customFormat="1" ht="12.75" customHeight="1">
      <c r="A20" s="107">
        <v>11</v>
      </c>
      <c r="B20" s="108" t="str">
        <f>RESUMO!C21</f>
        <v/>
      </c>
      <c r="C20" s="109">
        <f t="shared" si="0"/>
        <v>0</v>
      </c>
      <c r="D20" s="110" t="str">
        <f t="shared" si="1"/>
        <v xml:space="preserve"> </v>
      </c>
      <c r="E20" s="111"/>
      <c r="F20" s="110" t="str">
        <f t="shared" si="2"/>
        <v xml:space="preserve"> </v>
      </c>
      <c r="G20" s="111"/>
      <c r="H20" s="110" t="str">
        <f t="shared" si="3"/>
        <v xml:space="preserve"> </v>
      </c>
      <c r="I20" s="111"/>
      <c r="J20" s="110" t="str">
        <f t="shared" si="4"/>
        <v xml:space="preserve"> </v>
      </c>
      <c r="K20" s="111"/>
      <c r="L20" s="110" t="str">
        <f t="shared" si="5"/>
        <v xml:space="preserve"> </v>
      </c>
      <c r="M20" s="111"/>
      <c r="N20" s="110" t="str">
        <f t="shared" si="6"/>
        <v xml:space="preserve"> </v>
      </c>
      <c r="O20" s="111"/>
      <c r="P20" s="110"/>
      <c r="Q20" s="112"/>
      <c r="T20" s="35"/>
    </row>
    <row r="21" spans="1:20" s="5" customFormat="1" ht="12.75" customHeight="1">
      <c r="A21" s="107">
        <v>12</v>
      </c>
      <c r="B21" s="108"/>
      <c r="C21" s="109"/>
      <c r="D21" s="110"/>
      <c r="E21" s="111"/>
      <c r="F21" s="110"/>
      <c r="G21" s="111"/>
      <c r="H21" s="110"/>
      <c r="I21" s="111"/>
      <c r="J21" s="110"/>
      <c r="K21" s="111"/>
      <c r="L21" s="110"/>
      <c r="M21" s="111"/>
      <c r="N21" s="110"/>
      <c r="O21" s="111"/>
      <c r="P21" s="110"/>
      <c r="Q21" s="112"/>
      <c r="T21" s="35"/>
    </row>
    <row r="22" spans="1:20" s="5" customFormat="1" ht="12.75" customHeight="1" thickBot="1">
      <c r="A22" s="107">
        <v>20</v>
      </c>
      <c r="B22" s="108" t="str">
        <f>RESUMO!C22</f>
        <v/>
      </c>
      <c r="C22" s="109">
        <f>IFERROR(P22/$P$23,0)</f>
        <v>0</v>
      </c>
      <c r="D22" s="110" t="str">
        <f>IF(B22&lt;&gt;"",E22*P22," ")</f>
        <v xml:space="preserve"> </v>
      </c>
      <c r="E22" s="111"/>
      <c r="F22" s="110" t="str">
        <f>IF(B22&lt;&gt;"",G22*P22," ")</f>
        <v xml:space="preserve"> </v>
      </c>
      <c r="G22" s="111"/>
      <c r="H22" s="110" t="str">
        <f>IF(B22&lt;&gt;"",I22*P22," ")</f>
        <v xml:space="preserve"> </v>
      </c>
      <c r="I22" s="111"/>
      <c r="J22" s="110" t="str">
        <f>IF(B22&lt;&gt;"",K22*P22," ")</f>
        <v xml:space="preserve"> </v>
      </c>
      <c r="K22" s="111"/>
      <c r="L22" s="110" t="str">
        <f>IF(B22&lt;&gt;"",M22*P22," ")</f>
        <v xml:space="preserve"> </v>
      </c>
      <c r="M22" s="111"/>
      <c r="N22" s="110" t="str">
        <f>IF(B22&lt;&gt;"",O22*P22," ")</f>
        <v xml:space="preserve"> </v>
      </c>
      <c r="O22" s="111"/>
      <c r="P22" s="110"/>
      <c r="Q22" s="112"/>
      <c r="T22" s="35"/>
    </row>
    <row r="23" spans="1:20" ht="12.75" customHeight="1">
      <c r="A23" s="321" t="s">
        <v>13</v>
      </c>
      <c r="B23" s="321"/>
      <c r="C23" s="113">
        <f>SUMIF(C10:C22,"&gt;0",C10:C22)</f>
        <v>1</v>
      </c>
      <c r="D23" s="114">
        <f>SUMIF(D10:D22,"&gt;0",D10:D22)</f>
        <v>85167.91</v>
      </c>
      <c r="E23" s="115">
        <f>IF($P$23=0,0,D23/$P$23)</f>
        <v>0.1095</v>
      </c>
      <c r="F23" s="114">
        <f>SUMIF(F10:F22,"&gt;0",F10:F22)</f>
        <v>123535.84</v>
      </c>
      <c r="G23" s="115">
        <f>IF($P$23=0,0,F23/$P$23)</f>
        <v>0.1588</v>
      </c>
      <c r="H23" s="114">
        <f>SUMIF(H10:H22,"&gt;0",H10:H22)</f>
        <v>151407.37</v>
      </c>
      <c r="I23" s="115">
        <f>IF($P$23=0,0,H23/$P$23)</f>
        <v>0.19470000000000001</v>
      </c>
      <c r="J23" s="114">
        <f>SUMIF(J10:J22,"&gt;0",J10:J22)</f>
        <v>167021.97</v>
      </c>
      <c r="K23" s="115">
        <f>IF($P$23=0,0,J23/$P$23)</f>
        <v>0.21479999999999999</v>
      </c>
      <c r="L23" s="114">
        <f>SUMIF(L10:L22,"&gt;0",L10:L22)</f>
        <v>143161.69</v>
      </c>
      <c r="M23" s="115">
        <f>IF($P$23=0,0,L23/$P$23)</f>
        <v>0.18410000000000001</v>
      </c>
      <c r="N23" s="114">
        <f>SUMIF(N10:N22,"&gt;0",N10:N22)</f>
        <v>107431.26</v>
      </c>
      <c r="O23" s="115">
        <f>IF($P$23=0,0,N23/$P$23)</f>
        <v>0.1381</v>
      </c>
      <c r="P23" s="114">
        <f>SUMIF(P10:P22,"&gt;0",P10:P22)</f>
        <v>777726.04</v>
      </c>
      <c r="Q23" s="114">
        <f>SUMIF(Q10:Q22,"&gt;0",Q10:Q22)</f>
        <v>610507.92000000004</v>
      </c>
      <c r="T23" s="35"/>
    </row>
    <row r="24" spans="1:20" ht="12.75" customHeight="1">
      <c r="A24" s="325" t="s">
        <v>21</v>
      </c>
      <c r="B24" s="326"/>
      <c r="C24" s="116"/>
      <c r="D24" s="317" t="str">
        <f>IF($C$24&lt;&gt;"",(1-$C$25)*D$23," ")</f>
        <v xml:space="preserve"> </v>
      </c>
      <c r="E24" s="319">
        <f>E23</f>
        <v>0.1095</v>
      </c>
      <c r="F24" s="317" t="str">
        <f>IF($C$24&lt;&gt;"",(1-$C$25)*F$23," ")</f>
        <v xml:space="preserve"> </v>
      </c>
      <c r="G24" s="319">
        <f>G23</f>
        <v>0.1588</v>
      </c>
      <c r="H24" s="317" t="str">
        <f>IF($C$24&lt;&gt;"",(1-$C$25)*H$23," ")</f>
        <v xml:space="preserve"> </v>
      </c>
      <c r="I24" s="319">
        <f>I23</f>
        <v>0.19470000000000001</v>
      </c>
      <c r="J24" s="317" t="str">
        <f>IF($C$24&lt;&gt;"",(1-$C$25)*J$23," ")</f>
        <v xml:space="preserve"> </v>
      </c>
      <c r="K24" s="319">
        <f>K23</f>
        <v>0.21479999999999999</v>
      </c>
      <c r="L24" s="317" t="str">
        <f>IF($C$24&lt;&gt;"",(1-$C$25)*L$23," ")</f>
        <v xml:space="preserve"> </v>
      </c>
      <c r="M24" s="319">
        <f>M23</f>
        <v>0.18410000000000001</v>
      </c>
      <c r="N24" s="317" t="str">
        <f>IF($C$24&lt;&gt;"",(1-$C$25)*N$23," ")</f>
        <v xml:space="preserve"> </v>
      </c>
      <c r="O24" s="319">
        <f>O23</f>
        <v>0.1381</v>
      </c>
      <c r="P24" s="313" t="str">
        <f>IF(C24&lt;&gt;"",D24+F24+H24+J24+L24+N24," ")</f>
        <v xml:space="preserve"> </v>
      </c>
      <c r="Q24" s="315"/>
    </row>
    <row r="25" spans="1:20" ht="12.75" customHeight="1">
      <c r="A25" s="323" t="s">
        <v>22</v>
      </c>
      <c r="B25" s="324"/>
      <c r="C25" s="117" t="str">
        <f>IF(C24&lt;&gt;"",(1-(C24/P23))," ")</f>
        <v xml:space="preserve"> </v>
      </c>
      <c r="D25" s="318"/>
      <c r="E25" s="320"/>
      <c r="F25" s="318"/>
      <c r="G25" s="320"/>
      <c r="H25" s="318"/>
      <c r="I25" s="320"/>
      <c r="J25" s="318"/>
      <c r="K25" s="320"/>
      <c r="L25" s="318"/>
      <c r="M25" s="320"/>
      <c r="N25" s="317"/>
      <c r="O25" s="319"/>
      <c r="P25" s="314"/>
      <c r="Q25" s="316"/>
    </row>
    <row r="26" spans="1:20" s="6" customFormat="1" ht="12.75" customHeight="1" thickBot="1">
      <c r="A26" s="322" t="s">
        <v>19</v>
      </c>
      <c r="B26" s="322"/>
      <c r="C26" s="118"/>
      <c r="D26" s="119">
        <f>IF(C24&lt;&gt;"",D24,D23)</f>
        <v>85167.91</v>
      </c>
      <c r="E26" s="118">
        <f>E24</f>
        <v>0.1095</v>
      </c>
      <c r="F26" s="119">
        <f>IF(C24&lt;&gt;"",F24+D26,D26+F23)</f>
        <v>208703.75</v>
      </c>
      <c r="G26" s="118">
        <f>G24+E26</f>
        <v>0.26829999999999998</v>
      </c>
      <c r="H26" s="119">
        <f>IF(C24&lt;&gt;"",F26+H24,F26+H23)</f>
        <v>360111.12</v>
      </c>
      <c r="I26" s="118">
        <f>I24+G26</f>
        <v>0.46300000000000002</v>
      </c>
      <c r="J26" s="119">
        <f>IF(C24&lt;&gt;"",H26+J24,H26+J23)</f>
        <v>527133.09</v>
      </c>
      <c r="K26" s="118">
        <f>K24+I26</f>
        <v>0.67779999999999996</v>
      </c>
      <c r="L26" s="119">
        <f>IF(C24&lt;&gt;"",J26+L24,J26+L23)</f>
        <v>670294.78</v>
      </c>
      <c r="M26" s="118">
        <f>M24+K26</f>
        <v>0.8619</v>
      </c>
      <c r="N26" s="119">
        <f>IF(C24&lt;&gt;"",L26+N24,L26+N23)</f>
        <v>777726.04</v>
      </c>
      <c r="O26" s="118">
        <f>O24+M26</f>
        <v>1</v>
      </c>
      <c r="P26" s="120"/>
      <c r="Q26" s="121"/>
    </row>
    <row r="27" spans="1:20" ht="12.6" customHeight="1">
      <c r="A27" s="122"/>
      <c r="B27" s="123"/>
      <c r="C27" s="124"/>
      <c r="D27" s="125"/>
      <c r="E27" s="126"/>
      <c r="F27" s="125"/>
      <c r="G27" s="126"/>
      <c r="H27" s="125"/>
      <c r="I27" s="126"/>
      <c r="J27" s="125"/>
      <c r="K27" s="126"/>
      <c r="L27" s="125"/>
      <c r="M27" s="126"/>
      <c r="N27" s="125"/>
      <c r="O27" s="126"/>
    </row>
    <row r="32" spans="1:20">
      <c r="M32" s="293"/>
      <c r="N32" s="293"/>
      <c r="O32" s="293"/>
      <c r="P32" s="293"/>
    </row>
    <row r="33" spans="13:16">
      <c r="M33" s="294" t="s">
        <v>104</v>
      </c>
      <c r="N33" s="294"/>
      <c r="O33" s="294"/>
      <c r="P33" s="294"/>
    </row>
    <row r="34" spans="13:16">
      <c r="M34" s="295" t="s">
        <v>84</v>
      </c>
      <c r="N34" s="295"/>
      <c r="O34" s="295"/>
      <c r="P34" s="295"/>
    </row>
  </sheetData>
  <mergeCells count="37">
    <mergeCell ref="A23:B23"/>
    <mergeCell ref="A26:B26"/>
    <mergeCell ref="A25:B25"/>
    <mergeCell ref="A24:B24"/>
    <mergeCell ref="D24:D25"/>
    <mergeCell ref="D7:D9"/>
    <mergeCell ref="M7:M9"/>
    <mergeCell ref="L7:L9"/>
    <mergeCell ref="P24:P25"/>
    <mergeCell ref="Q24:Q25"/>
    <mergeCell ref="L24:L25"/>
    <mergeCell ref="M24:M25"/>
    <mergeCell ref="G24:G25"/>
    <mergeCell ref="H24:H25"/>
    <mergeCell ref="I24:I25"/>
    <mergeCell ref="J24:J25"/>
    <mergeCell ref="N24:N25"/>
    <mergeCell ref="K24:K25"/>
    <mergeCell ref="O24:O25"/>
    <mergeCell ref="F24:F25"/>
    <mergeCell ref="E24:E25"/>
    <mergeCell ref="M32:P32"/>
    <mergeCell ref="M33:P33"/>
    <mergeCell ref="M34:P34"/>
    <mergeCell ref="A1:A2"/>
    <mergeCell ref="B1:F1"/>
    <mergeCell ref="N7:N9"/>
    <mergeCell ref="F7:F9"/>
    <mergeCell ref="I7:I9"/>
    <mergeCell ref="B2:Q3"/>
    <mergeCell ref="E7:E9"/>
    <mergeCell ref="O7:O9"/>
    <mergeCell ref="K7:K9"/>
    <mergeCell ref="G7:G9"/>
    <mergeCell ref="H7:H9"/>
    <mergeCell ref="J7:J9"/>
    <mergeCell ref="B7:B9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64" orientation="landscape" r:id="rId1"/>
  <headerFooter alignWithMargins="0"/>
  <ignoredErrors>
    <ignoredError sqref="Q10:Q17 P24 B19:B22" unlockedFormula="1"/>
    <ignoredError sqref="E23:O2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RESUMO</vt:lpstr>
      <vt:lpstr>ORÇAMENTO</vt:lpstr>
      <vt:lpstr>CRONOGRAMA</vt:lpstr>
      <vt:lpstr>CRONOGRAMA!Area_de_impressao</vt:lpstr>
      <vt:lpstr>ORÇAMENTO!Area_de_impressao</vt:lpstr>
      <vt:lpstr>RESUMO!Area_de_impressao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Arcilio Ferreira</dc:creator>
  <cp:lastModifiedBy>Alessandra Couto</cp:lastModifiedBy>
  <cp:revision>52</cp:revision>
  <cp:lastPrinted>2024-03-06T20:39:39Z</cp:lastPrinted>
  <dcterms:created xsi:type="dcterms:W3CDTF">2012-02-24T19:16:29Z</dcterms:created>
  <dcterms:modified xsi:type="dcterms:W3CDTF">2024-03-13T18:11:38Z</dcterms:modified>
</cp:coreProperties>
</file>