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V:\planejamento\Projetos\SECRETARIA PLAN. ARQ. ENG\PROJETOS\INFRAESTRUTURA\QUARTEL POLICIA MILITAR\2025 - REFORMA\05. LICITAÇÃO\ORÇAMENTO\"/>
    </mc:Choice>
  </mc:AlternateContent>
  <xr:revisionPtr revIDLastSave="0" documentId="13_ncr:1_{1716E34F-B771-4359-A5B3-CD96BA400FD7}" xr6:coauthVersionLast="47" xr6:coauthVersionMax="47" xr10:uidLastSave="{00000000-0000-0000-0000-000000000000}"/>
  <bookViews>
    <workbookView xWindow="-120" yWindow="-120" windowWidth="29040" windowHeight="15840" tabRatio="786" xr2:uid="{00000000-000D-0000-FFFF-FFFF00000000}"/>
  </bookViews>
  <sheets>
    <sheet name="PLANILHA ORÇAMENTÁRIA" sheetId="1" r:id="rId1"/>
    <sheet name="CRONOGRAMA" sheetId="4" r:id="rId2"/>
  </sheets>
  <definedNames>
    <definedName name="_xlnm.Print_Area" localSheetId="1">CRONOGRAMA!$B$2:$M$42</definedName>
    <definedName name="_xlnm.Print_Area" localSheetId="0">'PLANILHA ORÇAMENTÁRIA'!$B$2:$M$293</definedName>
    <definedName name="Print_Titles" localSheetId="0">'PLANILHA ORÇAMENTÁRIA'!$12:$13</definedName>
    <definedName name="_xlnm.Print_Titles" localSheetId="0">'PLANILHA ORÇAMENTÁRIA'!$12:$13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L190" i="1" l="1"/>
  <c r="J190" i="1"/>
  <c r="J191" i="1"/>
  <c r="L191" i="1"/>
  <c r="L201" i="1"/>
  <c r="J201" i="1"/>
  <c r="J192" i="1"/>
  <c r="J194" i="1"/>
  <c r="J193" i="1"/>
  <c r="L195" i="1"/>
  <c r="L193" i="1"/>
  <c r="L194" i="1"/>
  <c r="L192" i="1"/>
  <c r="J195" i="1"/>
  <c r="M195" i="1" s="1"/>
  <c r="J196" i="1"/>
  <c r="L196" i="1"/>
  <c r="L197" i="1"/>
  <c r="J198" i="1"/>
  <c r="L198" i="1"/>
  <c r="J197" i="1"/>
  <c r="J199" i="1"/>
  <c r="L199" i="1"/>
  <c r="L200" i="1"/>
  <c r="J200" i="1"/>
  <c r="L189" i="1"/>
  <c r="J189" i="1"/>
  <c r="L37" i="1"/>
  <c r="J37" i="1"/>
  <c r="L29" i="1"/>
  <c r="J29" i="1"/>
  <c r="L25" i="1"/>
  <c r="J25" i="1"/>
  <c r="L26" i="1"/>
  <c r="J26" i="1"/>
  <c r="L115" i="1"/>
  <c r="J115" i="1"/>
  <c r="L183" i="1"/>
  <c r="J183" i="1"/>
  <c r="L232" i="1"/>
  <c r="J232" i="1"/>
  <c r="L233" i="1"/>
  <c r="J233" i="1"/>
  <c r="J213" i="1"/>
  <c r="L214" i="1"/>
  <c r="L213" i="1"/>
  <c r="J214" i="1"/>
  <c r="L202" i="1"/>
  <c r="J202" i="1"/>
  <c r="L226" i="1"/>
  <c r="L225" i="1"/>
  <c r="J225" i="1"/>
  <c r="J226" i="1"/>
  <c r="L227" i="1"/>
  <c r="J227" i="1"/>
  <c r="L228" i="1"/>
  <c r="J228" i="1"/>
  <c r="L256" i="1"/>
  <c r="J256" i="1"/>
  <c r="J170" i="1"/>
  <c r="J171" i="1"/>
  <c r="L174" i="1"/>
  <c r="J173" i="1"/>
  <c r="L173" i="1"/>
  <c r="L169" i="1"/>
  <c r="J169" i="1"/>
  <c r="J172" i="1"/>
  <c r="L170" i="1"/>
  <c r="L171" i="1"/>
  <c r="L172" i="1"/>
  <c r="J174" i="1"/>
  <c r="L180" i="1"/>
  <c r="L178" i="1"/>
  <c r="L175" i="1"/>
  <c r="L176" i="1"/>
  <c r="J177" i="1"/>
  <c r="J175" i="1"/>
  <c r="J178" i="1"/>
  <c r="L177" i="1"/>
  <c r="J180" i="1"/>
  <c r="M180" i="1" s="1"/>
  <c r="J176" i="1"/>
  <c r="J179" i="1"/>
  <c r="L179" i="1"/>
  <c r="L154" i="1"/>
  <c r="L156" i="1"/>
  <c r="L155" i="1"/>
  <c r="J156" i="1"/>
  <c r="J154" i="1"/>
  <c r="M154" i="1" s="1"/>
  <c r="J155" i="1"/>
  <c r="L114" i="1"/>
  <c r="J114" i="1"/>
  <c r="L110" i="1"/>
  <c r="J110" i="1"/>
  <c r="L104" i="1"/>
  <c r="J105" i="1"/>
  <c r="J104" i="1"/>
  <c r="L105" i="1"/>
  <c r="L77" i="1"/>
  <c r="J77" i="1"/>
  <c r="L78" i="1"/>
  <c r="J78" i="1"/>
  <c r="L79" i="1"/>
  <c r="J79" i="1"/>
  <c r="L80" i="1"/>
  <c r="J80" i="1"/>
  <c r="L81" i="1"/>
  <c r="J81" i="1"/>
  <c r="L53" i="1"/>
  <c r="L51" i="1"/>
  <c r="J51" i="1"/>
  <c r="J52" i="1"/>
  <c r="J53" i="1"/>
  <c r="M53" i="1" s="1"/>
  <c r="L52" i="1"/>
  <c r="L49" i="1"/>
  <c r="J49" i="1"/>
  <c r="J50" i="1"/>
  <c r="L50" i="1"/>
  <c r="L57" i="1"/>
  <c r="L55" i="1"/>
  <c r="J55" i="1"/>
  <c r="J58" i="1"/>
  <c r="J56" i="1"/>
  <c r="J57" i="1"/>
  <c r="L56" i="1"/>
  <c r="L58" i="1"/>
  <c r="L39" i="1"/>
  <c r="J39" i="1"/>
  <c r="L40" i="1"/>
  <c r="J40" i="1"/>
  <c r="L41" i="1"/>
  <c r="J41" i="1"/>
  <c r="L160" i="1"/>
  <c r="J160" i="1"/>
  <c r="L134" i="1"/>
  <c r="L132" i="1"/>
  <c r="L130" i="1"/>
  <c r="L129" i="1"/>
  <c r="L131" i="1"/>
  <c r="J134" i="1"/>
  <c r="J129" i="1"/>
  <c r="L133" i="1"/>
  <c r="J132" i="1"/>
  <c r="J130" i="1"/>
  <c r="J133" i="1"/>
  <c r="J131" i="1"/>
  <c r="J135" i="1"/>
  <c r="L135" i="1"/>
  <c r="L136" i="1"/>
  <c r="J136" i="1"/>
  <c r="L96" i="1"/>
  <c r="J96" i="1"/>
  <c r="L27" i="1"/>
  <c r="L30" i="1"/>
  <c r="J23" i="1"/>
  <c r="L28" i="1"/>
  <c r="J27" i="1"/>
  <c r="L23" i="1"/>
  <c r="J24" i="1"/>
  <c r="J30" i="1"/>
  <c r="L24" i="1"/>
  <c r="J28" i="1"/>
  <c r="L159" i="1"/>
  <c r="L16" i="1"/>
  <c r="J17" i="1"/>
  <c r="J16" i="1"/>
  <c r="L17" i="1"/>
  <c r="J162" i="1"/>
  <c r="L182" i="1"/>
  <c r="J181" i="1"/>
  <c r="L163" i="1"/>
  <c r="J142" i="1"/>
  <c r="L272" i="1"/>
  <c r="J272" i="1"/>
  <c r="L261" i="1"/>
  <c r="L257" i="1"/>
  <c r="J209" i="1"/>
  <c r="J222" i="1"/>
  <c r="J243" i="1"/>
  <c r="L243" i="1"/>
  <c r="J251" i="1"/>
  <c r="J260" i="1"/>
  <c r="J223" i="1"/>
  <c r="L240" i="1"/>
  <c r="J254" i="1"/>
  <c r="L266" i="1"/>
  <c r="J239" i="1"/>
  <c r="J245" i="1"/>
  <c r="L222" i="1"/>
  <c r="J261" i="1"/>
  <c r="L209" i="1"/>
  <c r="J241" i="1"/>
  <c r="J230" i="1"/>
  <c r="L212" i="1"/>
  <c r="J210" i="1"/>
  <c r="L244" i="1"/>
  <c r="L224" i="1"/>
  <c r="J252" i="1"/>
  <c r="J266" i="1"/>
  <c r="J231" i="1"/>
  <c r="J229" i="1"/>
  <c r="L220" i="1"/>
  <c r="L241" i="1"/>
  <c r="J255" i="1"/>
  <c r="L230" i="1"/>
  <c r="J257" i="1"/>
  <c r="J208" i="1"/>
  <c r="J244" i="1"/>
  <c r="L211" i="1"/>
  <c r="L251" i="1"/>
  <c r="J259" i="1"/>
  <c r="L255" i="1"/>
  <c r="J211" i="1"/>
  <c r="L208" i="1"/>
  <c r="J221" i="1"/>
  <c r="J219" i="1"/>
  <c r="L252" i="1"/>
  <c r="L234" i="1"/>
  <c r="L260" i="1"/>
  <c r="L246" i="1"/>
  <c r="L259" i="1"/>
  <c r="L258" i="1"/>
  <c r="J220" i="1"/>
  <c r="J246" i="1"/>
  <c r="L254" i="1"/>
  <c r="J258" i="1"/>
  <c r="J224" i="1"/>
  <c r="J242" i="1"/>
  <c r="J212" i="1"/>
  <c r="L245" i="1"/>
  <c r="L219" i="1"/>
  <c r="L223" i="1"/>
  <c r="L231" i="1"/>
  <c r="L210" i="1"/>
  <c r="L253" i="1"/>
  <c r="L239" i="1"/>
  <c r="J253" i="1"/>
  <c r="J234" i="1"/>
  <c r="L242" i="1"/>
  <c r="L229" i="1"/>
  <c r="J240" i="1"/>
  <c r="L221" i="1"/>
  <c r="J143" i="1"/>
  <c r="J141" i="1"/>
  <c r="L141" i="1"/>
  <c r="L161" i="1"/>
  <c r="J126" i="1"/>
  <c r="J187" i="1"/>
  <c r="J152" i="1"/>
  <c r="L168" i="1"/>
  <c r="L181" i="1"/>
  <c r="J182" i="1"/>
  <c r="J92" i="1"/>
  <c r="J128" i="1"/>
  <c r="J124" i="1"/>
  <c r="L151" i="1"/>
  <c r="L187" i="1"/>
  <c r="J188" i="1"/>
  <c r="L203" i="1"/>
  <c r="J203" i="1"/>
  <c r="J168" i="1"/>
  <c r="J185" i="1"/>
  <c r="J151" i="1"/>
  <c r="L152" i="1"/>
  <c r="L188" i="1"/>
  <c r="L97" i="1"/>
  <c r="L88" i="1"/>
  <c r="J102" i="1"/>
  <c r="J89" i="1"/>
  <c r="J87" i="1"/>
  <c r="L144" i="1"/>
  <c r="J163" i="1"/>
  <c r="L143" i="1"/>
  <c r="L162" i="1"/>
  <c r="L184" i="1"/>
  <c r="J186" i="1"/>
  <c r="L185" i="1"/>
  <c r="J184" i="1"/>
  <c r="L186" i="1"/>
  <c r="L65" i="1"/>
  <c r="L127" i="1"/>
  <c r="J113" i="1"/>
  <c r="J145" i="1"/>
  <c r="L158" i="1"/>
  <c r="L157" i="1"/>
  <c r="L146" i="1"/>
  <c r="J161" i="1"/>
  <c r="J158" i="1"/>
  <c r="J122" i="1"/>
  <c r="L142" i="1"/>
  <c r="J153" i="1"/>
  <c r="J144" i="1"/>
  <c r="L153" i="1"/>
  <c r="L145" i="1"/>
  <c r="J159" i="1"/>
  <c r="J157" i="1"/>
  <c r="J146" i="1"/>
  <c r="L91" i="1"/>
  <c r="L126" i="1"/>
  <c r="L123" i="1"/>
  <c r="L112" i="1"/>
  <c r="L102" i="1"/>
  <c r="J88" i="1"/>
  <c r="L117" i="1"/>
  <c r="L128" i="1"/>
  <c r="L122" i="1"/>
  <c r="L111" i="1"/>
  <c r="J123" i="1"/>
  <c r="J111" i="1"/>
  <c r="J116" i="1"/>
  <c r="L93" i="1"/>
  <c r="L124" i="1"/>
  <c r="J117" i="1"/>
  <c r="J127" i="1"/>
  <c r="J125" i="1"/>
  <c r="L90" i="1"/>
  <c r="J65" i="1"/>
  <c r="J91" i="1"/>
  <c r="L95" i="1"/>
  <c r="J112" i="1"/>
  <c r="L113" i="1"/>
  <c r="L125" i="1"/>
  <c r="L116" i="1"/>
  <c r="J82" i="1"/>
  <c r="L69" i="1"/>
  <c r="L76" i="1"/>
  <c r="L66" i="1"/>
  <c r="L94" i="1"/>
  <c r="J95" i="1"/>
  <c r="J94" i="1"/>
  <c r="J90" i="1"/>
  <c r="L87" i="1"/>
  <c r="L103" i="1"/>
  <c r="J66" i="1"/>
  <c r="L92" i="1"/>
  <c r="J93" i="1"/>
  <c r="L89" i="1"/>
  <c r="J103" i="1"/>
  <c r="J97" i="1"/>
  <c r="J68" i="1"/>
  <c r="J70" i="1"/>
  <c r="J76" i="1"/>
  <c r="L82" i="1"/>
  <c r="L68" i="1"/>
  <c r="L71" i="1"/>
  <c r="J67" i="1"/>
  <c r="J71" i="1"/>
  <c r="L67" i="1"/>
  <c r="J69" i="1"/>
  <c r="L70" i="1"/>
  <c r="L60" i="1"/>
  <c r="L54" i="1" l="1"/>
  <c r="J54" i="1"/>
  <c r="M197" i="1"/>
  <c r="M190" i="1"/>
  <c r="M191" i="1"/>
  <c r="M196" i="1"/>
  <c r="M201" i="1"/>
  <c r="M29" i="1"/>
  <c r="M192" i="1"/>
  <c r="M198" i="1"/>
  <c r="M193" i="1"/>
  <c r="M200" i="1"/>
  <c r="M199" i="1"/>
  <c r="M194" i="1"/>
  <c r="M37" i="1"/>
  <c r="M189" i="1"/>
  <c r="M25" i="1"/>
  <c r="M26" i="1"/>
  <c r="M115" i="1"/>
  <c r="M174" i="1"/>
  <c r="M227" i="1"/>
  <c r="M226" i="1"/>
  <c r="M232" i="1"/>
  <c r="M183" i="1"/>
  <c r="M233" i="1"/>
  <c r="M202" i="1"/>
  <c r="M213" i="1"/>
  <c r="M214" i="1"/>
  <c r="M225" i="1"/>
  <c r="M114" i="1"/>
  <c r="M256" i="1"/>
  <c r="M228" i="1"/>
  <c r="M212" i="1"/>
  <c r="M178" i="1"/>
  <c r="M169" i="1"/>
  <c r="M257" i="1"/>
  <c r="M234" i="1"/>
  <c r="M172" i="1"/>
  <c r="M173" i="1"/>
  <c r="M175" i="1"/>
  <c r="M171" i="1"/>
  <c r="M104" i="1"/>
  <c r="M170" i="1"/>
  <c r="M179" i="1"/>
  <c r="M176" i="1"/>
  <c r="M177" i="1"/>
  <c r="M156" i="1"/>
  <c r="M155" i="1"/>
  <c r="M80" i="1"/>
  <c r="M78" i="1"/>
  <c r="M110" i="1"/>
  <c r="M105" i="1"/>
  <c r="M27" i="1"/>
  <c r="M54" i="1"/>
  <c r="M81" i="1"/>
  <c r="M79" i="1"/>
  <c r="M77" i="1"/>
  <c r="M40" i="1"/>
  <c r="M52" i="1"/>
  <c r="M39" i="1"/>
  <c r="M57" i="1"/>
  <c r="M56" i="1"/>
  <c r="M51" i="1"/>
  <c r="M50" i="1"/>
  <c r="M49" i="1"/>
  <c r="M55" i="1"/>
  <c r="M58" i="1"/>
  <c r="M181" i="1"/>
  <c r="M41" i="1"/>
  <c r="M160" i="1"/>
  <c r="M131" i="1"/>
  <c r="M244" i="1"/>
  <c r="M182" i="1"/>
  <c r="M135" i="1"/>
  <c r="M132" i="1"/>
  <c r="M112" i="1"/>
  <c r="M96" i="1"/>
  <c r="M134" i="1"/>
  <c r="M133" i="1"/>
  <c r="M129" i="1"/>
  <c r="M136" i="1"/>
  <c r="M130" i="1"/>
  <c r="M66" i="1"/>
  <c r="M161" i="1"/>
  <c r="M30" i="1"/>
  <c r="M24" i="1"/>
  <c r="M159" i="1"/>
  <c r="M23" i="1"/>
  <c r="M28" i="1"/>
  <c r="J236" i="1"/>
  <c r="J274" i="1"/>
  <c r="L274" i="1"/>
  <c r="J263" i="1"/>
  <c r="L263" i="1"/>
  <c r="L248" i="1"/>
  <c r="L236" i="1"/>
  <c r="J248" i="1"/>
  <c r="J205" i="1"/>
  <c r="J216" i="1"/>
  <c r="M97" i="1"/>
  <c r="M240" i="1"/>
  <c r="L205" i="1"/>
  <c r="L216" i="1"/>
  <c r="J148" i="1"/>
  <c r="M151" i="1"/>
  <c r="J165" i="1"/>
  <c r="L165" i="1"/>
  <c r="L148" i="1"/>
  <c r="L119" i="1"/>
  <c r="J138" i="1"/>
  <c r="J119" i="1"/>
  <c r="L138" i="1"/>
  <c r="J99" i="1"/>
  <c r="L99" i="1"/>
  <c r="M102" i="1"/>
  <c r="L107" i="1"/>
  <c r="J107" i="1"/>
  <c r="M126" i="1"/>
  <c r="M162" i="1"/>
  <c r="J84" i="1"/>
  <c r="J73" i="1"/>
  <c r="L73" i="1"/>
  <c r="L84" i="1"/>
  <c r="M143" i="1"/>
  <c r="J19" i="1"/>
  <c r="L19" i="1"/>
  <c r="M253" i="1"/>
  <c r="M117" i="1"/>
  <c r="M163" i="1"/>
  <c r="M16" i="1"/>
  <c r="M17" i="1"/>
  <c r="M142" i="1"/>
  <c r="M92" i="1"/>
  <c r="M186" i="1"/>
  <c r="M203" i="1"/>
  <c r="M141" i="1"/>
  <c r="M184" i="1"/>
  <c r="M246" i="1"/>
  <c r="M272" i="1"/>
  <c r="M89" i="1"/>
  <c r="M124" i="1"/>
  <c r="M88" i="1"/>
  <c r="M158" i="1"/>
  <c r="M187" i="1"/>
  <c r="M211" i="1"/>
  <c r="M252" i="1"/>
  <c r="M260" i="1"/>
  <c r="M243" i="1"/>
  <c r="M242" i="1"/>
  <c r="M229" i="1"/>
  <c r="M245" i="1"/>
  <c r="M251" i="1"/>
  <c r="M222" i="1"/>
  <c r="M208" i="1"/>
  <c r="M82" i="1"/>
  <c r="M93" i="1"/>
  <c r="M224" i="1"/>
  <c r="M221" i="1"/>
  <c r="M259" i="1"/>
  <c r="M255" i="1"/>
  <c r="M231" i="1"/>
  <c r="M230" i="1"/>
  <c r="M239" i="1"/>
  <c r="M254" i="1"/>
  <c r="M223" i="1"/>
  <c r="M209" i="1"/>
  <c r="M219" i="1"/>
  <c r="M157" i="1"/>
  <c r="M258" i="1"/>
  <c r="M220" i="1"/>
  <c r="M266" i="1"/>
  <c r="M210" i="1"/>
  <c r="M241" i="1"/>
  <c r="M261" i="1"/>
  <c r="M185" i="1"/>
  <c r="M144" i="1"/>
  <c r="M95" i="1"/>
  <c r="M113" i="1"/>
  <c r="M65" i="1"/>
  <c r="M123" i="1"/>
  <c r="M128" i="1"/>
  <c r="M153" i="1"/>
  <c r="M152" i="1"/>
  <c r="M188" i="1"/>
  <c r="M168" i="1"/>
  <c r="M145" i="1"/>
  <c r="M91" i="1"/>
  <c r="M146" i="1"/>
  <c r="M127" i="1"/>
  <c r="M90" i="1"/>
  <c r="M76" i="1"/>
  <c r="M111" i="1"/>
  <c r="M87" i="1"/>
  <c r="M125" i="1"/>
  <c r="M103" i="1"/>
  <c r="M122" i="1"/>
  <c r="M116" i="1"/>
  <c r="M71" i="1"/>
  <c r="M69" i="1"/>
  <c r="M94" i="1"/>
  <c r="M70" i="1"/>
  <c r="M67" i="1"/>
  <c r="M68" i="1"/>
  <c r="J33" i="1"/>
  <c r="J60" i="1"/>
  <c r="M60" i="1" s="1"/>
  <c r="J43" i="1"/>
  <c r="J38" i="1"/>
  <c r="J35" i="1"/>
  <c r="J59" i="1"/>
  <c r="J48" i="1"/>
  <c r="J34" i="1"/>
  <c r="J32" i="1"/>
  <c r="J22" i="1"/>
  <c r="J31" i="1"/>
  <c r="J36" i="1"/>
  <c r="J42" i="1"/>
  <c r="L48" i="1"/>
  <c r="L59" i="1"/>
  <c r="L35" i="1"/>
  <c r="L22" i="1"/>
  <c r="L34" i="1"/>
  <c r="L33" i="1"/>
  <c r="L31" i="1"/>
  <c r="L42" i="1"/>
  <c r="L32" i="1"/>
  <c r="L43" i="1"/>
  <c r="L36" i="1"/>
  <c r="L38" i="1"/>
  <c r="M274" i="1" l="1"/>
  <c r="D25" i="4" s="1"/>
  <c r="M263" i="1"/>
  <c r="D23" i="4" s="1"/>
  <c r="M236" i="1"/>
  <c r="D21" i="4" s="1"/>
  <c r="M248" i="1"/>
  <c r="D22" i="4" s="1"/>
  <c r="M216" i="1"/>
  <c r="D20" i="4" s="1"/>
  <c r="M205" i="1"/>
  <c r="D19" i="4" s="1"/>
  <c r="M148" i="1"/>
  <c r="D17" i="4" s="1"/>
  <c r="M165" i="1"/>
  <c r="D18" i="4" s="1"/>
  <c r="M119" i="1"/>
  <c r="D15" i="4" s="1"/>
  <c r="M138" i="1"/>
  <c r="D16" i="4" s="1"/>
  <c r="M99" i="1"/>
  <c r="D13" i="4" s="1"/>
  <c r="M107" i="1"/>
  <c r="D14" i="4" s="1"/>
  <c r="L62" i="1"/>
  <c r="M84" i="1"/>
  <c r="D12" i="4" s="1"/>
  <c r="M73" i="1"/>
  <c r="D11" i="4" s="1"/>
  <c r="J62" i="1"/>
  <c r="J45" i="1"/>
  <c r="L45" i="1"/>
  <c r="M19" i="1"/>
  <c r="D8" i="4" s="1"/>
  <c r="M43" i="1"/>
  <c r="M32" i="1"/>
  <c r="M34" i="1"/>
  <c r="M59" i="1"/>
  <c r="M38" i="1"/>
  <c r="M42" i="1"/>
  <c r="M33" i="1"/>
  <c r="M36" i="1"/>
  <c r="M31" i="1"/>
  <c r="M35" i="1"/>
  <c r="M48" i="1"/>
  <c r="M22" i="1"/>
  <c r="M62" i="1" l="1"/>
  <c r="D10" i="4" s="1"/>
  <c r="M45" i="1"/>
  <c r="D9" i="4" s="1"/>
  <c r="J25" i="4"/>
  <c r="J20" i="4"/>
  <c r="J22" i="4"/>
  <c r="J23" i="4"/>
  <c r="J18" i="4"/>
  <c r="J11" i="4"/>
  <c r="J13" i="4"/>
  <c r="J12" i="4"/>
  <c r="J16" i="4"/>
  <c r="J15" i="4"/>
  <c r="J14" i="4"/>
  <c r="J17" i="4"/>
  <c r="J19" i="4" l="1"/>
  <c r="H19" i="4"/>
  <c r="J21" i="4"/>
  <c r="H21" i="4"/>
  <c r="F22" i="4"/>
  <c r="H22" i="4"/>
  <c r="F20" i="4"/>
  <c r="H20" i="4"/>
  <c r="F21" i="4"/>
  <c r="F19" i="4"/>
  <c r="F14" i="4"/>
  <c r="H14" i="4"/>
  <c r="H13" i="4"/>
  <c r="F13" i="4"/>
  <c r="F17" i="4"/>
  <c r="H17" i="4"/>
  <c r="F15" i="4"/>
  <c r="H15" i="4"/>
  <c r="F16" i="4"/>
  <c r="H16" i="4"/>
  <c r="J9" i="4"/>
  <c r="J10" i="4"/>
  <c r="M14" i="4" l="1"/>
  <c r="L14" i="4" s="1"/>
  <c r="M21" i="4"/>
  <c r="L21" i="4" s="1"/>
  <c r="M22" i="4"/>
  <c r="L22" i="4" s="1"/>
  <c r="M20" i="4"/>
  <c r="L20" i="4" s="1"/>
  <c r="M17" i="4"/>
  <c r="L17" i="4" s="1"/>
  <c r="M15" i="4"/>
  <c r="L15" i="4" s="1"/>
  <c r="M13" i="4"/>
  <c r="L13" i="4" s="1"/>
  <c r="M19" i="4"/>
  <c r="L19" i="4" s="1"/>
  <c r="M16" i="4"/>
  <c r="L16" i="4" s="1"/>
  <c r="F23" i="4" l="1"/>
  <c r="H23" i="4"/>
  <c r="M23" i="4" l="1"/>
  <c r="L23" i="4" s="1"/>
  <c r="J267" i="1"/>
  <c r="J269" i="1" s="1"/>
  <c r="F25" i="4"/>
  <c r="H25" i="4"/>
  <c r="L267" i="1" l="1"/>
  <c r="L269" i="1" s="1"/>
  <c r="M25" i="4"/>
  <c r="L25" i="4" s="1"/>
  <c r="J8" i="4" l="1"/>
  <c r="H8" i="4"/>
  <c r="M267" i="1"/>
  <c r="M269" i="1" l="1"/>
  <c r="D24" i="4" s="1"/>
  <c r="J24" i="4" s="1"/>
  <c r="J27" i="4" s="1"/>
  <c r="F24" i="4" l="1"/>
  <c r="H24" i="4"/>
  <c r="D27" i="4"/>
  <c r="H18" i="4"/>
  <c r="M24" i="4" l="1"/>
  <c r="L24" i="4" s="1"/>
  <c r="F18" i="4"/>
  <c r="M18" i="4" l="1"/>
  <c r="L18" i="4" s="1"/>
  <c r="L277" i="1"/>
  <c r="J277" i="1"/>
  <c r="M277" i="1" l="1"/>
  <c r="H9" i="4" l="1"/>
  <c r="H10" i="4"/>
  <c r="F12" i="4"/>
  <c r="H12" i="4"/>
  <c r="F8" i="4"/>
  <c r="M12" i="4" l="1"/>
  <c r="L12" i="4" s="1"/>
  <c r="M8" i="4"/>
  <c r="L8" i="4" s="1"/>
  <c r="F9" i="4"/>
  <c r="M9" i="4" l="1"/>
  <c r="L9" i="4" s="1"/>
  <c r="F10" i="4"/>
  <c r="M10" i="4" l="1"/>
  <c r="L10" i="4" s="1"/>
  <c r="H11" i="4"/>
  <c r="F11" i="4"/>
  <c r="M11" i="4" l="1"/>
  <c r="L11" i="4" s="1"/>
  <c r="H27" i="4"/>
  <c r="G27" i="4" s="1"/>
  <c r="M279" i="1"/>
  <c r="F27" i="4" l="1"/>
  <c r="I27" i="4" s="1"/>
  <c r="E27" i="4" l="1"/>
  <c r="E28" i="4" s="1"/>
  <c r="M28" i="4"/>
  <c r="L28" i="4" s="1"/>
  <c r="F28" i="4"/>
  <c r="H28" i="4" s="1"/>
  <c r="J28" i="4" s="1"/>
  <c r="G28" i="4" l="1"/>
  <c r="I28" i="4" s="1"/>
</calcChain>
</file>

<file path=xl/sharedStrings.xml><?xml version="1.0" encoding="utf-8"?>
<sst xmlns="http://schemas.openxmlformats.org/spreadsheetml/2006/main" count="1111" uniqueCount="440">
  <si>
    <t>PLANILHA DE ORÇAMENTO DISCRIMINADA</t>
  </si>
  <si>
    <t>BDI</t>
  </si>
  <si>
    <t>Item</t>
  </si>
  <si>
    <t>Sub</t>
  </si>
  <si>
    <t>Discriminação</t>
  </si>
  <si>
    <t>Quant.</t>
  </si>
  <si>
    <t>Und.</t>
  </si>
  <si>
    <t xml:space="preserve"> Material</t>
  </si>
  <si>
    <t>Mão de Obra</t>
  </si>
  <si>
    <t>Valor Total</t>
  </si>
  <si>
    <t>Unit.</t>
  </si>
  <si>
    <t>Total</t>
  </si>
  <si>
    <t>REFERENCIAL</t>
  </si>
  <si>
    <t>CÓDIGO</t>
  </si>
  <si>
    <t>SINAPI</t>
  </si>
  <si>
    <t>SUB-TOTAL</t>
  </si>
  <si>
    <t>TOTAL</t>
  </si>
  <si>
    <t>TOTAL MATERIAL</t>
  </si>
  <si>
    <t>TOTAL MÃO DE OBRA</t>
  </si>
  <si>
    <t>TOTAL MATERIAL + MÃO DE OBRA</t>
  </si>
  <si>
    <t>ITEM</t>
  </si>
  <si>
    <t>DISCRIMINAÇÃO</t>
  </si>
  <si>
    <t>VALOR TOTAL</t>
  </si>
  <si>
    <t>MÊS 01 - 30 DIAS</t>
  </si>
  <si>
    <t>ACUMULADO</t>
  </si>
  <si>
    <t>%</t>
  </si>
  <si>
    <t>R$</t>
  </si>
  <si>
    <t>2.2</t>
  </si>
  <si>
    <t>2.1</t>
  </si>
  <si>
    <t>3.1</t>
  </si>
  <si>
    <t>3.2</t>
  </si>
  <si>
    <t>1.2</t>
  </si>
  <si>
    <t>BDI-1</t>
  </si>
  <si>
    <t>_________________________________________</t>
  </si>
  <si>
    <t>1.1</t>
  </si>
  <si>
    <t>3.3</t>
  </si>
  <si>
    <t>FELIPE BOGONI</t>
  </si>
  <si>
    <t>2.3</t>
  </si>
  <si>
    <t>FORNECIMENTO E INSTALAÇÃO DE PLACA DE OBRA COM CHAPA GALVANIZADA E ESTRUTURA DE MADEIRA. AF_03/2022_PS</t>
  </si>
  <si>
    <t>2.4</t>
  </si>
  <si>
    <t>2.5</t>
  </si>
  <si>
    <t>2.6</t>
  </si>
  <si>
    <t>2.7</t>
  </si>
  <si>
    <t>2.8</t>
  </si>
  <si>
    <t>2.9</t>
  </si>
  <si>
    <t>2.10</t>
  </si>
  <si>
    <t>ARMAÇÃO DE PILAR OU VIGA DE ESTRUTURA CONVENCIONAL DE CONCRETO ARMADO UTILIZANDO AÇO CA-60 DE 5,0 MM - MONTAGEM. AF_06/2022</t>
  </si>
  <si>
    <t>ARMAÇÃO DE PILAR OU VIGA DE ESTRUTURA CONVENCIONAL DE CONCRETO ARMADO UTILIZANDO AÇO CA-50 DE 8,0 MM - MONTAGEM. AF_06/2022</t>
  </si>
  <si>
    <t>ARMAÇÃO DE PILAR OU VIGA DE ESTRUTURA CONVENCIONAL DE CONCRETO ARMADO UTILIZANDO AÇO CA-50 DE 10,0 MM - MONTAGEM. AF_06/2022</t>
  </si>
  <si>
    <t>CONCRETAGEM DE PILARES, FCK = 25 MPA, COM USO DE BOMBA - LANÇAMENTO, ADENSAMENTO E ACABAMENTO. AF_02/2022_PS</t>
  </si>
  <si>
    <t>IMPERMEABILIZAÇÃO DE SUPERFÍCIE COM EMULSÃO ASFÁLTICA, 2 DEMÃOS. AF_09/2023</t>
  </si>
  <si>
    <t>LASTRO COM MATERIAL GRANULAR (PEDRA BRITADA N.1 E PEDRA BRITADA N.2), APLICADO EM PISOS OU LAJES SOBRE SOLO, ESPESSURA DE *10 CM*. AF_01/2024</t>
  </si>
  <si>
    <t>CONTRAPISO EM ARGAMASSA TRAÇO 1:4 (CIMENTO E AREIA), PREPARO MECÂNICO COM BETONEIRA 400 L, APLICADO EM ÁREAS SECAS SOBRE LAJE, ADERIDO, ACABAMENTO NÃO REFORÇADO, ESPESSURA 2CM. AF_07/2021</t>
  </si>
  <si>
    <t>DEMOLIÇÃO DE REVESTIMENTO CERÂMICO, DE FORMA MECANIZADA COM MARTELETE, SEM REAPROVEITAMENTO. AF_09/2023</t>
  </si>
  <si>
    <t>REVESTIMENTO CERÂMICO PARA PISO COM PLACAS TIPO ESMALTADA DE DIMENSÕES 60X60 CM APLICADA EM AMBIENTES DE ÁREA MAIOR QUE 10 M2. AF_02/2023_PE</t>
  </si>
  <si>
    <t>RODAPÉ CERÂMICO DE 7CM DE ALTURA COM PLACAS TIPO ESMALTADA DE DIMENSÕES 60X60CM. AF_02/2023</t>
  </si>
  <si>
    <t>DEMOLIÇÃO DE ALVENARIA DE BLOCO FURADO, DE FORMA MANUAL, SEM REAPROVEITAMENTO. AF_09/2023</t>
  </si>
  <si>
    <t>ALVENARIA DE VEDAÇÃO DE BLOCOS CERÂMICOS FURADOS NA HORIZONTAL DE 11,5X19X19 CM (ESPESSURA 11,5 CM) E ARGAMASSA DE ASSENTAMENTO COM PREPARO EM BETONEIRA. AF_12/2021</t>
  </si>
  <si>
    <t>MASSA ÚNICA, EM ARGAMASSA TRAÇO 1:2:8, PREPARO MECÂNICO, APLICADA MANUALMENTE EM PAREDES INTERNAS DE AMBIENTES COM ÁREA ENTRE 5M² E 10M², E = 17,5MM, COM TALISCAS. AF_03/2024</t>
  </si>
  <si>
    <t>FORRO EM RÉGUAS DE PVC, LISO, PARA AMBIENTES COMERCIAIS, INCLUSIVE ESTRUTURA BIDIRECIONAL DE FIXAÇÃO. AF_08/2023_PS</t>
  </si>
  <si>
    <t>CALHA EM CHAPA DE AÇO GALVANIZADO NÚMERO 24, DESENVOLVIMENTO DE 50 CM, INCLUSO TRANSPORTE VERTICAL. AF_07/2019</t>
  </si>
  <si>
    <t>RUFO EM CHAPA DE AÇO GALVANIZADO NÚMERO 24, CORTE DE 25 CM, INCLUSO TRANSPORTE VERTICAL. AF_07/2019</t>
  </si>
  <si>
    <t>TUBO PVC, SERIE NORMAL, ESGOTO PREDIAL, DN 100 MM, FORNECIDO E INSTALADO EM RAMAL DE DESCARGA OU RAMAL DE ESGOTO SANITÁRIO. AF_08/2022</t>
  </si>
  <si>
    <t>FUNDO SELADOR ACRÍLICO, APLICAÇÃO MANUAL EM PAREDE, UMA DEMÃO. AF_04/2023</t>
  </si>
  <si>
    <t>EMASSAMENTO COM MASSA LÁTEX, APLICAÇÃO EM PAREDE, DUAS DEMÃOS, LIXAMENTO MANUAL. AF_04/2023</t>
  </si>
  <si>
    <t>PINTURA LÁTEX ACRÍLICA PREMIUM, APLICAÇÃO MANUAL EM PAREDES, DUAS DEMÃOS. AF_04/2023</t>
  </si>
  <si>
    <t>REMOÇÃO DE JANELAS, DE FORMA MANUAL, SEM REAPROVEITAMENTO. AF_09/2023</t>
  </si>
  <si>
    <t>INTERRUPTOR SIMPLES (1 MÓDULO), 10A/250V, INCLUINDO SUPORTE E PLACA - FORNECIMENTO E INSTALAÇÃO. AF_03/2023</t>
  </si>
  <si>
    <t>TOMADA MÉDIA DE EMBUTIR (1 MÓDULO), 2P+T 10 A, INCLUINDO SUPORTE E PLACA - FORNECIMENTO E INSTALAÇÃO. AF_03/2023</t>
  </si>
  <si>
    <t>ELETRODUTO FLEXÍVEL CORRUGADO, PVC, DN 25 MM (3/4"), PARA CIRCUITOS TERMINAIS, INSTALADO EM PAREDE - FORNECIMENTO E INSTALAÇÃO. AF_03/2023</t>
  </si>
  <si>
    <t>CAIXA RETANGULAR 4" X 2" MÉDIA (1,30 M DO PISO), PVC, INSTALADA EM PAREDE - FORNECIMENTO E INSTALAÇÃO. AF_03/2023</t>
  </si>
  <si>
    <t>ELETRICISTA COM ENCARGOS COMPLEMENTARES</t>
  </si>
  <si>
    <t>VERGA MOLDADA IN LOCO EM CONCRETO, ESPESSURA DE *15* CM. AF_03/2024</t>
  </si>
  <si>
    <t>CONTRAVERGA MOLDADA IN LOCO EM CONCRETO, ESPESSURA DE *15* CM. AF_03/2024</t>
  </si>
  <si>
    <t>MÊS 02 - 60 DIAS</t>
  </si>
  <si>
    <t/>
  </si>
  <si>
    <t>ARMAÇÃO DE SAPATA ISOLADA, VIGA BALDRAME E SAPATA CORRIDA UTILIZANDO AÇO CA-60 DE 5 MM - MONTAGEM. AF_01/2024</t>
  </si>
  <si>
    <t>ARMAÇÃO DE SAPATA ISOLADA, VIGA BALDRAME E SAPATA CORRIDA UTILIZANDO AÇO CA-50 DE 8 MM - MONTAGEM. AF_01/2024</t>
  </si>
  <si>
    <t>ARMAÇÃO DE SAPATA ISOLADA, VIGA BALDRAME E SAPATA CORRIDA UTILIZANDO AÇO CA-50 DE 10 MM - MONTAGEM. AF_01/2024</t>
  </si>
  <si>
    <t>CABO DE COBRE FLEXÍVEL ISOLADO, 1,5 MM², ANTI-CHAMA 450/750 V, PARA CIRCUITOS TERMINAIS - FORNECIMENTO E INSTALAÇÃO. AF_03/2023</t>
  </si>
  <si>
    <t>REMOÇÃO DE PORTAS, DE FORMA MANUAL, SEM REAPROVEITAMENTO. AF_09/2023</t>
  </si>
  <si>
    <t>H</t>
  </si>
  <si>
    <t>UN</t>
  </si>
  <si>
    <t>M2</t>
  </si>
  <si>
    <t>M</t>
  </si>
  <si>
    <t>M3</t>
  </si>
  <si>
    <t>KG</t>
  </si>
  <si>
    <t>ARMAÇÃO DE LAJE DE ESTRUTURA CONVENCIONAL DE CONCRETO ARMADO UTILIZANDO AÇO CA-50 DE 8,0 MM - MONTAGEM. AF_06/2022</t>
  </si>
  <si>
    <t>ARMAÇÃO DE LAJE DE ESTRUTURA CONVENCIONAL DE CONCRETO ARMADO UTILIZANDO AÇO CA-60 DE 5,0 MM - MONTAGEM. AF_06/2022</t>
  </si>
  <si>
    <t>REATERRO MANUAL DE VALAS, COM COMPACTADOR DE SOLOS DE PERCUSSÃO. AF_08/2023</t>
  </si>
  <si>
    <t>CHAPISCO APLICADO EM ALVENARIA (COM PRESENÇA DE VÃOS) E ESTRUTURAS DE CONCRETO DE FACHADA, COM COLHER DE PEDREIRO. ARGAMASSA TRAÇO 1:3 COM PREPARO EM BETONEIRA 400L. AF_10/2022</t>
  </si>
  <si>
    <t>CHAPISCO APLICADO EM ALVENARIAS E ESTRUTURAS DE CONCRETO INTERNAS, COM COLHER DE PEDREIRO. ARGAMASSA TRAÇO 1:3 COM PREPARO EM BETONEIRA 400L. AF_10/2022</t>
  </si>
  <si>
    <t>CONCRETAGEM DE VIGAS E LAJES, FCK=25 MPA, PARA LAJES MACIÇAS OU NERVURADAS COM USO DE BOMBA - LANÇAMENTO, ADENSAMENTO E ACABAMENTO. AF_02/2022_PS</t>
  </si>
  <si>
    <t>CONTRAPISO EM ARGAMASSA TRAÇO 1:4 (CIMENTO E AREIA), PREPARO MECÂNICO COM BETONEIRA 400 L, APLICADO EM ÁREAS MOLHADAS SOBRE LAJE, ADERIDO, ACABAMENTO NÃO REFORÇADO, ESPESSURA 2CM. AF_07/2021</t>
  </si>
  <si>
    <t>DEMOLIÇÃO DE PILARES E VIGAS EM CONCRETO ARMADO, DE FORMA MECANIZADA COM MARTELETE, SEM REAPROVEITAMENTO. AF_09/2023</t>
  </si>
  <si>
    <t>DEMOLIÇÃO DE PISO DE CONCRETO SIMPLES, DE FORMA MECANIZADA COM MARTELETE, SEM REAPROVEITAMENTO. AF_09/2023</t>
  </si>
  <si>
    <t>REMOÇÃO CALHAS E RUFOS, DE FORMA MANUAL, SEM REAPROVEITAMENTO. AF_09/2023</t>
  </si>
  <si>
    <t>REMOÇÃO DE FORROS DE DRYWALL, PVC E FIBROMINERAL, DE FORMA MANUAL, SEM REAPROVEITAMENTO. AF_09/2023</t>
  </si>
  <si>
    <t>REMOÇÃO DE LOUÇAS, DE FORMA MANUAL, SEM REAPROVEITAMENTO. AF_09/2023</t>
  </si>
  <si>
    <t>REMOÇÃO DE METAIS SANITÁRIOS, DE FORMA MANUAL, SEM REAPROVEITAMENTO. AF_09/2023</t>
  </si>
  <si>
    <t>REMOÇÃO DE TELHAS DE FIBROCIMENTO, METÁLICA E CERÂMICA, DE FORMA MECANIZADA, COM USO DE GUINDASTE, SEM REAPROVEITAMENTO. AF_09/2023</t>
  </si>
  <si>
    <t>REMOÇÃO DE TRAMA METÁLICA OU DE MADEIRA PARA FORRO, DE FORMA MANUAL, SEM REAPROVEITAMENTO. AF_09/2023</t>
  </si>
  <si>
    <t>COTOVELO RETO 90º PARA ELETROCALHA, LISA OU PERFURADA EM AÇO GALVANIZADO, LARGURA DE 50MM E ALTURA DE 50MM - FORNECIMENTO E INSTALAÇÃO. AF_04/2023</t>
  </si>
  <si>
    <t>ELETROCALHA LISA OU PERFURADA EM AÇO GALVANIZADO, LARGURA 50MM E ALTURA 50MM, INCLUSIVE EMENDA E FIXAÇÃO - FORNECIMENTO E INSTALAÇÃO. AF_04/2023</t>
  </si>
  <si>
    <t>TÊ HORIZONTAL 90º, PARA ELETROCALHA, LISA OU PERFURADA EM AÇO GALVANIZADO, LARGURA DE 50MM E ALTURA DE 50MM - FORNECIMENTO E INSTALAÇÃO. AF_04/2023</t>
  </si>
  <si>
    <t>CONTRAMARCO DE AÇO, FIXAÇÃO COM PARAFUSO - FORNECIMENTO E INSTALAÇÃO. AF_11/2024</t>
  </si>
  <si>
    <t>ACABAMENTOS PARA FORRO (RODA-FORRO EM PERFIL METÁLICO E PLÁSTICO). AF_08/2023</t>
  </si>
  <si>
    <t>ACABAMENTOS PARA FORRO (SANCA DE GESSO, MONTADA NA OBRA). AF_08/2023_PS</t>
  </si>
  <si>
    <t>FORRO EM PLACAS DE GESSO, PARA AMBIENTES COMERCIAIS. AF_08/2023_PS</t>
  </si>
  <si>
    <t>ESCAVAÇÃO MANUAL PARA VIGA BALDRAME OU SAPATA CORRIDA (INCLUINDO ESCAVAÇÃO PARA COLOCAÇÃO DE FÔRMAS). AF_01/2024</t>
  </si>
  <si>
    <t>ESCAVAÇÃO MECANIZADA PARA BLOCO DE COROAMENTO OU SAPATA COM RETROESCAVADEIRA (INCLUINDO ESCAVAÇÃO PARA COLOCAÇÃO DE FÔRMAS). AF_01/2024</t>
  </si>
  <si>
    <t>FABRICAÇÃO, MONTAGEM E DESMONTAGEM DE FÔRMA PARA SAPATA, EM CHAPA DE MADEIRA COMPENSADA RESINADA, E=17 MM, 4 UTILIZAÇÕES. AF_01/2024</t>
  </si>
  <si>
    <t>FABRICAÇÃO, MONTAGEM E DESMONTAGEM DE FÔRMA PARA VIGA BALDRAME, EM CHAPA DE MADEIRA COMPENSADA RESINADA, E=17 MM, 4 UTILIZAÇÕES. AF_01/2024</t>
  </si>
  <si>
    <t>MONTAGEM E DESMONTAGEM DE FÔRMA DE PILARES RETANGULARES E ESTRUTURAS SIMILARES, PÉ-DIREITO SIMPLES, EM CHAPA DE MADEIRA COMPENSADA RESINADA, 4 UTILIZAÇÕES. AF_09/2020</t>
  </si>
  <si>
    <t>MONTAGEM E DESMONTAGEM DE FÔRMA DE VIGA, ESCORAMENTO METÁLICO, PÉ-DIREITO SIMPLES, EM CHAPA DE MADEIRA RESINADA, 4 UTILIZAÇÕES. AF_09/2020</t>
  </si>
  <si>
    <t>LUMINÁRIA ARANDELA TIPO MEIA LUA, DE SOBREPOR, COM 1 LÂMPADA LED DE 6 W, SEM REATOR - FORNECIMENTO E INSTALAÇÃO. AF_09/2024</t>
  </si>
  <si>
    <t>LUMINÁRIA TIPO PLAFON CIRCULAR, DE SOBREPOR, COM LED DE 12/13 W - FORNECIMENTO E INSTALAÇÃO. AF_09/2024</t>
  </si>
  <si>
    <t>IMPERMEABILIZAÇÃO DE SUPERFÍCIE COM ARGAMASSA POLIMÉRICA / MEMBRANA ACRÍLICA, 3 DEMÃOS. AF_09/2023</t>
  </si>
  <si>
    <t>CABO DE COBRE FLEXÍVEL ISOLADO, 4 MM², ANTI-CHAMA 450/750 V, PARA CIRCUITOS TERMINAIS - FORNECIMENTO E INSTALAÇÃO. AF_03/2023</t>
  </si>
  <si>
    <t>CAIXA RETANGULAR 4" X 2" ALTA (2,00 M DO PISO), PVC, INSTALADA EM PAREDE - FORNECIMENTO E INSTALAÇÃO. AF_03/2023</t>
  </si>
  <si>
    <t>CAIXA RETANGULAR 4" X 2" BAIXA (0,30 M DO PISO), PVC, INSTALADA EM PAREDE - FORNECIMENTO E INSTALAÇÃO. AF_03/2023</t>
  </si>
  <si>
    <t>CURVA 90 GRAUS PARA ELETRODUTO, PVC, ROSCÁVEL, DN 25 MM (3/4"), PARA CIRCUITOS TERMINAIS, INSTALADA EM PAREDE - FORNECIMENTO E INSTALAÇÃO. AF_03/2023</t>
  </si>
  <si>
    <t>ELETRODUTO FLEXÍVEL CORRUGADO, PVC, DN 25 MM (3/4"), PARA CIRCUITOS TERMINAIS, INSTALADO EM FORRO - FORNECIMENTO E INSTALAÇÃO. AF_03/2023</t>
  </si>
  <si>
    <t>ELETRODUTO RÍGIDO ROSCÁVEL, PVC, DN 25 MM (3/4"), PARA CIRCUITOS TERMINAIS, INSTALADO EM PAREDE - FORNECIMENTO E INSTALAÇÃO. AF_03/2023</t>
  </si>
  <si>
    <t>INTERRUPTOR PARALELO (1 MÓDULO) COM 1 TOMADA DE EMBUTIR 2P+T 10 A, INCLUINDO SUPORTE E PLACA - FORNECIMENTO E INSTALAÇÃO. AF_03/2023</t>
  </si>
  <si>
    <t>INTERRUPTOR SIMPLES (1 MÓDULO) COM 1 TOMADA DE EMBUTIR 2P+T 10 A, INCLUINDO SUPORTE E PLACA - FORNECIMENTO E INSTALAÇÃO. AF_03/2023</t>
  </si>
  <si>
    <t>INTERRUPTOR SIMPLES (3 MÓDULOS), 10A/250V, INCLUINDO SUPORTE E PLACA - FORNECIMENTO E INSTALAÇÃO. AF_03/2023</t>
  </si>
  <si>
    <t>TOMADA ALTA DE EMBUTIR (1 MÓDULO), 2P+T 10 A, INCLUINDO SUPORTE E PLACA - FORNECIMENTO E INSTALAÇÃO. AF_03/2023</t>
  </si>
  <si>
    <t>TOMADA ALTA DE EMBUTIR (1 MÓDULO), 2P+T 20 A, INCLUINDO SUPORTE E PLACA - FORNECIMENTO E INSTALAÇÃO. AF_03/2023</t>
  </si>
  <si>
    <t>TOMADA BAIXA DE EMBUTIR (1 MÓDULO), 2P+T 10 A, INCLUINDO SUPORTE E PLACA - FORNECIMENTO E INSTALAÇÃO. AF_03/2023</t>
  </si>
  <si>
    <t>TOMADA BAIXA DE EMBUTIR (2 MÓDULOS), 2P+T 10 A, INCLUINDO SUPORTE E PLACA - FORNECIMENTO E INSTALAÇÃO. AF_03/2023</t>
  </si>
  <si>
    <t>CAIXA SIFONADA, PVC, DN 100 X 100 X 50 MM, JUNTA ELÁSTICA, FORNECIDA E INSTALADA EM RAMAL DE DESCARGA OU EM RAMAL DE ESGOTO SANITÁRIO. AF_08/2022</t>
  </si>
  <si>
    <t>CURVA LONGA 90 GRAUS, PVC, SERIE NORMAL, ESGOTO PREDIAL, DN 75 MM, JUNTA ELÁSTICA, FORNECIDO E INSTALADO EM RAMAL DE DESCARGA OU RAMAL DE ESGOTO SANITÁRIO. AF_08/2022</t>
  </si>
  <si>
    <t>JOELHO 45 GRAUS, PVC, SERIE NORMAL, ESGOTO PREDIAL, DN 100 MM, JUNTA ELÁSTICA, FORNECIDO E INSTALADO EM RAMAL DE DESCARGA OU RAMAL DE ESGOTO SANITÁRIO. AF_08/2022</t>
  </si>
  <si>
    <t>JOELHO 45 GRAUS, PVC, SERIE NORMAL, ESGOTO PREDIAL, DN 40 MM, JUNTA SOLDÁVEL, FORNECIDO E INSTALADO EM RAMAL DE DESCARGA OU RAMAL DE ESGOTO SANITÁRIO. AF_08/2022</t>
  </si>
  <si>
    <t>JOELHO 45 GRAUS, PVC, SERIE NORMAL, ESGOTO PREDIAL, DN 50 MM, JUNTA ELÁSTICA, FORNECIDO E INSTALADO EM RAMAL DE DESCARGA OU RAMAL DE ESGOTO SANITÁRIO. AF_08/2022</t>
  </si>
  <si>
    <t>JOELHO 45 GRAUS, PVC, SERIE NORMAL, ESGOTO PREDIAL, DN 75 MM, JUNTA ELÁSTICA, FORNECIDO E INSTALADO EM RAMAL DE DESCARGA OU RAMAL DE ESGOTO SANITÁRIO. AF_08/2022</t>
  </si>
  <si>
    <t>JOELHO 90 GRAUS, PVC, SERIE NORMAL, ESGOTO PREDIAL, DN 100 MM, JUNTA ELÁSTICA, FORNECIDO E INSTALADO EM RAMAL DE DESCARGA OU RAMAL DE ESGOTO SANITÁRIO. AF_08/2022</t>
  </si>
  <si>
    <t>JOELHO 90 GRAUS, PVC, SERIE NORMAL, ESGOTO PREDIAL, DN 40 MM, JUNTA SOLDÁVEL, FORNECIDO E INSTALADO EM RAMAL DE DESCARGA OU RAMAL DE ESGOTO SANITÁRIO. AF_08/2022</t>
  </si>
  <si>
    <t>JOELHO 90 GRAUS, PVC, SERIE NORMAL, ESGOTO PREDIAL, DN 50 MM, JUNTA ELÁSTICA, FORNECIDO E INSTALADO EM RAMAL DE DESCARGA OU RAMAL DE ESGOTO SANITÁRIO. AF_08/2022</t>
  </si>
  <si>
    <t>JUNÇÃO SIMPLES, PVC, SERIE NORMAL, ESGOTO PREDIAL, DN 100 X 100 MM, JUNTA ELÁSTICA, FORNECIDO E INSTALADO EM RAMAL DE DESCARGA OU RAMAL DE ESGOTO SANITÁRIO. AF_08/2022</t>
  </si>
  <si>
    <t>JUNÇÃO SIMPLES, PVC, SERIE NORMAL, ESGOTO PREDIAL, DN 50 X 50 MM, JUNTA ELÁSTICA, FORNECIDO E INSTALADO EM RAMAL DE DESCARGA OU RAMAL DE ESGOTO SANITÁRIO. AF_08/2022</t>
  </si>
  <si>
    <t>TE, PVC, SERIE NORMAL, ESGOTO PREDIAL, DN 50 X 50 MM, JUNTA ELÁSTICA, FORNECIDO E INSTALADO EM RAMAL DE DESCARGA OU RAMAL DE ESGOTO SANITÁRIO. AF_08/2022</t>
  </si>
  <si>
    <t>TUBO PVC, SERIE NORMAL, ESGOTO PREDIAL, DN 40 MM, FORNECIDO E INSTALADO EM RAMAL DE DESCARGA OU RAMAL DE ESGOTO SANITÁRIO. AF_08/2022</t>
  </si>
  <si>
    <t>TUBO PVC, SERIE NORMAL, ESGOTO PREDIAL, DN 50 MM, FORNECIDO E INSTALADO EM RAMAL DE DESCARGA OU RAMAL DE ESGOTO SANITÁRIO. AF_08/2022</t>
  </si>
  <si>
    <t>TUBO PVC, SERIE NORMAL, ESGOTO PREDIAL, DN 75 MM, FORNECIDO E INSTALADO EM RAMAL DE DESCARGA OU RAMAL DE ESGOTO SANITÁRIO. AF_08/2022</t>
  </si>
  <si>
    <t>ADAPTADOR CURTO COM BOLSA E ROSCA PARA REGISTRO, PVC, SOLDÁVEL, DN 25MM X 3/4, INSTALADO EM RAMAL OU SUB-RAMAL DE ÁGUA - FORNECIMENTO E INSTALAÇÃO. AF_06/2022</t>
  </si>
  <si>
    <t>JOELHO 90 GRAUS COM BUCHA DE LATÃO, PVC, SOLDÁVEL, DN 25MM, X 1/2 INSTALADO EM RAMAL OU SUB-RAMAL DE ÁGUA - FORNECIMENTO E INSTALAÇÃO. AF_06/2022</t>
  </si>
  <si>
    <t>JOELHO 90 GRAUS, PVC, SOLDÁVEL, DN 25MM, INSTALADO EM RAMAL OU SUB-RAMAL DE ÁGUA - FORNECIMENTO E INSTALAÇÃO. AF_06/2022</t>
  </si>
  <si>
    <t>TE, PVC, SOLDÁVEL, DN 25MM, INSTALADO EM RAMAL OU SUB-RAMAL DE ÁGUA - FORNECIMENTO E INSTALAÇÃO. AF_06/2022</t>
  </si>
  <si>
    <t>TUBO, PVC, SOLDÁVEL, DE 25MM, INSTALADO EM RAMAL OU SUB-RAMAL DE ÁGUA - FORNECIMENTO E INSTALAÇÃO. AF_06/2022</t>
  </si>
  <si>
    <t>LASTRO DE CONCRETO MAGRO, APLICADO EM BLOCOS DE COROAMENTO OU SAPATAS. AF_01/2024</t>
  </si>
  <si>
    <t>MES</t>
  </si>
  <si>
    <t>AUXILIAR DE ELETRICISTA COM ENCARGOS COMPLEMENTARES</t>
  </si>
  <si>
    <t>AUXILIAR DE ENCANADOR OU BOMBEIRO HIDRÁULICO COM ENCARGOS COMPLEMENTARES</t>
  </si>
  <si>
    <t>ENCANADOR OU BOMBEIRO HIDRÁULICO COM ENCARGOS COMPLEMENTARES</t>
  </si>
  <si>
    <t>ENCARREGADO GERAL DE OBRAS COM ENCARGOS COMPLEMENTARES</t>
  </si>
  <si>
    <t>ENGENHEIRO CIVIL DE OBRA PLENO COM ENCARGOS COMPLEMENTARES</t>
  </si>
  <si>
    <t>LOCAÇÃO CONVENCIONAL DE OBRA, UTILIZANDO GABARITO DE TÁBUAS CORRIDAS PONTALETADAS A CADA 1,50M - 2 UTILIZAÇÕES. AF_03/2024</t>
  </si>
  <si>
    <t>EMBOÇO OU MASSA ÚNICA EM ARGAMASSA TRAÇO 1:2:8, PREPARO MECÂNICA COM BETONEIRA 400 L, APLICADA MANUALMENTE EM PANOS DE FACHADA SEM PRESENÇA DE VÃOS, ESPESSURA DE 25 MM, ACESSO POR ANDAIME. AF_08/2022</t>
  </si>
  <si>
    <t>PAREDE COM SISTEMA EM CHAPAS DE GESSO PARA DRYWALL, USO INTERNO, COM DUAS FACES SIMPLES E ESTRUTURA METÁLICA COM GUIAS SIMPLES PARA PAREDES COM ÁREA LÍQUIDA MAIOR OU IGUAL A 6 M2, COM VÃOS. AF_07/2023_PS</t>
  </si>
  <si>
    <t>PAREDE COM SISTEMA EM CHAPAS DE GESSO PARA DRYWALL, USO INTERNO, COM DUAS FACES SIMPLES E ESTRUTURA METÁLICA COM GUIAS SIMPLES, SEM VÃOS. AF_07/2023_PS</t>
  </si>
  <si>
    <t>APLICAÇÃO MANUAL DE MASSA ACRÍLICA EM PAREDES EXTERNAS DE CASAS, DUAS DEMÃOS. AF_03/2024</t>
  </si>
  <si>
    <t>APLICAÇÃO MANUAL DE TINTA LÁTEX ACRÍLICA EM PAREDE EXTERNAS DE CASAS, DUAS DEMÃOS. AF_03/2024</t>
  </si>
  <si>
    <t>EMASSAMENTO COM MASSA LÁTEX, APLICAÇÃO EM TETO, DUAS DEMÃOS, LIXAMENTO MANUAL. AF_04/2023</t>
  </si>
  <si>
    <t>FUNDO SELADOR ACRÍLICO, APLICAÇÃO MANUAL EM TETO, UMA DEMÃO. AF_04/2023</t>
  </si>
  <si>
    <t>PINTURA LÁTEX ACRÍLICA PREMIUM, APLICAÇÃO MANUAL EM TETO, DUAS DEMÃOS. AF_04/2023</t>
  </si>
  <si>
    <t>LIXAMENTO DE MADEIRA PARA APLICAÇÃO DE FUNDO OU PINTURA. AF_01/2021</t>
  </si>
  <si>
    <t>PINTURA TINTA DE ACABAMENTO (PIGMENTADA) ESMALTE SINTÉTICO ACETINADO EM MADEIRA, 3 DEMÃOS. AF_01/2021</t>
  </si>
  <si>
    <t>PINTURA DE PISO COM TINTA EPÓXI, APLICAÇÃO MANUAL, 2 DEMÃOS, INCLUSO PRIMER EPÓXI. AF_05/2021</t>
  </si>
  <si>
    <t>PREPARO DO PISO CIMENTADO PARA PINTURA - LIXAMENTO E LIMPEZA. AF_05/2021</t>
  </si>
  <si>
    <t>CHUMBAMENTO LINEAR EM ALVENARIA PARA ELETRODUTOS COM DIÂMETROS MENORES OU IGUAIS A 40 MM. AF_09/2023</t>
  </si>
  <si>
    <t>CHUMBAMENTO LINEAR EM ALVENARIA PARA RAMAIS/DISTRIBUIÇÃO DE INSTALAÇÕES HIDRÁULICAS COM DIÂMETROS MAIORES QUE 40 MM E MENORES OU IGUAIS A 75 MM. AF_09/2023</t>
  </si>
  <si>
    <t>CHUMBAMENTO LINEAR EM CONTRAPISO PARA RAMAIS/DISTRIBUIÇÃO DE INSTALAÇÕES HIDRÁULICAS COM DIÂMETROS MAIORES QUE 40 MM E MENORES OU IGUAIS A 75 MM. AF_09/2023</t>
  </si>
  <si>
    <t>CHUMBAMENTO LINEAR EM CONTRAPISO PARA RAMAIS/DISTRIBUIÇÃO DE INSTALAÇÕES HIDRÁULICAS COM DIÂMETROS MAIORES QUE 75 MM E MENORES OU IGUAIS A 100 MM. AF_09/2023</t>
  </si>
  <si>
    <t>RASGO LINEAR MANUAL EM ALVENARIA, PARA ELETRODUTOS, DIÂMETROS MENORES OU IGUAIS A 40 MM. AF_09/2023</t>
  </si>
  <si>
    <t>RASGO LINEAR MANUAL EM ALVENARIA, PARA RAMAIS/ DISTRIBUIÇÃO DE INSTALAÇÕES HIDRÁULICAS, DIÂMETROS MAIORES QUE 40 MM E MENORES OU IGUAIS A 75 MM. AF_09/2023</t>
  </si>
  <si>
    <t>RASGO LINEAR MANUAL EM ALVENARIA, PARA RAMAIS/ DISTRIBUIÇÃO DE INSTALAÇÕES HIDRÁULICAS, DIÂMETROS MENORES OU IGUAIS A 40 MM. AF_09/2023</t>
  </si>
  <si>
    <t>RASGO LINEAR MECANIZADO EM CONTRAPISO, PARA RAMAIS/ DISTRIBUIÇÃO DE INSTALAÇÕES HIDRÁULICAS, DIÂMETROS MAIORES QUE 40 MM E MENORES OU IGUAIS A 75 MM. AF_09/2023_PS</t>
  </si>
  <si>
    <t>RASGO LINEAR MECANIZADO EM CONTRAPISO, PARA RAMAIS/ DISTRIBUIÇÃO DE INSTALAÇÕES HIDRÁULICAS, DIÂMETROS MAIORES QUE 75 MM E MENORES OU IGUAIS A 100 MM. AF_09/2023_PS</t>
  </si>
  <si>
    <t>CABO ELETRÔNICO CATEGORIA 6, INSTALADO EM EDIFICAÇÃO INSTITUCIONAL - FORNECIMENTO E INSTALAÇÃO. AF_08/2025</t>
  </si>
  <si>
    <t>TOMADA DE REDE RJ45 - FORNECIMENTO E INSTALAÇÃO. AF_08/2025</t>
  </si>
  <si>
    <t>REVESTIMENTO CERÂMICO PARA PAREDES INTERNAS COM PLACAS TIPO ESMALTADA DE DIMENSÕES 60X60 CM APLICADAS A MEIA ALTURA DAS PAREDES. AF_02/2023_PE</t>
  </si>
  <si>
    <t>REVESTIMENTO CERÂMICO PARA PISO COM PLACAS TIPO ESMALTADA DE DIMENSÕES 60X60 CM APLICADA EM AMBIENTES DE ÁREA ENTRE 5 M2 E 10 M2. AF_02/2023_PE</t>
  </si>
  <si>
    <t>REVESTIMENTO CERÂMICO PARA PISO COM PLACAS TIPO ESMALTADA DE DIMENSÕES 60X60 CM APLICADA EM AMBIENTES DE ÁREA MENOR QUE 5 M2. AF_02/2023_PE</t>
  </si>
  <si>
    <t>TELHAMENTO COM TELHA DE AÇO/ALUMÍNIO E = 0,5 MM, COM ATÉ 2 ÁGUAS, INCLUSO IÇAMENTO. AF_07/2019</t>
  </si>
  <si>
    <t>M3XKM</t>
  </si>
  <si>
    <t>REGISTRO DE GAVETA BRUTO, LATÃO, ROSCÁVEL, 3/4", COM ACABAMENTO E CANOPLA CROMADOS - FORNECIMENTO E INSTALAÇÃO. AF_08/2021</t>
  </si>
  <si>
    <t>REGISTRO DE PRESSÃO BRUTO, LATÃO, ROSCÁVEL, 3/4", COM ACABAMENTO E CANOPLA CROMADOS - FORNECIMENTO E INSTALAÇÃO. AF_08/2021</t>
  </si>
  <si>
    <t>BDI 1 - REFERENCIAL:</t>
  </si>
  <si>
    <t>ENGENHEIRO CIVIL</t>
  </si>
  <si>
    <t>CREA/SC 223.655-5</t>
  </si>
  <si>
    <t>ESTADO DE SANTA CATARINA - PREFEITURA MUNICIPAL DE VIDEIRA</t>
  </si>
  <si>
    <t>SECRETARIA DE OBRAS E PROJETOS</t>
  </si>
  <si>
    <t>4.1</t>
  </si>
  <si>
    <t>5.1</t>
  </si>
  <si>
    <t>4.2</t>
  </si>
  <si>
    <t>4.3</t>
  </si>
  <si>
    <t>4.4</t>
  </si>
  <si>
    <t>4.5</t>
  </si>
  <si>
    <t>4.6</t>
  </si>
  <si>
    <t>4.7</t>
  </si>
  <si>
    <t>5.2</t>
  </si>
  <si>
    <t>5.3</t>
  </si>
  <si>
    <t>5.4</t>
  </si>
  <si>
    <t>6.1</t>
  </si>
  <si>
    <t>7.1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</si>
  <si>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</si>
  <si>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</si>
  <si>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</si>
  <si>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</si>
  <si>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</si>
  <si>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</si>
  <si>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</si>
  <si>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</si>
  <si>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</si>
  <si>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7.2</t>
  </si>
  <si>
    <t>8.1</t>
  </si>
  <si>
    <t>9.1</t>
  </si>
  <si>
    <t>8.2</t>
  </si>
  <si>
    <t>8.3</t>
  </si>
  <si>
    <t>8.4</t>
  </si>
  <si>
    <t>8.5</t>
  </si>
  <si>
    <t>8.6</t>
  </si>
  <si>
    <t>8.7</t>
  </si>
  <si>
    <t>9.2</t>
  </si>
  <si>
    <t>9.3</t>
  </si>
  <si>
    <t>9.4</t>
  </si>
  <si>
    <t>9.5</t>
  </si>
  <si>
    <t>9.6</t>
  </si>
  <si>
    <t>9.7</t>
  </si>
  <si>
    <t>9.8</t>
  </si>
  <si>
    <t>9.9</t>
  </si>
  <si>
    <t>9.10</t>
  </si>
  <si>
    <t>10.1</t>
  </si>
  <si>
    <t>10.2</t>
  </si>
  <si>
    <t>10.3</t>
  </si>
  <si>
    <t>10.4</t>
  </si>
  <si>
    <t>10.5</t>
  </si>
  <si>
    <t>10.6</t>
  </si>
  <si>
    <t>11.1</t>
  </si>
  <si>
    <t>12.1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</si>
  <si>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</si>
  <si>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</si>
  <si>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</si>
  <si>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</si>
  <si>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</si>
  <si>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</si>
  <si>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</si>
  <si>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</si>
  <si>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</si>
  <si>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12.2</t>
  </si>
  <si>
    <t>12.3</t>
  </si>
  <si>
    <t>12.4</t>
  </si>
  <si>
    <t>12.5</t>
  </si>
  <si>
    <t>12.6</t>
  </si>
  <si>
    <t>12.7</t>
  </si>
  <si>
    <t>12.8</t>
  </si>
  <si>
    <t>12.9</t>
  </si>
  <si>
    <t>12.10</t>
  </si>
  <si>
    <t>13.1</t>
  </si>
  <si>
    <t>13.2</t>
  </si>
  <si>
    <t>13.3</t>
  </si>
  <si>
    <t>13.4</t>
  </si>
  <si>
    <t>13.5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</si>
  <si>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</si>
  <si>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</si>
  <si>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</si>
  <si>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</si>
  <si>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</si>
  <si>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</si>
  <si>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</si>
  <si>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</si>
  <si>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</si>
  <si>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</si>
  <si>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15.1</t>
  </si>
  <si>
    <t>15.2</t>
  </si>
  <si>
    <t>15.3</t>
  </si>
  <si>
    <t>15.4</t>
  </si>
  <si>
    <t>15.5</t>
  </si>
  <si>
    <t>15.6</t>
  </si>
  <si>
    <t>15.7</t>
  </si>
  <si>
    <t>15.8</t>
  </si>
  <si>
    <t>16.1</t>
  </si>
  <si>
    <t>16.2</t>
  </si>
  <si>
    <t>16.3</t>
  </si>
  <si>
    <t>16.4</t>
  </si>
  <si>
    <t>16.5</t>
  </si>
  <si>
    <t>16.6</t>
  </si>
  <si>
    <t>16.7</t>
  </si>
  <si>
    <t>16.8</t>
  </si>
  <si>
    <t>16.9</t>
  </si>
  <si>
    <t>16.10</t>
  </si>
  <si>
    <t>17.1</t>
  </si>
  <si>
    <t>17.2</t>
  </si>
  <si>
    <t>18.1</t>
  </si>
  <si>
    <t>KIT DE PORTA DE MADEIRA PARA PINTURA, SEMI-OCA (LEVE OU MÉDIA), PADRÃO MÉDIO, 80X210CM, ESPESSURA DE 3,5CM, ITENS INCLUSOS: DOBRADIÇAS, MONTAGEM E INSTALAÇÃO DO BATENTE, FECHADURA COM EXECUÇÃO DO FURO - FORNECIMENTO E INSTALAÇÃO. AF_10/2025</t>
  </si>
  <si>
    <t>KIT DE PORTA DE MADEIRA PARA PINTURA, SEMI-OCA (LEVE OU MÉDIA), PADRÃO MÉDIO, 90X210CM, ESPESSURA DE 3,5CM, ITENS INCLUSOS: DOBRADIÇAS, MONTAGEM E INSTALAÇÃO DO BATENTE, FECHADURA COM EXECUÇÃO DO FURO - FORNECIMENTO E INSTALAÇÃO. AF_10/2025</t>
  </si>
  <si>
    <t>FABRICAÇÃO E INSTALAÇÃO DE TESOURA INTEIRA EM AÇO, VÃO DE 3 M, PARA TELHA ONDULADA DE FIBROCIMENTO, METÁLICA, PLÁSTICA OU TERMOACÚSTICA, INCLUSO IÇAMENTO, EXCLUSIVE PINTURA. AF_10/2025</t>
  </si>
  <si>
    <t>FABRICAÇÃO E INSTALAÇÃO DE TESOURA INTEIRA EM AÇO, VÃO DE 4 M, PARA TELHA ONDULADA DE FIBROCIMENTO, METÁLICA, PLÁSTICA OU TERMOACÚSTICA, INCLUSO IÇAMENTO, EXCLUSIVE PINTURA. AF_10/2025</t>
  </si>
  <si>
    <t>FABRICAÇÃO E INSTALAÇÃO DE TESOURA INTEIRA EM AÇO, VÃO DE 5 M, PARA TELHA ONDULADA DE FIBROCIMENTO, METÁLICA, PLÁSTICA OU TERMOACÚSTICA, INCLUSO IÇAMENTO, EXCLUSIVE PINTURA. AF_10/2025</t>
  </si>
  <si>
    <t>TRAMA DE AÇO COMPOSTA POR TERÇAS PARA TELHADOS DE ATÉ 2 ÁGUAS PARA TELHA ONDULADA DE FIBROCIMENTO, METÁLICA, PLÁSTICA OU TERMOACÚSTICA, INCLUSO TRANSPORTE VERTICAL, EXCLUSIVE PINTURA. AF_10/2025_PS</t>
  </si>
  <si>
    <t>PORTA DE ABRIR COM MOLA HIDRÁULICA, EM VIDRO TEMPERADO, 90X210 CM, ESPESSURA 10 MM, INCLUSIVE ACESSÓRIOS. AF_11/2025</t>
  </si>
  <si>
    <t>REFERENCIAIS UTILIZADOS COMO BASE:</t>
  </si>
  <si>
    <t>CONDULETE DE PVC, TIPO E, PARA ELETRODUTO DE PVC SOLDÁVEL DN 25 MM (3/4''), APARENTE - FORNECIMENTO E INSTALAÇÃO. AF_01/2026</t>
  </si>
  <si>
    <t>KIT DE PORTA DE MADEIRA PARA PINTURA, MACIÇA (PESADA OU SUPERPESADA), PADRÃO MÉDIO, 90X210CM, ESPESSURA DE 3,5CM, ITENS INCLUSOS: DOBRADIÇAS, MONTAGEM E INSTALAÇÃO DO BATENTE, FECHADURA COM EXECUÇÃO DO FURO - FORNECIMENTO E INSTALAÇÃO. AF_10/2025</t>
  </si>
  <si>
    <t>ASSENTO SANITÁRIO CONVENCIONAL - FORNECIMENTO E INSTALAÇÃO. AF_02/2026</t>
  </si>
  <si>
    <t>BACIA SANITÁRIA COM CAIXA ACOPLADA LOUÇA BRANCA, INCLUSO ENGATE FLEXÍVEL EM PLÁSTICO BRANCO, 1/2" X 40 CM - FORNECIMENTO E INSTALAÇÃO. AF_02/2026</t>
  </si>
  <si>
    <t>CHUVEIRO ELÉTRICO COMUM CORPO PLÁSTICO, TIPO DUCHA - FORNECIMENTO E INSTALAÇÃO. AF_02/2026</t>
  </si>
  <si>
    <t>LAVATÓRIO LOUÇA BRANCA COM COLUNA, 45 X 55 CM OU EQUIVALENTE, PADRÃO MÉDIO, INCLUSO SIFÃO TIPO GARRAFA, VÁLVULA E ENGATE FLEXÍVEL DE 40 CM EM METAL CROMADO, COM TORNEIRA CROMADA DE MESA, PADRÃO MÉDIO - FORNECIMENTO E INSTALAÇÃO. AF_02/2026</t>
  </si>
  <si>
    <t>PAPELEIRA DE PAREDE EM METAL CROMADO SEM TAMPA, INCLUSO FIXAÇÃO. AF_02/2026</t>
  </si>
  <si>
    <t>PORTA TOALHA BANHO EM METAL CROMADO, TIPO BARRA, INCLUSO FIXAÇÃO. AF_02/2026</t>
  </si>
  <si>
    <t>PORTA TOALHA ROSTO EM METAL CROMADO, TIPO ARGOLA, INCLUSO FIXAÇÃO. AF_02/2026</t>
  </si>
  <si>
    <t>SABONETEIRA DE PAREDE EM METAL CROMADO, INCLUSO FIXAÇÃO. AF_02/2026</t>
  </si>
  <si>
    <t>TANQUE DE LOUÇA BRANCA COM COLUNA, 30L OU EQUIVALENTE, INCLUSO SIFÃO FLEXÍVEL EM PVC, VÁLVULA METÁLICA E TORNEIRA DE METAL CROMADO PADRÃO MÉDIO - FORNECIMENTO E INSTALAÇÃO. AF_02/2026</t>
  </si>
  <si>
    <t>PISO CIMENTADO, TRAÇO 1:5 (CIMENTO E AREIA), ACABAMENTO LISO, ESPESSURA 2,0 CM, PREPARO MECÂNICO DA ARGAMASSA. AF_02/2026</t>
  </si>
  <si>
    <t>PISO VINÍLICO SEMI-FLEXÍVEL EM PLACAS, PADRÃO LISO, ESPESSURA 3,2 MM, FIXADO COM COLA. AF_02/2026</t>
  </si>
  <si>
    <t>RODAPÉ EM POLIESTIRENO, ALTURA 5 CM. AF_02/2026</t>
  </si>
  <si>
    <t>SOLEIRA EM GRANITO, LARGURA 15 CM, ESPESSURA 2,0 CM. AF_02/2026</t>
  </si>
  <si>
    <t>CARGA, MANOBRA E DESCARGA DE ENTULHO EM CAMINHÃO BASCULANTE 10 M³ - CARGA COM ESCAVADEIRA HIDRÁULICA (CAÇAMBA DE 0,80 M³ / 111 HP) E DESCARGA LIVRE (UNIDADE: M3). AF_02/2026</t>
  </si>
  <si>
    <t>TRANSPORTE COM CAMINHÃO BASCULANTE DE 10 M³, EM VIA URBANA PAVIMENTADA, DMT ATÉ 30 KM (UNIDADE: M3XKM). AF_02/2026</t>
  </si>
  <si>
    <t>COMPOSIÇÃO</t>
  </si>
  <si>
    <t>ADMINISTRAÇÃO LOCAL</t>
  </si>
  <si>
    <t>2.11</t>
  </si>
  <si>
    <t>2.12</t>
  </si>
  <si>
    <t>2.13</t>
  </si>
  <si>
    <t>2.14</t>
  </si>
  <si>
    <t>2.15</t>
  </si>
  <si>
    <t>ORSE</t>
  </si>
  <si>
    <t>DEMOLIÇÃO DE MADEIRAMENTO EM COBERTURAS COM TELHAS DE FIBROCIMENTO 4 A 8 MM</t>
  </si>
  <si>
    <t>SERVIÇOS PRELIMINARES</t>
  </si>
  <si>
    <t>FUNDAÇÕES</t>
  </si>
  <si>
    <t>SUPRAESTRUTURA</t>
  </si>
  <si>
    <t>COBERTURA</t>
  </si>
  <si>
    <t>ALVENARIAS, FECHAMENTOS E VEDAÇÕES</t>
  </si>
  <si>
    <t>FORROS</t>
  </si>
  <si>
    <t>ESQUADRIAS</t>
  </si>
  <si>
    <t>PISOS</t>
  </si>
  <si>
    <t>9.11</t>
  </si>
  <si>
    <t>9.12</t>
  </si>
  <si>
    <t>9.13</t>
  </si>
  <si>
    <t>9.14</t>
  </si>
  <si>
    <t>9.15</t>
  </si>
  <si>
    <t>REVESTIMENTO DE PAREDE</t>
  </si>
  <si>
    <t>PINTURA</t>
  </si>
  <si>
    <t>INSTALAÇÕES ELÉTRICAS</t>
  </si>
  <si>
    <t>ÁGUA FRIA</t>
  </si>
  <si>
    <t>ESGOTO E VENTILAÇÃO</t>
  </si>
  <si>
    <t>PLUVIAL</t>
  </si>
  <si>
    <t>LOUÇAS E METAIS</t>
  </si>
  <si>
    <t>SERVIÇOS COMPLEMENTARES</t>
  </si>
  <si>
    <t>SERVIÇOS FINAIS</t>
  </si>
  <si>
    <t>ALVENARIA TIJOLO REFRATÁRIO (5,1 X 11,4 X 23 CM), APARENTE, ESP = 0,114 M, EXECUTADA COM ARGAMAÇA INDUSTRIALIZADA AC-II, C/ JUNTA DE 1,0 CM - REV 08_04/2022</t>
  </si>
  <si>
    <t>LIMPEZA GERAL</t>
  </si>
  <si>
    <t>MOLDURA PARA CHURRASQUEIRA EM GRANITO, BORDA EXTERNA 7 CM (REF.: SINAPI 101966)</t>
  </si>
  <si>
    <t>BOX PARA BANHEIRO EM VIDRO TEMPERADO 8 MM, LISO, INCOLOR, DE CORRER, EM ALUMÍNIO BRANCO, INCLUSIVE FERRAGENS - FORNECIMENTO E INSTALAÇÃO - REV. 02_10/2011</t>
  </si>
  <si>
    <t>MÊS 03 - 90 DIAS</t>
  </si>
  <si>
    <t>PRAZO DE EXECUÇÃO: 90 DIAS</t>
  </si>
  <si>
    <t>2.16</t>
  </si>
  <si>
    <t>2.17</t>
  </si>
  <si>
    <t>2.18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</si>
  <si>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</si>
  <si>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</si>
  <si>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</si>
  <si>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</si>
  <si>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</si>
  <si>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</si>
  <si>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</si>
  <si>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</si>
  <si>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</si>
  <si>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</si>
  <si>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CONCRETAGEM DE SAPATA, FCK 25 MPA, COM USO DE BOMBA - LANÇAMENTO, ADENSAMENTO E ACABAMENTO (REF.: SINAPI 96558)</t>
  </si>
  <si>
    <t>CONCRETAGEM DE BLOCO DE COROAMENTO OU VIGA BALDRAME, FCK 25 MPA, COM USO DE BOMBA - LANÇAMENTO, ADENSAMENTO E ACABAMENTO (REF.: SINAPI 96557)</t>
  </si>
  <si>
    <t>5.5</t>
  </si>
  <si>
    <t>5.6</t>
  </si>
  <si>
    <t>5.7</t>
  </si>
  <si>
    <t>7.3</t>
  </si>
  <si>
    <t>7.4</t>
  </si>
  <si>
    <t>LUMINÁRIA PENDENTE SIMPLES</t>
  </si>
  <si>
    <t>JUNÇÃO SIMPLES EM PVC RÍGIDO C/ ANÉIS, PARA ESGOTO PRIMÁRIO, DIÂM = 100X75 MM</t>
  </si>
  <si>
    <t>REDUÇÃO EXCÊNTRICA EM PVC RÍGIDO C/ ANÉIS, PARA ESGOTO PRIMÁRIO, DIÂM = 100 X 75 MM</t>
  </si>
  <si>
    <t>6.11</t>
  </si>
  <si>
    <t>11.11</t>
  </si>
  <si>
    <t>11.12</t>
  </si>
  <si>
    <t>11.13</t>
  </si>
  <si>
    <t>12.11</t>
  </si>
  <si>
    <t>12.12</t>
  </si>
  <si>
    <t>12.13</t>
  </si>
  <si>
    <t>12.14</t>
  </si>
  <si>
    <t>12.15</t>
  </si>
  <si>
    <t>12.16</t>
  </si>
  <si>
    <t>12.17</t>
  </si>
  <si>
    <t>12.18</t>
  </si>
  <si>
    <t>12.19</t>
  </si>
  <si>
    <t>12.20</t>
  </si>
  <si>
    <t>12.21</t>
  </si>
  <si>
    <t>12.22</t>
  </si>
  <si>
    <t>ORSE - DATA BASE 03/2026</t>
  </si>
  <si>
    <t>FORNECIMENTO E INSTALAÇÃO DE JANELA EM VIDRO TEMPERADO FUMÊ 8 MM, INLCUSIVE PERFIS E FERRAGENS</t>
  </si>
  <si>
    <t>FITA DE LED COM FONTE BIVOLT, 5 M, E = 8 MM, 2.700 K (LUZ AMARELA)</t>
  </si>
  <si>
    <t>LUMINÁRIA TIPO SPOT DE EMBUTIR COM LÂMPADA LED 15W</t>
  </si>
  <si>
    <t>16.11</t>
  </si>
  <si>
    <t>14.11</t>
  </si>
  <si>
    <t>14.12</t>
  </si>
  <si>
    <t>14.13</t>
  </si>
  <si>
    <t>14.14</t>
  </si>
  <si>
    <t>JUNÇÃO SIMPLES EM PVC RÍGIDO C/ ANÉIS, PARA ESGOTO PRIMÁRIO, DIÂM = 100X50 MM</t>
  </si>
  <si>
    <t>13.6</t>
  </si>
  <si>
    <t>13.7</t>
  </si>
  <si>
    <t>14.15</t>
  </si>
  <si>
    <t>14.16</t>
  </si>
  <si>
    <t>8.8</t>
  </si>
  <si>
    <t>PORTA DE CORRER EM VIDRO TEMPERADO INCOLOR 10 MM, INCLUSIVE FECHADURA, PUXADOR, TRILHOS E ROLDANAS</t>
  </si>
  <si>
    <t>2.19</t>
  </si>
  <si>
    <t>2.20</t>
  </si>
  <si>
    <t>2.21</t>
  </si>
  <si>
    <t>DEMOLIÇÃO DE DIVISÓRIAS TIPO NAVAL</t>
  </si>
  <si>
    <t>2.22</t>
  </si>
  <si>
    <t>REMOÇÃO DE PINTURA LÁTEX (RASPAGEM E/OU LIXAMENTO E/OU ESCOVAÇÃO)</t>
  </si>
  <si>
    <t>12.23</t>
  </si>
  <si>
    <t>12.24</t>
  </si>
  <si>
    <t>12.25</t>
  </si>
  <si>
    <t>12.26</t>
  </si>
  <si>
    <t>12.27</t>
  </si>
  <si>
    <t>12.28</t>
  </si>
  <si>
    <t>12.29</t>
  </si>
  <si>
    <t>12.30</t>
  </si>
  <si>
    <t>12.31</t>
  </si>
  <si>
    <t>12.32</t>
  </si>
  <si>
    <t>12.33</t>
  </si>
  <si>
    <t>12.34</t>
  </si>
  <si>
    <t>FORNECIMENTO E INSTALAÇÃO DE SAÍDA HORIZONTAL PARA ELETRODUTO 3/4"</t>
  </si>
  <si>
    <t>LUMINÁRIA TIPO SPOT, DE SOBREPOR, ARTICULÁVEL, EM ALUMÍNIO, INCLUSIVE LÂMPADA LED MR16</t>
  </si>
  <si>
    <t>12.35</t>
  </si>
  <si>
    <t>12.36</t>
  </si>
  <si>
    <t>DESINSTALAÇÃO DE AR CONDICIONADO SPLIT, SERVIÇO COMPLETO</t>
  </si>
  <si>
    <t>INSTALAÇÃO DE AR CONDICIONADO SPLIT, SERVIÇO COMPLETO</t>
  </si>
  <si>
    <t>VIDEIRA, 27 DE JULHO DE 2026</t>
  </si>
  <si>
    <t>SINAPI 02/2026 - DATA TÉCNICA 23/03/2026 (SEM DESONERAÇÃO)</t>
  </si>
  <si>
    <t>OBRA: REFORMA DO QUARTEL DA POLÍCIA MILITAR EM VIDEIRA, INCLUINDO MATERIAL E MÃO DE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</si>
</sst>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&quot;-R$&quot;* #,##0.00_-;_-&quot;R$&quot;* \-??_-;_-@_-"/>
    <numFmt numFmtId="165" formatCode="&quot;R$ &quot;#,##0.00"/>
    <numFmt numFmtId="166" formatCode="[$R$-416]\ #,##0.00"/>
    <numFmt numFmtId="167" formatCode="_(* #,##0.00_);_(* \(#,##0.00\);_(* \-??_);_(@_)"/>
    <numFmt numFmtId="168" formatCode="_-&quot;R$ &quot;* #,##0.00_-;&quot;-R$ &quot;* #,##0.00_-;_-&quot;R$ &quot;* \-??_-;_-@_-"/>
    <numFmt numFmtId="169" formatCode="dd&quot; de &quot;mmmm&quot; de &quot;yyyy"/>
    <numFmt numFmtId="170" formatCode="#,##0.00\ ;\(#,##0.00\);\-#\ ;@\ "/>
  </numFmts>
  <fonts count="32">
    <font>
      <sz val="12"/>
      <name val="Calibri Light"/>
      <family val="2"/>
      <charset val="1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rgb="FF000000"/>
      <name val="Calibri"/>
      <family val="2"/>
      <charset val="1"/>
    </font>
    <font>
      <b/>
      <sz val="11"/>
      <name val="Calibri Light"/>
      <family val="2"/>
      <charset val="1"/>
    </font>
    <font>
      <sz val="11"/>
      <name val="Calibri Light"/>
      <family val="2"/>
      <charset val="1"/>
    </font>
    <font>
      <b/>
      <sz val="12"/>
      <name val="Calibri Light"/>
      <family val="2"/>
      <charset val="1"/>
    </font>
    <font>
      <b/>
      <i/>
      <sz val="11"/>
      <name val="Calibri Light"/>
      <family val="2"/>
      <charset val="1"/>
    </font>
    <font>
      <b/>
      <sz val="10"/>
      <name val="Calibri Light"/>
      <family val="2"/>
      <charset val="1"/>
    </font>
    <font>
      <sz val="10"/>
      <name val="Calibri Light"/>
      <family val="2"/>
      <charset val="1"/>
    </font>
    <font>
      <b/>
      <i/>
      <sz val="10"/>
      <name val="Calibri Light"/>
      <family val="2"/>
      <charset val="1"/>
    </font>
    <font>
      <sz val="11"/>
      <color rgb="FF000000"/>
      <name val="Calibri Light"/>
      <family val="2"/>
      <charset val="1"/>
    </font>
    <font>
      <sz val="10"/>
      <color rgb="FF000000"/>
      <name val="Calibri Light"/>
      <family val="2"/>
      <charset val="1"/>
    </font>
    <font>
      <b/>
      <i/>
      <u/>
      <sz val="12"/>
      <name val="Calibri Light"/>
      <family val="2"/>
      <charset val="1"/>
    </font>
    <font>
      <sz val="12"/>
      <name val="Calibri Light"/>
      <family val="2"/>
      <charset val="1"/>
    </font>
    <font>
      <b/>
      <sz val="11"/>
      <name val="Calibri Light"/>
      <family val="2"/>
    </font>
    <font>
      <sz val="8"/>
      <name val="Calibri Light"/>
      <family val="2"/>
      <charset val="1"/>
    </font>
    <font>
      <sz val="10"/>
      <name val="Calibri Light"/>
      <family val="2"/>
    </font>
    <font>
      <i/>
      <sz val="10"/>
      <name val="Calibri Light"/>
      <family val="2"/>
    </font>
    <font>
      <b/>
      <sz val="11"/>
      <color rgb="FF000000"/>
      <name val="Calibri Light"/>
      <family val="2"/>
    </font>
    <font>
      <sz val="10"/>
      <color indexed="8"/>
      <name val="Arial1"/>
      <family val="2"/>
    </font>
    <font>
      <u/>
      <sz val="11"/>
      <color theme="10"/>
      <name val="Calibri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sz val="11"/>
      <name val="Calibri Light"/>
      <family val="2"/>
    </font>
  </fonts>
  <fills count="7">
    <fill>
      <patternFill patternType="none"/>
    </fill>
    <fill>
      <patternFill patternType="gray125"/>
    </fill>
    <fill>
      <patternFill patternType="solid">
        <fgColor rgb="FF969696"/>
        <bgColor rgb="FF808080"/>
      </patternFill>
    </fill>
    <fill>
      <patternFill patternType="solid">
        <fgColor rgb="FFDDE8CB"/>
        <bgColor rgb="FFDEE6EF"/>
      </patternFill>
    </fill>
    <fill>
      <patternFill patternType="solid">
        <fgColor rgb="FFC0C0C0"/>
        <bgColor rgb="FFBFBFB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4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19">
    <xf numFmtId="0" fontId="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9" fontId="21" fillId="0" borderId="0" applyFont="0" applyFill="0" applyBorder="0" applyAlignment="0" applyProtection="0"/>
    <xf numFmtId="170" fontId="27" fillId="0" borderId="0"/>
    <xf numFmtId="44" fontId="21" fillId="0" borderId="0" applyFont="0" applyFill="0" applyBorder="0" applyAlignment="0" applyProtection="0"/>
    <xf numFmtId="0" fontId="9" fillId="0" borderId="0"/>
    <xf numFmtId="0" fontId="28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77">
    <xf numFmtId="0" fontId="0" fillId="0" borderId="0" xfId="0"/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2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4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5" xfId="0" applyBorder="1" applyAlignment="1">
      <alignment vertical="center"/>
    </xf>
    <xf numFmtId="2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5" fillId="2" borderId="14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left" vertical="center"/>
    </xf>
    <xf numFmtId="2" fontId="16" fillId="2" borderId="10" xfId="0" applyNumberFormat="1" applyFont="1" applyFill="1" applyBorder="1" applyAlignment="1">
      <alignment horizontal="center" vertical="center"/>
    </xf>
    <xf numFmtId="164" fontId="16" fillId="2" borderId="10" xfId="0" applyNumberFormat="1" applyFont="1" applyFill="1" applyBorder="1" applyAlignment="1">
      <alignment horizontal="right" vertical="center"/>
    </xf>
    <xf numFmtId="164" fontId="16" fillId="2" borderId="10" xfId="0" applyNumberFormat="1" applyFont="1" applyFill="1" applyBorder="1" applyAlignment="1">
      <alignment horizontal="center" vertical="center"/>
    </xf>
    <xf numFmtId="165" fontId="15" fillId="0" borderId="16" xfId="0" applyNumberFormat="1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2" fontId="16" fillId="0" borderId="10" xfId="0" applyNumberFormat="1" applyFont="1" applyBorder="1" applyAlignment="1">
      <alignment horizontal="center" vertical="center"/>
    </xf>
    <xf numFmtId="164" fontId="16" fillId="0" borderId="10" xfId="0" applyNumberFormat="1" applyFont="1" applyBorder="1" applyAlignment="1">
      <alignment horizontal="right" vertical="center"/>
    </xf>
    <xf numFmtId="164" fontId="16" fillId="0" borderId="10" xfId="0" applyNumberFormat="1" applyFont="1" applyBorder="1" applyAlignment="1">
      <alignment horizontal="center" vertical="center"/>
    </xf>
    <xf numFmtId="164" fontId="16" fillId="0" borderId="13" xfId="0" applyNumberFormat="1" applyFont="1" applyBorder="1" applyAlignment="1">
      <alignment horizontal="center" vertical="center"/>
    </xf>
    <xf numFmtId="164" fontId="16" fillId="3" borderId="15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4" borderId="14" xfId="0" applyFont="1" applyFill="1" applyBorder="1" applyAlignment="1">
      <alignment horizontal="left" vertical="center" wrapText="1"/>
    </xf>
    <xf numFmtId="2" fontId="16" fillId="4" borderId="10" xfId="0" applyNumberFormat="1" applyFont="1" applyFill="1" applyBorder="1" applyAlignment="1">
      <alignment horizontal="center" vertical="center"/>
    </xf>
    <xf numFmtId="167" fontId="16" fillId="4" borderId="10" xfId="0" applyNumberFormat="1" applyFont="1" applyFill="1" applyBorder="1" applyAlignment="1">
      <alignment horizontal="center" vertical="center"/>
    </xf>
    <xf numFmtId="164" fontId="16" fillId="4" borderId="10" xfId="0" applyNumberFormat="1" applyFont="1" applyFill="1" applyBorder="1" applyAlignment="1">
      <alignment horizontal="right" vertical="center"/>
    </xf>
    <xf numFmtId="164" fontId="15" fillId="4" borderId="10" xfId="0" applyNumberFormat="1" applyFont="1" applyFill="1" applyBorder="1" applyAlignment="1">
      <alignment horizontal="center" vertical="center"/>
    </xf>
    <xf numFmtId="164" fontId="16" fillId="4" borderId="10" xfId="0" applyNumberFormat="1" applyFont="1" applyFill="1" applyBorder="1" applyAlignment="1">
      <alignment horizontal="center" vertical="center"/>
    </xf>
    <xf numFmtId="2" fontId="16" fillId="0" borderId="0" xfId="0" applyNumberFormat="1" applyFont="1" applyAlignment="1">
      <alignment horizontal="center" vertical="center"/>
    </xf>
    <xf numFmtId="164" fontId="16" fillId="0" borderId="0" xfId="0" applyNumberFormat="1" applyFont="1" applyAlignment="1">
      <alignment horizontal="right" vertical="center"/>
    </xf>
    <xf numFmtId="164" fontId="16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164" fontId="13" fillId="2" borderId="15" xfId="0" applyNumberFormat="1" applyFont="1" applyFill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right" vertical="center"/>
    </xf>
    <xf numFmtId="164" fontId="15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2" fontId="0" fillId="0" borderId="0" xfId="0" applyNumberFormat="1" applyAlignment="1">
      <alignment horizontal="center" vertical="center"/>
    </xf>
    <xf numFmtId="168" fontId="15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>
      <alignment vertical="center"/>
    </xf>
    <xf numFmtId="165" fontId="11" fillId="0" borderId="0" xfId="0" applyNumberFormat="1" applyFont="1" applyAlignment="1">
      <alignment horizontal="right" vertical="center"/>
    </xf>
    <xf numFmtId="169" fontId="11" fillId="0" borderId="0" xfId="0" applyNumberFormat="1" applyFont="1" applyAlignment="1">
      <alignment horizontal="left" vertical="center"/>
    </xf>
    <xf numFmtId="166" fontId="12" fillId="0" borderId="0" xfId="0" applyNumberFormat="1" applyFont="1" applyAlignment="1">
      <alignment vertical="center"/>
    </xf>
    <xf numFmtId="168" fontId="12" fillId="0" borderId="0" xfId="0" applyNumberFormat="1" applyFont="1" applyAlignment="1">
      <alignment vertical="center"/>
    </xf>
    <xf numFmtId="0" fontId="18" fillId="0" borderId="0" xfId="0" applyFont="1"/>
    <xf numFmtId="0" fontId="20" fillId="0" borderId="0" xfId="0" applyFont="1"/>
    <xf numFmtId="0" fontId="19" fillId="0" borderId="0" xfId="0" applyFont="1"/>
    <xf numFmtId="0" fontId="11" fillId="4" borderId="23" xfId="0" applyFont="1" applyFill="1" applyBorder="1" applyAlignment="1">
      <alignment horizontal="center" vertical="center"/>
    </xf>
    <xf numFmtId="0" fontId="11" fillId="4" borderId="24" xfId="0" applyFont="1" applyFill="1" applyBorder="1" applyAlignment="1">
      <alignment horizontal="center" vertical="center"/>
    </xf>
    <xf numFmtId="0" fontId="12" fillId="0" borderId="4" xfId="0" applyFont="1" applyBorder="1"/>
    <xf numFmtId="0" fontId="12" fillId="0" borderId="6" xfId="0" applyFont="1" applyBorder="1"/>
    <xf numFmtId="0" fontId="11" fillId="4" borderId="25" xfId="0" applyFont="1" applyFill="1" applyBorder="1" applyAlignment="1">
      <alignment horizontal="center"/>
    </xf>
    <xf numFmtId="0" fontId="11" fillId="4" borderId="20" xfId="0" applyFont="1" applyFill="1" applyBorder="1"/>
    <xf numFmtId="168" fontId="12" fillId="4" borderId="26" xfId="0" applyNumberFormat="1" applyFont="1" applyFill="1" applyBorder="1" applyAlignment="1">
      <alignment horizontal="center" vertical="center"/>
    </xf>
    <xf numFmtId="2" fontId="12" fillId="4" borderId="25" xfId="0" applyNumberFormat="1" applyFont="1" applyFill="1" applyBorder="1" applyAlignment="1">
      <alignment horizontal="center" vertical="center"/>
    </xf>
    <xf numFmtId="0" fontId="12" fillId="0" borderId="27" xfId="0" applyFont="1" applyBorder="1"/>
    <xf numFmtId="0" fontId="12" fillId="0" borderId="28" xfId="0" applyFont="1" applyBorder="1"/>
    <xf numFmtId="0" fontId="14" fillId="0" borderId="12" xfId="0" applyFont="1" applyBorder="1"/>
    <xf numFmtId="10" fontId="12" fillId="0" borderId="29" xfId="0" applyNumberFormat="1" applyFont="1" applyBorder="1" applyAlignment="1">
      <alignment horizontal="center" vertical="center"/>
    </xf>
    <xf numFmtId="168" fontId="12" fillId="0" borderId="30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0" fontId="11" fillId="0" borderId="1" xfId="0" applyNumberFormat="1" applyFont="1" applyBorder="1" applyAlignment="1">
      <alignment horizontal="center" vertical="center"/>
    </xf>
    <xf numFmtId="0" fontId="12" fillId="0" borderId="0" xfId="0" applyFont="1"/>
    <xf numFmtId="0" fontId="12" fillId="0" borderId="31" xfId="0" applyFont="1" applyBorder="1"/>
    <xf numFmtId="10" fontId="12" fillId="0" borderId="23" xfId="0" applyNumberFormat="1" applyFont="1" applyBorder="1" applyAlignment="1">
      <alignment horizontal="center" vertical="center"/>
    </xf>
    <xf numFmtId="168" fontId="12" fillId="0" borderId="24" xfId="0" applyNumberFormat="1" applyFont="1" applyBorder="1" applyAlignment="1">
      <alignment horizontal="center" vertical="center"/>
    </xf>
    <xf numFmtId="168" fontId="11" fillId="0" borderId="2" xfId="0" applyNumberFormat="1" applyFont="1" applyBorder="1" applyAlignment="1">
      <alignment horizontal="center" vertical="center"/>
    </xf>
    <xf numFmtId="43" fontId="19" fillId="0" borderId="0" xfId="0" applyNumberFormat="1" applyFont="1"/>
    <xf numFmtId="0" fontId="22" fillId="0" borderId="0" xfId="0" applyFont="1" applyAlignment="1">
      <alignment horizontal="center" vertical="center"/>
    </xf>
    <xf numFmtId="0" fontId="15" fillId="0" borderId="10" xfId="0" applyFont="1" applyBorder="1" applyAlignment="1">
      <alignment horizontal="left" vertical="center" wrapText="1"/>
    </xf>
    <xf numFmtId="167" fontId="16" fillId="0" borderId="10" xfId="0" applyNumberFormat="1" applyFont="1" applyBorder="1" applyAlignment="1">
      <alignment horizontal="center" vertical="center"/>
    </xf>
    <xf numFmtId="164" fontId="15" fillId="0" borderId="1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165" fontId="13" fillId="0" borderId="0" xfId="0" applyNumberFormat="1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16" fillId="0" borderId="10" xfId="0" applyFont="1" applyBorder="1" applyAlignment="1">
      <alignment horizontal="left" vertical="center" wrapText="1"/>
    </xf>
    <xf numFmtId="164" fontId="15" fillId="4" borderId="15" xfId="0" applyNumberFormat="1" applyFont="1" applyFill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12" fillId="0" borderId="13" xfId="0" applyFont="1" applyBorder="1" applyAlignment="1">
      <alignment vertical="center"/>
    </xf>
    <xf numFmtId="0" fontId="13" fillId="0" borderId="13" xfId="0" applyFon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22" fillId="6" borderId="20" xfId="0" applyFont="1" applyFill="1" applyBorder="1" applyAlignment="1">
      <alignment horizontal="center" vertical="center"/>
    </xf>
    <xf numFmtId="164" fontId="11" fillId="4" borderId="14" xfId="0" applyNumberFormat="1" applyFont="1" applyFill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10" fontId="12" fillId="4" borderId="25" xfId="0" applyNumberFormat="1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2" fontId="14" fillId="0" borderId="10" xfId="0" applyNumberFormat="1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 wrapText="1"/>
    </xf>
    <xf numFmtId="0" fontId="20" fillId="0" borderId="3" xfId="0" quotePrefix="1" applyFont="1" applyBorder="1"/>
    <xf numFmtId="0" fontId="16" fillId="2" borderId="15" xfId="0" applyFont="1" applyFill="1" applyBorder="1" applyAlignment="1">
      <alignment horizontal="center" vertical="center" wrapText="1"/>
    </xf>
    <xf numFmtId="169" fontId="11" fillId="0" borderId="0" xfId="0" applyNumberFormat="1" applyFont="1" applyAlignment="1">
      <alignment horizontal="right" vertical="center" indent="1"/>
    </xf>
    <xf numFmtId="10" fontId="11" fillId="0" borderId="2" xfId="0" applyNumberFormat="1" applyFont="1" applyBorder="1" applyAlignment="1">
      <alignment horizontal="center" vertical="center"/>
    </xf>
    <xf numFmtId="44" fontId="11" fillId="0" borderId="39" xfId="8" applyFont="1" applyBorder="1" applyAlignment="1">
      <alignment horizontal="center" vertical="center"/>
    </xf>
    <xf numFmtId="0" fontId="31" fillId="0" borderId="0" xfId="0" applyFont="1" applyAlignment="1">
      <alignment vertical="center"/>
    </xf>
    <xf numFmtId="165" fontId="30" fillId="0" borderId="16" xfId="0" applyNumberFormat="1" applyFont="1" applyBorder="1" applyAlignment="1">
      <alignment horizontal="center" vertical="center"/>
    </xf>
    <xf numFmtId="0" fontId="30" fillId="0" borderId="13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0" xfId="0" applyFont="1" applyBorder="1" applyAlignment="1">
      <alignment horizontal="left" vertical="center" wrapText="1"/>
    </xf>
    <xf numFmtId="2" fontId="24" fillId="0" borderId="10" xfId="0" applyNumberFormat="1" applyFont="1" applyBorder="1" applyAlignment="1">
      <alignment horizontal="center" vertical="center"/>
    </xf>
    <xf numFmtId="164" fontId="24" fillId="0" borderId="10" xfId="0" applyNumberFormat="1" applyFont="1" applyBorder="1" applyAlignment="1">
      <alignment horizontal="right" vertical="center"/>
    </xf>
    <xf numFmtId="164" fontId="24" fillId="0" borderId="10" xfId="0" applyNumberFormat="1" applyFont="1" applyBorder="1" applyAlignment="1">
      <alignment horizontal="center" vertical="center"/>
    </xf>
    <xf numFmtId="164" fontId="24" fillId="0" borderId="13" xfId="0" applyNumberFormat="1" applyFont="1" applyBorder="1" applyAlignment="1">
      <alignment horizontal="center" vertical="center"/>
    </xf>
    <xf numFmtId="164" fontId="24" fillId="3" borderId="15" xfId="0" applyNumberFormat="1" applyFont="1" applyFill="1" applyBorder="1" applyAlignment="1">
      <alignment horizontal="center" vertical="center"/>
    </xf>
    <xf numFmtId="164" fontId="11" fillId="4" borderId="15" xfId="0" applyNumberFormat="1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/>
    </xf>
    <xf numFmtId="2" fontId="14" fillId="0" borderId="10" xfId="0" applyNumberFormat="1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1" fillId="4" borderId="14" xfId="0" applyFont="1" applyFill="1" applyBorder="1" applyAlignment="1">
      <alignment horizontal="center" vertical="center"/>
    </xf>
    <xf numFmtId="167" fontId="11" fillId="4" borderId="10" xfId="0" applyNumberFormat="1" applyFont="1" applyFill="1" applyBorder="1" applyAlignment="1">
      <alignment horizontal="center" vertical="center"/>
    </xf>
    <xf numFmtId="164" fontId="11" fillId="4" borderId="9" xfId="0" applyNumberFormat="1" applyFont="1" applyFill="1" applyBorder="1" applyAlignment="1">
      <alignment horizontal="center" vertical="center" wrapText="1"/>
    </xf>
    <xf numFmtId="164" fontId="11" fillId="4" borderId="13" xfId="0" applyNumberFormat="1" applyFont="1" applyFill="1" applyBorder="1" applyAlignment="1">
      <alignment horizontal="center" vertical="center" wrapText="1"/>
    </xf>
    <xf numFmtId="167" fontId="11" fillId="4" borderId="10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right" vertical="center" wrapText="1" indent="1"/>
    </xf>
    <xf numFmtId="0" fontId="30" fillId="0" borderId="8" xfId="0" applyFont="1" applyBorder="1" applyAlignment="1">
      <alignment horizontal="right" vertical="center" wrapText="1" indent="1"/>
    </xf>
    <xf numFmtId="0" fontId="30" fillId="0" borderId="10" xfId="0" applyFont="1" applyBorder="1" applyAlignment="1">
      <alignment horizontal="right" vertical="center" wrapText="1" indent="1"/>
    </xf>
    <xf numFmtId="0" fontId="30" fillId="0" borderId="11" xfId="0" applyFont="1" applyBorder="1" applyAlignment="1">
      <alignment horizontal="right" vertical="center" wrapText="1" indent="1"/>
    </xf>
    <xf numFmtId="0" fontId="15" fillId="0" borderId="27" xfId="0" applyFont="1" applyBorder="1" applyAlignment="1">
      <alignment horizontal="right" vertical="center" wrapText="1" indent="1"/>
    </xf>
    <xf numFmtId="0" fontId="15" fillId="0" borderId="41" xfId="0" applyFont="1" applyBorder="1" applyAlignment="1">
      <alignment horizontal="right" vertical="center" wrapText="1" indent="1"/>
    </xf>
    <xf numFmtId="0" fontId="15" fillId="0" borderId="28" xfId="0" applyFont="1" applyBorder="1" applyAlignment="1">
      <alignment horizontal="right" vertical="center" wrapText="1" indent="1"/>
    </xf>
    <xf numFmtId="0" fontId="14" fillId="0" borderId="10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right" vertical="center" wrapText="1" indent="1"/>
    </xf>
    <xf numFmtId="0" fontId="15" fillId="0" borderId="10" xfId="0" applyFont="1" applyBorder="1" applyAlignment="1">
      <alignment horizontal="right" vertical="center" wrapText="1" indent="1"/>
    </xf>
    <xf numFmtId="0" fontId="15" fillId="0" borderId="11" xfId="0" applyFont="1" applyBorder="1" applyAlignment="1">
      <alignment horizontal="right" vertical="center" wrapText="1" indent="1"/>
    </xf>
    <xf numFmtId="0" fontId="13" fillId="2" borderId="14" xfId="0" applyFont="1" applyFill="1" applyBorder="1" applyAlignment="1">
      <alignment horizontal="center" vertical="center"/>
    </xf>
    <xf numFmtId="0" fontId="11" fillId="0" borderId="33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10" fontId="22" fillId="0" borderId="34" xfId="6" applyNumberFormat="1" applyFont="1" applyBorder="1" applyAlignment="1">
      <alignment horizontal="center" vertical="center" wrapText="1"/>
    </xf>
    <xf numFmtId="10" fontId="22" fillId="0" borderId="31" xfId="6" applyNumberFormat="1" applyFont="1" applyBorder="1" applyAlignment="1">
      <alignment horizontal="center" vertical="center" wrapText="1"/>
    </xf>
    <xf numFmtId="10" fontId="22" fillId="0" borderId="36" xfId="6" applyNumberFormat="1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 wrapText="1"/>
    </xf>
    <xf numFmtId="0" fontId="22" fillId="0" borderId="41" xfId="0" applyFont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/>
    </xf>
    <xf numFmtId="0" fontId="12" fillId="0" borderId="27" xfId="0" applyFont="1" applyBorder="1" applyAlignment="1">
      <alignment horizontal="center"/>
    </xf>
    <xf numFmtId="0" fontId="11" fillId="4" borderId="21" xfId="0" applyFont="1" applyFill="1" applyBorder="1" applyAlignment="1">
      <alignment horizontal="center" vertical="center"/>
    </xf>
    <xf numFmtId="0" fontId="11" fillId="4" borderId="22" xfId="0" applyFont="1" applyFill="1" applyBorder="1" applyAlignment="1">
      <alignment horizontal="center" vertical="center"/>
    </xf>
    <xf numFmtId="0" fontId="11" fillId="4" borderId="40" xfId="0" applyFont="1" applyFill="1" applyBorder="1" applyAlignment="1">
      <alignment horizontal="center" vertical="center" wrapText="1"/>
    </xf>
    <xf numFmtId="0" fontId="26" fillId="5" borderId="32" xfId="0" applyFont="1" applyFill="1" applyBorder="1" applyAlignment="1">
      <alignment horizontal="center" vertical="center" wrapText="1"/>
    </xf>
    <xf numFmtId="0" fontId="26" fillId="5" borderId="9" xfId="0" applyFont="1" applyFill="1" applyBorder="1" applyAlignment="1">
      <alignment horizontal="center" vertical="center" wrapText="1"/>
    </xf>
    <xf numFmtId="0" fontId="26" fillId="5" borderId="38" xfId="0" applyFont="1" applyFill="1" applyBorder="1" applyAlignment="1">
      <alignment horizontal="center" vertical="center" wrapText="1"/>
    </xf>
    <xf numFmtId="0" fontId="26" fillId="5" borderId="16" xfId="0" applyFont="1" applyFill="1" applyBorder="1" applyAlignment="1">
      <alignment horizontal="center" vertical="center" wrapText="1"/>
    </xf>
    <xf numFmtId="0" fontId="26" fillId="5" borderId="13" xfId="0" applyFont="1" applyFill="1" applyBorder="1" applyAlignment="1">
      <alignment horizontal="center" vertical="center" wrapText="1"/>
    </xf>
    <xf numFmtId="0" fontId="26" fillId="5" borderId="17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</cellXfs>
  <cellStyles count="19">
    <cellStyle name="Excel_BuiltIn_Comma 1" xfId="7" xr:uid="{401B2CA6-D671-4974-A7B7-CDABC61E0299}"/>
    <cellStyle name="Hiperlink 2" xfId="10" xr:uid="{137F22E9-64EB-48F1-8727-EF4C6CAD13CB}"/>
    <cellStyle name="Moeda" xfId="8" builtinId="4"/>
    <cellStyle name="Normal" xfId="0" builtinId="0"/>
    <cellStyle name="Normal 10" xfId="1" xr:uid="{00000000-0005-0000-0000-000002000000}"/>
    <cellStyle name="Normal 11" xfId="16" xr:uid="{1E9688AF-BD38-467E-800D-A99796D48154}"/>
    <cellStyle name="Normal 12" xfId="17" xr:uid="{DC2D62DE-9834-4120-BE24-70B878A1C416}"/>
    <cellStyle name="Normal 13" xfId="18" xr:uid="{FCC52900-7689-4448-AD01-6414B38E4DE3}"/>
    <cellStyle name="Normal 17" xfId="2" xr:uid="{00000000-0005-0000-0000-000003000000}"/>
    <cellStyle name="Normal 2" xfId="3" xr:uid="{00000000-0005-0000-0000-000004000000}"/>
    <cellStyle name="Normal 2 2" xfId="4" xr:uid="{00000000-0005-0000-0000-000005000000}"/>
    <cellStyle name="Normal 3" xfId="5" xr:uid="{00000000-0005-0000-0000-000006000000}"/>
    <cellStyle name="Normal 4" xfId="9" xr:uid="{BEF88BA5-4211-4C2A-A77C-DAFC2F75A211}"/>
    <cellStyle name="Normal 5" xfId="11" xr:uid="{E71492BE-9B4C-4BB2-941E-73924893135C}"/>
    <cellStyle name="Normal 6" xfId="12" xr:uid="{BC10E36F-AF6A-41ED-8481-1FFFC7FA74F7}"/>
    <cellStyle name="Normal 7" xfId="13" xr:uid="{F512A29E-3B69-438B-92A1-92B7DEC78D35}"/>
    <cellStyle name="Normal 8" xfId="14" xr:uid="{0C7920FC-3D3F-4CE3-A097-713F8FFFD589}"/>
    <cellStyle name="Normal 9" xfId="15" xr:uid="{02FD0F6A-53DE-4F80-8EA4-44C4976B63B1}"/>
    <cellStyle name="Porcentagem" xfId="6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EE"/>
      <rgbColor rgb="FFFFFF00"/>
      <rgbColor rgb="FFFF00FF"/>
      <rgbColor rgb="FF00FFFF"/>
      <rgbColor rgb="FF9C0006"/>
      <rgbColor rgb="FF006100"/>
      <rgbColor rgb="FF000080"/>
      <rgbColor rgb="FF806000"/>
      <rgbColor rgb="FF800080"/>
      <rgbColor rgb="FF008080"/>
      <rgbColor rgb="FFC0C0C0"/>
      <rgbColor rgb="FF808080"/>
      <rgbColor rgb="FF9999FF"/>
      <rgbColor rgb="FF993366"/>
      <rgbColor rgb="FFFFF2CC"/>
      <rgbColor rgb="FFDEE6EF"/>
      <rgbColor rgb="FF660066"/>
      <rgbColor rgb="FFFF8080"/>
      <rgbColor rgb="FF0563C1"/>
      <rgbColor rgb="FFBFBFB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DE8CB"/>
      <rgbColor rgb="FFC6EFCE"/>
      <rgbColor rgb="FFFFFF99"/>
      <rgbColor rgb="FF99CCFF"/>
      <rgbColor rgb="FFFF99CC"/>
      <rgbColor rgb="FFCC99FF"/>
      <rgbColor rgb="FFFFC7CE"/>
      <rgbColor rgb="FF3465A4"/>
      <rgbColor rgb="FF33CCCC"/>
      <rgbColor rgb="FF99CC00"/>
      <rgbColor rgb="FFFFCC00"/>
      <rgbColor rgb="FFFF9900"/>
      <rgbColor rgb="FFFF6600"/>
      <rgbColor rgb="FF5983B0"/>
      <rgbColor rgb="FF969696"/>
      <rgbColor rgb="FF003366"/>
      <rgbColor rgb="FF00B050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0C0C0"/>
      <color rgb="FF969696"/>
      <color rgb="FFCCECFF"/>
      <color rgb="FFCCFFFF"/>
      <color rgb="FFDEE6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107156</xdr:colOff>
      <xdr:row>3</xdr:row>
      <xdr:rowOff>79638</xdr:rowOff>
    </xdr:from>
    <xdr:to>
      <xdr:col>12</xdr:col>
      <xdr:colOff>2109953</xdr:colOff>
      <xdr:row>7</xdr:row>
      <xdr:rowOff>149602</xdr:rowOff>
    </xdr:to>
    <xdr:pic>
      <xdr:nvPicPr>
        <xdr:cNvPr id="3" name="Imagem 2" descr="https://videira.atende.net/static/portal/img/2023/03/22/img_4F0B6AB85210DAF11B83152CF8B78ECB922B0236.png">
          <a:extLst>
            <a:ext uri="{FF2B5EF4-FFF2-40B4-BE49-F238E27FC236}">
              <a16:creationId xmlns:a16="http://schemas.microsoft.com/office/drawing/2014/main" id="{90E7F1A6-0883-4FB7-B4A5-4DEA549F26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82823" y="682888"/>
          <a:ext cx="2002797" cy="8742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293"/>
  <sheetViews>
    <sheetView showGridLines="0" tabSelected="1" view="pageBreakPreview" zoomScale="90" zoomScaleNormal="90" zoomScaleSheetLayoutView="90" zoomScalePageLayoutView="85" workbookViewId="0">
      <pane ySplit="13" topLeftCell="A14" activePane="bottomLeft" state="frozen"/>
      <selection activeCell="F22" sqref="F22"/>
      <selection pane="bottomLeft"/>
    </sheetView>
  </sheetViews>
  <sheetFormatPr defaultColWidth="9" defaultRowHeight="15.75" customHeight="1"/>
  <cols>
    <col min="1" max="1" width="2.625" style="2" customWidth="1"/>
    <col min="2" max="2" width="8.625" style="2" customWidth="1"/>
    <col min="3" max="3" width="18.625" style="1" customWidth="1"/>
    <col min="4" max="4" width="16.625" style="1" customWidth="1"/>
    <col min="5" max="5" width="8.625" style="2" customWidth="1"/>
    <col min="6" max="6" width="80.625" style="2" customWidth="1"/>
    <col min="7" max="7" width="10.625" style="3" customWidth="1"/>
    <col min="8" max="8" width="6.625" style="2" customWidth="1"/>
    <col min="9" max="9" width="16.625" style="4" customWidth="1"/>
    <col min="10" max="10" width="16.625" style="2" customWidth="1"/>
    <col min="11" max="11" width="18.625" style="2" customWidth="1"/>
    <col min="12" max="12" width="16.625" style="2" customWidth="1"/>
    <col min="13" max="13" width="28.625" style="2" customWidth="1"/>
    <col min="14" max="16384" width="9" style="2"/>
  </cols>
  <sheetData>
    <row r="1" spans="2:13" thickBot="1"/>
    <row r="2" spans="2:13" ht="15.75" customHeight="1">
      <c r="B2" s="133" t="s">
        <v>192</v>
      </c>
      <c r="C2" s="134"/>
      <c r="D2" s="134"/>
      <c r="E2" s="134"/>
      <c r="F2" s="134"/>
      <c r="G2" s="134"/>
      <c r="H2" s="134"/>
      <c r="I2" s="134"/>
      <c r="J2" s="135"/>
      <c r="K2" s="148" t="s">
        <v>189</v>
      </c>
      <c r="L2" s="151">
        <v>0.22650000000000001</v>
      </c>
      <c r="M2" s="123"/>
    </row>
    <row r="3" spans="2:13" ht="15.75" customHeight="1">
      <c r="B3" s="130" t="s">
        <v>193</v>
      </c>
      <c r="C3" s="131"/>
      <c r="D3" s="131"/>
      <c r="E3" s="131"/>
      <c r="F3" s="131"/>
      <c r="G3" s="131"/>
      <c r="H3" s="131"/>
      <c r="I3" s="131"/>
      <c r="J3" s="132"/>
      <c r="K3" s="149"/>
      <c r="L3" s="152"/>
      <c r="M3" s="124"/>
    </row>
    <row r="4" spans="2:13" ht="15.75" customHeight="1">
      <c r="B4" s="130" t="s">
        <v>0</v>
      </c>
      <c r="C4" s="131"/>
      <c r="D4" s="131"/>
      <c r="E4" s="131"/>
      <c r="F4" s="131"/>
      <c r="G4" s="131"/>
      <c r="H4" s="131"/>
      <c r="I4" s="131"/>
      <c r="J4" s="132"/>
      <c r="K4" s="149"/>
      <c r="L4" s="152"/>
      <c r="M4" s="124"/>
    </row>
    <row r="5" spans="2:13" ht="15.75" customHeight="1">
      <c r="B5" s="127" t="s">
        <v>439</v>
      </c>
      <c r="C5" s="128"/>
      <c r="D5" s="128"/>
      <c r="E5" s="128"/>
      <c r="F5" s="128"/>
      <c r="G5" s="128"/>
      <c r="H5" s="128"/>
      <c r="I5" s="128"/>
      <c r="J5" s="129"/>
      <c r="K5" s="149"/>
      <c r="L5" s="152"/>
      <c r="M5" s="124"/>
    </row>
    <row r="6" spans="2:13" ht="15.75" customHeight="1" thickBot="1">
      <c r="B6" s="160" t="s">
        <v>357</v>
      </c>
      <c r="C6" s="161"/>
      <c r="D6" s="161"/>
      <c r="E6" s="161"/>
      <c r="F6" s="161"/>
      <c r="G6" s="161"/>
      <c r="H6" s="161"/>
      <c r="I6" s="161"/>
      <c r="J6" s="162"/>
      <c r="K6" s="149"/>
      <c r="L6" s="152"/>
      <c r="M6" s="124"/>
    </row>
    <row r="7" spans="2:13" ht="15.75" customHeight="1">
      <c r="B7" s="148" t="s">
        <v>303</v>
      </c>
      <c r="C7" s="154"/>
      <c r="D7" s="154"/>
      <c r="E7" s="155"/>
      <c r="F7" s="136" t="s">
        <v>438</v>
      </c>
      <c r="G7" s="136"/>
      <c r="H7" s="136"/>
      <c r="I7" s="136"/>
      <c r="J7" s="136"/>
      <c r="K7" s="149"/>
      <c r="L7" s="152"/>
      <c r="M7" s="124"/>
    </row>
    <row r="8" spans="2:13" ht="15.75" customHeight="1">
      <c r="B8" s="149"/>
      <c r="C8" s="156"/>
      <c r="D8" s="156"/>
      <c r="E8" s="157"/>
      <c r="F8" s="137" t="s">
        <v>397</v>
      </c>
      <c r="G8" s="138"/>
      <c r="H8" s="138"/>
      <c r="I8" s="138"/>
      <c r="J8" s="139"/>
      <c r="K8" s="149"/>
      <c r="L8" s="152"/>
      <c r="M8" s="124"/>
    </row>
    <row r="9" spans="2:13" ht="15.75" customHeight="1">
      <c r="B9" s="149"/>
      <c r="C9" s="156"/>
      <c r="D9" s="156"/>
      <c r="E9" s="157"/>
      <c r="F9" s="144"/>
      <c r="G9" s="145"/>
      <c r="H9" s="145"/>
      <c r="I9" s="145"/>
      <c r="J9" s="146"/>
      <c r="K9" s="149"/>
      <c r="L9" s="152"/>
      <c r="M9" s="124"/>
    </row>
    <row r="10" spans="2:13" ht="15.75" customHeight="1" thickBot="1">
      <c r="B10" s="150"/>
      <c r="C10" s="158"/>
      <c r="D10" s="158"/>
      <c r="E10" s="159"/>
      <c r="F10" s="140"/>
      <c r="G10" s="141"/>
      <c r="H10" s="141"/>
      <c r="I10" s="141"/>
      <c r="J10" s="142"/>
      <c r="K10" s="150"/>
      <c r="L10" s="153"/>
      <c r="M10" s="125"/>
    </row>
    <row r="11" spans="2:13" ht="15.75" customHeight="1">
      <c r="B11" s="89"/>
      <c r="C11" s="89"/>
      <c r="D11" s="90"/>
      <c r="E11" s="91"/>
      <c r="F11" s="7"/>
      <c r="G11" s="8"/>
      <c r="H11" s="7"/>
      <c r="I11" s="9"/>
      <c r="J11" s="7"/>
      <c r="K11" s="7"/>
      <c r="L11" s="7"/>
      <c r="M11" s="7"/>
    </row>
    <row r="12" spans="2:13" ht="15.75" customHeight="1">
      <c r="B12" s="117" t="s">
        <v>1</v>
      </c>
      <c r="C12" s="117" t="s">
        <v>2</v>
      </c>
      <c r="D12" s="117"/>
      <c r="E12" s="10" t="s">
        <v>3</v>
      </c>
      <c r="F12" s="115" t="s">
        <v>4</v>
      </c>
      <c r="G12" s="116" t="s">
        <v>5</v>
      </c>
      <c r="H12" s="115" t="s">
        <v>6</v>
      </c>
      <c r="I12" s="117" t="s">
        <v>7</v>
      </c>
      <c r="J12" s="117"/>
      <c r="K12" s="117" t="s">
        <v>8</v>
      </c>
      <c r="L12" s="117"/>
      <c r="M12" s="143" t="s">
        <v>9</v>
      </c>
    </row>
    <row r="13" spans="2:13" ht="15.75" customHeight="1">
      <c r="B13" s="126"/>
      <c r="C13" s="126"/>
      <c r="D13" s="126"/>
      <c r="E13" s="11" t="s">
        <v>2</v>
      </c>
      <c r="F13" s="115"/>
      <c r="G13" s="116"/>
      <c r="H13" s="115"/>
      <c r="I13" s="11" t="s">
        <v>10</v>
      </c>
      <c r="J13" s="11" t="s">
        <v>11</v>
      </c>
      <c r="K13" s="11" t="s">
        <v>10</v>
      </c>
      <c r="L13" s="11" t="s">
        <v>11</v>
      </c>
      <c r="M13" s="143"/>
    </row>
    <row r="14" spans="2:13" ht="15.75" customHeight="1">
      <c r="B14" s="11"/>
      <c r="C14" s="11"/>
      <c r="D14" s="11"/>
      <c r="E14" s="11"/>
      <c r="F14" s="96"/>
      <c r="G14" s="97"/>
      <c r="H14" s="96"/>
      <c r="I14" s="11"/>
      <c r="J14" s="11"/>
      <c r="K14" s="11"/>
      <c r="L14" s="11"/>
      <c r="M14" s="98"/>
    </row>
    <row r="15" spans="2:13" ht="15.75" customHeight="1">
      <c r="B15" s="92" t="s">
        <v>1</v>
      </c>
      <c r="C15" s="12" t="s">
        <v>12</v>
      </c>
      <c r="D15" s="13" t="s">
        <v>13</v>
      </c>
      <c r="E15" s="13">
        <v>1</v>
      </c>
      <c r="F15" s="14" t="s">
        <v>322</v>
      </c>
      <c r="G15" s="15"/>
      <c r="H15" s="15"/>
      <c r="I15" s="16"/>
      <c r="J15" s="17"/>
      <c r="K15" s="17"/>
      <c r="L15" s="17"/>
      <c r="M15" s="100"/>
    </row>
    <row r="16" spans="2:13" ht="15.75" customHeight="1">
      <c r="B16" s="88" t="s">
        <v>32</v>
      </c>
      <c r="C16" s="18" t="s">
        <v>14</v>
      </c>
      <c r="D16" s="19">
        <v>90778</v>
      </c>
      <c r="E16" s="20" t="s">
        <v>34</v>
      </c>
      <c r="F16" s="86" t="s">
        <v>157</v>
      </c>
      <c r="G16" s="22">
        <v>72</v>
      </c>
      <c r="H16" s="22" t="s">
        <v>81</v>
      </c>
      <c r="I16" s="23">
        <v>0</v>
      </c>
      <c r="J16" s="24">
        <f t="shared" ref="J16:J17" si="0">I16*G16</f>
        <v>0</v>
      </c>
      <c r="K16" s="24">
        <v>192</v>
      </c>
      <c r="L16" s="25">
        <f t="shared" ref="L16:L17" si="1">K16*G16</f>
        <v>13824</v>
      </c>
      <c r="M16" s="26">
        <f t="shared" ref="M16:M17" si="2">J16+L16</f>
        <v>13824</v>
      </c>
    </row>
    <row r="17" spans="2:13" ht="15.75" customHeight="1">
      <c r="B17" s="88" t="s">
        <v>32</v>
      </c>
      <c r="C17" s="18" t="s">
        <v>14</v>
      </c>
      <c r="D17" s="19">
        <v>93572</v>
      </c>
      <c r="E17" s="20" t="s">
        <v>31</v>
      </c>
      <c r="F17" s="86" t="s">
        <v>156</v>
      </c>
      <c r="G17" s="22">
        <v>3</v>
      </c>
      <c r="H17" s="22" t="s">
        <v>152</v>
      </c>
      <c r="I17" s="23">
        <v>0</v>
      </c>
      <c r="J17" s="24">
        <f t="shared" si="0"/>
        <v>0</v>
      </c>
      <c r="K17" s="24">
        <v>8698.35</v>
      </c>
      <c r="L17" s="25">
        <f t="shared" si="1"/>
        <v>26095.05</v>
      </c>
      <c r="M17" s="26">
        <f t="shared" si="2"/>
        <v>26095.05</v>
      </c>
    </row>
    <row r="18" spans="2:13" ht="3.95" customHeight="1">
      <c r="B18" s="79"/>
      <c r="C18" s="27"/>
      <c r="D18" s="27"/>
      <c r="E18" s="85"/>
      <c r="F18" s="80"/>
      <c r="G18" s="22"/>
      <c r="H18" s="81"/>
      <c r="I18" s="23"/>
      <c r="J18" s="82"/>
      <c r="K18" s="24"/>
      <c r="L18" s="82"/>
      <c r="M18" s="82"/>
    </row>
    <row r="19" spans="2:13" ht="15.75" customHeight="1">
      <c r="C19" s="27"/>
      <c r="D19" s="27"/>
      <c r="E19" s="28"/>
      <c r="F19" s="29" t="s">
        <v>15</v>
      </c>
      <c r="G19" s="30"/>
      <c r="H19" s="31"/>
      <c r="I19" s="32"/>
      <c r="J19" s="33">
        <f>SUM(J15:J18)</f>
        <v>0</v>
      </c>
      <c r="K19" s="34"/>
      <c r="L19" s="33">
        <f>SUM(L15:L18)</f>
        <v>39919.050000000003</v>
      </c>
      <c r="M19" s="87">
        <f>SUM(M15:M18)</f>
        <v>39919.050000000003</v>
      </c>
    </row>
    <row r="20" spans="2:13" ht="15.75" customHeight="1">
      <c r="B20" s="79"/>
      <c r="C20" s="27"/>
      <c r="D20" s="27"/>
      <c r="E20" s="85"/>
      <c r="F20" s="80"/>
      <c r="G20" s="22"/>
      <c r="H20" s="81"/>
      <c r="I20" s="23"/>
      <c r="J20" s="82"/>
      <c r="K20" s="24"/>
      <c r="L20" s="82"/>
      <c r="M20" s="82"/>
    </row>
    <row r="21" spans="2:13" ht="15.75" customHeight="1">
      <c r="B21" s="92" t="s">
        <v>1</v>
      </c>
      <c r="C21" s="12" t="s">
        <v>12</v>
      </c>
      <c r="D21" s="13" t="s">
        <v>13</v>
      </c>
      <c r="E21" s="13">
        <v>2</v>
      </c>
      <c r="F21" s="14" t="s">
        <v>330</v>
      </c>
      <c r="G21" s="15"/>
      <c r="H21" s="15"/>
      <c r="I21" s="16"/>
      <c r="J21" s="17"/>
      <c r="K21" s="17"/>
      <c r="L21" s="17"/>
      <c r="M21" s="100"/>
    </row>
    <row r="22" spans="2:13" ht="31.5" customHeight="1">
      <c r="B22" s="88" t="s">
        <v>32</v>
      </c>
      <c r="C22" s="18" t="s">
        <v>14</v>
      </c>
      <c r="D22" s="19">
        <v>103689</v>
      </c>
      <c r="E22" s="20" t="s">
        <v>28</v>
      </c>
      <c r="F22" s="86" t="s">
        <v>38</v>
      </c>
      <c r="G22" s="22">
        <v>2.4</v>
      </c>
      <c r="H22" s="22" t="s">
        <v>83</v>
      </c>
      <c r="I22" s="23">
        <v>513.07000000000005</v>
      </c>
      <c r="J22" s="24">
        <f t="shared" ref="J22:J43" si="3">I22*G22</f>
        <v>1231.3699999999999</v>
      </c>
      <c r="K22" s="24">
        <v>64.260000000000005</v>
      </c>
      <c r="L22" s="25">
        <f t="shared" ref="L22:L43" si="4">K22*G22</f>
        <v>154.22</v>
      </c>
      <c r="M22" s="26">
        <f t="shared" ref="M22:M43" si="5">J22+L22</f>
        <v>1385.59</v>
      </c>
    </row>
    <row r="23" spans="2:13" s="104" customFormat="1" ht="15.75" customHeight="1">
      <c r="B23" s="88" t="s">
        <v>32</v>
      </c>
      <c r="C23" s="105" t="s">
        <v>14</v>
      </c>
      <c r="D23" s="106">
        <v>97644</v>
      </c>
      <c r="E23" s="107" t="s">
        <v>27</v>
      </c>
      <c r="F23" s="108" t="s">
        <v>80</v>
      </c>
      <c r="G23" s="109">
        <v>29.4</v>
      </c>
      <c r="H23" s="109" t="s">
        <v>83</v>
      </c>
      <c r="I23" s="110">
        <v>0</v>
      </c>
      <c r="J23" s="111">
        <f t="shared" ref="J23:J30" si="6">I23*G23</f>
        <v>0</v>
      </c>
      <c r="K23" s="111">
        <v>14.89</v>
      </c>
      <c r="L23" s="112">
        <f t="shared" ref="L23:L30" si="7">K23*G23</f>
        <v>437.77</v>
      </c>
      <c r="M23" s="113">
        <f t="shared" ref="M23:M30" si="8">J23+L23</f>
        <v>437.77</v>
      </c>
    </row>
    <row r="24" spans="2:13" s="104" customFormat="1" ht="15.75" customHeight="1">
      <c r="B24" s="88" t="s">
        <v>32</v>
      </c>
      <c r="C24" s="105" t="s">
        <v>14</v>
      </c>
      <c r="D24" s="106">
        <v>97645</v>
      </c>
      <c r="E24" s="107" t="s">
        <v>37</v>
      </c>
      <c r="F24" s="108" t="s">
        <v>66</v>
      </c>
      <c r="G24" s="109">
        <v>29.43</v>
      </c>
      <c r="H24" s="109" t="s">
        <v>83</v>
      </c>
      <c r="I24" s="110">
        <v>0</v>
      </c>
      <c r="J24" s="111">
        <f t="shared" si="6"/>
        <v>0</v>
      </c>
      <c r="K24" s="111">
        <v>38.479999999999997</v>
      </c>
      <c r="L24" s="112">
        <f t="shared" si="7"/>
        <v>1132.47</v>
      </c>
      <c r="M24" s="113">
        <f t="shared" si="8"/>
        <v>1132.47</v>
      </c>
    </row>
    <row r="25" spans="2:13" ht="15.75" customHeight="1">
      <c r="B25" s="88" t="s">
        <v>32</v>
      </c>
      <c r="C25" s="18" t="s">
        <v>14</v>
      </c>
      <c r="D25" s="19">
        <v>97663</v>
      </c>
      <c r="E25" s="20" t="s">
        <v>39</v>
      </c>
      <c r="F25" s="86" t="s">
        <v>98</v>
      </c>
      <c r="G25" s="22">
        <v>4</v>
      </c>
      <c r="H25" s="22" t="s">
        <v>82</v>
      </c>
      <c r="I25" s="23">
        <v>0</v>
      </c>
      <c r="J25" s="24">
        <f t="shared" si="6"/>
        <v>0</v>
      </c>
      <c r="K25" s="24">
        <v>19.82</v>
      </c>
      <c r="L25" s="25">
        <f t="shared" si="7"/>
        <v>79.28</v>
      </c>
      <c r="M25" s="26">
        <f t="shared" si="8"/>
        <v>79.28</v>
      </c>
    </row>
    <row r="26" spans="2:13" ht="15.75" customHeight="1">
      <c r="B26" s="88" t="s">
        <v>32</v>
      </c>
      <c r="C26" s="18" t="s">
        <v>14</v>
      </c>
      <c r="D26" s="19">
        <v>97666</v>
      </c>
      <c r="E26" s="20" t="s">
        <v>40</v>
      </c>
      <c r="F26" s="86" t="s">
        <v>99</v>
      </c>
      <c r="G26" s="22">
        <v>8</v>
      </c>
      <c r="H26" s="22" t="s">
        <v>82</v>
      </c>
      <c r="I26" s="23">
        <v>0</v>
      </c>
      <c r="J26" s="24">
        <f t="shared" ref="J26" si="9">I26*G26</f>
        <v>0</v>
      </c>
      <c r="K26" s="24">
        <v>14.45</v>
      </c>
      <c r="L26" s="25">
        <f t="shared" ref="L26" si="10">K26*G26</f>
        <v>115.6</v>
      </c>
      <c r="M26" s="26">
        <f t="shared" ref="M26" si="11">J26+L26</f>
        <v>115.6</v>
      </c>
    </row>
    <row r="27" spans="2:13" ht="31.5" customHeight="1">
      <c r="B27" s="88" t="s">
        <v>32</v>
      </c>
      <c r="C27" s="18" t="s">
        <v>14</v>
      </c>
      <c r="D27" s="19">
        <v>97640</v>
      </c>
      <c r="E27" s="20" t="s">
        <v>41</v>
      </c>
      <c r="F27" s="86" t="s">
        <v>97</v>
      </c>
      <c r="G27" s="22">
        <v>95.51</v>
      </c>
      <c r="H27" s="22" t="s">
        <v>83</v>
      </c>
      <c r="I27" s="23">
        <v>0</v>
      </c>
      <c r="J27" s="24">
        <f t="shared" si="6"/>
        <v>0</v>
      </c>
      <c r="K27" s="24">
        <v>3.07</v>
      </c>
      <c r="L27" s="25">
        <f t="shared" si="7"/>
        <v>293.22000000000003</v>
      </c>
      <c r="M27" s="26">
        <f t="shared" si="8"/>
        <v>293.22000000000003</v>
      </c>
    </row>
    <row r="28" spans="2:13" ht="31.5" customHeight="1">
      <c r="B28" s="88" t="s">
        <v>32</v>
      </c>
      <c r="C28" s="18" t="s">
        <v>14</v>
      </c>
      <c r="D28" s="19">
        <v>97642</v>
      </c>
      <c r="E28" s="20" t="s">
        <v>42</v>
      </c>
      <c r="F28" s="86" t="s">
        <v>101</v>
      </c>
      <c r="G28" s="22">
        <v>95.51</v>
      </c>
      <c r="H28" s="22" t="s">
        <v>83</v>
      </c>
      <c r="I28" s="23">
        <v>0</v>
      </c>
      <c r="J28" s="24">
        <f t="shared" si="6"/>
        <v>0</v>
      </c>
      <c r="K28" s="24">
        <v>4.4000000000000004</v>
      </c>
      <c r="L28" s="25">
        <f t="shared" si="7"/>
        <v>420.24</v>
      </c>
      <c r="M28" s="26">
        <f t="shared" si="8"/>
        <v>420.24</v>
      </c>
    </row>
    <row r="29" spans="2:13" ht="15.75" customHeight="1">
      <c r="B29" s="88" t="s">
        <v>32</v>
      </c>
      <c r="C29" s="18" t="s">
        <v>328</v>
      </c>
      <c r="D29" s="19">
        <v>11390</v>
      </c>
      <c r="E29" s="20" t="s">
        <v>43</v>
      </c>
      <c r="F29" s="86" t="s">
        <v>416</v>
      </c>
      <c r="G29" s="22">
        <v>18.02</v>
      </c>
      <c r="H29" s="22" t="s">
        <v>83</v>
      </c>
      <c r="I29" s="23">
        <v>3.2</v>
      </c>
      <c r="J29" s="24">
        <f t="shared" ref="J29" si="12">I29*G29</f>
        <v>57.66</v>
      </c>
      <c r="K29" s="24">
        <v>18.34</v>
      </c>
      <c r="L29" s="25">
        <f t="shared" ref="L29" si="13">K29*G29</f>
        <v>330.49</v>
      </c>
      <c r="M29" s="26">
        <f t="shared" ref="M29" si="14">J29+L29</f>
        <v>388.15</v>
      </c>
    </row>
    <row r="30" spans="2:13" ht="15.75" customHeight="1">
      <c r="B30" s="88" t="s">
        <v>32</v>
      </c>
      <c r="C30" s="18" t="s">
        <v>14</v>
      </c>
      <c r="D30" s="19">
        <v>104803</v>
      </c>
      <c r="E30" s="20" t="s">
        <v>44</v>
      </c>
      <c r="F30" s="86" t="s">
        <v>96</v>
      </c>
      <c r="G30" s="22">
        <v>12.75</v>
      </c>
      <c r="H30" s="22" t="s">
        <v>84</v>
      </c>
      <c r="I30" s="23">
        <v>0</v>
      </c>
      <c r="J30" s="24">
        <f t="shared" si="6"/>
        <v>0</v>
      </c>
      <c r="K30" s="24">
        <v>7.42</v>
      </c>
      <c r="L30" s="25">
        <f t="shared" si="7"/>
        <v>94.61</v>
      </c>
      <c r="M30" s="26">
        <f t="shared" si="8"/>
        <v>94.61</v>
      </c>
    </row>
    <row r="31" spans="2:13" ht="31.5" customHeight="1">
      <c r="B31" s="88" t="s">
        <v>32</v>
      </c>
      <c r="C31" s="18" t="s">
        <v>14</v>
      </c>
      <c r="D31" s="19">
        <v>97649</v>
      </c>
      <c r="E31" s="20" t="s">
        <v>45</v>
      </c>
      <c r="F31" s="86" t="s">
        <v>100</v>
      </c>
      <c r="G31" s="22">
        <v>54.9</v>
      </c>
      <c r="H31" s="22" t="s">
        <v>83</v>
      </c>
      <c r="I31" s="23">
        <v>0.81</v>
      </c>
      <c r="J31" s="24">
        <f t="shared" si="3"/>
        <v>44.47</v>
      </c>
      <c r="K31" s="24">
        <v>6.14</v>
      </c>
      <c r="L31" s="25">
        <f t="shared" si="4"/>
        <v>337.09</v>
      </c>
      <c r="M31" s="26">
        <f t="shared" si="5"/>
        <v>381.56</v>
      </c>
    </row>
    <row r="32" spans="2:13" s="104" customFormat="1" ht="15.75" customHeight="1">
      <c r="B32" s="88" t="s">
        <v>32</v>
      </c>
      <c r="C32" s="105" t="s">
        <v>328</v>
      </c>
      <c r="D32" s="106">
        <v>4977</v>
      </c>
      <c r="E32" s="20" t="s">
        <v>323</v>
      </c>
      <c r="F32" s="108" t="s">
        <v>329</v>
      </c>
      <c r="G32" s="109">
        <v>54.9</v>
      </c>
      <c r="H32" s="109" t="s">
        <v>83</v>
      </c>
      <c r="I32" s="110">
        <v>3.7</v>
      </c>
      <c r="J32" s="111">
        <f t="shared" si="3"/>
        <v>203.13</v>
      </c>
      <c r="K32" s="111">
        <v>15.14</v>
      </c>
      <c r="L32" s="112">
        <f t="shared" si="4"/>
        <v>831.19</v>
      </c>
      <c r="M32" s="113">
        <f t="shared" si="5"/>
        <v>1034.32</v>
      </c>
    </row>
    <row r="33" spans="2:13" ht="31.5" customHeight="1">
      <c r="B33" s="88" t="s">
        <v>32</v>
      </c>
      <c r="C33" s="18" t="s">
        <v>14</v>
      </c>
      <c r="D33" s="19">
        <v>97627</v>
      </c>
      <c r="E33" s="20" t="s">
        <v>324</v>
      </c>
      <c r="F33" s="86" t="s">
        <v>94</v>
      </c>
      <c r="G33" s="22">
        <v>4.34</v>
      </c>
      <c r="H33" s="22" t="s">
        <v>85</v>
      </c>
      <c r="I33" s="23">
        <v>14.5</v>
      </c>
      <c r="J33" s="24">
        <f t="shared" si="3"/>
        <v>62.93</v>
      </c>
      <c r="K33" s="24">
        <v>270.77</v>
      </c>
      <c r="L33" s="25">
        <f t="shared" si="4"/>
        <v>1175.1400000000001</v>
      </c>
      <c r="M33" s="26">
        <f t="shared" si="5"/>
        <v>1238.07</v>
      </c>
    </row>
    <row r="34" spans="2:13" s="104" customFormat="1" ht="31.5" customHeight="1">
      <c r="B34" s="88" t="s">
        <v>32</v>
      </c>
      <c r="C34" s="105" t="s">
        <v>14</v>
      </c>
      <c r="D34" s="106">
        <v>97634</v>
      </c>
      <c r="E34" s="107" t="s">
        <v>325</v>
      </c>
      <c r="F34" s="108" t="s">
        <v>53</v>
      </c>
      <c r="G34" s="109">
        <v>715.68</v>
      </c>
      <c r="H34" s="109" t="s">
        <v>83</v>
      </c>
      <c r="I34" s="110">
        <v>0.36</v>
      </c>
      <c r="J34" s="111">
        <f t="shared" si="3"/>
        <v>257.64</v>
      </c>
      <c r="K34" s="111">
        <v>10.3</v>
      </c>
      <c r="L34" s="112">
        <f t="shared" si="4"/>
        <v>7371.5</v>
      </c>
      <c r="M34" s="113">
        <f t="shared" si="5"/>
        <v>7629.14</v>
      </c>
    </row>
    <row r="35" spans="2:13" s="104" customFormat="1" ht="15.75" customHeight="1">
      <c r="B35" s="88" t="s">
        <v>32</v>
      </c>
      <c r="C35" s="105" t="s">
        <v>14</v>
      </c>
      <c r="D35" s="106">
        <v>97622</v>
      </c>
      <c r="E35" s="107" t="s">
        <v>326</v>
      </c>
      <c r="F35" s="108" t="s">
        <v>56</v>
      </c>
      <c r="G35" s="109">
        <v>27.09</v>
      </c>
      <c r="H35" s="109" t="s">
        <v>85</v>
      </c>
      <c r="I35" s="110">
        <v>0</v>
      </c>
      <c r="J35" s="111">
        <f t="shared" si="3"/>
        <v>0</v>
      </c>
      <c r="K35" s="111">
        <v>87.71</v>
      </c>
      <c r="L35" s="112">
        <f t="shared" si="4"/>
        <v>2376.06</v>
      </c>
      <c r="M35" s="113">
        <f t="shared" si="5"/>
        <v>2376.06</v>
      </c>
    </row>
    <row r="36" spans="2:13" ht="31.5" customHeight="1">
      <c r="B36" s="88" t="s">
        <v>32</v>
      </c>
      <c r="C36" s="18" t="s">
        <v>14</v>
      </c>
      <c r="D36" s="19">
        <v>104790</v>
      </c>
      <c r="E36" s="20" t="s">
        <v>327</v>
      </c>
      <c r="F36" s="86" t="s">
        <v>95</v>
      </c>
      <c r="G36" s="22">
        <v>7.71</v>
      </c>
      <c r="H36" s="22" t="s">
        <v>85</v>
      </c>
      <c r="I36" s="23">
        <v>57.33</v>
      </c>
      <c r="J36" s="24">
        <f t="shared" si="3"/>
        <v>442.01</v>
      </c>
      <c r="K36" s="24">
        <v>94.78</v>
      </c>
      <c r="L36" s="25">
        <f t="shared" si="4"/>
        <v>730.75</v>
      </c>
      <c r="M36" s="26">
        <f t="shared" si="5"/>
        <v>1172.76</v>
      </c>
    </row>
    <row r="37" spans="2:13" s="104" customFormat="1" ht="15.75" customHeight="1">
      <c r="B37" s="88" t="s">
        <v>32</v>
      </c>
      <c r="C37" s="105" t="s">
        <v>328</v>
      </c>
      <c r="D37" s="106">
        <v>7725</v>
      </c>
      <c r="E37" s="107" t="s">
        <v>358</v>
      </c>
      <c r="F37" s="108" t="s">
        <v>418</v>
      </c>
      <c r="G37" s="109">
        <v>752.48</v>
      </c>
      <c r="H37" s="109" t="s">
        <v>83</v>
      </c>
      <c r="I37" s="110">
        <v>1.91</v>
      </c>
      <c r="J37" s="111">
        <f t="shared" ref="J37" si="15">I37*G37</f>
        <v>1437.24</v>
      </c>
      <c r="K37" s="111">
        <v>7.65</v>
      </c>
      <c r="L37" s="112">
        <f t="shared" ref="L37" si="16">K37*G37</f>
        <v>5756.47</v>
      </c>
      <c r="M37" s="113">
        <f t="shared" ref="M37" si="17">J37+L37</f>
        <v>7193.71</v>
      </c>
    </row>
    <row r="38" spans="2:13" ht="31.5" customHeight="1">
      <c r="B38" s="88" t="s">
        <v>32</v>
      </c>
      <c r="C38" s="18" t="s">
        <v>14</v>
      </c>
      <c r="D38" s="19">
        <v>105009</v>
      </c>
      <c r="E38" s="20" t="s">
        <v>359</v>
      </c>
      <c r="F38" s="86" t="s">
        <v>158</v>
      </c>
      <c r="G38" s="22">
        <v>24.22</v>
      </c>
      <c r="H38" s="22" t="s">
        <v>84</v>
      </c>
      <c r="I38" s="23">
        <v>70.41</v>
      </c>
      <c r="J38" s="24">
        <f t="shared" si="3"/>
        <v>1705.33</v>
      </c>
      <c r="K38" s="24">
        <v>77.02</v>
      </c>
      <c r="L38" s="25">
        <f t="shared" si="4"/>
        <v>1865.42</v>
      </c>
      <c r="M38" s="26">
        <f t="shared" si="5"/>
        <v>3570.75</v>
      </c>
    </row>
    <row r="39" spans="2:13" ht="31.5" customHeight="1">
      <c r="B39" s="88" t="s">
        <v>32</v>
      </c>
      <c r="C39" s="18" t="s">
        <v>14</v>
      </c>
      <c r="D39" s="19">
        <v>96521</v>
      </c>
      <c r="E39" s="20" t="s">
        <v>360</v>
      </c>
      <c r="F39" s="86" t="s">
        <v>110</v>
      </c>
      <c r="G39" s="22">
        <v>20.32</v>
      </c>
      <c r="H39" s="22" t="s">
        <v>85</v>
      </c>
      <c r="I39" s="23">
        <v>32.44</v>
      </c>
      <c r="J39" s="24">
        <f t="shared" ref="J39" si="18">I39*G39</f>
        <v>659.18</v>
      </c>
      <c r="K39" s="24">
        <v>24.42</v>
      </c>
      <c r="L39" s="25">
        <f t="shared" ref="L39" si="19">K39*G39</f>
        <v>496.21</v>
      </c>
      <c r="M39" s="26">
        <f t="shared" ref="M39" si="20">J39+L39</f>
        <v>1155.3900000000001</v>
      </c>
    </row>
    <row r="40" spans="2:13" ht="31.5" customHeight="1">
      <c r="B40" s="88" t="s">
        <v>32</v>
      </c>
      <c r="C40" s="18" t="s">
        <v>14</v>
      </c>
      <c r="D40" s="19">
        <v>96527</v>
      </c>
      <c r="E40" s="20" t="s">
        <v>413</v>
      </c>
      <c r="F40" s="86" t="s">
        <v>109</v>
      </c>
      <c r="G40" s="22">
        <v>4.8499999999999996</v>
      </c>
      <c r="H40" s="22" t="s">
        <v>85</v>
      </c>
      <c r="I40" s="23">
        <v>0</v>
      </c>
      <c r="J40" s="24">
        <f t="shared" si="3"/>
        <v>0</v>
      </c>
      <c r="K40" s="24">
        <v>159.83000000000001</v>
      </c>
      <c r="L40" s="25">
        <f t="shared" si="4"/>
        <v>775.18</v>
      </c>
      <c r="M40" s="26">
        <f t="shared" si="5"/>
        <v>775.18</v>
      </c>
    </row>
    <row r="41" spans="2:13" ht="15.75" customHeight="1">
      <c r="B41" s="88" t="s">
        <v>32</v>
      </c>
      <c r="C41" s="18" t="s">
        <v>14</v>
      </c>
      <c r="D41" s="19">
        <v>93382</v>
      </c>
      <c r="E41" s="20" t="s">
        <v>414</v>
      </c>
      <c r="F41" s="86" t="s">
        <v>89</v>
      </c>
      <c r="G41" s="22">
        <v>20.93</v>
      </c>
      <c r="H41" s="22" t="s">
        <v>85</v>
      </c>
      <c r="I41" s="23">
        <v>4.07</v>
      </c>
      <c r="J41" s="24">
        <f t="shared" ref="J41" si="21">I41*G41</f>
        <v>85.19</v>
      </c>
      <c r="K41" s="24">
        <v>35.799999999999997</v>
      </c>
      <c r="L41" s="25">
        <f t="shared" ref="L41" si="22">K41*G41</f>
        <v>749.29</v>
      </c>
      <c r="M41" s="26">
        <f t="shared" ref="M41" si="23">J41+L41</f>
        <v>834.48</v>
      </c>
    </row>
    <row r="42" spans="2:13" ht="31.5" customHeight="1">
      <c r="B42" s="88" t="s">
        <v>32</v>
      </c>
      <c r="C42" s="18" t="s">
        <v>14</v>
      </c>
      <c r="D42" s="19">
        <v>100982</v>
      </c>
      <c r="E42" s="20" t="s">
        <v>415</v>
      </c>
      <c r="F42" s="86" t="s">
        <v>319</v>
      </c>
      <c r="G42" s="22">
        <v>50</v>
      </c>
      <c r="H42" s="22" t="s">
        <v>85</v>
      </c>
      <c r="I42" s="23">
        <v>9.33</v>
      </c>
      <c r="J42" s="24">
        <f t="shared" si="3"/>
        <v>466.5</v>
      </c>
      <c r="K42" s="24">
        <v>2.56</v>
      </c>
      <c r="L42" s="25">
        <f t="shared" si="4"/>
        <v>128</v>
      </c>
      <c r="M42" s="26">
        <f t="shared" si="5"/>
        <v>594.5</v>
      </c>
    </row>
    <row r="43" spans="2:13" ht="31.5" customHeight="1">
      <c r="B43" s="88" t="s">
        <v>32</v>
      </c>
      <c r="C43" s="18" t="s">
        <v>14</v>
      </c>
      <c r="D43" s="19">
        <v>95875</v>
      </c>
      <c r="E43" s="20" t="s">
        <v>417</v>
      </c>
      <c r="F43" s="86" t="s">
        <v>320</v>
      </c>
      <c r="G43" s="22">
        <v>500</v>
      </c>
      <c r="H43" s="22" t="s">
        <v>186</v>
      </c>
      <c r="I43" s="23">
        <v>2.7</v>
      </c>
      <c r="J43" s="24">
        <f t="shared" si="3"/>
        <v>1350</v>
      </c>
      <c r="K43" s="24">
        <v>0.6</v>
      </c>
      <c r="L43" s="25">
        <f t="shared" si="4"/>
        <v>300</v>
      </c>
      <c r="M43" s="26">
        <f t="shared" si="5"/>
        <v>1650</v>
      </c>
    </row>
    <row r="44" spans="2:13" ht="3.95" customHeight="1">
      <c r="B44" s="79"/>
      <c r="C44" s="27"/>
      <c r="D44" s="27"/>
      <c r="E44" s="85"/>
      <c r="F44" s="80"/>
      <c r="G44" s="22"/>
      <c r="H44" s="81"/>
      <c r="I44" s="23"/>
      <c r="J44" s="82"/>
      <c r="K44" s="24"/>
      <c r="L44" s="82"/>
      <c r="M44" s="82"/>
    </row>
    <row r="45" spans="2:13" ht="15.75" customHeight="1">
      <c r="C45" s="27"/>
      <c r="D45" s="27"/>
      <c r="E45" s="28"/>
      <c r="F45" s="29" t="s">
        <v>15</v>
      </c>
      <c r="G45" s="30"/>
      <c r="H45" s="31"/>
      <c r="I45" s="32"/>
      <c r="J45" s="33">
        <f>SUM(J21:J44)</f>
        <v>8002.65</v>
      </c>
      <c r="K45" s="34"/>
      <c r="L45" s="33">
        <f>SUM(L21:L44)</f>
        <v>25950.2</v>
      </c>
      <c r="M45" s="87">
        <f>SUM(M21:M44)</f>
        <v>33952.85</v>
      </c>
    </row>
    <row r="46" spans="2:13" ht="15.75" customHeight="1">
      <c r="B46" s="79"/>
      <c r="C46" s="27"/>
      <c r="D46" s="27"/>
      <c r="E46" s="85"/>
      <c r="F46" s="80"/>
      <c r="G46" s="22"/>
      <c r="H46" s="81"/>
      <c r="I46" s="23"/>
      <c r="J46" s="82"/>
      <c r="K46" s="24"/>
      <c r="L46" s="82"/>
      <c r="M46" s="82"/>
    </row>
    <row r="47" spans="2:13" ht="15.75" customHeight="1">
      <c r="B47" s="92" t="s">
        <v>1</v>
      </c>
      <c r="C47" s="12" t="s">
        <v>12</v>
      </c>
      <c r="D47" s="13" t="s">
        <v>13</v>
      </c>
      <c r="E47" s="13">
        <v>3</v>
      </c>
      <c r="F47" s="14" t="s">
        <v>331</v>
      </c>
      <c r="G47" s="15"/>
      <c r="H47" s="15"/>
      <c r="I47" s="16"/>
      <c r="J47" s="17"/>
      <c r="K47" s="17"/>
      <c r="L47" s="17"/>
      <c r="M47" s="100"/>
    </row>
    <row r="48" spans="2:13" s="104" customFormat="1" ht="15.75" customHeight="1">
      <c r="B48" s="88" t="s">
        <v>32</v>
      </c>
      <c r="C48" s="105" t="s">
        <v>14</v>
      </c>
      <c r="D48" s="106">
        <v>96616</v>
      </c>
      <c r="E48" s="107" t="s">
        <v>29</v>
      </c>
      <c r="F48" s="108" t="s">
        <v>151</v>
      </c>
      <c r="G48" s="109">
        <v>0.24</v>
      </c>
      <c r="H48" s="109" t="s">
        <v>85</v>
      </c>
      <c r="I48" s="110">
        <v>647.11</v>
      </c>
      <c r="J48" s="111">
        <f t="shared" ref="J48:J60" si="24">I48*G48</f>
        <v>155.31</v>
      </c>
      <c r="K48" s="111">
        <v>561.30999999999995</v>
      </c>
      <c r="L48" s="112">
        <f t="shared" ref="L48:L60" si="25">K48*G48</f>
        <v>134.71</v>
      </c>
      <c r="M48" s="113">
        <f t="shared" ref="M48:M60" si="26">J48+L48</f>
        <v>290.02</v>
      </c>
    </row>
    <row r="49" spans="2:13" s="104" customFormat="1" ht="31.5" customHeight="1">
      <c r="B49" s="88" t="s">
        <v>32</v>
      </c>
      <c r="C49" s="105" t="s">
        <v>14</v>
      </c>
      <c r="D49" s="106">
        <v>96541</v>
      </c>
      <c r="E49" s="107" t="s">
        <v>30</v>
      </c>
      <c r="F49" s="108" t="s">
        <v>111</v>
      </c>
      <c r="G49" s="109">
        <v>16.55</v>
      </c>
      <c r="H49" s="109" t="s">
        <v>83</v>
      </c>
      <c r="I49" s="110">
        <v>51.16</v>
      </c>
      <c r="J49" s="111">
        <f t="shared" ref="J49:J54" si="27">I49*G49</f>
        <v>846.7</v>
      </c>
      <c r="K49" s="111">
        <v>219.8</v>
      </c>
      <c r="L49" s="112">
        <f t="shared" ref="L49:L54" si="28">K49*G49</f>
        <v>3637.69</v>
      </c>
      <c r="M49" s="113">
        <f t="shared" ref="M49:M54" si="29">J49+L49</f>
        <v>4484.3900000000003</v>
      </c>
    </row>
    <row r="50" spans="2:13" s="104" customFormat="1" ht="31.5" customHeight="1">
      <c r="B50" s="88" t="s">
        <v>32</v>
      </c>
      <c r="C50" s="105" t="s">
        <v>14</v>
      </c>
      <c r="D50" s="106">
        <v>96542</v>
      </c>
      <c r="E50" s="107" t="s">
        <v>35</v>
      </c>
      <c r="F50" s="108" t="s">
        <v>112</v>
      </c>
      <c r="G50" s="109">
        <v>29.8</v>
      </c>
      <c r="H50" s="109" t="s">
        <v>83</v>
      </c>
      <c r="I50" s="110">
        <v>35.57</v>
      </c>
      <c r="J50" s="111">
        <f t="shared" si="27"/>
        <v>1059.99</v>
      </c>
      <c r="K50" s="111">
        <v>108.18</v>
      </c>
      <c r="L50" s="112">
        <f t="shared" si="28"/>
        <v>3223.76</v>
      </c>
      <c r="M50" s="113">
        <f t="shared" si="29"/>
        <v>4283.75</v>
      </c>
    </row>
    <row r="51" spans="2:13" s="104" customFormat="1" ht="31.5" customHeight="1">
      <c r="B51" s="88" t="s">
        <v>32</v>
      </c>
      <c r="C51" s="105" t="s">
        <v>14</v>
      </c>
      <c r="D51" s="106">
        <v>104916</v>
      </c>
      <c r="E51" s="107" t="s">
        <v>361</v>
      </c>
      <c r="F51" s="108" t="s">
        <v>76</v>
      </c>
      <c r="G51" s="109">
        <v>26.29</v>
      </c>
      <c r="H51" s="109" t="s">
        <v>86</v>
      </c>
      <c r="I51" s="110">
        <v>10.17</v>
      </c>
      <c r="J51" s="111">
        <f t="shared" si="27"/>
        <v>267.37</v>
      </c>
      <c r="K51" s="111">
        <v>12.44</v>
      </c>
      <c r="L51" s="112">
        <f t="shared" si="28"/>
        <v>327.05</v>
      </c>
      <c r="M51" s="113">
        <f t="shared" si="29"/>
        <v>594.41999999999996</v>
      </c>
    </row>
    <row r="52" spans="2:13" s="104" customFormat="1" ht="31.5" customHeight="1">
      <c r="B52" s="88" t="s">
        <v>32</v>
      </c>
      <c r="C52" s="105" t="s">
        <v>14</v>
      </c>
      <c r="D52" s="106">
        <v>104918</v>
      </c>
      <c r="E52" s="107" t="s">
        <v>362</v>
      </c>
      <c r="F52" s="108" t="s">
        <v>77</v>
      </c>
      <c r="G52" s="109">
        <v>21.39</v>
      </c>
      <c r="H52" s="109" t="s">
        <v>86</v>
      </c>
      <c r="I52" s="110">
        <v>11.58</v>
      </c>
      <c r="J52" s="111">
        <f t="shared" si="27"/>
        <v>247.7</v>
      </c>
      <c r="K52" s="111">
        <v>6.65</v>
      </c>
      <c r="L52" s="112">
        <f t="shared" si="28"/>
        <v>142.24</v>
      </c>
      <c r="M52" s="113">
        <f t="shared" si="29"/>
        <v>389.94</v>
      </c>
    </row>
    <row r="53" spans="2:13" s="104" customFormat="1" ht="31.5" customHeight="1">
      <c r="B53" s="88" t="s">
        <v>32</v>
      </c>
      <c r="C53" s="105" t="s">
        <v>14</v>
      </c>
      <c r="D53" s="106">
        <v>104919</v>
      </c>
      <c r="E53" s="107" t="s">
        <v>363</v>
      </c>
      <c r="F53" s="108" t="s">
        <v>78</v>
      </c>
      <c r="G53" s="109">
        <v>112.16</v>
      </c>
      <c r="H53" s="109" t="s">
        <v>86</v>
      </c>
      <c r="I53" s="110">
        <v>10.94</v>
      </c>
      <c r="J53" s="111">
        <f t="shared" si="27"/>
        <v>1227.03</v>
      </c>
      <c r="K53" s="111">
        <v>5.08</v>
      </c>
      <c r="L53" s="112">
        <f t="shared" si="28"/>
        <v>569.77</v>
      </c>
      <c r="M53" s="113">
        <f t="shared" si="29"/>
        <v>1796.8</v>
      </c>
    </row>
    <row r="54" spans="2:13" s="104" customFormat="1" ht="31.5" customHeight="1">
      <c r="B54" s="88" t="s">
        <v>32</v>
      </c>
      <c r="C54" s="105" t="s">
        <v>321</v>
      </c>
      <c r="D54" s="106">
        <v>1</v>
      </c>
      <c r="E54" s="107" t="s">
        <v>364</v>
      </c>
      <c r="F54" s="108" t="s">
        <v>371</v>
      </c>
      <c r="G54" s="109">
        <v>2.37</v>
      </c>
      <c r="H54" s="109" t="s">
        <v>85</v>
      </c>
      <c r="I54" s="110">
        <v>981.54</v>
      </c>
      <c r="J54" s="111">
        <f t="shared" si="27"/>
        <v>2326.25</v>
      </c>
      <c r="K54" s="111">
        <v>54.93</v>
      </c>
      <c r="L54" s="112">
        <f t="shared" si="28"/>
        <v>130.18</v>
      </c>
      <c r="M54" s="113">
        <f t="shared" si="29"/>
        <v>2456.4299999999998</v>
      </c>
    </row>
    <row r="55" spans="2:13" s="104" customFormat="1" ht="31.5" customHeight="1">
      <c r="B55" s="88" t="s">
        <v>32</v>
      </c>
      <c r="C55" s="105" t="s">
        <v>321</v>
      </c>
      <c r="D55" s="106">
        <v>2</v>
      </c>
      <c r="E55" s="107" t="s">
        <v>365</v>
      </c>
      <c r="F55" s="108" t="s">
        <v>372</v>
      </c>
      <c r="G55" s="109">
        <v>1.87</v>
      </c>
      <c r="H55" s="109" t="s">
        <v>85</v>
      </c>
      <c r="I55" s="110">
        <v>958.02</v>
      </c>
      <c r="J55" s="111">
        <f t="shared" si="24"/>
        <v>1791.5</v>
      </c>
      <c r="K55" s="111">
        <v>31.26</v>
      </c>
      <c r="L55" s="112">
        <f t="shared" si="25"/>
        <v>58.46</v>
      </c>
      <c r="M55" s="113">
        <f t="shared" si="26"/>
        <v>1849.96</v>
      </c>
    </row>
    <row r="56" spans="2:13" s="104" customFormat="1" ht="31.5" customHeight="1">
      <c r="B56" s="88" t="s">
        <v>32</v>
      </c>
      <c r="C56" s="105" t="s">
        <v>14</v>
      </c>
      <c r="D56" s="106">
        <v>100324</v>
      </c>
      <c r="E56" s="107" t="s">
        <v>366</v>
      </c>
      <c r="F56" s="108" t="s">
        <v>51</v>
      </c>
      <c r="G56" s="109">
        <v>5.1100000000000003</v>
      </c>
      <c r="H56" s="109" t="s">
        <v>85</v>
      </c>
      <c r="I56" s="110">
        <v>164.19</v>
      </c>
      <c r="J56" s="111">
        <f t="shared" ref="J56:J57" si="30">I56*G56</f>
        <v>839.01</v>
      </c>
      <c r="K56" s="111">
        <v>90.92</v>
      </c>
      <c r="L56" s="112">
        <f t="shared" ref="L56:L57" si="31">K56*G56</f>
        <v>464.6</v>
      </c>
      <c r="M56" s="113">
        <f t="shared" ref="M56:M57" si="32">J56+L56</f>
        <v>1303.6099999999999</v>
      </c>
    </row>
    <row r="57" spans="2:13" s="104" customFormat="1" ht="31.5" customHeight="1">
      <c r="B57" s="88" t="s">
        <v>32</v>
      </c>
      <c r="C57" s="105" t="s">
        <v>14</v>
      </c>
      <c r="D57" s="106">
        <v>92768</v>
      </c>
      <c r="E57" s="107" t="s">
        <v>367</v>
      </c>
      <c r="F57" s="108" t="s">
        <v>88</v>
      </c>
      <c r="G57" s="109">
        <v>24.87</v>
      </c>
      <c r="H57" s="109" t="s">
        <v>86</v>
      </c>
      <c r="I57" s="110">
        <v>10.5</v>
      </c>
      <c r="J57" s="111">
        <f t="shared" si="30"/>
        <v>261.14</v>
      </c>
      <c r="K57" s="111">
        <v>7.03</v>
      </c>
      <c r="L57" s="112">
        <f t="shared" si="31"/>
        <v>174.84</v>
      </c>
      <c r="M57" s="113">
        <f t="shared" si="32"/>
        <v>435.98</v>
      </c>
    </row>
    <row r="58" spans="2:13" s="104" customFormat="1" ht="31.5" customHeight="1">
      <c r="B58" s="88" t="s">
        <v>32</v>
      </c>
      <c r="C58" s="105" t="s">
        <v>14</v>
      </c>
      <c r="D58" s="106">
        <v>92770</v>
      </c>
      <c r="E58" s="107" t="s">
        <v>368</v>
      </c>
      <c r="F58" s="108" t="s">
        <v>87</v>
      </c>
      <c r="G58" s="109">
        <v>246.26</v>
      </c>
      <c r="H58" s="109" t="s">
        <v>86</v>
      </c>
      <c r="I58" s="110">
        <v>11.64</v>
      </c>
      <c r="J58" s="111">
        <f t="shared" ref="J58" si="33">I58*G58</f>
        <v>2866.47</v>
      </c>
      <c r="K58" s="111">
        <v>2.78</v>
      </c>
      <c r="L58" s="112">
        <f t="shared" ref="L58" si="34">K58*G58</f>
        <v>684.6</v>
      </c>
      <c r="M58" s="113">
        <f t="shared" ref="M58" si="35">J58+L58</f>
        <v>3551.07</v>
      </c>
    </row>
    <row r="59" spans="2:13" s="104" customFormat="1" ht="31.5" customHeight="1">
      <c r="B59" s="88" t="s">
        <v>32</v>
      </c>
      <c r="C59" s="105" t="s">
        <v>14</v>
      </c>
      <c r="D59" s="106">
        <v>103675</v>
      </c>
      <c r="E59" s="107" t="s">
        <v>369</v>
      </c>
      <c r="F59" s="108" t="s">
        <v>92</v>
      </c>
      <c r="G59" s="109">
        <v>5.91</v>
      </c>
      <c r="H59" s="109" t="s">
        <v>85</v>
      </c>
      <c r="I59" s="110">
        <v>859.21</v>
      </c>
      <c r="J59" s="111">
        <f t="shared" si="24"/>
        <v>5077.93</v>
      </c>
      <c r="K59" s="111">
        <v>66.27</v>
      </c>
      <c r="L59" s="112">
        <f t="shared" si="25"/>
        <v>391.66</v>
      </c>
      <c r="M59" s="113">
        <f t="shared" si="26"/>
        <v>5469.59</v>
      </c>
    </row>
    <row r="60" spans="2:13" s="104" customFormat="1" ht="15.75" customHeight="1">
      <c r="B60" s="88" t="s">
        <v>32</v>
      </c>
      <c r="C60" s="105" t="s">
        <v>14</v>
      </c>
      <c r="D60" s="106">
        <v>98557</v>
      </c>
      <c r="E60" s="107" t="s">
        <v>370</v>
      </c>
      <c r="F60" s="108" t="s">
        <v>50</v>
      </c>
      <c r="G60" s="109">
        <v>34.22</v>
      </c>
      <c r="H60" s="109" t="s">
        <v>83</v>
      </c>
      <c r="I60" s="110">
        <v>44.87</v>
      </c>
      <c r="J60" s="111">
        <f t="shared" si="24"/>
        <v>1535.45</v>
      </c>
      <c r="K60" s="111">
        <v>22.42</v>
      </c>
      <c r="L60" s="112">
        <f t="shared" si="25"/>
        <v>767.21</v>
      </c>
      <c r="M60" s="113">
        <f t="shared" si="26"/>
        <v>2302.66</v>
      </c>
    </row>
    <row r="61" spans="2:13" ht="3.95" customHeight="1">
      <c r="B61" s="79"/>
      <c r="C61" s="27"/>
      <c r="D61" s="27"/>
      <c r="E61" s="85"/>
      <c r="F61" s="80"/>
      <c r="G61" s="22"/>
      <c r="H61" s="81"/>
      <c r="I61" s="23"/>
      <c r="J61" s="82"/>
      <c r="K61" s="24"/>
      <c r="L61" s="82"/>
      <c r="M61" s="82"/>
    </row>
    <row r="62" spans="2:13" ht="15.75" customHeight="1">
      <c r="C62" s="27"/>
      <c r="D62" s="27"/>
      <c r="E62" s="28"/>
      <c r="F62" s="29" t="s">
        <v>15</v>
      </c>
      <c r="G62" s="30"/>
      <c r="H62" s="31"/>
      <c r="I62" s="32"/>
      <c r="J62" s="33">
        <f>SUM(J47:J61)</f>
        <v>18501.849999999999</v>
      </c>
      <c r="K62" s="34"/>
      <c r="L62" s="33">
        <f>SUM(L47:L61)</f>
        <v>10706.77</v>
      </c>
      <c r="M62" s="87">
        <f>SUM(M47:M61)</f>
        <v>29208.62</v>
      </c>
    </row>
    <row r="63" spans="2:13" ht="15.75" customHeight="1">
      <c r="B63" s="79"/>
      <c r="C63" s="27"/>
      <c r="D63" s="27"/>
      <c r="E63" s="85"/>
      <c r="F63" s="80"/>
      <c r="G63" s="22"/>
      <c r="H63" s="81"/>
      <c r="I63" s="23"/>
      <c r="J63" s="82"/>
      <c r="K63" s="24"/>
      <c r="L63" s="82"/>
      <c r="M63" s="82"/>
    </row>
    <row r="64" spans="2:13" ht="15.75" customHeight="1">
      <c r="B64" s="92" t="s">
        <v>1</v>
      </c>
      <c r="C64" s="12" t="s">
        <v>12</v>
      </c>
      <c r="D64" s="13" t="s">
        <v>13</v>
      </c>
      <c r="E64" s="13">
        <v>4</v>
      </c>
      <c r="F64" s="14" t="s">
        <v>332</v>
      </c>
      <c r="G64" s="15"/>
      <c r="H64" s="15"/>
      <c r="I64" s="16"/>
      <c r="J64" s="17"/>
      <c r="K64" s="17"/>
      <c r="L64" s="17"/>
      <c r="M64" s="100"/>
    </row>
    <row r="65" spans="2:13" s="104" customFormat="1" ht="31.5" customHeight="1">
      <c r="B65" s="88" t="s">
        <v>32</v>
      </c>
      <c r="C65" s="105" t="s">
        <v>14</v>
      </c>
      <c r="D65" s="106">
        <v>92419</v>
      </c>
      <c r="E65" s="107" t="s">
        <v>194</v>
      </c>
      <c r="F65" s="108" t="s">
        <v>113</v>
      </c>
      <c r="G65" s="109">
        <v>16.829999999999998</v>
      </c>
      <c r="H65" s="109" t="s">
        <v>83</v>
      </c>
      <c r="I65" s="110">
        <v>81.48</v>
      </c>
      <c r="J65" s="111">
        <f t="shared" ref="J65:J71" si="36">I65*G65</f>
        <v>1371.31</v>
      </c>
      <c r="K65" s="111">
        <v>66.290000000000006</v>
      </c>
      <c r="L65" s="112">
        <f t="shared" ref="L65:L71" si="37">K65*G65</f>
        <v>1115.6600000000001</v>
      </c>
      <c r="M65" s="113">
        <f t="shared" ref="M65:M71" si="38">J65+L65</f>
        <v>2486.9699999999998</v>
      </c>
    </row>
    <row r="66" spans="2:13" s="104" customFormat="1" ht="31.5" customHeight="1">
      <c r="B66" s="88" t="s">
        <v>32</v>
      </c>
      <c r="C66" s="105" t="s">
        <v>14</v>
      </c>
      <c r="D66" s="106">
        <v>92456</v>
      </c>
      <c r="E66" s="107" t="s">
        <v>196</v>
      </c>
      <c r="F66" s="108" t="s">
        <v>114</v>
      </c>
      <c r="G66" s="109">
        <v>24.88</v>
      </c>
      <c r="H66" s="109" t="s">
        <v>83</v>
      </c>
      <c r="I66" s="110">
        <v>159.19999999999999</v>
      </c>
      <c r="J66" s="111">
        <f t="shared" si="36"/>
        <v>3960.9</v>
      </c>
      <c r="K66" s="111">
        <v>112.14</v>
      </c>
      <c r="L66" s="112">
        <f t="shared" si="37"/>
        <v>2790.04</v>
      </c>
      <c r="M66" s="113">
        <f t="shared" si="38"/>
        <v>6750.94</v>
      </c>
    </row>
    <row r="67" spans="2:13" s="104" customFormat="1" ht="31.5" customHeight="1">
      <c r="B67" s="88" t="s">
        <v>32</v>
      </c>
      <c r="C67" s="105" t="s">
        <v>14</v>
      </c>
      <c r="D67" s="106">
        <v>92759</v>
      </c>
      <c r="E67" s="107" t="s">
        <v>197</v>
      </c>
      <c r="F67" s="108" t="s">
        <v>46</v>
      </c>
      <c r="G67" s="109">
        <v>21.92</v>
      </c>
      <c r="H67" s="109" t="s">
        <v>86</v>
      </c>
      <c r="I67" s="110">
        <v>10.25</v>
      </c>
      <c r="J67" s="111">
        <f t="shared" si="36"/>
        <v>224.68</v>
      </c>
      <c r="K67" s="111">
        <v>8.2100000000000009</v>
      </c>
      <c r="L67" s="112">
        <f t="shared" si="37"/>
        <v>179.96</v>
      </c>
      <c r="M67" s="113">
        <f t="shared" si="38"/>
        <v>404.64</v>
      </c>
    </row>
    <row r="68" spans="2:13" s="104" customFormat="1" ht="31.5" customHeight="1">
      <c r="B68" s="88" t="s">
        <v>32</v>
      </c>
      <c r="C68" s="105" t="s">
        <v>14</v>
      </c>
      <c r="D68" s="106">
        <v>92761</v>
      </c>
      <c r="E68" s="107" t="s">
        <v>198</v>
      </c>
      <c r="F68" s="108" t="s">
        <v>47</v>
      </c>
      <c r="G68" s="109">
        <v>26.12</v>
      </c>
      <c r="H68" s="109" t="s">
        <v>86</v>
      </c>
      <c r="I68" s="110">
        <v>11.64</v>
      </c>
      <c r="J68" s="111">
        <f t="shared" si="36"/>
        <v>304.04000000000002</v>
      </c>
      <c r="K68" s="111">
        <v>3.58</v>
      </c>
      <c r="L68" s="112">
        <f t="shared" si="37"/>
        <v>93.51</v>
      </c>
      <c r="M68" s="113">
        <f t="shared" si="38"/>
        <v>397.55</v>
      </c>
    </row>
    <row r="69" spans="2:13" s="104" customFormat="1" ht="31.5" customHeight="1">
      <c r="B69" s="88" t="s">
        <v>32</v>
      </c>
      <c r="C69" s="105" t="s">
        <v>14</v>
      </c>
      <c r="D69" s="106">
        <v>92762</v>
      </c>
      <c r="E69" s="107" t="s">
        <v>199</v>
      </c>
      <c r="F69" s="108" t="s">
        <v>48</v>
      </c>
      <c r="G69" s="109">
        <v>52.3</v>
      </c>
      <c r="H69" s="109" t="s">
        <v>86</v>
      </c>
      <c r="I69" s="110">
        <v>10.98</v>
      </c>
      <c r="J69" s="111">
        <f t="shared" si="36"/>
        <v>574.25</v>
      </c>
      <c r="K69" s="111">
        <v>2.37</v>
      </c>
      <c r="L69" s="112">
        <f t="shared" si="37"/>
        <v>123.95</v>
      </c>
      <c r="M69" s="113">
        <f t="shared" si="38"/>
        <v>698.2</v>
      </c>
    </row>
    <row r="70" spans="2:13" s="104" customFormat="1" ht="31.5" customHeight="1">
      <c r="B70" s="88" t="s">
        <v>32</v>
      </c>
      <c r="C70" s="105" t="s">
        <v>14</v>
      </c>
      <c r="D70" s="106">
        <v>103672</v>
      </c>
      <c r="E70" s="107" t="s">
        <v>200</v>
      </c>
      <c r="F70" s="108" t="s">
        <v>49</v>
      </c>
      <c r="G70" s="109">
        <v>1.01</v>
      </c>
      <c r="H70" s="109" t="s">
        <v>85</v>
      </c>
      <c r="I70" s="110">
        <v>859.16</v>
      </c>
      <c r="J70" s="111">
        <f t="shared" si="36"/>
        <v>867.75</v>
      </c>
      <c r="K70" s="111">
        <v>64.37</v>
      </c>
      <c r="L70" s="112">
        <f t="shared" si="37"/>
        <v>65.010000000000005</v>
      </c>
      <c r="M70" s="113">
        <f t="shared" si="38"/>
        <v>932.76</v>
      </c>
    </row>
    <row r="71" spans="2:13" s="104" customFormat="1" ht="31.5" customHeight="1">
      <c r="B71" s="88" t="s">
        <v>32</v>
      </c>
      <c r="C71" s="105" t="s">
        <v>14</v>
      </c>
      <c r="D71" s="106">
        <v>103675</v>
      </c>
      <c r="E71" s="107" t="s">
        <v>201</v>
      </c>
      <c r="F71" s="108" t="s">
        <v>92</v>
      </c>
      <c r="G71" s="109">
        <v>1.56</v>
      </c>
      <c r="H71" s="109" t="s">
        <v>85</v>
      </c>
      <c r="I71" s="110">
        <v>859.21</v>
      </c>
      <c r="J71" s="111">
        <f t="shared" si="36"/>
        <v>1340.37</v>
      </c>
      <c r="K71" s="111">
        <v>66.27</v>
      </c>
      <c r="L71" s="112">
        <f t="shared" si="37"/>
        <v>103.38</v>
      </c>
      <c r="M71" s="113">
        <f t="shared" si="38"/>
        <v>1443.75</v>
      </c>
    </row>
    <row r="72" spans="2:13" ht="3.95" customHeight="1">
      <c r="B72" s="79"/>
      <c r="C72" s="27"/>
      <c r="D72" s="27"/>
      <c r="E72" s="85"/>
      <c r="F72" s="80"/>
      <c r="G72" s="22"/>
      <c r="H72" s="81"/>
      <c r="I72" s="23"/>
      <c r="J72" s="82"/>
      <c r="K72" s="24"/>
      <c r="L72" s="82"/>
      <c r="M72" s="82"/>
    </row>
    <row r="73" spans="2:13" ht="15.75" customHeight="1">
      <c r="C73" s="27"/>
      <c r="D73" s="27"/>
      <c r="E73" s="28"/>
      <c r="F73" s="29" t="s">
        <v>15</v>
      </c>
      <c r="G73" s="30"/>
      <c r="H73" s="31"/>
      <c r="I73" s="32"/>
      <c r="J73" s="33">
        <f>SUM(J64:J72)</f>
        <v>8643.2999999999993</v>
      </c>
      <c r="K73" s="34"/>
      <c r="L73" s="33">
        <f>SUM(L64:L72)</f>
        <v>4471.51</v>
      </c>
      <c r="M73" s="87">
        <f>SUM(M64:M72)</f>
        <v>13114.81</v>
      </c>
    </row>
    <row r="74" spans="2:13" ht="15.75" customHeight="1">
      <c r="B74" s="79"/>
      <c r="C74" s="27"/>
      <c r="D74" s="27"/>
      <c r="E74" s="85"/>
      <c r="F74" s="80"/>
      <c r="G74" s="22"/>
      <c r="H74" s="81"/>
      <c r="I74" s="23"/>
      <c r="J74" s="82"/>
      <c r="K74" s="24"/>
      <c r="L74" s="82"/>
      <c r="M74" s="82"/>
    </row>
    <row r="75" spans="2:13" ht="15.75" customHeight="1">
      <c r="B75" s="92" t="s">
        <v>1</v>
      </c>
      <c r="C75" s="12" t="s">
        <v>12</v>
      </c>
      <c r="D75" s="13" t="s">
        <v>13</v>
      </c>
      <c r="E75" s="13">
        <v>5</v>
      </c>
      <c r="F75" s="14" t="s">
        <v>333</v>
      </c>
      <c r="G75" s="15"/>
      <c r="H75" s="15"/>
      <c r="I75" s="16"/>
      <c r="J75" s="17"/>
      <c r="K75" s="17"/>
      <c r="L75" s="17"/>
      <c r="M75" s="100"/>
    </row>
    <row r="76" spans="2:13" s="104" customFormat="1" ht="31.5" customHeight="1">
      <c r="B76" s="88" t="s">
        <v>32</v>
      </c>
      <c r="C76" s="105" t="s">
        <v>14</v>
      </c>
      <c r="D76" s="106">
        <v>92602</v>
      </c>
      <c r="E76" s="107" t="s">
        <v>195</v>
      </c>
      <c r="F76" s="108" t="s">
        <v>298</v>
      </c>
      <c r="G76" s="109">
        <v>1</v>
      </c>
      <c r="H76" s="109" t="s">
        <v>82</v>
      </c>
      <c r="I76" s="110">
        <v>536.9</v>
      </c>
      <c r="J76" s="111">
        <f t="shared" ref="J76:J82" si="39">I76*G76</f>
        <v>536.9</v>
      </c>
      <c r="K76" s="111">
        <v>293.45</v>
      </c>
      <c r="L76" s="112">
        <f t="shared" ref="L76:L82" si="40">K76*G76</f>
        <v>293.45</v>
      </c>
      <c r="M76" s="113">
        <f t="shared" ref="M76:M82" si="41">J76+L76</f>
        <v>830.35</v>
      </c>
    </row>
    <row r="77" spans="2:13" s="104" customFormat="1" ht="31.5" customHeight="1">
      <c r="B77" s="88" t="s">
        <v>32</v>
      </c>
      <c r="C77" s="105" t="s">
        <v>14</v>
      </c>
      <c r="D77" s="106">
        <v>92604</v>
      </c>
      <c r="E77" s="107" t="s">
        <v>202</v>
      </c>
      <c r="F77" s="108" t="s">
        <v>299</v>
      </c>
      <c r="G77" s="109">
        <v>3</v>
      </c>
      <c r="H77" s="109" t="s">
        <v>82</v>
      </c>
      <c r="I77" s="110">
        <v>677.41</v>
      </c>
      <c r="J77" s="111">
        <f t="shared" ref="J77:J78" si="42">I77*G77</f>
        <v>2032.23</v>
      </c>
      <c r="K77" s="111">
        <v>293.51</v>
      </c>
      <c r="L77" s="112">
        <f t="shared" ref="L77:L78" si="43">K77*G77</f>
        <v>880.53</v>
      </c>
      <c r="M77" s="113">
        <f t="shared" ref="M77:M78" si="44">J77+L77</f>
        <v>2912.76</v>
      </c>
    </row>
    <row r="78" spans="2:13" s="104" customFormat="1" ht="31.5" customHeight="1">
      <c r="B78" s="88" t="s">
        <v>32</v>
      </c>
      <c r="C78" s="105" t="s">
        <v>14</v>
      </c>
      <c r="D78" s="106">
        <v>92606</v>
      </c>
      <c r="E78" s="107" t="s">
        <v>203</v>
      </c>
      <c r="F78" s="108" t="s">
        <v>300</v>
      </c>
      <c r="G78" s="109">
        <v>1</v>
      </c>
      <c r="H78" s="109" t="s">
        <v>82</v>
      </c>
      <c r="I78" s="110">
        <v>818.84</v>
      </c>
      <c r="J78" s="111">
        <f t="shared" si="42"/>
        <v>818.84</v>
      </c>
      <c r="K78" s="111">
        <v>293.42</v>
      </c>
      <c r="L78" s="112">
        <f t="shared" si="43"/>
        <v>293.42</v>
      </c>
      <c r="M78" s="113">
        <f t="shared" si="44"/>
        <v>1112.26</v>
      </c>
    </row>
    <row r="79" spans="2:13" s="104" customFormat="1" ht="47.25" customHeight="1">
      <c r="B79" s="88" t="s">
        <v>32</v>
      </c>
      <c r="C79" s="105" t="s">
        <v>14</v>
      </c>
      <c r="D79" s="106">
        <v>92580</v>
      </c>
      <c r="E79" s="107" t="s">
        <v>204</v>
      </c>
      <c r="F79" s="108" t="s">
        <v>301</v>
      </c>
      <c r="G79" s="109">
        <v>56.69</v>
      </c>
      <c r="H79" s="109" t="s">
        <v>83</v>
      </c>
      <c r="I79" s="110">
        <v>47.94</v>
      </c>
      <c r="J79" s="111">
        <f t="shared" si="39"/>
        <v>2717.72</v>
      </c>
      <c r="K79" s="111">
        <v>16.05</v>
      </c>
      <c r="L79" s="112">
        <f t="shared" si="40"/>
        <v>909.87</v>
      </c>
      <c r="M79" s="113">
        <f t="shared" si="41"/>
        <v>3627.59</v>
      </c>
    </row>
    <row r="80" spans="2:13" s="104" customFormat="1" ht="15.75" customHeight="1">
      <c r="B80" s="88" t="s">
        <v>32</v>
      </c>
      <c r="C80" s="105" t="s">
        <v>14</v>
      </c>
      <c r="D80" s="106">
        <v>94213</v>
      </c>
      <c r="E80" s="107" t="s">
        <v>373</v>
      </c>
      <c r="F80" s="108" t="s">
        <v>185</v>
      </c>
      <c r="G80" s="109">
        <v>56.69</v>
      </c>
      <c r="H80" s="109" t="s">
        <v>83</v>
      </c>
      <c r="I80" s="110">
        <v>77.09</v>
      </c>
      <c r="J80" s="111">
        <f t="shared" ref="J80" si="45">I80*G80</f>
        <v>4370.2299999999996</v>
      </c>
      <c r="K80" s="111">
        <v>7.43</v>
      </c>
      <c r="L80" s="112">
        <f t="shared" ref="L80" si="46">K80*G80</f>
        <v>421.21</v>
      </c>
      <c r="M80" s="113">
        <f t="shared" ref="M80" si="47">J80+L80</f>
        <v>4791.4399999999996</v>
      </c>
    </row>
    <row r="81" spans="2:13" s="104" customFormat="1" ht="31.5" customHeight="1">
      <c r="B81" s="88" t="s">
        <v>32</v>
      </c>
      <c r="C81" s="105" t="s">
        <v>14</v>
      </c>
      <c r="D81" s="106">
        <v>94228</v>
      </c>
      <c r="E81" s="107" t="s">
        <v>374</v>
      </c>
      <c r="F81" s="108" t="s">
        <v>60</v>
      </c>
      <c r="G81" s="109">
        <v>14.66</v>
      </c>
      <c r="H81" s="109" t="s">
        <v>84</v>
      </c>
      <c r="I81" s="110">
        <v>77.150000000000006</v>
      </c>
      <c r="J81" s="111">
        <f t="shared" ref="J81" si="48">I81*G81</f>
        <v>1131.02</v>
      </c>
      <c r="K81" s="111">
        <v>26.37</v>
      </c>
      <c r="L81" s="112">
        <f t="shared" ref="L81" si="49">K81*G81</f>
        <v>386.58</v>
      </c>
      <c r="M81" s="113">
        <f t="shared" ref="M81" si="50">J81+L81</f>
        <v>1517.6</v>
      </c>
    </row>
    <row r="82" spans="2:13" s="104" customFormat="1" ht="31.5" customHeight="1">
      <c r="B82" s="88" t="s">
        <v>32</v>
      </c>
      <c r="C82" s="105" t="s">
        <v>14</v>
      </c>
      <c r="D82" s="106">
        <v>94231</v>
      </c>
      <c r="E82" s="107" t="s">
        <v>375</v>
      </c>
      <c r="F82" s="108" t="s">
        <v>61</v>
      </c>
      <c r="G82" s="109">
        <v>16.98</v>
      </c>
      <c r="H82" s="109" t="s">
        <v>84</v>
      </c>
      <c r="I82" s="110">
        <v>46.8</v>
      </c>
      <c r="J82" s="111">
        <f t="shared" si="39"/>
        <v>794.66</v>
      </c>
      <c r="K82" s="111">
        <v>13.45</v>
      </c>
      <c r="L82" s="112">
        <f t="shared" si="40"/>
        <v>228.38</v>
      </c>
      <c r="M82" s="113">
        <f t="shared" si="41"/>
        <v>1023.04</v>
      </c>
    </row>
    <row r="83" spans="2:13" ht="3.95" customHeight="1">
      <c r="B83" s="79"/>
      <c r="C83" s="27"/>
      <c r="D83" s="27"/>
      <c r="E83" s="85"/>
      <c r="F83" s="80"/>
      <c r="G83" s="22"/>
      <c r="H83" s="81"/>
      <c r="I83" s="23"/>
      <c r="J83" s="82"/>
      <c r="K83" s="24"/>
      <c r="L83" s="82"/>
      <c r="M83" s="82"/>
    </row>
    <row r="84" spans="2:13" ht="15.75" customHeight="1">
      <c r="C84" s="27"/>
      <c r="D84" s="27"/>
      <c r="E84" s="28"/>
      <c r="F84" s="29" t="s">
        <v>15</v>
      </c>
      <c r="G84" s="30"/>
      <c r="H84" s="31"/>
      <c r="I84" s="32"/>
      <c r="J84" s="33">
        <f>SUM(J75:J83)</f>
        <v>12401.6</v>
      </c>
      <c r="K84" s="34"/>
      <c r="L84" s="33">
        <f>SUM(L75:L83)</f>
        <v>3413.44</v>
      </c>
      <c r="M84" s="87">
        <f>SUM(M75:M83)</f>
        <v>15815.04</v>
      </c>
    </row>
    <row r="85" spans="2:13" ht="15.75" customHeight="1">
      <c r="B85" s="79"/>
      <c r="C85" s="27"/>
      <c r="D85" s="27"/>
      <c r="E85" s="85"/>
      <c r="F85" s="80"/>
      <c r="G85" s="22"/>
      <c r="H85" s="81"/>
      <c r="I85" s="23"/>
      <c r="J85" s="82"/>
      <c r="K85" s="24"/>
      <c r="L85" s="82"/>
      <c r="M85" s="82"/>
    </row>
    <row r="86" spans="2:13" ht="15.75" customHeight="1">
      <c r="B86" s="92" t="s">
        <v>1</v>
      </c>
      <c r="C86" s="12" t="s">
        <v>12</v>
      </c>
      <c r="D86" s="13" t="s">
        <v>13</v>
      </c>
      <c r="E86" s="13">
        <v>6</v>
      </c>
      <c r="F86" s="14" t="s">
        <v>334</v>
      </c>
      <c r="G86" s="15"/>
      <c r="H86" s="15"/>
      <c r="I86" s="16"/>
      <c r="J86" s="17"/>
      <c r="K86" s="17"/>
      <c r="L86" s="17"/>
      <c r="M86" s="100"/>
    </row>
    <row r="87" spans="2:13" s="104" customFormat="1" ht="31.5" customHeight="1">
      <c r="B87" s="88" t="s">
        <v>32</v>
      </c>
      <c r="C87" s="105" t="s">
        <v>14</v>
      </c>
      <c r="D87" s="106">
        <v>103330</v>
      </c>
      <c r="E87" s="107" t="s">
        <v>205</v>
      </c>
      <c r="F87" s="108" t="s">
        <v>57</v>
      </c>
      <c r="G87" s="109">
        <v>119.66</v>
      </c>
      <c r="H87" s="109" t="s">
        <v>83</v>
      </c>
      <c r="I87" s="110">
        <v>51.3</v>
      </c>
      <c r="J87" s="111">
        <f t="shared" ref="J87:J97" si="51">I87*G87</f>
        <v>6138.56</v>
      </c>
      <c r="K87" s="111">
        <v>74.989999999999995</v>
      </c>
      <c r="L87" s="112">
        <f t="shared" ref="L87:L97" si="52">K87*G87</f>
        <v>8973.2999999999993</v>
      </c>
      <c r="M87" s="113">
        <f t="shared" ref="M87:M97" si="53">J87+L87</f>
        <v>15111.86</v>
      </c>
    </row>
    <row r="88" spans="2:13" s="104" customFormat="1" ht="15.75" customHeight="1">
      <c r="B88" s="88" t="s">
        <v>32</v>
      </c>
      <c r="C88" s="105" t="s">
        <v>14</v>
      </c>
      <c r="D88" s="106">
        <v>105023</v>
      </c>
      <c r="E88" s="107" t="s">
        <v>207</v>
      </c>
      <c r="F88" s="108" t="s">
        <v>72</v>
      </c>
      <c r="G88" s="109">
        <v>34.4</v>
      </c>
      <c r="H88" s="109" t="s">
        <v>84</v>
      </c>
      <c r="I88" s="110">
        <v>68.97</v>
      </c>
      <c r="J88" s="111">
        <f t="shared" si="51"/>
        <v>2372.5700000000002</v>
      </c>
      <c r="K88" s="111">
        <v>42</v>
      </c>
      <c r="L88" s="112">
        <f t="shared" si="52"/>
        <v>1444.8</v>
      </c>
      <c r="M88" s="113">
        <f t="shared" si="53"/>
        <v>3817.37</v>
      </c>
    </row>
    <row r="89" spans="2:13" ht="15.75" customHeight="1">
      <c r="B89" s="88" t="s">
        <v>32</v>
      </c>
      <c r="C89" s="18" t="s">
        <v>14</v>
      </c>
      <c r="D89" s="19">
        <v>105029</v>
      </c>
      <c r="E89" s="20" t="s">
        <v>208</v>
      </c>
      <c r="F89" s="86" t="s">
        <v>73</v>
      </c>
      <c r="G89" s="22">
        <v>22.9</v>
      </c>
      <c r="H89" s="22" t="s">
        <v>84</v>
      </c>
      <c r="I89" s="23">
        <v>56.64</v>
      </c>
      <c r="J89" s="24">
        <f t="shared" si="51"/>
        <v>1297.06</v>
      </c>
      <c r="K89" s="24">
        <v>26.6</v>
      </c>
      <c r="L89" s="25">
        <f t="shared" si="52"/>
        <v>609.14</v>
      </c>
      <c r="M89" s="26">
        <f t="shared" si="53"/>
        <v>1906.2</v>
      </c>
    </row>
    <row r="90" spans="2:13" s="104" customFormat="1" ht="31.5" customHeight="1">
      <c r="B90" s="88" t="s">
        <v>32</v>
      </c>
      <c r="C90" s="105" t="s">
        <v>14</v>
      </c>
      <c r="D90" s="106">
        <v>90447</v>
      </c>
      <c r="E90" s="20" t="s">
        <v>209</v>
      </c>
      <c r="F90" s="108" t="s">
        <v>175</v>
      </c>
      <c r="G90" s="109">
        <v>28.9</v>
      </c>
      <c r="H90" s="109" t="s">
        <v>84</v>
      </c>
      <c r="I90" s="110">
        <v>0</v>
      </c>
      <c r="J90" s="111">
        <f t="shared" si="51"/>
        <v>0</v>
      </c>
      <c r="K90" s="111">
        <v>15.8</v>
      </c>
      <c r="L90" s="112">
        <f t="shared" si="52"/>
        <v>456.62</v>
      </c>
      <c r="M90" s="113">
        <f t="shared" si="53"/>
        <v>456.62</v>
      </c>
    </row>
    <row r="91" spans="2:13" s="104" customFormat="1" ht="31.5" customHeight="1">
      <c r="B91" s="88" t="s">
        <v>32</v>
      </c>
      <c r="C91" s="105" t="s">
        <v>14</v>
      </c>
      <c r="D91" s="106">
        <v>104766</v>
      </c>
      <c r="E91" s="20" t="s">
        <v>210</v>
      </c>
      <c r="F91" s="108" t="s">
        <v>171</v>
      </c>
      <c r="G91" s="109">
        <v>28.9</v>
      </c>
      <c r="H91" s="109" t="s">
        <v>84</v>
      </c>
      <c r="I91" s="110">
        <v>3.62</v>
      </c>
      <c r="J91" s="111">
        <f t="shared" si="51"/>
        <v>104.62</v>
      </c>
      <c r="K91" s="111">
        <v>25.28</v>
      </c>
      <c r="L91" s="112">
        <f t="shared" si="52"/>
        <v>730.59</v>
      </c>
      <c r="M91" s="113">
        <f t="shared" si="53"/>
        <v>835.21</v>
      </c>
    </row>
    <row r="92" spans="2:13" s="104" customFormat="1" ht="31.5" customHeight="1">
      <c r="B92" s="88" t="s">
        <v>32</v>
      </c>
      <c r="C92" s="105" t="s">
        <v>14</v>
      </c>
      <c r="D92" s="106">
        <v>90443</v>
      </c>
      <c r="E92" s="20" t="s">
        <v>211</v>
      </c>
      <c r="F92" s="108" t="s">
        <v>177</v>
      </c>
      <c r="G92" s="109">
        <v>16.02</v>
      </c>
      <c r="H92" s="109" t="s">
        <v>84</v>
      </c>
      <c r="I92" s="110">
        <v>0</v>
      </c>
      <c r="J92" s="111">
        <f t="shared" si="51"/>
        <v>0</v>
      </c>
      <c r="K92" s="111">
        <v>12.66</v>
      </c>
      <c r="L92" s="112">
        <f t="shared" si="52"/>
        <v>202.81</v>
      </c>
      <c r="M92" s="113">
        <f t="shared" si="53"/>
        <v>202.81</v>
      </c>
    </row>
    <row r="93" spans="2:13" s="104" customFormat="1" ht="31.5" customHeight="1">
      <c r="B93" s="88" t="s">
        <v>32</v>
      </c>
      <c r="C93" s="105" t="s">
        <v>14</v>
      </c>
      <c r="D93" s="106">
        <v>90446</v>
      </c>
      <c r="E93" s="20" t="s">
        <v>212</v>
      </c>
      <c r="F93" s="108" t="s">
        <v>179</v>
      </c>
      <c r="G93" s="109">
        <v>16.02</v>
      </c>
      <c r="H93" s="109" t="s">
        <v>84</v>
      </c>
      <c r="I93" s="110">
        <v>0.71</v>
      </c>
      <c r="J93" s="111">
        <f t="shared" si="51"/>
        <v>11.37</v>
      </c>
      <c r="K93" s="111">
        <v>34.93</v>
      </c>
      <c r="L93" s="112">
        <f t="shared" si="52"/>
        <v>559.58000000000004</v>
      </c>
      <c r="M93" s="113">
        <f t="shared" si="53"/>
        <v>570.95000000000005</v>
      </c>
    </row>
    <row r="94" spans="2:13" s="104" customFormat="1" ht="31.5" customHeight="1">
      <c r="B94" s="88" t="s">
        <v>32</v>
      </c>
      <c r="C94" s="105" t="s">
        <v>14</v>
      </c>
      <c r="D94" s="106">
        <v>91222</v>
      </c>
      <c r="E94" s="20" t="s">
        <v>213</v>
      </c>
      <c r="F94" s="108" t="s">
        <v>176</v>
      </c>
      <c r="G94" s="109">
        <v>1.5</v>
      </c>
      <c r="H94" s="109" t="s">
        <v>84</v>
      </c>
      <c r="I94" s="110">
        <v>0</v>
      </c>
      <c r="J94" s="111">
        <f t="shared" si="51"/>
        <v>0</v>
      </c>
      <c r="K94" s="111">
        <v>14.08</v>
      </c>
      <c r="L94" s="112">
        <f t="shared" si="52"/>
        <v>21.12</v>
      </c>
      <c r="M94" s="113">
        <f t="shared" si="53"/>
        <v>21.12</v>
      </c>
    </row>
    <row r="95" spans="2:13" s="104" customFormat="1" ht="31.5" customHeight="1">
      <c r="B95" s="88" t="s">
        <v>32</v>
      </c>
      <c r="C95" s="105" t="s">
        <v>14</v>
      </c>
      <c r="D95" s="106">
        <v>90467</v>
      </c>
      <c r="E95" s="20" t="s">
        <v>214</v>
      </c>
      <c r="F95" s="108" t="s">
        <v>172</v>
      </c>
      <c r="G95" s="109">
        <v>1.5</v>
      </c>
      <c r="H95" s="109" t="s">
        <v>84</v>
      </c>
      <c r="I95" s="110">
        <v>5.59</v>
      </c>
      <c r="J95" s="111">
        <f t="shared" si="51"/>
        <v>8.39</v>
      </c>
      <c r="K95" s="111">
        <v>30.54</v>
      </c>
      <c r="L95" s="112">
        <f t="shared" si="52"/>
        <v>45.81</v>
      </c>
      <c r="M95" s="113">
        <f t="shared" si="53"/>
        <v>54.2</v>
      </c>
    </row>
    <row r="96" spans="2:13" ht="31.5" customHeight="1">
      <c r="B96" s="88" t="s">
        <v>32</v>
      </c>
      <c r="C96" s="18" t="s">
        <v>14</v>
      </c>
      <c r="D96" s="19">
        <v>96358</v>
      </c>
      <c r="E96" s="20" t="s">
        <v>215</v>
      </c>
      <c r="F96" s="86" t="s">
        <v>161</v>
      </c>
      <c r="G96" s="22">
        <v>13.65</v>
      </c>
      <c r="H96" s="22" t="s">
        <v>83</v>
      </c>
      <c r="I96" s="23">
        <v>97.9</v>
      </c>
      <c r="J96" s="24">
        <f t="shared" ref="J96" si="54">I96*G96</f>
        <v>1336.34</v>
      </c>
      <c r="K96" s="24">
        <v>27.55</v>
      </c>
      <c r="L96" s="25">
        <f t="shared" ref="L96" si="55">K96*G96</f>
        <v>376.06</v>
      </c>
      <c r="M96" s="26">
        <f t="shared" ref="M96" si="56">J96+L96</f>
        <v>1712.4</v>
      </c>
    </row>
    <row r="97" spans="2:13" ht="47.25" customHeight="1">
      <c r="B97" s="88" t="s">
        <v>32</v>
      </c>
      <c r="C97" s="18" t="s">
        <v>14</v>
      </c>
      <c r="D97" s="19">
        <v>96359</v>
      </c>
      <c r="E97" s="20" t="s">
        <v>381</v>
      </c>
      <c r="F97" s="86" t="s">
        <v>160</v>
      </c>
      <c r="G97" s="22">
        <v>9.7100000000000009</v>
      </c>
      <c r="H97" s="22" t="s">
        <v>83</v>
      </c>
      <c r="I97" s="23">
        <v>109.17</v>
      </c>
      <c r="J97" s="24">
        <f t="shared" si="51"/>
        <v>1060.04</v>
      </c>
      <c r="K97" s="24">
        <v>31.4</v>
      </c>
      <c r="L97" s="25">
        <f t="shared" si="52"/>
        <v>304.89</v>
      </c>
      <c r="M97" s="26">
        <f t="shared" si="53"/>
        <v>1364.93</v>
      </c>
    </row>
    <row r="98" spans="2:13" ht="3.95" customHeight="1">
      <c r="B98" s="79"/>
      <c r="C98" s="27"/>
      <c r="D98" s="27"/>
      <c r="E98" s="85"/>
      <c r="F98" s="80"/>
      <c r="G98" s="22"/>
      <c r="H98" s="81"/>
      <c r="I98" s="23"/>
      <c r="J98" s="82"/>
      <c r="K98" s="24"/>
      <c r="L98" s="82"/>
      <c r="M98" s="82"/>
    </row>
    <row r="99" spans="2:13" ht="15.75" customHeight="1">
      <c r="C99" s="27"/>
      <c r="D99" s="27"/>
      <c r="E99" s="28"/>
      <c r="F99" s="29" t="s">
        <v>15</v>
      </c>
      <c r="G99" s="30"/>
      <c r="H99" s="31"/>
      <c r="I99" s="32"/>
      <c r="J99" s="33">
        <f>SUM(J86:J98)</f>
        <v>12328.95</v>
      </c>
      <c r="K99" s="34"/>
      <c r="L99" s="33">
        <f>SUM(L86:L98)</f>
        <v>13724.72</v>
      </c>
      <c r="M99" s="87">
        <f>SUM(M86:M98)</f>
        <v>26053.67</v>
      </c>
    </row>
    <row r="100" spans="2:13" ht="15.75" customHeight="1">
      <c r="B100" s="79"/>
      <c r="C100" s="27"/>
      <c r="D100" s="27"/>
      <c r="E100" s="85"/>
      <c r="F100" s="80"/>
      <c r="G100" s="22"/>
      <c r="H100" s="81"/>
      <c r="I100" s="23"/>
      <c r="J100" s="82"/>
      <c r="K100" s="24"/>
      <c r="L100" s="82"/>
      <c r="M100" s="82"/>
    </row>
    <row r="101" spans="2:13" ht="15.75" customHeight="1">
      <c r="B101" s="92" t="s">
        <v>1</v>
      </c>
      <c r="C101" s="12" t="s">
        <v>12</v>
      </c>
      <c r="D101" s="13" t="s">
        <v>13</v>
      </c>
      <c r="E101" s="13">
        <v>7</v>
      </c>
      <c r="F101" s="14" t="s">
        <v>335</v>
      </c>
      <c r="G101" s="15"/>
      <c r="H101" s="15"/>
      <c r="I101" s="16"/>
      <c r="J101" s="17"/>
      <c r="K101" s="17"/>
      <c r="L101" s="17"/>
      <c r="M101" s="100"/>
    </row>
    <row r="102" spans="2:13" ht="31.5" customHeight="1">
      <c r="B102" s="88" t="s">
        <v>32</v>
      </c>
      <c r="C102" s="18" t="s">
        <v>14</v>
      </c>
      <c r="D102" s="19">
        <v>96486</v>
      </c>
      <c r="E102" s="20" t="s">
        <v>206</v>
      </c>
      <c r="F102" s="86" t="s">
        <v>59</v>
      </c>
      <c r="G102" s="22">
        <v>52.53</v>
      </c>
      <c r="H102" s="22" t="s">
        <v>83</v>
      </c>
      <c r="I102" s="23">
        <v>71.31</v>
      </c>
      <c r="J102" s="24">
        <f t="shared" ref="J102:J103" si="57">I102*G102</f>
        <v>3745.91</v>
      </c>
      <c r="K102" s="24">
        <v>25.22</v>
      </c>
      <c r="L102" s="25">
        <f t="shared" ref="L102:L103" si="58">K102*G102</f>
        <v>1324.81</v>
      </c>
      <c r="M102" s="26">
        <f t="shared" ref="M102:M103" si="59">J102+L102</f>
        <v>5070.72</v>
      </c>
    </row>
    <row r="103" spans="2:13" ht="15.75" customHeight="1">
      <c r="B103" s="88" t="s">
        <v>32</v>
      </c>
      <c r="C103" s="18" t="s">
        <v>14</v>
      </c>
      <c r="D103" s="19">
        <v>96121</v>
      </c>
      <c r="E103" s="20" t="s">
        <v>216</v>
      </c>
      <c r="F103" s="86" t="s">
        <v>106</v>
      </c>
      <c r="G103" s="22">
        <v>88.15</v>
      </c>
      <c r="H103" s="22" t="s">
        <v>84</v>
      </c>
      <c r="I103" s="23">
        <v>7.71</v>
      </c>
      <c r="J103" s="24">
        <f t="shared" si="57"/>
        <v>679.64</v>
      </c>
      <c r="K103" s="24">
        <v>8.8800000000000008</v>
      </c>
      <c r="L103" s="25">
        <f t="shared" si="58"/>
        <v>782.77</v>
      </c>
      <c r="M103" s="26">
        <f t="shared" si="59"/>
        <v>1462.41</v>
      </c>
    </row>
    <row r="104" spans="2:13" ht="15.75" customHeight="1">
      <c r="B104" s="88" t="s">
        <v>32</v>
      </c>
      <c r="C104" s="18" t="s">
        <v>14</v>
      </c>
      <c r="D104" s="19">
        <v>96113</v>
      </c>
      <c r="E104" s="20" t="s">
        <v>376</v>
      </c>
      <c r="F104" s="86" t="s">
        <v>108</v>
      </c>
      <c r="G104" s="22">
        <v>63.82</v>
      </c>
      <c r="H104" s="22" t="s">
        <v>83</v>
      </c>
      <c r="I104" s="23">
        <v>19.760000000000002</v>
      </c>
      <c r="J104" s="24">
        <f t="shared" ref="J104:J105" si="60">I104*G104</f>
        <v>1261.08</v>
      </c>
      <c r="K104" s="24">
        <v>49.19</v>
      </c>
      <c r="L104" s="25">
        <f t="shared" ref="L104:L105" si="61">K104*G104</f>
        <v>3139.31</v>
      </c>
      <c r="M104" s="26">
        <f t="shared" ref="M104:M105" si="62">J104+L104</f>
        <v>4400.3900000000003</v>
      </c>
    </row>
    <row r="105" spans="2:13" ht="15.75" customHeight="1">
      <c r="B105" s="88" t="s">
        <v>32</v>
      </c>
      <c r="C105" s="18" t="s">
        <v>14</v>
      </c>
      <c r="D105" s="19">
        <v>99054</v>
      </c>
      <c r="E105" s="20" t="s">
        <v>377</v>
      </c>
      <c r="F105" s="86" t="s">
        <v>107</v>
      </c>
      <c r="G105" s="22">
        <v>56.2</v>
      </c>
      <c r="H105" s="22" t="s">
        <v>83</v>
      </c>
      <c r="I105" s="23">
        <v>19.84</v>
      </c>
      <c r="J105" s="24">
        <f t="shared" si="60"/>
        <v>1115.01</v>
      </c>
      <c r="K105" s="24">
        <v>68.510000000000005</v>
      </c>
      <c r="L105" s="25">
        <f t="shared" si="61"/>
        <v>3850.26</v>
      </c>
      <c r="M105" s="26">
        <f t="shared" si="62"/>
        <v>4965.2700000000004</v>
      </c>
    </row>
    <row r="106" spans="2:13" ht="3.95" customHeight="1">
      <c r="B106" s="79"/>
      <c r="C106" s="27"/>
      <c r="D106" s="27"/>
      <c r="E106" s="85"/>
      <c r="F106" s="80"/>
      <c r="G106" s="22"/>
      <c r="H106" s="81"/>
      <c r="I106" s="23"/>
      <c r="J106" s="82"/>
      <c r="K106" s="24"/>
      <c r="L106" s="82"/>
      <c r="M106" s="82"/>
    </row>
    <row r="107" spans="2:13" ht="15.75" customHeight="1">
      <c r="C107" s="27"/>
      <c r="D107" s="27"/>
      <c r="E107" s="28"/>
      <c r="F107" s="29" t="s">
        <v>15</v>
      </c>
      <c r="G107" s="30"/>
      <c r="H107" s="31"/>
      <c r="I107" s="32"/>
      <c r="J107" s="33">
        <f>SUM(J101:J106)</f>
        <v>6801.64</v>
      </c>
      <c r="K107" s="34"/>
      <c r="L107" s="33">
        <f>SUM(L101:L106)</f>
        <v>9097.15</v>
      </c>
      <c r="M107" s="87">
        <f>SUM(M101:M106)</f>
        <v>15898.79</v>
      </c>
    </row>
    <row r="108" spans="2:13" ht="15.75" customHeight="1">
      <c r="B108" s="79"/>
      <c r="C108" s="27"/>
      <c r="D108" s="27"/>
      <c r="E108" s="85"/>
      <c r="F108" s="80"/>
      <c r="G108" s="22"/>
      <c r="H108" s="81"/>
      <c r="I108" s="23"/>
      <c r="J108" s="82"/>
      <c r="K108" s="24"/>
      <c r="L108" s="82"/>
      <c r="M108" s="82"/>
    </row>
    <row r="109" spans="2:13" ht="15.75" customHeight="1">
      <c r="B109" s="92" t="s">
        <v>1</v>
      </c>
      <c r="C109" s="12" t="s">
        <v>12</v>
      </c>
      <c r="D109" s="13" t="s">
        <v>13</v>
      </c>
      <c r="E109" s="13">
        <v>8</v>
      </c>
      <c r="F109" s="14" t="s">
        <v>336</v>
      </c>
      <c r="G109" s="15"/>
      <c r="H109" s="15"/>
      <c r="I109" s="16"/>
      <c r="J109" s="17"/>
      <c r="K109" s="17"/>
      <c r="L109" s="17"/>
      <c r="M109" s="100"/>
    </row>
    <row r="110" spans="2:13" ht="47.25" customHeight="1">
      <c r="B110" s="88" t="s">
        <v>32</v>
      </c>
      <c r="C110" s="18" t="s">
        <v>14</v>
      </c>
      <c r="D110" s="19">
        <v>90843</v>
      </c>
      <c r="E110" s="20" t="s">
        <v>217</v>
      </c>
      <c r="F110" s="86" t="s">
        <v>296</v>
      </c>
      <c r="G110" s="22">
        <v>3</v>
      </c>
      <c r="H110" s="22" t="s">
        <v>82</v>
      </c>
      <c r="I110" s="23">
        <v>1016.14</v>
      </c>
      <c r="J110" s="24">
        <f t="shared" ref="J110" si="63">I110*G110</f>
        <v>3048.42</v>
      </c>
      <c r="K110" s="24">
        <v>575.55999999999995</v>
      </c>
      <c r="L110" s="25">
        <f t="shared" ref="L110" si="64">K110*G110</f>
        <v>1726.68</v>
      </c>
      <c r="M110" s="26">
        <f t="shared" ref="M110" si="65">J110+L110</f>
        <v>4775.1000000000004</v>
      </c>
    </row>
    <row r="111" spans="2:13" ht="47.25" customHeight="1">
      <c r="B111" s="88" t="s">
        <v>32</v>
      </c>
      <c r="C111" s="18" t="s">
        <v>14</v>
      </c>
      <c r="D111" s="19">
        <v>90844</v>
      </c>
      <c r="E111" s="20" t="s">
        <v>219</v>
      </c>
      <c r="F111" s="86" t="s">
        <v>297</v>
      </c>
      <c r="G111" s="22">
        <v>4</v>
      </c>
      <c r="H111" s="22" t="s">
        <v>82</v>
      </c>
      <c r="I111" s="23">
        <v>1107.6600000000001</v>
      </c>
      <c r="J111" s="24">
        <f t="shared" ref="J111:J117" si="66">I111*G111</f>
        <v>4430.6400000000003</v>
      </c>
      <c r="K111" s="24">
        <v>586.52</v>
      </c>
      <c r="L111" s="25">
        <f t="shared" ref="L111:L117" si="67">K111*G111</f>
        <v>2346.08</v>
      </c>
      <c r="M111" s="26">
        <f t="shared" ref="M111:M117" si="68">J111+L111</f>
        <v>6776.72</v>
      </c>
    </row>
    <row r="112" spans="2:13" ht="47.25" customHeight="1">
      <c r="B112" s="88" t="s">
        <v>32</v>
      </c>
      <c r="C112" s="18" t="s">
        <v>14</v>
      </c>
      <c r="D112" s="19">
        <v>90846</v>
      </c>
      <c r="E112" s="20" t="s">
        <v>220</v>
      </c>
      <c r="F112" s="86" t="s">
        <v>305</v>
      </c>
      <c r="G112" s="22">
        <v>5</v>
      </c>
      <c r="H112" s="22" t="s">
        <v>82</v>
      </c>
      <c r="I112" s="23">
        <v>1381.96</v>
      </c>
      <c r="J112" s="24">
        <f t="shared" si="66"/>
        <v>6909.8</v>
      </c>
      <c r="K112" s="24">
        <v>636.67999999999995</v>
      </c>
      <c r="L112" s="25">
        <f t="shared" si="67"/>
        <v>3183.4</v>
      </c>
      <c r="M112" s="26">
        <f t="shared" si="68"/>
        <v>10093.200000000001</v>
      </c>
    </row>
    <row r="113" spans="2:13" s="104" customFormat="1" ht="15.75" customHeight="1">
      <c r="B113" s="88" t="s">
        <v>32</v>
      </c>
      <c r="C113" s="105" t="s">
        <v>14</v>
      </c>
      <c r="D113" s="106">
        <v>94588</v>
      </c>
      <c r="E113" s="107" t="s">
        <v>221</v>
      </c>
      <c r="F113" s="108" t="s">
        <v>105</v>
      </c>
      <c r="G113" s="109">
        <v>118.4</v>
      </c>
      <c r="H113" s="109" t="s">
        <v>84</v>
      </c>
      <c r="I113" s="110">
        <v>49.82</v>
      </c>
      <c r="J113" s="111">
        <f t="shared" si="66"/>
        <v>5898.69</v>
      </c>
      <c r="K113" s="111">
        <v>53.72</v>
      </c>
      <c r="L113" s="112">
        <f t="shared" si="67"/>
        <v>6360.45</v>
      </c>
      <c r="M113" s="113">
        <f t="shared" si="68"/>
        <v>12259.14</v>
      </c>
    </row>
    <row r="114" spans="2:13" ht="31.5" customHeight="1">
      <c r="B114" s="88" t="s">
        <v>32</v>
      </c>
      <c r="C114" s="18" t="s">
        <v>14</v>
      </c>
      <c r="D114" s="19">
        <v>102184</v>
      </c>
      <c r="E114" s="20" t="s">
        <v>222</v>
      </c>
      <c r="F114" s="86" t="s">
        <v>302</v>
      </c>
      <c r="G114" s="22">
        <v>1</v>
      </c>
      <c r="H114" s="22" t="s">
        <v>82</v>
      </c>
      <c r="I114" s="23">
        <v>2257.94</v>
      </c>
      <c r="J114" s="24">
        <f t="shared" ref="J114" si="69">I114*G114</f>
        <v>2257.94</v>
      </c>
      <c r="K114" s="24">
        <v>201.16</v>
      </c>
      <c r="L114" s="25">
        <f t="shared" ref="L114" si="70">K114*G114</f>
        <v>201.16</v>
      </c>
      <c r="M114" s="26">
        <f t="shared" ref="M114" si="71">J114+L114</f>
        <v>2459.1</v>
      </c>
    </row>
    <row r="115" spans="2:13" s="104" customFormat="1" ht="31.5" customHeight="1">
      <c r="B115" s="88" t="s">
        <v>32</v>
      </c>
      <c r="C115" s="105" t="s">
        <v>328</v>
      </c>
      <c r="D115" s="106">
        <v>14051</v>
      </c>
      <c r="E115" s="107" t="s">
        <v>223</v>
      </c>
      <c r="F115" s="108" t="s">
        <v>412</v>
      </c>
      <c r="G115" s="109">
        <v>6.72</v>
      </c>
      <c r="H115" s="109" t="s">
        <v>83</v>
      </c>
      <c r="I115" s="110">
        <v>1146.3599999999999</v>
      </c>
      <c r="J115" s="111">
        <f t="shared" ref="J115" si="72">I115*G115</f>
        <v>7703.54</v>
      </c>
      <c r="K115" s="111">
        <v>19.11</v>
      </c>
      <c r="L115" s="112">
        <f t="shared" ref="L115" si="73">K115*G115</f>
        <v>128.41999999999999</v>
      </c>
      <c r="M115" s="113">
        <f t="shared" ref="M115" si="74">J115+L115</f>
        <v>7831.96</v>
      </c>
    </row>
    <row r="116" spans="2:13" s="104" customFormat="1" ht="15.75" customHeight="1">
      <c r="B116" s="88" t="s">
        <v>32</v>
      </c>
      <c r="C116" s="105" t="s">
        <v>328</v>
      </c>
      <c r="D116" s="106">
        <v>13399</v>
      </c>
      <c r="E116" s="107" t="s">
        <v>224</v>
      </c>
      <c r="F116" s="108" t="s">
        <v>398</v>
      </c>
      <c r="G116" s="109">
        <v>37.83</v>
      </c>
      <c r="H116" s="109" t="s">
        <v>83</v>
      </c>
      <c r="I116" s="110">
        <v>674.58</v>
      </c>
      <c r="J116" s="111">
        <f t="shared" si="66"/>
        <v>25519.360000000001</v>
      </c>
      <c r="K116" s="111">
        <v>0</v>
      </c>
      <c r="L116" s="112">
        <f t="shared" si="67"/>
        <v>0</v>
      </c>
      <c r="M116" s="113">
        <f t="shared" si="68"/>
        <v>25519.360000000001</v>
      </c>
    </row>
    <row r="117" spans="2:13" s="104" customFormat="1" ht="31.5" customHeight="1">
      <c r="B117" s="88" t="s">
        <v>32</v>
      </c>
      <c r="C117" s="105" t="s">
        <v>328</v>
      </c>
      <c r="D117" s="106">
        <v>12476</v>
      </c>
      <c r="E117" s="107" t="s">
        <v>411</v>
      </c>
      <c r="F117" s="108" t="s">
        <v>355</v>
      </c>
      <c r="G117" s="109">
        <v>7.69</v>
      </c>
      <c r="H117" s="109" t="s">
        <v>83</v>
      </c>
      <c r="I117" s="110">
        <v>429.28</v>
      </c>
      <c r="J117" s="111">
        <f t="shared" si="66"/>
        <v>3301.16</v>
      </c>
      <c r="K117" s="111">
        <v>0</v>
      </c>
      <c r="L117" s="112">
        <f t="shared" si="67"/>
        <v>0</v>
      </c>
      <c r="M117" s="113">
        <f t="shared" si="68"/>
        <v>3301.16</v>
      </c>
    </row>
    <row r="118" spans="2:13" ht="3.95" customHeight="1">
      <c r="B118" s="79"/>
      <c r="C118" s="27"/>
      <c r="D118" s="27"/>
      <c r="E118" s="85"/>
      <c r="F118" s="80"/>
      <c r="G118" s="22"/>
      <c r="H118" s="81"/>
      <c r="I118" s="23"/>
      <c r="J118" s="82"/>
      <c r="K118" s="24"/>
      <c r="L118" s="82"/>
      <c r="M118" s="82"/>
    </row>
    <row r="119" spans="2:13" ht="15.75" customHeight="1">
      <c r="C119" s="27"/>
      <c r="D119" s="27"/>
      <c r="E119" s="28"/>
      <c r="F119" s="29" t="s">
        <v>15</v>
      </c>
      <c r="G119" s="30"/>
      <c r="H119" s="31"/>
      <c r="I119" s="32"/>
      <c r="J119" s="33">
        <f>SUM(J109:J118)</f>
        <v>59069.55</v>
      </c>
      <c r="K119" s="34"/>
      <c r="L119" s="33">
        <f>SUM(L109:L118)</f>
        <v>13946.19</v>
      </c>
      <c r="M119" s="87">
        <f>SUM(M109:M118)</f>
        <v>73015.740000000005</v>
      </c>
    </row>
    <row r="120" spans="2:13" ht="15.75" customHeight="1">
      <c r="B120" s="79"/>
      <c r="C120" s="27"/>
      <c r="D120" s="27"/>
      <c r="E120" s="85"/>
      <c r="F120" s="80"/>
      <c r="G120" s="22"/>
      <c r="H120" s="81"/>
      <c r="I120" s="23"/>
      <c r="J120" s="82"/>
      <c r="K120" s="24"/>
      <c r="L120" s="82"/>
      <c r="M120" s="82"/>
    </row>
    <row r="121" spans="2:13" ht="15.75" customHeight="1">
      <c r="B121" s="92" t="s">
        <v>1</v>
      </c>
      <c r="C121" s="12" t="s">
        <v>12</v>
      </c>
      <c r="D121" s="13" t="s">
        <v>13</v>
      </c>
      <c r="E121" s="13">
        <v>9</v>
      </c>
      <c r="F121" s="14" t="s">
        <v>337</v>
      </c>
      <c r="G121" s="15"/>
      <c r="H121" s="15"/>
      <c r="I121" s="16"/>
      <c r="J121" s="17"/>
      <c r="K121" s="17"/>
      <c r="L121" s="17"/>
      <c r="M121" s="100"/>
    </row>
    <row r="122" spans="2:13" s="104" customFormat="1" ht="31.5" customHeight="1">
      <c r="B122" s="88" t="s">
        <v>32</v>
      </c>
      <c r="C122" s="105" t="s">
        <v>14</v>
      </c>
      <c r="D122" s="106">
        <v>87620</v>
      </c>
      <c r="E122" s="107" t="s">
        <v>218</v>
      </c>
      <c r="F122" s="108" t="s">
        <v>52</v>
      </c>
      <c r="G122" s="109">
        <v>473.6</v>
      </c>
      <c r="H122" s="109" t="s">
        <v>83</v>
      </c>
      <c r="I122" s="110">
        <v>28.69</v>
      </c>
      <c r="J122" s="111">
        <f t="shared" ref="J122:J131" si="75">I122*G122</f>
        <v>13587.58</v>
      </c>
      <c r="K122" s="111">
        <v>19.920000000000002</v>
      </c>
      <c r="L122" s="112">
        <f t="shared" ref="L122:L131" si="76">K122*G122</f>
        <v>9434.11</v>
      </c>
      <c r="M122" s="113">
        <f t="shared" ref="M122:M131" si="77">J122+L122</f>
        <v>23021.69</v>
      </c>
    </row>
    <row r="123" spans="2:13" s="104" customFormat="1" ht="47.25" customHeight="1">
      <c r="B123" s="88" t="s">
        <v>32</v>
      </c>
      <c r="C123" s="105" t="s">
        <v>14</v>
      </c>
      <c r="D123" s="106">
        <v>87735</v>
      </c>
      <c r="E123" s="107" t="s">
        <v>225</v>
      </c>
      <c r="F123" s="108" t="s">
        <v>93</v>
      </c>
      <c r="G123" s="109">
        <v>37.479999999999997</v>
      </c>
      <c r="H123" s="109" t="s">
        <v>83</v>
      </c>
      <c r="I123" s="110">
        <v>28.69</v>
      </c>
      <c r="J123" s="111">
        <f t="shared" si="75"/>
        <v>1075.3</v>
      </c>
      <c r="K123" s="111">
        <v>39.090000000000003</v>
      </c>
      <c r="L123" s="112">
        <f t="shared" si="76"/>
        <v>1465.09</v>
      </c>
      <c r="M123" s="113">
        <f t="shared" si="77"/>
        <v>2540.39</v>
      </c>
    </row>
    <row r="124" spans="2:13" s="104" customFormat="1" ht="31.5" customHeight="1">
      <c r="B124" s="88" t="s">
        <v>32</v>
      </c>
      <c r="C124" s="105" t="s">
        <v>14</v>
      </c>
      <c r="D124" s="106">
        <v>98679</v>
      </c>
      <c r="E124" s="107" t="s">
        <v>226</v>
      </c>
      <c r="F124" s="108" t="s">
        <v>315</v>
      </c>
      <c r="G124" s="109">
        <v>256.52999999999997</v>
      </c>
      <c r="H124" s="109" t="s">
        <v>83</v>
      </c>
      <c r="I124" s="110">
        <v>23.38</v>
      </c>
      <c r="J124" s="111">
        <f t="shared" si="75"/>
        <v>5997.67</v>
      </c>
      <c r="K124" s="111">
        <v>29.34</v>
      </c>
      <c r="L124" s="112">
        <f t="shared" si="76"/>
        <v>7526.59</v>
      </c>
      <c r="M124" s="113">
        <f t="shared" si="77"/>
        <v>13524.26</v>
      </c>
    </row>
    <row r="125" spans="2:13" s="104" customFormat="1" ht="31.5" customHeight="1">
      <c r="B125" s="88" t="s">
        <v>32</v>
      </c>
      <c r="C125" s="105" t="s">
        <v>14</v>
      </c>
      <c r="D125" s="106">
        <v>90445</v>
      </c>
      <c r="E125" s="107" t="s">
        <v>227</v>
      </c>
      <c r="F125" s="108" t="s">
        <v>178</v>
      </c>
      <c r="G125" s="109">
        <v>10.24</v>
      </c>
      <c r="H125" s="109" t="s">
        <v>84</v>
      </c>
      <c r="I125" s="110">
        <v>0.54</v>
      </c>
      <c r="J125" s="111">
        <f t="shared" si="75"/>
        <v>5.53</v>
      </c>
      <c r="K125" s="111">
        <v>26.31</v>
      </c>
      <c r="L125" s="112">
        <f t="shared" si="76"/>
        <v>269.41000000000003</v>
      </c>
      <c r="M125" s="113">
        <f t="shared" si="77"/>
        <v>274.94</v>
      </c>
    </row>
    <row r="126" spans="2:13" s="104" customFormat="1" ht="31.5" customHeight="1">
      <c r="B126" s="88" t="s">
        <v>32</v>
      </c>
      <c r="C126" s="105" t="s">
        <v>14</v>
      </c>
      <c r="D126" s="106">
        <v>90469</v>
      </c>
      <c r="E126" s="107" t="s">
        <v>228</v>
      </c>
      <c r="F126" s="108" t="s">
        <v>173</v>
      </c>
      <c r="G126" s="109">
        <v>10.24</v>
      </c>
      <c r="H126" s="109" t="s">
        <v>84</v>
      </c>
      <c r="I126" s="110">
        <v>5.59</v>
      </c>
      <c r="J126" s="111">
        <f t="shared" si="75"/>
        <v>57.24</v>
      </c>
      <c r="K126" s="111">
        <v>12.12</v>
      </c>
      <c r="L126" s="112">
        <f t="shared" si="76"/>
        <v>124.11</v>
      </c>
      <c r="M126" s="113">
        <f t="shared" si="77"/>
        <v>181.35</v>
      </c>
    </row>
    <row r="127" spans="2:13" s="104" customFormat="1" ht="31.5" customHeight="1">
      <c r="B127" s="88" t="s">
        <v>32</v>
      </c>
      <c r="C127" s="105" t="s">
        <v>14</v>
      </c>
      <c r="D127" s="106">
        <v>90446</v>
      </c>
      <c r="E127" s="107" t="s">
        <v>229</v>
      </c>
      <c r="F127" s="108" t="s">
        <v>179</v>
      </c>
      <c r="G127" s="109">
        <v>6.55</v>
      </c>
      <c r="H127" s="109" t="s">
        <v>84</v>
      </c>
      <c r="I127" s="110">
        <v>0.71</v>
      </c>
      <c r="J127" s="111">
        <f t="shared" si="75"/>
        <v>4.6500000000000004</v>
      </c>
      <c r="K127" s="111">
        <v>34.93</v>
      </c>
      <c r="L127" s="112">
        <f t="shared" si="76"/>
        <v>228.79</v>
      </c>
      <c r="M127" s="113">
        <f t="shared" si="77"/>
        <v>233.44</v>
      </c>
    </row>
    <row r="128" spans="2:13" s="104" customFormat="1" ht="31.5" customHeight="1">
      <c r="B128" s="88" t="s">
        <v>32</v>
      </c>
      <c r="C128" s="105" t="s">
        <v>14</v>
      </c>
      <c r="D128" s="106">
        <v>90470</v>
      </c>
      <c r="E128" s="107" t="s">
        <v>230</v>
      </c>
      <c r="F128" s="108" t="s">
        <v>174</v>
      </c>
      <c r="G128" s="109">
        <v>6.55</v>
      </c>
      <c r="H128" s="109" t="s">
        <v>84</v>
      </c>
      <c r="I128" s="110">
        <v>8</v>
      </c>
      <c r="J128" s="111">
        <f t="shared" si="75"/>
        <v>52.4</v>
      </c>
      <c r="K128" s="111">
        <v>15.48</v>
      </c>
      <c r="L128" s="112">
        <f t="shared" si="76"/>
        <v>101.39</v>
      </c>
      <c r="M128" s="113">
        <f t="shared" si="77"/>
        <v>153.79</v>
      </c>
    </row>
    <row r="129" spans="2:13" s="104" customFormat="1" ht="15.75" customHeight="1">
      <c r="B129" s="88" t="s">
        <v>32</v>
      </c>
      <c r="C129" s="105" t="s">
        <v>14</v>
      </c>
      <c r="D129" s="106">
        <v>98555</v>
      </c>
      <c r="E129" s="107" t="s">
        <v>231</v>
      </c>
      <c r="F129" s="108" t="s">
        <v>117</v>
      </c>
      <c r="G129" s="109">
        <v>37.479999999999997</v>
      </c>
      <c r="H129" s="109" t="s">
        <v>83</v>
      </c>
      <c r="I129" s="110">
        <v>10.56</v>
      </c>
      <c r="J129" s="111">
        <f t="shared" si="75"/>
        <v>395.79</v>
      </c>
      <c r="K129" s="111">
        <v>31.5</v>
      </c>
      <c r="L129" s="112">
        <f t="shared" si="76"/>
        <v>1180.6199999999999</v>
      </c>
      <c r="M129" s="113">
        <f t="shared" si="77"/>
        <v>1576.41</v>
      </c>
    </row>
    <row r="130" spans="2:13" s="104" customFormat="1" ht="31.5" customHeight="1">
      <c r="B130" s="88" t="s">
        <v>32</v>
      </c>
      <c r="C130" s="105" t="s">
        <v>14</v>
      </c>
      <c r="D130" s="106">
        <v>87255</v>
      </c>
      <c r="E130" s="107" t="s">
        <v>232</v>
      </c>
      <c r="F130" s="108" t="s">
        <v>184</v>
      </c>
      <c r="G130" s="109">
        <v>10.96</v>
      </c>
      <c r="H130" s="109" t="s">
        <v>83</v>
      </c>
      <c r="I130" s="110">
        <v>58.27</v>
      </c>
      <c r="J130" s="111">
        <f t="shared" si="75"/>
        <v>638.64</v>
      </c>
      <c r="K130" s="111">
        <v>46.1</v>
      </c>
      <c r="L130" s="112">
        <f t="shared" si="76"/>
        <v>505.26</v>
      </c>
      <c r="M130" s="113">
        <f t="shared" si="77"/>
        <v>1143.9000000000001</v>
      </c>
    </row>
    <row r="131" spans="2:13" s="104" customFormat="1" ht="31.5" customHeight="1">
      <c r="B131" s="88" t="s">
        <v>32</v>
      </c>
      <c r="C131" s="105" t="s">
        <v>14</v>
      </c>
      <c r="D131" s="106">
        <v>87256</v>
      </c>
      <c r="E131" s="107" t="s">
        <v>233</v>
      </c>
      <c r="F131" s="108" t="s">
        <v>183</v>
      </c>
      <c r="G131" s="109">
        <v>23.81</v>
      </c>
      <c r="H131" s="109" t="s">
        <v>83</v>
      </c>
      <c r="I131" s="110">
        <v>56.25</v>
      </c>
      <c r="J131" s="111">
        <f t="shared" si="75"/>
        <v>1339.31</v>
      </c>
      <c r="K131" s="111">
        <v>31.02</v>
      </c>
      <c r="L131" s="112">
        <f t="shared" si="76"/>
        <v>738.59</v>
      </c>
      <c r="M131" s="113">
        <f t="shared" si="77"/>
        <v>2077.9</v>
      </c>
    </row>
    <row r="132" spans="2:13" s="104" customFormat="1" ht="31.5" customHeight="1">
      <c r="B132" s="88" t="s">
        <v>32</v>
      </c>
      <c r="C132" s="105" t="s">
        <v>14</v>
      </c>
      <c r="D132" s="106">
        <v>87257</v>
      </c>
      <c r="E132" s="107" t="s">
        <v>338</v>
      </c>
      <c r="F132" s="108" t="s">
        <v>54</v>
      </c>
      <c r="G132" s="109">
        <v>236.03</v>
      </c>
      <c r="H132" s="109" t="s">
        <v>83</v>
      </c>
      <c r="I132" s="110">
        <v>55.49</v>
      </c>
      <c r="J132" s="111">
        <f t="shared" ref="J132:J134" si="78">I132*G132</f>
        <v>13097.3</v>
      </c>
      <c r="K132" s="111">
        <v>17.21</v>
      </c>
      <c r="L132" s="112">
        <f t="shared" ref="L132:L134" si="79">K132*G132</f>
        <v>4062.08</v>
      </c>
      <c r="M132" s="113">
        <f t="shared" ref="M132:M134" si="80">J132+L132</f>
        <v>17159.38</v>
      </c>
    </row>
    <row r="133" spans="2:13" s="104" customFormat="1" ht="15.75" customHeight="1">
      <c r="B133" s="88" t="s">
        <v>32</v>
      </c>
      <c r="C133" s="105" t="s">
        <v>14</v>
      </c>
      <c r="D133" s="106">
        <v>88650</v>
      </c>
      <c r="E133" s="107" t="s">
        <v>339</v>
      </c>
      <c r="F133" s="108" t="s">
        <v>55</v>
      </c>
      <c r="G133" s="109">
        <v>172.85</v>
      </c>
      <c r="H133" s="109" t="s">
        <v>84</v>
      </c>
      <c r="I133" s="110">
        <v>9.2100000000000009</v>
      </c>
      <c r="J133" s="111">
        <f t="shared" si="78"/>
        <v>1591.95</v>
      </c>
      <c r="K133" s="111">
        <v>4.91</v>
      </c>
      <c r="L133" s="112">
        <f t="shared" si="79"/>
        <v>848.69</v>
      </c>
      <c r="M133" s="113">
        <f t="shared" si="80"/>
        <v>2440.64</v>
      </c>
    </row>
    <row r="134" spans="2:13" s="104" customFormat="1" ht="15.75" customHeight="1">
      <c r="B134" s="88" t="s">
        <v>32</v>
      </c>
      <c r="C134" s="105" t="s">
        <v>14</v>
      </c>
      <c r="D134" s="106">
        <v>101727</v>
      </c>
      <c r="E134" s="107" t="s">
        <v>340</v>
      </c>
      <c r="F134" s="108" t="s">
        <v>316</v>
      </c>
      <c r="G134" s="109">
        <v>241.76</v>
      </c>
      <c r="H134" s="109" t="s">
        <v>83</v>
      </c>
      <c r="I134" s="110">
        <v>207.52</v>
      </c>
      <c r="J134" s="111">
        <f t="shared" si="78"/>
        <v>50170.04</v>
      </c>
      <c r="K134" s="111">
        <v>7.68</v>
      </c>
      <c r="L134" s="112">
        <f t="shared" si="79"/>
        <v>1856.72</v>
      </c>
      <c r="M134" s="113">
        <f t="shared" si="80"/>
        <v>52026.76</v>
      </c>
    </row>
    <row r="135" spans="2:13" s="104" customFormat="1" ht="15.75" customHeight="1">
      <c r="B135" s="88" t="s">
        <v>32</v>
      </c>
      <c r="C135" s="105" t="s">
        <v>14</v>
      </c>
      <c r="D135" s="106">
        <v>98688</v>
      </c>
      <c r="E135" s="107" t="s">
        <v>341</v>
      </c>
      <c r="F135" s="108" t="s">
        <v>317</v>
      </c>
      <c r="G135" s="109">
        <v>183.51</v>
      </c>
      <c r="H135" s="109" t="s">
        <v>84</v>
      </c>
      <c r="I135" s="110">
        <v>53.52</v>
      </c>
      <c r="J135" s="111">
        <f t="shared" ref="J135:J136" si="81">I135*G135</f>
        <v>9821.4599999999991</v>
      </c>
      <c r="K135" s="111">
        <v>4.1100000000000003</v>
      </c>
      <c r="L135" s="112">
        <f t="shared" ref="L135:L136" si="82">K135*G135</f>
        <v>754.23</v>
      </c>
      <c r="M135" s="113">
        <f t="shared" ref="M135:M136" si="83">J135+L135</f>
        <v>10575.69</v>
      </c>
    </row>
    <row r="136" spans="2:13" s="104" customFormat="1" ht="15.75" customHeight="1">
      <c r="B136" s="88" t="s">
        <v>32</v>
      </c>
      <c r="C136" s="105" t="s">
        <v>14</v>
      </c>
      <c r="D136" s="106">
        <v>98689</v>
      </c>
      <c r="E136" s="107" t="s">
        <v>342</v>
      </c>
      <c r="F136" s="108" t="s">
        <v>318</v>
      </c>
      <c r="G136" s="109">
        <v>8.6</v>
      </c>
      <c r="H136" s="109" t="s">
        <v>84</v>
      </c>
      <c r="I136" s="110">
        <v>130.33000000000001</v>
      </c>
      <c r="J136" s="111">
        <f t="shared" si="81"/>
        <v>1120.8399999999999</v>
      </c>
      <c r="K136" s="111">
        <v>43.79</v>
      </c>
      <c r="L136" s="112">
        <f t="shared" si="82"/>
        <v>376.59</v>
      </c>
      <c r="M136" s="113">
        <f t="shared" si="83"/>
        <v>1497.43</v>
      </c>
    </row>
    <row r="137" spans="2:13" ht="3.95" customHeight="1">
      <c r="B137" s="79"/>
      <c r="C137" s="27"/>
      <c r="D137" s="27"/>
      <c r="E137" s="85"/>
      <c r="F137" s="80"/>
      <c r="G137" s="22"/>
      <c r="H137" s="81"/>
      <c r="I137" s="23"/>
      <c r="J137" s="82"/>
      <c r="K137" s="24"/>
      <c r="L137" s="82"/>
      <c r="M137" s="82"/>
    </row>
    <row r="138" spans="2:13" ht="15.75" customHeight="1">
      <c r="C138" s="27"/>
      <c r="D138" s="27"/>
      <c r="E138" s="28"/>
      <c r="F138" s="29" t="s">
        <v>15</v>
      </c>
      <c r="G138" s="30"/>
      <c r="H138" s="31"/>
      <c r="I138" s="32"/>
      <c r="J138" s="33">
        <f>SUM(J121:J137)</f>
        <v>98955.7</v>
      </c>
      <c r="K138" s="34"/>
      <c r="L138" s="33">
        <f>SUM(L121:L137)</f>
        <v>29472.27</v>
      </c>
      <c r="M138" s="87">
        <f>SUM(M121:M137)</f>
        <v>128427.97</v>
      </c>
    </row>
    <row r="139" spans="2:13" ht="15.75" customHeight="1">
      <c r="B139" s="79"/>
      <c r="C139" s="27"/>
      <c r="D139" s="27"/>
      <c r="E139" s="85"/>
      <c r="F139" s="80"/>
      <c r="G139" s="22"/>
      <c r="H139" s="81"/>
      <c r="I139" s="23"/>
      <c r="J139" s="82"/>
      <c r="K139" s="24"/>
      <c r="L139" s="82"/>
      <c r="M139" s="82"/>
    </row>
    <row r="140" spans="2:13" ht="15.75" customHeight="1">
      <c r="B140" s="92" t="s">
        <v>1</v>
      </c>
      <c r="C140" s="12" t="s">
        <v>12</v>
      </c>
      <c r="D140" s="13" t="s">
        <v>13</v>
      </c>
      <c r="E140" s="13">
        <v>10</v>
      </c>
      <c r="F140" s="14" t="s">
        <v>343</v>
      </c>
      <c r="G140" s="15"/>
      <c r="H140" s="15"/>
      <c r="I140" s="16"/>
      <c r="J140" s="17"/>
      <c r="K140" s="17"/>
      <c r="L140" s="17"/>
      <c r="M140" s="100"/>
    </row>
    <row r="141" spans="2:13" s="104" customFormat="1" ht="31.5" customHeight="1">
      <c r="B141" s="88" t="s">
        <v>32</v>
      </c>
      <c r="C141" s="105" t="s">
        <v>14</v>
      </c>
      <c r="D141" s="106">
        <v>87879</v>
      </c>
      <c r="E141" s="107" t="s">
        <v>234</v>
      </c>
      <c r="F141" s="108" t="s">
        <v>91</v>
      </c>
      <c r="G141" s="109">
        <v>161.1</v>
      </c>
      <c r="H141" s="109" t="s">
        <v>83</v>
      </c>
      <c r="I141" s="110">
        <v>2.34</v>
      </c>
      <c r="J141" s="111">
        <f t="shared" ref="J141:J146" si="84">I141*G141</f>
        <v>376.97</v>
      </c>
      <c r="K141" s="111">
        <v>4.57</v>
      </c>
      <c r="L141" s="112">
        <f t="shared" ref="L141:L146" si="85">K141*G141</f>
        <v>736.23</v>
      </c>
      <c r="M141" s="113">
        <f t="shared" ref="M141:M146" si="86">J141+L141</f>
        <v>1113.2</v>
      </c>
    </row>
    <row r="142" spans="2:13" s="104" customFormat="1" ht="31.5" customHeight="1">
      <c r="B142" s="88" t="s">
        <v>32</v>
      </c>
      <c r="C142" s="105" t="s">
        <v>14</v>
      </c>
      <c r="D142" s="106">
        <v>87529</v>
      </c>
      <c r="E142" s="107" t="s">
        <v>235</v>
      </c>
      <c r="F142" s="108" t="s">
        <v>58</v>
      </c>
      <c r="G142" s="109">
        <v>161.1</v>
      </c>
      <c r="H142" s="109" t="s">
        <v>83</v>
      </c>
      <c r="I142" s="110">
        <v>19.420000000000002</v>
      </c>
      <c r="J142" s="111">
        <f t="shared" si="84"/>
        <v>3128.56</v>
      </c>
      <c r="K142" s="111">
        <v>35</v>
      </c>
      <c r="L142" s="112">
        <f t="shared" si="85"/>
        <v>5638.5</v>
      </c>
      <c r="M142" s="113">
        <f t="shared" si="86"/>
        <v>8767.06</v>
      </c>
    </row>
    <row r="143" spans="2:13" s="104" customFormat="1" ht="15.75" customHeight="1">
      <c r="B143" s="88" t="s">
        <v>32</v>
      </c>
      <c r="C143" s="105" t="s">
        <v>14</v>
      </c>
      <c r="D143" s="106">
        <v>98555</v>
      </c>
      <c r="E143" s="107" t="s">
        <v>236</v>
      </c>
      <c r="F143" s="108" t="s">
        <v>117</v>
      </c>
      <c r="G143" s="109">
        <v>21.53</v>
      </c>
      <c r="H143" s="109" t="s">
        <v>83</v>
      </c>
      <c r="I143" s="110">
        <v>10.56</v>
      </c>
      <c r="J143" s="111">
        <f t="shared" si="84"/>
        <v>227.36</v>
      </c>
      <c r="K143" s="111">
        <v>31.5</v>
      </c>
      <c r="L143" s="112">
        <f t="shared" si="85"/>
        <v>678.2</v>
      </c>
      <c r="M143" s="113">
        <f t="shared" si="86"/>
        <v>905.56</v>
      </c>
    </row>
    <row r="144" spans="2:13" s="104" customFormat="1" ht="31.5" customHeight="1">
      <c r="B144" s="88" t="s">
        <v>32</v>
      </c>
      <c r="C144" s="105" t="s">
        <v>14</v>
      </c>
      <c r="D144" s="106">
        <v>87905</v>
      </c>
      <c r="E144" s="107" t="s">
        <v>237</v>
      </c>
      <c r="F144" s="108" t="s">
        <v>90</v>
      </c>
      <c r="G144" s="109">
        <v>111.31</v>
      </c>
      <c r="H144" s="109" t="s">
        <v>83</v>
      </c>
      <c r="I144" s="110">
        <v>2.34</v>
      </c>
      <c r="J144" s="111">
        <f t="shared" si="84"/>
        <v>260.47000000000003</v>
      </c>
      <c r="K144" s="111">
        <v>10.25</v>
      </c>
      <c r="L144" s="112">
        <f t="shared" si="85"/>
        <v>1140.93</v>
      </c>
      <c r="M144" s="113">
        <f t="shared" si="86"/>
        <v>1401.4</v>
      </c>
    </row>
    <row r="145" spans="2:13" s="104" customFormat="1" ht="47.25" customHeight="1">
      <c r="B145" s="88" t="s">
        <v>32</v>
      </c>
      <c r="C145" s="105" t="s">
        <v>14</v>
      </c>
      <c r="D145" s="106">
        <v>104233</v>
      </c>
      <c r="E145" s="107" t="s">
        <v>238</v>
      </c>
      <c r="F145" s="108" t="s">
        <v>159</v>
      </c>
      <c r="G145" s="109">
        <v>111.31</v>
      </c>
      <c r="H145" s="109" t="s">
        <v>83</v>
      </c>
      <c r="I145" s="110">
        <v>21.92</v>
      </c>
      <c r="J145" s="111">
        <f t="shared" si="84"/>
        <v>2439.92</v>
      </c>
      <c r="K145" s="111">
        <v>34.07</v>
      </c>
      <c r="L145" s="112">
        <f t="shared" si="85"/>
        <v>3792.33</v>
      </c>
      <c r="M145" s="113">
        <f t="shared" si="86"/>
        <v>6232.25</v>
      </c>
    </row>
    <row r="146" spans="2:13" ht="31.5" customHeight="1">
      <c r="B146" s="88" t="s">
        <v>32</v>
      </c>
      <c r="C146" s="18" t="s">
        <v>14</v>
      </c>
      <c r="D146" s="19">
        <v>104612</v>
      </c>
      <c r="E146" s="107" t="s">
        <v>239</v>
      </c>
      <c r="F146" s="86" t="s">
        <v>182</v>
      </c>
      <c r="G146" s="22">
        <v>31.94</v>
      </c>
      <c r="H146" s="22" t="s">
        <v>83</v>
      </c>
      <c r="I146" s="23">
        <v>69.06</v>
      </c>
      <c r="J146" s="24">
        <f t="shared" si="84"/>
        <v>2205.7800000000002</v>
      </c>
      <c r="K146" s="24">
        <v>45.29</v>
      </c>
      <c r="L146" s="25">
        <f t="shared" si="85"/>
        <v>1446.56</v>
      </c>
      <c r="M146" s="26">
        <f t="shared" si="86"/>
        <v>3652.34</v>
      </c>
    </row>
    <row r="147" spans="2:13" ht="3.95" customHeight="1">
      <c r="B147" s="79"/>
      <c r="C147" s="27"/>
      <c r="D147" s="27"/>
      <c r="E147" s="85"/>
      <c r="F147" s="80"/>
      <c r="G147" s="22"/>
      <c r="H147" s="81"/>
      <c r="I147" s="23"/>
      <c r="J147" s="82"/>
      <c r="K147" s="24"/>
      <c r="L147" s="82"/>
      <c r="M147" s="82"/>
    </row>
    <row r="148" spans="2:13" ht="15.75" customHeight="1">
      <c r="C148" s="27"/>
      <c r="D148" s="27"/>
      <c r="E148" s="28"/>
      <c r="F148" s="29" t="s">
        <v>15</v>
      </c>
      <c r="G148" s="30"/>
      <c r="H148" s="31"/>
      <c r="I148" s="32"/>
      <c r="J148" s="33">
        <f>SUM(J140:J147)</f>
        <v>8639.06</v>
      </c>
      <c r="K148" s="34"/>
      <c r="L148" s="33">
        <f>SUM(L140:L147)</f>
        <v>13432.75</v>
      </c>
      <c r="M148" s="87">
        <f>SUM(M140:M147)</f>
        <v>22071.81</v>
      </c>
    </row>
    <row r="149" spans="2:13" ht="15.75" customHeight="1">
      <c r="B149" s="79"/>
      <c r="C149" s="27"/>
      <c r="D149" s="27"/>
      <c r="E149" s="85"/>
      <c r="F149" s="80"/>
      <c r="G149" s="22"/>
      <c r="H149" s="81"/>
      <c r="I149" s="23"/>
      <c r="J149" s="82"/>
      <c r="K149" s="24"/>
      <c r="L149" s="82"/>
      <c r="M149" s="82"/>
    </row>
    <row r="150" spans="2:13" ht="15.75" customHeight="1">
      <c r="B150" s="92" t="s">
        <v>1</v>
      </c>
      <c r="C150" s="12" t="s">
        <v>12</v>
      </c>
      <c r="D150" s="13" t="s">
        <v>13</v>
      </c>
      <c r="E150" s="13">
        <v>11</v>
      </c>
      <c r="F150" s="14" t="s">
        <v>344</v>
      </c>
      <c r="G150" s="15"/>
      <c r="H150" s="15"/>
      <c r="I150" s="16"/>
      <c r="J150" s="17"/>
      <c r="K150" s="17"/>
      <c r="L150" s="17"/>
      <c r="M150" s="100"/>
    </row>
    <row r="151" spans="2:13" s="104" customFormat="1" ht="15.75" customHeight="1">
      <c r="B151" s="88" t="s">
        <v>32</v>
      </c>
      <c r="C151" s="105" t="s">
        <v>14</v>
      </c>
      <c r="D151" s="106">
        <v>88485</v>
      </c>
      <c r="E151" s="107" t="s">
        <v>240</v>
      </c>
      <c r="F151" s="108" t="s">
        <v>63</v>
      </c>
      <c r="G151" s="109">
        <v>477.47</v>
      </c>
      <c r="H151" s="109" t="s">
        <v>83</v>
      </c>
      <c r="I151" s="110">
        <v>1.61</v>
      </c>
      <c r="J151" s="111">
        <f t="shared" ref="J151:J163" si="87">I151*G151</f>
        <v>768.73</v>
      </c>
      <c r="K151" s="111">
        <v>3.77</v>
      </c>
      <c r="L151" s="112">
        <f t="shared" ref="L151:L163" si="88">K151*G151</f>
        <v>1800.06</v>
      </c>
      <c r="M151" s="113">
        <f t="shared" ref="M151:M163" si="89">J151+L151</f>
        <v>2568.79</v>
      </c>
    </row>
    <row r="152" spans="2:13" s="104" customFormat="1" ht="15.75" customHeight="1">
      <c r="B152" s="88" t="s">
        <v>32</v>
      </c>
      <c r="C152" s="105" t="s">
        <v>14</v>
      </c>
      <c r="D152" s="106">
        <v>88497</v>
      </c>
      <c r="E152" s="107" t="s">
        <v>242</v>
      </c>
      <c r="F152" s="108" t="s">
        <v>64</v>
      </c>
      <c r="G152" s="109">
        <v>477.47</v>
      </c>
      <c r="H152" s="109" t="s">
        <v>83</v>
      </c>
      <c r="I152" s="110">
        <v>6.68</v>
      </c>
      <c r="J152" s="111">
        <f t="shared" si="87"/>
        <v>3189.5</v>
      </c>
      <c r="K152" s="111">
        <v>20.45</v>
      </c>
      <c r="L152" s="112">
        <f t="shared" si="88"/>
        <v>9764.26</v>
      </c>
      <c r="M152" s="113">
        <f t="shared" si="89"/>
        <v>12953.76</v>
      </c>
    </row>
    <row r="153" spans="2:13" s="104" customFormat="1" ht="15.75" customHeight="1">
      <c r="B153" s="88" t="s">
        <v>32</v>
      </c>
      <c r="C153" s="105" t="s">
        <v>14</v>
      </c>
      <c r="D153" s="106">
        <v>88489</v>
      </c>
      <c r="E153" s="107" t="s">
        <v>243</v>
      </c>
      <c r="F153" s="108" t="s">
        <v>65</v>
      </c>
      <c r="G153" s="109">
        <v>874.67</v>
      </c>
      <c r="H153" s="109" t="s">
        <v>83</v>
      </c>
      <c r="I153" s="110">
        <v>7.98</v>
      </c>
      <c r="J153" s="111">
        <f t="shared" si="87"/>
        <v>6979.87</v>
      </c>
      <c r="K153" s="111">
        <v>9.24</v>
      </c>
      <c r="L153" s="112">
        <f t="shared" si="88"/>
        <v>8081.95</v>
      </c>
      <c r="M153" s="113">
        <f t="shared" si="89"/>
        <v>15061.82</v>
      </c>
    </row>
    <row r="154" spans="2:13" s="104" customFormat="1" ht="15.75" customHeight="1">
      <c r="B154" s="88" t="s">
        <v>32</v>
      </c>
      <c r="C154" s="105" t="s">
        <v>14</v>
      </c>
      <c r="D154" s="106">
        <v>88484</v>
      </c>
      <c r="E154" s="107" t="s">
        <v>244</v>
      </c>
      <c r="F154" s="108" t="s">
        <v>165</v>
      </c>
      <c r="G154" s="109">
        <v>337.02</v>
      </c>
      <c r="H154" s="109" t="s">
        <v>83</v>
      </c>
      <c r="I154" s="110">
        <v>1.61</v>
      </c>
      <c r="J154" s="111">
        <f t="shared" ref="J154:J156" si="90">I154*G154</f>
        <v>542.6</v>
      </c>
      <c r="K154" s="111">
        <v>5.24</v>
      </c>
      <c r="L154" s="112">
        <f t="shared" ref="L154:L156" si="91">K154*G154</f>
        <v>1765.98</v>
      </c>
      <c r="M154" s="113">
        <f t="shared" ref="M154:M156" si="92">J154+L154</f>
        <v>2308.58</v>
      </c>
    </row>
    <row r="155" spans="2:13" s="104" customFormat="1" ht="15.75" customHeight="1">
      <c r="B155" s="88" t="s">
        <v>32</v>
      </c>
      <c r="C155" s="105" t="s">
        <v>14</v>
      </c>
      <c r="D155" s="106">
        <v>88496</v>
      </c>
      <c r="E155" s="107" t="s">
        <v>245</v>
      </c>
      <c r="F155" s="108" t="s">
        <v>164</v>
      </c>
      <c r="G155" s="109">
        <v>337.02</v>
      </c>
      <c r="H155" s="109" t="s">
        <v>83</v>
      </c>
      <c r="I155" s="110">
        <v>6.68</v>
      </c>
      <c r="J155" s="111">
        <f t="shared" si="90"/>
        <v>2251.29</v>
      </c>
      <c r="K155" s="111">
        <v>42.04</v>
      </c>
      <c r="L155" s="112">
        <f t="shared" si="91"/>
        <v>14168.32</v>
      </c>
      <c r="M155" s="113">
        <f t="shared" si="92"/>
        <v>16419.61</v>
      </c>
    </row>
    <row r="156" spans="2:13" s="104" customFormat="1" ht="15.75" customHeight="1">
      <c r="B156" s="88" t="s">
        <v>32</v>
      </c>
      <c r="C156" s="105" t="s">
        <v>14</v>
      </c>
      <c r="D156" s="106">
        <v>88488</v>
      </c>
      <c r="E156" s="107" t="s">
        <v>246</v>
      </c>
      <c r="F156" s="108" t="s">
        <v>166</v>
      </c>
      <c r="G156" s="109">
        <v>518.22</v>
      </c>
      <c r="H156" s="109" t="s">
        <v>83</v>
      </c>
      <c r="I156" s="110">
        <v>7.98</v>
      </c>
      <c r="J156" s="111">
        <f t="shared" si="90"/>
        <v>4135.3999999999996</v>
      </c>
      <c r="K156" s="111">
        <v>12.85</v>
      </c>
      <c r="L156" s="112">
        <f t="shared" si="91"/>
        <v>6659.13</v>
      </c>
      <c r="M156" s="113">
        <f t="shared" si="92"/>
        <v>10794.53</v>
      </c>
    </row>
    <row r="157" spans="2:13" s="104" customFormat="1" ht="15.75" customHeight="1">
      <c r="B157" s="88" t="s">
        <v>32</v>
      </c>
      <c r="C157" s="105" t="s">
        <v>14</v>
      </c>
      <c r="D157" s="106">
        <v>88485</v>
      </c>
      <c r="E157" s="107" t="s">
        <v>247</v>
      </c>
      <c r="F157" s="108" t="s">
        <v>63</v>
      </c>
      <c r="G157" s="109">
        <v>173.54</v>
      </c>
      <c r="H157" s="109" t="s">
        <v>83</v>
      </c>
      <c r="I157" s="110">
        <v>1.61</v>
      </c>
      <c r="J157" s="111">
        <f t="shared" si="87"/>
        <v>279.39999999999998</v>
      </c>
      <c r="K157" s="111">
        <v>3.77</v>
      </c>
      <c r="L157" s="112">
        <f t="shared" si="88"/>
        <v>654.25</v>
      </c>
      <c r="M157" s="113">
        <f t="shared" si="89"/>
        <v>933.65</v>
      </c>
    </row>
    <row r="158" spans="2:13" s="104" customFormat="1" ht="15.75" customHeight="1">
      <c r="B158" s="88" t="s">
        <v>32</v>
      </c>
      <c r="C158" s="105" t="s">
        <v>14</v>
      </c>
      <c r="D158" s="106">
        <v>96135</v>
      </c>
      <c r="E158" s="107" t="s">
        <v>248</v>
      </c>
      <c r="F158" s="108" t="s">
        <v>162</v>
      </c>
      <c r="G158" s="109">
        <v>173.54</v>
      </c>
      <c r="H158" s="109" t="s">
        <v>83</v>
      </c>
      <c r="I158" s="110">
        <v>12.36</v>
      </c>
      <c r="J158" s="111">
        <f t="shared" si="87"/>
        <v>2144.9499999999998</v>
      </c>
      <c r="K158" s="111">
        <v>32.4</v>
      </c>
      <c r="L158" s="112">
        <f t="shared" si="88"/>
        <v>5622.7</v>
      </c>
      <c r="M158" s="113">
        <f t="shared" si="89"/>
        <v>7767.65</v>
      </c>
    </row>
    <row r="159" spans="2:13" s="104" customFormat="1" ht="15.75" customHeight="1">
      <c r="B159" s="88" t="s">
        <v>32</v>
      </c>
      <c r="C159" s="105" t="s">
        <v>14</v>
      </c>
      <c r="D159" s="106">
        <v>95626</v>
      </c>
      <c r="E159" s="107" t="s">
        <v>249</v>
      </c>
      <c r="F159" s="108" t="s">
        <v>163</v>
      </c>
      <c r="G159" s="109">
        <v>173.54</v>
      </c>
      <c r="H159" s="109" t="s">
        <v>83</v>
      </c>
      <c r="I159" s="110">
        <v>7.2</v>
      </c>
      <c r="J159" s="111">
        <f t="shared" si="87"/>
        <v>1249.49</v>
      </c>
      <c r="K159" s="111">
        <v>14.64</v>
      </c>
      <c r="L159" s="112">
        <f t="shared" si="88"/>
        <v>2540.63</v>
      </c>
      <c r="M159" s="113">
        <f t="shared" si="89"/>
        <v>3790.12</v>
      </c>
    </row>
    <row r="160" spans="2:13" ht="15.75" customHeight="1">
      <c r="B160" s="88" t="s">
        <v>32</v>
      </c>
      <c r="C160" s="18" t="s">
        <v>14</v>
      </c>
      <c r="D160" s="19">
        <v>102193</v>
      </c>
      <c r="E160" s="107" t="s">
        <v>250</v>
      </c>
      <c r="F160" s="86" t="s">
        <v>167</v>
      </c>
      <c r="G160" s="22">
        <v>66.150000000000006</v>
      </c>
      <c r="H160" s="22" t="s">
        <v>83</v>
      </c>
      <c r="I160" s="23">
        <v>0.66</v>
      </c>
      <c r="J160" s="24">
        <f t="shared" ref="J160" si="93">I160*G160</f>
        <v>43.66</v>
      </c>
      <c r="K160" s="24">
        <v>2.4700000000000002</v>
      </c>
      <c r="L160" s="25">
        <f t="shared" ref="L160" si="94">K160*G160</f>
        <v>163.38999999999999</v>
      </c>
      <c r="M160" s="26">
        <f t="shared" ref="M160" si="95">J160+L160</f>
        <v>207.05</v>
      </c>
    </row>
    <row r="161" spans="2:13" ht="31.5" customHeight="1">
      <c r="B161" s="88" t="s">
        <v>32</v>
      </c>
      <c r="C161" s="18" t="s">
        <v>14</v>
      </c>
      <c r="D161" s="19">
        <v>102229</v>
      </c>
      <c r="E161" s="107" t="s">
        <v>382</v>
      </c>
      <c r="F161" s="86" t="s">
        <v>168</v>
      </c>
      <c r="G161" s="22">
        <v>66.150000000000006</v>
      </c>
      <c r="H161" s="22" t="s">
        <v>83</v>
      </c>
      <c r="I161" s="23">
        <v>12.04</v>
      </c>
      <c r="J161" s="24">
        <f t="shared" si="87"/>
        <v>796.45</v>
      </c>
      <c r="K161" s="24">
        <v>26.11</v>
      </c>
      <c r="L161" s="25">
        <f t="shared" si="88"/>
        <v>1727.18</v>
      </c>
      <c r="M161" s="26">
        <f t="shared" si="89"/>
        <v>2523.63</v>
      </c>
    </row>
    <row r="162" spans="2:13" ht="15.75" customHeight="1">
      <c r="B162" s="88" t="s">
        <v>32</v>
      </c>
      <c r="C162" s="18" t="s">
        <v>14</v>
      </c>
      <c r="D162" s="19">
        <v>102488</v>
      </c>
      <c r="E162" s="107" t="s">
        <v>383</v>
      </c>
      <c r="F162" s="86" t="s">
        <v>170</v>
      </c>
      <c r="G162" s="22">
        <v>46.35</v>
      </c>
      <c r="H162" s="22" t="s">
        <v>83</v>
      </c>
      <c r="I162" s="23">
        <v>0.1</v>
      </c>
      <c r="J162" s="24">
        <f t="shared" si="87"/>
        <v>4.6399999999999997</v>
      </c>
      <c r="K162" s="24">
        <v>5.56</v>
      </c>
      <c r="L162" s="25">
        <f t="shared" si="88"/>
        <v>257.70999999999998</v>
      </c>
      <c r="M162" s="26">
        <f t="shared" si="89"/>
        <v>262.35000000000002</v>
      </c>
    </row>
    <row r="163" spans="2:13" ht="15.75" customHeight="1">
      <c r="B163" s="88" t="s">
        <v>32</v>
      </c>
      <c r="C163" s="18" t="s">
        <v>14</v>
      </c>
      <c r="D163" s="19">
        <v>102494</v>
      </c>
      <c r="E163" s="107" t="s">
        <v>384</v>
      </c>
      <c r="F163" s="86" t="s">
        <v>169</v>
      </c>
      <c r="G163" s="22">
        <v>46.35</v>
      </c>
      <c r="H163" s="22" t="s">
        <v>83</v>
      </c>
      <c r="I163" s="23">
        <v>72.23</v>
      </c>
      <c r="J163" s="24">
        <f t="shared" si="87"/>
        <v>3347.86</v>
      </c>
      <c r="K163" s="24">
        <v>16.34</v>
      </c>
      <c r="L163" s="25">
        <f t="shared" si="88"/>
        <v>757.36</v>
      </c>
      <c r="M163" s="26">
        <f t="shared" si="89"/>
        <v>4105.22</v>
      </c>
    </row>
    <row r="164" spans="2:13" ht="3.95" customHeight="1">
      <c r="B164" s="79"/>
      <c r="C164" s="27"/>
      <c r="D164" s="27"/>
      <c r="E164" s="85"/>
      <c r="F164" s="80"/>
      <c r="G164" s="22"/>
      <c r="H164" s="81"/>
      <c r="I164" s="23"/>
      <c r="J164" s="82"/>
      <c r="K164" s="24"/>
      <c r="L164" s="82"/>
      <c r="M164" s="82"/>
    </row>
    <row r="165" spans="2:13" ht="15.75" customHeight="1">
      <c r="C165" s="27"/>
      <c r="D165" s="27"/>
      <c r="E165" s="28"/>
      <c r="F165" s="29" t="s">
        <v>15</v>
      </c>
      <c r="G165" s="30"/>
      <c r="H165" s="31"/>
      <c r="I165" s="32"/>
      <c r="J165" s="33">
        <f>SUM(J150:J164)</f>
        <v>25733.84</v>
      </c>
      <c r="K165" s="34"/>
      <c r="L165" s="33">
        <f>SUM(L150:L164)</f>
        <v>53962.92</v>
      </c>
      <c r="M165" s="87">
        <f>SUM(M150:M164)</f>
        <v>79696.759999999995</v>
      </c>
    </row>
    <row r="166" spans="2:13" ht="15.75" customHeight="1">
      <c r="B166" s="79"/>
      <c r="C166" s="27"/>
      <c r="D166" s="27"/>
      <c r="E166" s="85"/>
      <c r="F166" s="80"/>
      <c r="G166" s="22"/>
      <c r="H166" s="81"/>
      <c r="I166" s="23"/>
      <c r="J166" s="82"/>
      <c r="K166" s="24"/>
      <c r="L166" s="82"/>
      <c r="M166" s="82"/>
    </row>
    <row r="167" spans="2:13" ht="15.75" customHeight="1">
      <c r="B167" s="92" t="s">
        <v>1</v>
      </c>
      <c r="C167" s="12" t="s">
        <v>12</v>
      </c>
      <c r="D167" s="13" t="s">
        <v>13</v>
      </c>
      <c r="E167" s="13">
        <v>12</v>
      </c>
      <c r="F167" s="14" t="s">
        <v>345</v>
      </c>
      <c r="G167" s="15"/>
      <c r="H167" s="15"/>
      <c r="I167" s="16"/>
      <c r="J167" s="17"/>
      <c r="K167" s="17"/>
      <c r="L167" s="17"/>
      <c r="M167" s="100"/>
    </row>
    <row r="168" spans="2:13" ht="31.5" customHeight="1">
      <c r="B168" s="88" t="s">
        <v>32</v>
      </c>
      <c r="C168" s="18" t="s">
        <v>14</v>
      </c>
      <c r="D168" s="19">
        <v>91854</v>
      </c>
      <c r="E168" s="20" t="s">
        <v>241</v>
      </c>
      <c r="F168" s="86" t="s">
        <v>69</v>
      </c>
      <c r="G168" s="22">
        <v>31.6</v>
      </c>
      <c r="H168" s="22" t="s">
        <v>84</v>
      </c>
      <c r="I168" s="23">
        <v>3.26</v>
      </c>
      <c r="J168" s="24">
        <f t="shared" ref="J168:J203" si="96">I168*G168</f>
        <v>103.02</v>
      </c>
      <c r="K168" s="24">
        <v>12.47</v>
      </c>
      <c r="L168" s="25">
        <f t="shared" ref="L168:L203" si="97">K168*G168</f>
        <v>394.05</v>
      </c>
      <c r="M168" s="26">
        <f t="shared" ref="M168:M203" si="98">J168+L168</f>
        <v>497.07</v>
      </c>
    </row>
    <row r="169" spans="2:13" ht="31.5" customHeight="1">
      <c r="B169" s="88" t="s">
        <v>32</v>
      </c>
      <c r="C169" s="18" t="s">
        <v>14</v>
      </c>
      <c r="D169" s="19">
        <v>91834</v>
      </c>
      <c r="E169" s="20" t="s">
        <v>251</v>
      </c>
      <c r="F169" s="86" t="s">
        <v>122</v>
      </c>
      <c r="G169" s="22">
        <v>68.459999999999994</v>
      </c>
      <c r="H169" s="22" t="s">
        <v>84</v>
      </c>
      <c r="I169" s="23">
        <v>5.26</v>
      </c>
      <c r="J169" s="24">
        <f t="shared" si="96"/>
        <v>360.1</v>
      </c>
      <c r="K169" s="24">
        <v>19.46</v>
      </c>
      <c r="L169" s="25">
        <f t="shared" si="97"/>
        <v>1332.23</v>
      </c>
      <c r="M169" s="26">
        <f t="shared" si="98"/>
        <v>1692.33</v>
      </c>
    </row>
    <row r="170" spans="2:13" ht="31.5" customHeight="1">
      <c r="B170" s="88" t="s">
        <v>32</v>
      </c>
      <c r="C170" s="18" t="s">
        <v>14</v>
      </c>
      <c r="D170" s="19">
        <v>91928</v>
      </c>
      <c r="E170" s="20" t="s">
        <v>252</v>
      </c>
      <c r="F170" s="86" t="s">
        <v>118</v>
      </c>
      <c r="G170" s="22">
        <v>243.24</v>
      </c>
      <c r="H170" s="22" t="s">
        <v>84</v>
      </c>
      <c r="I170" s="23">
        <v>6.78</v>
      </c>
      <c r="J170" s="24">
        <f t="shared" si="96"/>
        <v>1649.17</v>
      </c>
      <c r="K170" s="24">
        <v>3.62</v>
      </c>
      <c r="L170" s="25">
        <f t="shared" si="97"/>
        <v>880.53</v>
      </c>
      <c r="M170" s="26">
        <f t="shared" si="98"/>
        <v>2529.6999999999998</v>
      </c>
    </row>
    <row r="171" spans="2:13" s="104" customFormat="1" ht="31.5" customHeight="1">
      <c r="B171" s="88" t="s">
        <v>32</v>
      </c>
      <c r="C171" s="105" t="s">
        <v>14</v>
      </c>
      <c r="D171" s="106">
        <v>91924</v>
      </c>
      <c r="E171" s="20" t="s">
        <v>253</v>
      </c>
      <c r="F171" s="108" t="s">
        <v>79</v>
      </c>
      <c r="G171" s="109">
        <v>147.52000000000001</v>
      </c>
      <c r="H171" s="109" t="s">
        <v>84</v>
      </c>
      <c r="I171" s="110">
        <v>2.61</v>
      </c>
      <c r="J171" s="111">
        <f t="shared" si="96"/>
        <v>385.03</v>
      </c>
      <c r="K171" s="111">
        <v>2.13</v>
      </c>
      <c r="L171" s="112">
        <f t="shared" si="97"/>
        <v>314.22000000000003</v>
      </c>
      <c r="M171" s="113">
        <f t="shared" si="98"/>
        <v>699.25</v>
      </c>
    </row>
    <row r="172" spans="2:13" ht="31.5" customHeight="1">
      <c r="B172" s="88" t="s">
        <v>32</v>
      </c>
      <c r="C172" s="18" t="s">
        <v>14</v>
      </c>
      <c r="D172" s="19">
        <v>91941</v>
      </c>
      <c r="E172" s="20" t="s">
        <v>254</v>
      </c>
      <c r="F172" s="86" t="s">
        <v>120</v>
      </c>
      <c r="G172" s="22">
        <v>6</v>
      </c>
      <c r="H172" s="22" t="s">
        <v>82</v>
      </c>
      <c r="I172" s="23">
        <v>3.07</v>
      </c>
      <c r="J172" s="24">
        <f t="shared" si="96"/>
        <v>18.420000000000002</v>
      </c>
      <c r="K172" s="24">
        <v>15.52</v>
      </c>
      <c r="L172" s="25">
        <f t="shared" si="97"/>
        <v>93.12</v>
      </c>
      <c r="M172" s="26">
        <f t="shared" si="98"/>
        <v>111.54</v>
      </c>
    </row>
    <row r="173" spans="2:13" ht="31.5" customHeight="1">
      <c r="B173" s="88" t="s">
        <v>32</v>
      </c>
      <c r="C173" s="18" t="s">
        <v>14</v>
      </c>
      <c r="D173" s="19">
        <v>91940</v>
      </c>
      <c r="E173" s="20" t="s">
        <v>255</v>
      </c>
      <c r="F173" s="86" t="s">
        <v>70</v>
      </c>
      <c r="G173" s="22">
        <v>9</v>
      </c>
      <c r="H173" s="22" t="s">
        <v>82</v>
      </c>
      <c r="I173" s="23">
        <v>3.07</v>
      </c>
      <c r="J173" s="24">
        <f t="shared" si="96"/>
        <v>27.63</v>
      </c>
      <c r="K173" s="24">
        <v>27.35</v>
      </c>
      <c r="L173" s="25">
        <f t="shared" si="97"/>
        <v>246.15</v>
      </c>
      <c r="M173" s="26">
        <f t="shared" si="98"/>
        <v>273.77999999999997</v>
      </c>
    </row>
    <row r="174" spans="2:13" ht="31.5" customHeight="1">
      <c r="B174" s="88" t="s">
        <v>32</v>
      </c>
      <c r="C174" s="18" t="s">
        <v>14</v>
      </c>
      <c r="D174" s="19">
        <v>91939</v>
      </c>
      <c r="E174" s="20" t="s">
        <v>256</v>
      </c>
      <c r="F174" s="86" t="s">
        <v>119</v>
      </c>
      <c r="G174" s="22">
        <v>3</v>
      </c>
      <c r="H174" s="22" t="s">
        <v>82</v>
      </c>
      <c r="I174" s="23">
        <v>3.07</v>
      </c>
      <c r="J174" s="24">
        <f t="shared" si="96"/>
        <v>9.2100000000000009</v>
      </c>
      <c r="K174" s="24">
        <v>51.48</v>
      </c>
      <c r="L174" s="25">
        <f t="shared" si="97"/>
        <v>154.44</v>
      </c>
      <c r="M174" s="26">
        <f t="shared" si="98"/>
        <v>163.65</v>
      </c>
    </row>
    <row r="175" spans="2:13" ht="31.5" customHeight="1">
      <c r="B175" s="88" t="s">
        <v>32</v>
      </c>
      <c r="C175" s="18" t="s">
        <v>14</v>
      </c>
      <c r="D175" s="19">
        <v>91967</v>
      </c>
      <c r="E175" s="20" t="s">
        <v>257</v>
      </c>
      <c r="F175" s="86" t="s">
        <v>126</v>
      </c>
      <c r="G175" s="22">
        <v>1</v>
      </c>
      <c r="H175" s="22" t="s">
        <v>82</v>
      </c>
      <c r="I175" s="23">
        <v>32.049999999999997</v>
      </c>
      <c r="J175" s="24">
        <f t="shared" ref="J175:J180" si="99">I175*G175</f>
        <v>32.049999999999997</v>
      </c>
      <c r="K175" s="24">
        <v>65.209999999999994</v>
      </c>
      <c r="L175" s="25">
        <f t="shared" ref="L175:L180" si="100">K175*G175</f>
        <v>65.209999999999994</v>
      </c>
      <c r="M175" s="26">
        <f t="shared" ref="M175:M180" si="101">J175+L175</f>
        <v>97.26</v>
      </c>
    </row>
    <row r="176" spans="2:13" ht="31.5" customHeight="1">
      <c r="B176" s="88" t="s">
        <v>32</v>
      </c>
      <c r="C176" s="18" t="s">
        <v>14</v>
      </c>
      <c r="D176" s="19">
        <v>92023</v>
      </c>
      <c r="E176" s="20" t="s">
        <v>258</v>
      </c>
      <c r="F176" s="86" t="s">
        <v>125</v>
      </c>
      <c r="G176" s="22">
        <v>4</v>
      </c>
      <c r="H176" s="22" t="s">
        <v>82</v>
      </c>
      <c r="I176" s="23">
        <v>24.47</v>
      </c>
      <c r="J176" s="24">
        <f t="shared" si="99"/>
        <v>97.88</v>
      </c>
      <c r="K176" s="24">
        <v>57.19</v>
      </c>
      <c r="L176" s="25">
        <f t="shared" si="100"/>
        <v>228.76</v>
      </c>
      <c r="M176" s="26">
        <f t="shared" si="101"/>
        <v>326.64</v>
      </c>
    </row>
    <row r="177" spans="2:13" ht="31.5" customHeight="1">
      <c r="B177" s="88" t="s">
        <v>32</v>
      </c>
      <c r="C177" s="18" t="s">
        <v>14</v>
      </c>
      <c r="D177" s="19">
        <v>92029</v>
      </c>
      <c r="E177" s="20" t="s">
        <v>259</v>
      </c>
      <c r="F177" s="86" t="s">
        <v>124</v>
      </c>
      <c r="G177" s="22">
        <v>2</v>
      </c>
      <c r="H177" s="22" t="s">
        <v>82</v>
      </c>
      <c r="I177" s="23">
        <v>27.13</v>
      </c>
      <c r="J177" s="24">
        <f t="shared" si="99"/>
        <v>54.26</v>
      </c>
      <c r="K177" s="24">
        <v>65.209999999999994</v>
      </c>
      <c r="L177" s="25">
        <f t="shared" si="100"/>
        <v>130.41999999999999</v>
      </c>
      <c r="M177" s="26">
        <f t="shared" si="101"/>
        <v>184.68</v>
      </c>
    </row>
    <row r="178" spans="2:13" ht="31.5" customHeight="1">
      <c r="B178" s="88" t="s">
        <v>32</v>
      </c>
      <c r="C178" s="18" t="s">
        <v>14</v>
      </c>
      <c r="D178" s="19">
        <v>92000</v>
      </c>
      <c r="E178" s="20" t="s">
        <v>385</v>
      </c>
      <c r="F178" s="86" t="s">
        <v>129</v>
      </c>
      <c r="G178" s="22">
        <v>4</v>
      </c>
      <c r="H178" s="22" t="s">
        <v>82</v>
      </c>
      <c r="I178" s="23">
        <v>15.67</v>
      </c>
      <c r="J178" s="24">
        <f t="shared" si="99"/>
        <v>62.68</v>
      </c>
      <c r="K178" s="24">
        <v>34.450000000000003</v>
      </c>
      <c r="L178" s="25">
        <f t="shared" si="100"/>
        <v>137.80000000000001</v>
      </c>
      <c r="M178" s="26">
        <f t="shared" si="101"/>
        <v>200.48</v>
      </c>
    </row>
    <row r="179" spans="2:13" ht="31.5" customHeight="1">
      <c r="B179" s="88" t="s">
        <v>32</v>
      </c>
      <c r="C179" s="18" t="s">
        <v>14</v>
      </c>
      <c r="D179" s="19">
        <v>92008</v>
      </c>
      <c r="E179" s="20" t="s">
        <v>386</v>
      </c>
      <c r="F179" s="86" t="s">
        <v>130</v>
      </c>
      <c r="G179" s="22">
        <v>1</v>
      </c>
      <c r="H179" s="22" t="s">
        <v>82</v>
      </c>
      <c r="I179" s="23">
        <v>25.68</v>
      </c>
      <c r="J179" s="24">
        <f t="shared" si="99"/>
        <v>25.68</v>
      </c>
      <c r="K179" s="24">
        <v>51.13</v>
      </c>
      <c r="L179" s="25">
        <f t="shared" si="100"/>
        <v>51.13</v>
      </c>
      <c r="M179" s="26">
        <f t="shared" si="101"/>
        <v>76.81</v>
      </c>
    </row>
    <row r="180" spans="2:13" ht="31.5" customHeight="1">
      <c r="B180" s="88" t="s">
        <v>32</v>
      </c>
      <c r="C180" s="18" t="s">
        <v>14</v>
      </c>
      <c r="D180" s="19">
        <v>91996</v>
      </c>
      <c r="E180" s="20" t="s">
        <v>387</v>
      </c>
      <c r="F180" s="86" t="s">
        <v>68</v>
      </c>
      <c r="G180" s="22">
        <v>2</v>
      </c>
      <c r="H180" s="22" t="s">
        <v>82</v>
      </c>
      <c r="I180" s="23">
        <v>15.67</v>
      </c>
      <c r="J180" s="24">
        <f t="shared" si="99"/>
        <v>31.34</v>
      </c>
      <c r="K180" s="24">
        <v>41.44</v>
      </c>
      <c r="L180" s="25">
        <f t="shared" si="100"/>
        <v>82.88</v>
      </c>
      <c r="M180" s="26">
        <f t="shared" si="101"/>
        <v>114.22</v>
      </c>
    </row>
    <row r="181" spans="2:13" ht="31.5" customHeight="1">
      <c r="B181" s="88" t="s">
        <v>32</v>
      </c>
      <c r="C181" s="18" t="s">
        <v>14</v>
      </c>
      <c r="D181" s="19">
        <v>91992</v>
      </c>
      <c r="E181" s="20" t="s">
        <v>388</v>
      </c>
      <c r="F181" s="86" t="s">
        <v>127</v>
      </c>
      <c r="G181" s="22">
        <v>2</v>
      </c>
      <c r="H181" s="22" t="s">
        <v>82</v>
      </c>
      <c r="I181" s="23">
        <v>15.67</v>
      </c>
      <c r="J181" s="24">
        <f t="shared" si="96"/>
        <v>31.34</v>
      </c>
      <c r="K181" s="24">
        <v>59.52</v>
      </c>
      <c r="L181" s="25">
        <f t="shared" si="97"/>
        <v>119.04</v>
      </c>
      <c r="M181" s="26">
        <f t="shared" si="98"/>
        <v>150.38</v>
      </c>
    </row>
    <row r="182" spans="2:13" ht="31.5" customHeight="1">
      <c r="B182" s="88" t="s">
        <v>32</v>
      </c>
      <c r="C182" s="18" t="s">
        <v>14</v>
      </c>
      <c r="D182" s="19">
        <v>91993</v>
      </c>
      <c r="E182" s="20" t="s">
        <v>389</v>
      </c>
      <c r="F182" s="86" t="s">
        <v>128</v>
      </c>
      <c r="G182" s="22">
        <v>1</v>
      </c>
      <c r="H182" s="22" t="s">
        <v>82</v>
      </c>
      <c r="I182" s="23">
        <v>18.47</v>
      </c>
      <c r="J182" s="24">
        <f t="shared" si="96"/>
        <v>18.47</v>
      </c>
      <c r="K182" s="24">
        <v>59.52</v>
      </c>
      <c r="L182" s="25">
        <f t="shared" si="97"/>
        <v>59.52</v>
      </c>
      <c r="M182" s="26">
        <f t="shared" si="98"/>
        <v>77.989999999999995</v>
      </c>
    </row>
    <row r="183" spans="2:13" s="104" customFormat="1" ht="31.5" customHeight="1">
      <c r="B183" s="88" t="s">
        <v>32</v>
      </c>
      <c r="C183" s="105" t="s">
        <v>14</v>
      </c>
      <c r="D183" s="106">
        <v>103782</v>
      </c>
      <c r="E183" s="20" t="s">
        <v>390</v>
      </c>
      <c r="F183" s="108" t="s">
        <v>116</v>
      </c>
      <c r="G183" s="109">
        <v>10</v>
      </c>
      <c r="H183" s="109" t="s">
        <v>82</v>
      </c>
      <c r="I183" s="110">
        <v>15.49</v>
      </c>
      <c r="J183" s="111">
        <f t="shared" ref="J183" si="102">I183*G183</f>
        <v>154.9</v>
      </c>
      <c r="K183" s="111">
        <v>33.049999999999997</v>
      </c>
      <c r="L183" s="112">
        <f t="shared" ref="L183" si="103">K183*G183</f>
        <v>330.5</v>
      </c>
      <c r="M183" s="113">
        <f t="shared" ref="M183" si="104">J183+L183</f>
        <v>485.4</v>
      </c>
    </row>
    <row r="184" spans="2:13" s="104" customFormat="1" ht="15.75" customHeight="1">
      <c r="B184" s="88" t="s">
        <v>32</v>
      </c>
      <c r="C184" s="105" t="s">
        <v>328</v>
      </c>
      <c r="D184" s="106">
        <v>10352</v>
      </c>
      <c r="E184" s="20" t="s">
        <v>391</v>
      </c>
      <c r="F184" s="108" t="s">
        <v>400</v>
      </c>
      <c r="G184" s="109">
        <v>1</v>
      </c>
      <c r="H184" s="109" t="s">
        <v>82</v>
      </c>
      <c r="I184" s="110">
        <v>63.96</v>
      </c>
      <c r="J184" s="111">
        <f t="shared" si="96"/>
        <v>63.96</v>
      </c>
      <c r="K184" s="111">
        <v>48.63</v>
      </c>
      <c r="L184" s="112">
        <f t="shared" si="97"/>
        <v>48.63</v>
      </c>
      <c r="M184" s="113">
        <f t="shared" si="98"/>
        <v>112.59</v>
      </c>
    </row>
    <row r="185" spans="2:13" s="104" customFormat="1" ht="15.75" customHeight="1">
      <c r="B185" s="88" t="s">
        <v>32</v>
      </c>
      <c r="C185" s="105" t="s">
        <v>328</v>
      </c>
      <c r="D185" s="106">
        <v>13594</v>
      </c>
      <c r="E185" s="20" t="s">
        <v>392</v>
      </c>
      <c r="F185" s="108" t="s">
        <v>399</v>
      </c>
      <c r="G185" s="109">
        <v>2</v>
      </c>
      <c r="H185" s="109" t="s">
        <v>82</v>
      </c>
      <c r="I185" s="110">
        <v>156.24</v>
      </c>
      <c r="J185" s="111">
        <f t="shared" si="96"/>
        <v>312.48</v>
      </c>
      <c r="K185" s="111">
        <v>5.0199999999999996</v>
      </c>
      <c r="L185" s="112">
        <f t="shared" si="97"/>
        <v>10.039999999999999</v>
      </c>
      <c r="M185" s="113">
        <f t="shared" si="98"/>
        <v>322.52</v>
      </c>
    </row>
    <row r="186" spans="2:13" s="104" customFormat="1" ht="15.75" customHeight="1">
      <c r="B186" s="88" t="s">
        <v>32</v>
      </c>
      <c r="C186" s="105" t="s">
        <v>328</v>
      </c>
      <c r="D186" s="106">
        <v>7715</v>
      </c>
      <c r="E186" s="20" t="s">
        <v>393</v>
      </c>
      <c r="F186" s="108" t="s">
        <v>378</v>
      </c>
      <c r="G186" s="109">
        <v>1</v>
      </c>
      <c r="H186" s="109" t="s">
        <v>82</v>
      </c>
      <c r="I186" s="110">
        <v>231.05</v>
      </c>
      <c r="J186" s="111">
        <f t="shared" si="96"/>
        <v>231.05</v>
      </c>
      <c r="K186" s="111">
        <v>35.35</v>
      </c>
      <c r="L186" s="112">
        <f t="shared" si="97"/>
        <v>35.35</v>
      </c>
      <c r="M186" s="113">
        <f t="shared" si="98"/>
        <v>266.39999999999998</v>
      </c>
    </row>
    <row r="187" spans="2:13" s="104" customFormat="1" ht="31.5" customHeight="1">
      <c r="B187" s="88" t="s">
        <v>32</v>
      </c>
      <c r="C187" s="105" t="s">
        <v>14</v>
      </c>
      <c r="D187" s="106">
        <v>97605</v>
      </c>
      <c r="E187" s="20" t="s">
        <v>394</v>
      </c>
      <c r="F187" s="108" t="s">
        <v>115</v>
      </c>
      <c r="G187" s="109">
        <v>1</v>
      </c>
      <c r="H187" s="109" t="s">
        <v>82</v>
      </c>
      <c r="I187" s="110">
        <v>74.06</v>
      </c>
      <c r="J187" s="111">
        <f t="shared" si="96"/>
        <v>74.06</v>
      </c>
      <c r="K187" s="111">
        <v>26.23</v>
      </c>
      <c r="L187" s="112">
        <f t="shared" si="97"/>
        <v>26.23</v>
      </c>
      <c r="M187" s="113">
        <f t="shared" si="98"/>
        <v>100.29</v>
      </c>
    </row>
    <row r="188" spans="2:13" ht="31.5" customHeight="1">
      <c r="B188" s="88" t="s">
        <v>32</v>
      </c>
      <c r="C188" s="18" t="s">
        <v>14</v>
      </c>
      <c r="D188" s="19">
        <v>98297</v>
      </c>
      <c r="E188" s="20" t="s">
        <v>395</v>
      </c>
      <c r="F188" s="86" t="s">
        <v>180</v>
      </c>
      <c r="G188" s="22">
        <v>5.7</v>
      </c>
      <c r="H188" s="22" t="s">
        <v>84</v>
      </c>
      <c r="I188" s="23">
        <v>11.77</v>
      </c>
      <c r="J188" s="24">
        <f t="shared" si="96"/>
        <v>67.09</v>
      </c>
      <c r="K188" s="24">
        <v>0.81</v>
      </c>
      <c r="L188" s="25">
        <f t="shared" si="97"/>
        <v>4.62</v>
      </c>
      <c r="M188" s="26">
        <f t="shared" si="98"/>
        <v>71.709999999999994</v>
      </c>
    </row>
    <row r="189" spans="2:13" ht="15.75" customHeight="1">
      <c r="B189" s="88" t="s">
        <v>32</v>
      </c>
      <c r="C189" s="18" t="s">
        <v>14</v>
      </c>
      <c r="D189" s="19">
        <v>98307</v>
      </c>
      <c r="E189" s="20" t="s">
        <v>396</v>
      </c>
      <c r="F189" s="86" t="s">
        <v>181</v>
      </c>
      <c r="G189" s="22">
        <v>1</v>
      </c>
      <c r="H189" s="22" t="s">
        <v>82</v>
      </c>
      <c r="I189" s="23">
        <v>45.75</v>
      </c>
      <c r="J189" s="24">
        <f t="shared" ref="J189:J200" si="105">I189*G189</f>
        <v>45.75</v>
      </c>
      <c r="K189" s="24">
        <v>36.33</v>
      </c>
      <c r="L189" s="25">
        <f t="shared" ref="L189:L200" si="106">K189*G189</f>
        <v>36.33</v>
      </c>
      <c r="M189" s="26">
        <f t="shared" ref="M189:M200" si="107">J189+L189</f>
        <v>82.08</v>
      </c>
    </row>
    <row r="190" spans="2:13" s="104" customFormat="1" ht="15.75" customHeight="1">
      <c r="B190" s="88" t="s">
        <v>32</v>
      </c>
      <c r="C190" s="105" t="s">
        <v>321</v>
      </c>
      <c r="D190" s="106">
        <v>3</v>
      </c>
      <c r="E190" s="107" t="s">
        <v>419</v>
      </c>
      <c r="F190" s="108" t="s">
        <v>435</v>
      </c>
      <c r="G190" s="109">
        <v>2</v>
      </c>
      <c r="H190" s="109" t="s">
        <v>82</v>
      </c>
      <c r="I190" s="110">
        <v>0</v>
      </c>
      <c r="J190" s="111">
        <f t="shared" ref="J190" si="108">I190*G190</f>
        <v>0</v>
      </c>
      <c r="K190" s="111">
        <v>181.99</v>
      </c>
      <c r="L190" s="112">
        <f t="shared" ref="L190" si="109">K190*G190</f>
        <v>363.98</v>
      </c>
      <c r="M190" s="113">
        <f t="shared" ref="M190" si="110">J190+L190</f>
        <v>363.98</v>
      </c>
    </row>
    <row r="191" spans="2:13" s="104" customFormat="1" ht="15.75" customHeight="1">
      <c r="B191" s="88" t="s">
        <v>32</v>
      </c>
      <c r="C191" s="105" t="s">
        <v>321</v>
      </c>
      <c r="D191" s="106">
        <v>4</v>
      </c>
      <c r="E191" s="107" t="s">
        <v>420</v>
      </c>
      <c r="F191" s="108" t="s">
        <v>436</v>
      </c>
      <c r="G191" s="109">
        <v>1</v>
      </c>
      <c r="H191" s="109" t="s">
        <v>82</v>
      </c>
      <c r="I191" s="110">
        <v>266.41000000000003</v>
      </c>
      <c r="J191" s="111">
        <f t="shared" si="105"/>
        <v>266.41000000000003</v>
      </c>
      <c r="K191" s="111">
        <v>484.9</v>
      </c>
      <c r="L191" s="112">
        <f t="shared" si="106"/>
        <v>484.9</v>
      </c>
      <c r="M191" s="113">
        <f t="shared" si="107"/>
        <v>751.31</v>
      </c>
    </row>
    <row r="192" spans="2:13" s="104" customFormat="1" ht="31.5" customHeight="1">
      <c r="B192" s="88" t="s">
        <v>32</v>
      </c>
      <c r="C192" s="105" t="s">
        <v>14</v>
      </c>
      <c r="D192" s="106">
        <v>91924</v>
      </c>
      <c r="E192" s="107" t="s">
        <v>421</v>
      </c>
      <c r="F192" s="108" t="s">
        <v>79</v>
      </c>
      <c r="G192" s="109">
        <v>194</v>
      </c>
      <c r="H192" s="109" t="s">
        <v>84</v>
      </c>
      <c r="I192" s="110">
        <v>2.61</v>
      </c>
      <c r="J192" s="111">
        <f t="shared" ref="J192:J195" si="111">I192*G192</f>
        <v>506.34</v>
      </c>
      <c r="K192" s="111">
        <v>2.13</v>
      </c>
      <c r="L192" s="112">
        <f t="shared" ref="L192:L195" si="112">K192*G192</f>
        <v>413.22</v>
      </c>
      <c r="M192" s="113">
        <f t="shared" ref="M192:M195" si="113">J192+L192</f>
        <v>919.56</v>
      </c>
    </row>
    <row r="193" spans="2:13" s="104" customFormat="1" ht="31.5" customHeight="1">
      <c r="B193" s="88" t="s">
        <v>32</v>
      </c>
      <c r="C193" s="105" t="s">
        <v>14</v>
      </c>
      <c r="D193" s="106">
        <v>91871</v>
      </c>
      <c r="E193" s="107" t="s">
        <v>422</v>
      </c>
      <c r="F193" s="108" t="s">
        <v>123</v>
      </c>
      <c r="G193" s="109">
        <v>5</v>
      </c>
      <c r="H193" s="109" t="s">
        <v>84</v>
      </c>
      <c r="I193" s="110">
        <v>6.21</v>
      </c>
      <c r="J193" s="111">
        <f t="shared" si="111"/>
        <v>31.05</v>
      </c>
      <c r="K193" s="111">
        <v>16.47</v>
      </c>
      <c r="L193" s="112">
        <f t="shared" si="112"/>
        <v>82.35</v>
      </c>
      <c r="M193" s="113">
        <f t="shared" si="113"/>
        <v>113.4</v>
      </c>
    </row>
    <row r="194" spans="2:13" s="104" customFormat="1" ht="31.5" customHeight="1">
      <c r="B194" s="88" t="s">
        <v>32</v>
      </c>
      <c r="C194" s="105" t="s">
        <v>14</v>
      </c>
      <c r="D194" s="106">
        <v>91914</v>
      </c>
      <c r="E194" s="107" t="s">
        <v>423</v>
      </c>
      <c r="F194" s="108" t="s">
        <v>121</v>
      </c>
      <c r="G194" s="109">
        <v>1</v>
      </c>
      <c r="H194" s="109" t="s">
        <v>82</v>
      </c>
      <c r="I194" s="110">
        <v>2.82</v>
      </c>
      <c r="J194" s="111">
        <f t="shared" si="111"/>
        <v>2.82</v>
      </c>
      <c r="K194" s="111">
        <v>27.47</v>
      </c>
      <c r="L194" s="112">
        <f t="shared" si="112"/>
        <v>27.47</v>
      </c>
      <c r="M194" s="113">
        <f t="shared" si="113"/>
        <v>30.29</v>
      </c>
    </row>
    <row r="195" spans="2:13" s="104" customFormat="1" ht="31.5" customHeight="1">
      <c r="B195" s="88" t="s">
        <v>32</v>
      </c>
      <c r="C195" s="105" t="s">
        <v>14</v>
      </c>
      <c r="D195" s="106">
        <v>104396</v>
      </c>
      <c r="E195" s="107" t="s">
        <v>424</v>
      </c>
      <c r="F195" s="108" t="s">
        <v>304</v>
      </c>
      <c r="G195" s="109">
        <v>1</v>
      </c>
      <c r="H195" s="109" t="s">
        <v>82</v>
      </c>
      <c r="I195" s="110">
        <v>9.4700000000000006</v>
      </c>
      <c r="J195" s="111">
        <f t="shared" si="111"/>
        <v>9.4700000000000006</v>
      </c>
      <c r="K195" s="111">
        <v>16.850000000000001</v>
      </c>
      <c r="L195" s="112">
        <f t="shared" si="112"/>
        <v>16.850000000000001</v>
      </c>
      <c r="M195" s="113">
        <f t="shared" si="113"/>
        <v>26.32</v>
      </c>
    </row>
    <row r="196" spans="2:13" s="104" customFormat="1" ht="31.5" customHeight="1">
      <c r="B196" s="88" t="s">
        <v>32</v>
      </c>
      <c r="C196" s="105" t="s">
        <v>14</v>
      </c>
      <c r="D196" s="106">
        <v>91953</v>
      </c>
      <c r="E196" s="107" t="s">
        <v>425</v>
      </c>
      <c r="F196" s="108" t="s">
        <v>67</v>
      </c>
      <c r="G196" s="109">
        <v>1</v>
      </c>
      <c r="H196" s="109" t="s">
        <v>82</v>
      </c>
      <c r="I196" s="110">
        <v>14.46</v>
      </c>
      <c r="J196" s="111">
        <f t="shared" si="105"/>
        <v>14.46</v>
      </c>
      <c r="K196" s="111">
        <v>33.53</v>
      </c>
      <c r="L196" s="112">
        <f t="shared" si="106"/>
        <v>33.53</v>
      </c>
      <c r="M196" s="113">
        <f t="shared" si="107"/>
        <v>47.99</v>
      </c>
    </row>
    <row r="197" spans="2:13" s="104" customFormat="1" ht="15.75" customHeight="1">
      <c r="B197" s="88" t="s">
        <v>32</v>
      </c>
      <c r="C197" s="105" t="s">
        <v>328</v>
      </c>
      <c r="D197" s="106">
        <v>13928</v>
      </c>
      <c r="E197" s="107" t="s">
        <v>426</v>
      </c>
      <c r="F197" s="108" t="s">
        <v>432</v>
      </c>
      <c r="G197" s="109">
        <v>18</v>
      </c>
      <c r="H197" s="109" t="s">
        <v>82</v>
      </c>
      <c r="I197" s="110">
        <v>87.98</v>
      </c>
      <c r="J197" s="111">
        <f t="shared" si="105"/>
        <v>1583.64</v>
      </c>
      <c r="K197" s="111">
        <v>22.1</v>
      </c>
      <c r="L197" s="112">
        <f t="shared" si="106"/>
        <v>397.8</v>
      </c>
      <c r="M197" s="113">
        <f t="shared" si="107"/>
        <v>1981.44</v>
      </c>
    </row>
    <row r="198" spans="2:13" s="104" customFormat="1" ht="31.5" customHeight="1">
      <c r="B198" s="88" t="s">
        <v>32</v>
      </c>
      <c r="C198" s="105" t="s">
        <v>14</v>
      </c>
      <c r="D198" s="106">
        <v>97236</v>
      </c>
      <c r="E198" s="107" t="s">
        <v>427</v>
      </c>
      <c r="F198" s="108" t="s">
        <v>103</v>
      </c>
      <c r="G198" s="109">
        <v>72</v>
      </c>
      <c r="H198" s="109" t="s">
        <v>84</v>
      </c>
      <c r="I198" s="110">
        <v>79.72</v>
      </c>
      <c r="J198" s="111">
        <f t="shared" ref="J198" si="114">I198*G198</f>
        <v>5739.84</v>
      </c>
      <c r="K198" s="111">
        <v>60.85</v>
      </c>
      <c r="L198" s="112">
        <f t="shared" ref="L198" si="115">K198*G198</f>
        <v>4381.2</v>
      </c>
      <c r="M198" s="113">
        <f t="shared" ref="M198" si="116">J198+L198</f>
        <v>10121.040000000001</v>
      </c>
    </row>
    <row r="199" spans="2:13" s="104" customFormat="1" ht="31.5" customHeight="1">
      <c r="B199" s="88" t="s">
        <v>32</v>
      </c>
      <c r="C199" s="105" t="s">
        <v>14</v>
      </c>
      <c r="D199" s="106">
        <v>97276</v>
      </c>
      <c r="E199" s="107" t="s">
        <v>428</v>
      </c>
      <c r="F199" s="108" t="s">
        <v>102</v>
      </c>
      <c r="G199" s="109">
        <v>4</v>
      </c>
      <c r="H199" s="109" t="s">
        <v>82</v>
      </c>
      <c r="I199" s="110">
        <v>95.05</v>
      </c>
      <c r="J199" s="111">
        <f t="shared" ref="J199" si="117">I199*G199</f>
        <v>380.2</v>
      </c>
      <c r="K199" s="111">
        <v>26.25</v>
      </c>
      <c r="L199" s="112">
        <f t="shared" ref="L199" si="118">K199*G199</f>
        <v>105</v>
      </c>
      <c r="M199" s="113">
        <f t="shared" ref="M199" si="119">J199+L199</f>
        <v>485.2</v>
      </c>
    </row>
    <row r="200" spans="2:13" s="104" customFormat="1" ht="31.5" customHeight="1">
      <c r="B200" s="88" t="s">
        <v>32</v>
      </c>
      <c r="C200" s="105" t="s">
        <v>14</v>
      </c>
      <c r="D200" s="106">
        <v>97313</v>
      </c>
      <c r="E200" s="107" t="s">
        <v>429</v>
      </c>
      <c r="F200" s="108" t="s">
        <v>104</v>
      </c>
      <c r="G200" s="109">
        <v>8</v>
      </c>
      <c r="H200" s="109" t="s">
        <v>82</v>
      </c>
      <c r="I200" s="110">
        <v>147.62</v>
      </c>
      <c r="J200" s="111">
        <f t="shared" si="105"/>
        <v>1180.96</v>
      </c>
      <c r="K200" s="111">
        <v>35</v>
      </c>
      <c r="L200" s="112">
        <f t="shared" si="106"/>
        <v>280</v>
      </c>
      <c r="M200" s="113">
        <f t="shared" si="107"/>
        <v>1460.96</v>
      </c>
    </row>
    <row r="201" spans="2:13" s="104" customFormat="1" ht="15.75" customHeight="1">
      <c r="B201" s="88" t="s">
        <v>32</v>
      </c>
      <c r="C201" s="105" t="s">
        <v>328</v>
      </c>
      <c r="D201" s="106">
        <v>723</v>
      </c>
      <c r="E201" s="107" t="s">
        <v>430</v>
      </c>
      <c r="F201" s="108" t="s">
        <v>431</v>
      </c>
      <c r="G201" s="109">
        <v>1</v>
      </c>
      <c r="H201" s="109" t="s">
        <v>82</v>
      </c>
      <c r="I201" s="110">
        <v>2.4500000000000002</v>
      </c>
      <c r="J201" s="111">
        <f t="shared" ref="J201" si="120">I201*G201</f>
        <v>2.4500000000000002</v>
      </c>
      <c r="K201" s="111">
        <v>2.66</v>
      </c>
      <c r="L201" s="112">
        <f t="shared" ref="L201" si="121">K201*G201</f>
        <v>2.66</v>
      </c>
      <c r="M201" s="113">
        <f t="shared" ref="M201" si="122">J201+L201</f>
        <v>5.1100000000000003</v>
      </c>
    </row>
    <row r="202" spans="2:13" ht="15.75" customHeight="1">
      <c r="B202" s="88" t="s">
        <v>32</v>
      </c>
      <c r="C202" s="18" t="s">
        <v>14</v>
      </c>
      <c r="D202" s="19">
        <v>88264</v>
      </c>
      <c r="E202" s="20" t="s">
        <v>433</v>
      </c>
      <c r="F202" s="86" t="s">
        <v>71</v>
      </c>
      <c r="G202" s="22">
        <v>16</v>
      </c>
      <c r="H202" s="22" t="s">
        <v>81</v>
      </c>
      <c r="I202" s="23">
        <v>0</v>
      </c>
      <c r="J202" s="24">
        <f t="shared" ref="J202" si="123">I202*G202</f>
        <v>0</v>
      </c>
      <c r="K202" s="24">
        <v>57.22</v>
      </c>
      <c r="L202" s="25">
        <f t="shared" ref="L202" si="124">K202*G202</f>
        <v>915.52</v>
      </c>
      <c r="M202" s="26">
        <f t="shared" ref="M202" si="125">J202+L202</f>
        <v>915.52</v>
      </c>
    </row>
    <row r="203" spans="2:13" ht="15.75" customHeight="1">
      <c r="B203" s="88" t="s">
        <v>32</v>
      </c>
      <c r="C203" s="18" t="s">
        <v>14</v>
      </c>
      <c r="D203" s="19">
        <v>88247</v>
      </c>
      <c r="E203" s="20" t="s">
        <v>434</v>
      </c>
      <c r="F203" s="86" t="s">
        <v>153</v>
      </c>
      <c r="G203" s="22">
        <v>16</v>
      </c>
      <c r="H203" s="22" t="s">
        <v>81</v>
      </c>
      <c r="I203" s="23">
        <v>0</v>
      </c>
      <c r="J203" s="24">
        <f t="shared" si="96"/>
        <v>0</v>
      </c>
      <c r="K203" s="24">
        <v>35.96</v>
      </c>
      <c r="L203" s="25">
        <f t="shared" si="97"/>
        <v>575.36</v>
      </c>
      <c r="M203" s="26">
        <f t="shared" si="98"/>
        <v>575.36</v>
      </c>
    </row>
    <row r="204" spans="2:13" ht="3.95" customHeight="1">
      <c r="B204" s="79"/>
      <c r="C204" s="27"/>
      <c r="D204" s="27"/>
      <c r="E204" s="85"/>
      <c r="F204" s="80"/>
      <c r="G204" s="22"/>
      <c r="H204" s="81"/>
      <c r="I204" s="23"/>
      <c r="J204" s="82"/>
      <c r="K204" s="24"/>
      <c r="L204" s="82"/>
      <c r="M204" s="82"/>
    </row>
    <row r="205" spans="2:13" ht="15.75" customHeight="1">
      <c r="C205" s="27"/>
      <c r="D205" s="27"/>
      <c r="E205" s="28"/>
      <c r="F205" s="29" t="s">
        <v>15</v>
      </c>
      <c r="G205" s="30"/>
      <c r="H205" s="31"/>
      <c r="I205" s="32"/>
      <c r="J205" s="33">
        <f>SUM(J167:J204)</f>
        <v>13573.21</v>
      </c>
      <c r="K205" s="34"/>
      <c r="L205" s="33">
        <f>SUM(L167:L204)</f>
        <v>12861.04</v>
      </c>
      <c r="M205" s="87">
        <f>SUM(M167:M204)</f>
        <v>26434.25</v>
      </c>
    </row>
    <row r="206" spans="2:13" ht="15.75" customHeight="1">
      <c r="B206" s="79"/>
      <c r="C206" s="27"/>
      <c r="D206" s="27"/>
      <c r="E206" s="85"/>
      <c r="F206" s="80"/>
      <c r="G206" s="22"/>
      <c r="H206" s="81"/>
      <c r="I206" s="23"/>
      <c r="J206" s="82"/>
      <c r="K206" s="24"/>
      <c r="L206" s="82"/>
      <c r="M206" s="82"/>
    </row>
    <row r="207" spans="2:13" ht="15.75" customHeight="1">
      <c r="B207" s="92" t="s">
        <v>1</v>
      </c>
      <c r="C207" s="12" t="s">
        <v>12</v>
      </c>
      <c r="D207" s="13" t="s">
        <v>13</v>
      </c>
      <c r="E207" s="13">
        <v>13</v>
      </c>
      <c r="F207" s="14" t="s">
        <v>346</v>
      </c>
      <c r="G207" s="15"/>
      <c r="H207" s="15"/>
      <c r="I207" s="16"/>
      <c r="J207" s="17"/>
      <c r="K207" s="17"/>
      <c r="L207" s="17"/>
      <c r="M207" s="100"/>
    </row>
    <row r="208" spans="2:13" ht="31.5" customHeight="1">
      <c r="B208" s="88" t="s">
        <v>32</v>
      </c>
      <c r="C208" s="18" t="s">
        <v>14</v>
      </c>
      <c r="D208" s="19">
        <v>89383</v>
      </c>
      <c r="E208" s="20" t="s">
        <v>260</v>
      </c>
      <c r="F208" s="86" t="s">
        <v>146</v>
      </c>
      <c r="G208" s="22">
        <v>10</v>
      </c>
      <c r="H208" s="22" t="s">
        <v>82</v>
      </c>
      <c r="I208" s="23">
        <v>2.5299999999999998</v>
      </c>
      <c r="J208" s="24">
        <f t="shared" ref="J208:J212" si="126">I208*G208</f>
        <v>25.3</v>
      </c>
      <c r="K208" s="24">
        <v>7.43</v>
      </c>
      <c r="L208" s="25">
        <f t="shared" ref="L208:L212" si="127">K208*G208</f>
        <v>74.3</v>
      </c>
      <c r="M208" s="26">
        <f t="shared" ref="M208:M212" si="128">J208+L208</f>
        <v>99.6</v>
      </c>
    </row>
    <row r="209" spans="2:13" ht="31.5" customHeight="1">
      <c r="B209" s="88" t="s">
        <v>32</v>
      </c>
      <c r="C209" s="18" t="s">
        <v>14</v>
      </c>
      <c r="D209" s="19">
        <v>89362</v>
      </c>
      <c r="E209" s="20" t="s">
        <v>261</v>
      </c>
      <c r="F209" s="86" t="s">
        <v>148</v>
      </c>
      <c r="G209" s="22">
        <v>6</v>
      </c>
      <c r="H209" s="22" t="s">
        <v>82</v>
      </c>
      <c r="I209" s="23">
        <v>2.58</v>
      </c>
      <c r="J209" s="24">
        <f t="shared" si="126"/>
        <v>15.48</v>
      </c>
      <c r="K209" s="24">
        <v>11.98</v>
      </c>
      <c r="L209" s="25">
        <f t="shared" si="127"/>
        <v>71.88</v>
      </c>
      <c r="M209" s="26">
        <f t="shared" si="128"/>
        <v>87.36</v>
      </c>
    </row>
    <row r="210" spans="2:13" ht="31.5" customHeight="1">
      <c r="B210" s="88" t="s">
        <v>32</v>
      </c>
      <c r="C210" s="18" t="s">
        <v>14</v>
      </c>
      <c r="D210" s="19">
        <v>90373</v>
      </c>
      <c r="E210" s="20" t="s">
        <v>262</v>
      </c>
      <c r="F210" s="86" t="s">
        <v>147</v>
      </c>
      <c r="G210" s="22">
        <v>7</v>
      </c>
      <c r="H210" s="22" t="s">
        <v>82</v>
      </c>
      <c r="I210" s="23">
        <v>7.9</v>
      </c>
      <c r="J210" s="24">
        <f t="shared" si="126"/>
        <v>55.3</v>
      </c>
      <c r="K210" s="24">
        <v>10.34</v>
      </c>
      <c r="L210" s="25">
        <f t="shared" si="127"/>
        <v>72.38</v>
      </c>
      <c r="M210" s="26">
        <f t="shared" si="128"/>
        <v>127.68</v>
      </c>
    </row>
    <row r="211" spans="2:13" ht="31.5" customHeight="1">
      <c r="B211" s="88" t="s">
        <v>32</v>
      </c>
      <c r="C211" s="18" t="s">
        <v>14</v>
      </c>
      <c r="D211" s="19">
        <v>89395</v>
      </c>
      <c r="E211" s="20" t="s">
        <v>263</v>
      </c>
      <c r="F211" s="86" t="s">
        <v>149</v>
      </c>
      <c r="G211" s="22">
        <v>5</v>
      </c>
      <c r="H211" s="22" t="s">
        <v>82</v>
      </c>
      <c r="I211" s="23">
        <v>4</v>
      </c>
      <c r="J211" s="24">
        <f t="shared" si="126"/>
        <v>20</v>
      </c>
      <c r="K211" s="24">
        <v>15.97</v>
      </c>
      <c r="L211" s="25">
        <f t="shared" si="127"/>
        <v>79.849999999999994</v>
      </c>
      <c r="M211" s="26">
        <f t="shared" si="128"/>
        <v>99.85</v>
      </c>
    </row>
    <row r="212" spans="2:13" ht="31.5" customHeight="1">
      <c r="B212" s="88" t="s">
        <v>32</v>
      </c>
      <c r="C212" s="18" t="s">
        <v>14</v>
      </c>
      <c r="D212" s="19">
        <v>89356</v>
      </c>
      <c r="E212" s="20" t="s">
        <v>264</v>
      </c>
      <c r="F212" s="86" t="s">
        <v>150</v>
      </c>
      <c r="G212" s="22">
        <v>16.02</v>
      </c>
      <c r="H212" s="22" t="s">
        <v>84</v>
      </c>
      <c r="I212" s="23">
        <v>5.48</v>
      </c>
      <c r="J212" s="24">
        <f t="shared" si="126"/>
        <v>87.79</v>
      </c>
      <c r="K212" s="24">
        <v>29.96</v>
      </c>
      <c r="L212" s="25">
        <f t="shared" si="127"/>
        <v>479.96</v>
      </c>
      <c r="M212" s="26">
        <f t="shared" si="128"/>
        <v>567.75</v>
      </c>
    </row>
    <row r="213" spans="2:13" ht="15.75" customHeight="1">
      <c r="B213" s="88" t="s">
        <v>32</v>
      </c>
      <c r="C213" s="18" t="s">
        <v>14</v>
      </c>
      <c r="D213" s="19">
        <v>88267</v>
      </c>
      <c r="E213" s="20" t="s">
        <v>407</v>
      </c>
      <c r="F213" s="86" t="s">
        <v>155</v>
      </c>
      <c r="G213" s="22">
        <v>8</v>
      </c>
      <c r="H213" s="22" t="s">
        <v>81</v>
      </c>
      <c r="I213" s="23">
        <v>0</v>
      </c>
      <c r="J213" s="24">
        <f t="shared" ref="J213:J214" si="129">I213*G213</f>
        <v>0</v>
      </c>
      <c r="K213" s="24">
        <v>44.24</v>
      </c>
      <c r="L213" s="25">
        <f t="shared" ref="L213:L214" si="130">K213*G213</f>
        <v>353.92</v>
      </c>
      <c r="M213" s="26">
        <f t="shared" ref="M213:M214" si="131">J213+L213</f>
        <v>353.92</v>
      </c>
    </row>
    <row r="214" spans="2:13" ht="15.75" customHeight="1">
      <c r="B214" s="88" t="s">
        <v>32</v>
      </c>
      <c r="C214" s="18" t="s">
        <v>14</v>
      </c>
      <c r="D214" s="19">
        <v>88248</v>
      </c>
      <c r="E214" s="20" t="s">
        <v>408</v>
      </c>
      <c r="F214" s="86" t="s">
        <v>154</v>
      </c>
      <c r="G214" s="22">
        <v>8</v>
      </c>
      <c r="H214" s="22" t="s">
        <v>81</v>
      </c>
      <c r="I214" s="23">
        <v>0</v>
      </c>
      <c r="J214" s="24">
        <f t="shared" si="129"/>
        <v>0</v>
      </c>
      <c r="K214" s="24">
        <v>34.65</v>
      </c>
      <c r="L214" s="25">
        <f t="shared" si="130"/>
        <v>277.2</v>
      </c>
      <c r="M214" s="26">
        <f t="shared" si="131"/>
        <v>277.2</v>
      </c>
    </row>
    <row r="215" spans="2:13" ht="3.95" customHeight="1">
      <c r="B215" s="79"/>
      <c r="C215" s="27"/>
      <c r="D215" s="27"/>
      <c r="E215" s="85"/>
      <c r="F215" s="80"/>
      <c r="G215" s="22"/>
      <c r="H215" s="81"/>
      <c r="I215" s="23"/>
      <c r="J215" s="82"/>
      <c r="K215" s="24"/>
      <c r="L215" s="82"/>
      <c r="M215" s="82"/>
    </row>
    <row r="216" spans="2:13" ht="15.75" customHeight="1">
      <c r="C216" s="27"/>
      <c r="D216" s="27"/>
      <c r="E216" s="28"/>
      <c r="F216" s="29" t="s">
        <v>15</v>
      </c>
      <c r="G216" s="30"/>
      <c r="H216" s="31"/>
      <c r="I216" s="32"/>
      <c r="J216" s="33">
        <f>SUM(J207:J215)</f>
        <v>203.87</v>
      </c>
      <c r="K216" s="34"/>
      <c r="L216" s="33">
        <f>SUM(L207:L215)</f>
        <v>1409.49</v>
      </c>
      <c r="M216" s="87">
        <f>SUM(M207:M215)</f>
        <v>1613.36</v>
      </c>
    </row>
    <row r="217" spans="2:13" ht="15.75" customHeight="1">
      <c r="B217" s="79"/>
      <c r="C217" s="27"/>
      <c r="D217" s="27"/>
      <c r="E217" s="85"/>
      <c r="F217" s="80"/>
      <c r="G217" s="22"/>
      <c r="H217" s="81"/>
      <c r="I217" s="23"/>
      <c r="J217" s="82"/>
      <c r="K217" s="24"/>
      <c r="L217" s="82"/>
      <c r="M217" s="82"/>
    </row>
    <row r="218" spans="2:13" ht="15.75" customHeight="1">
      <c r="B218" s="92" t="s">
        <v>1</v>
      </c>
      <c r="C218" s="12" t="s">
        <v>12</v>
      </c>
      <c r="D218" s="13" t="s">
        <v>13</v>
      </c>
      <c r="E218" s="13">
        <v>14</v>
      </c>
      <c r="F218" s="14" t="s">
        <v>347</v>
      </c>
      <c r="G218" s="15"/>
      <c r="H218" s="15"/>
      <c r="I218" s="16"/>
      <c r="J218" s="17"/>
      <c r="K218" s="17"/>
      <c r="L218" s="17"/>
      <c r="M218" s="100"/>
    </row>
    <row r="219" spans="2:13" s="104" customFormat="1" ht="31.5" customHeight="1">
      <c r="B219" s="88" t="s">
        <v>32</v>
      </c>
      <c r="C219" s="105" t="s">
        <v>14</v>
      </c>
      <c r="D219" s="106">
        <v>89726</v>
      </c>
      <c r="E219" s="107" t="s">
        <v>265</v>
      </c>
      <c r="F219" s="108" t="s">
        <v>134</v>
      </c>
      <c r="G219" s="109">
        <v>3</v>
      </c>
      <c r="H219" s="109" t="s">
        <v>82</v>
      </c>
      <c r="I219" s="110">
        <v>5.59</v>
      </c>
      <c r="J219" s="111">
        <f t="shared" ref="J219:J234" si="132">I219*G219</f>
        <v>16.77</v>
      </c>
      <c r="K219" s="111">
        <v>10.01</v>
      </c>
      <c r="L219" s="112">
        <f t="shared" ref="L219:L234" si="133">K219*G219</f>
        <v>30.03</v>
      </c>
      <c r="M219" s="113">
        <f t="shared" ref="M219:M234" si="134">J219+L219</f>
        <v>46.8</v>
      </c>
    </row>
    <row r="220" spans="2:13" s="104" customFormat="1" ht="31.5" customHeight="1">
      <c r="B220" s="88" t="s">
        <v>32</v>
      </c>
      <c r="C220" s="105" t="s">
        <v>14</v>
      </c>
      <c r="D220" s="106">
        <v>89732</v>
      </c>
      <c r="E220" s="107" t="s">
        <v>266</v>
      </c>
      <c r="F220" s="108" t="s">
        <v>135</v>
      </c>
      <c r="G220" s="109">
        <v>9</v>
      </c>
      <c r="H220" s="109" t="s">
        <v>82</v>
      </c>
      <c r="I220" s="110">
        <v>10.6</v>
      </c>
      <c r="J220" s="111">
        <f t="shared" si="132"/>
        <v>95.4</v>
      </c>
      <c r="K220" s="111">
        <v>10.87</v>
      </c>
      <c r="L220" s="112">
        <f t="shared" si="133"/>
        <v>97.83</v>
      </c>
      <c r="M220" s="113">
        <f t="shared" si="134"/>
        <v>193.23</v>
      </c>
    </row>
    <row r="221" spans="2:13" s="104" customFormat="1" ht="31.5" customHeight="1">
      <c r="B221" s="88" t="s">
        <v>32</v>
      </c>
      <c r="C221" s="105" t="s">
        <v>14</v>
      </c>
      <c r="D221" s="106">
        <v>89746</v>
      </c>
      <c r="E221" s="107" t="s">
        <v>267</v>
      </c>
      <c r="F221" s="108" t="s">
        <v>133</v>
      </c>
      <c r="G221" s="109">
        <v>1</v>
      </c>
      <c r="H221" s="109" t="s">
        <v>82</v>
      </c>
      <c r="I221" s="110">
        <v>22.89</v>
      </c>
      <c r="J221" s="111">
        <f t="shared" si="132"/>
        <v>22.89</v>
      </c>
      <c r="K221" s="111">
        <v>15.18</v>
      </c>
      <c r="L221" s="112">
        <f t="shared" si="133"/>
        <v>15.18</v>
      </c>
      <c r="M221" s="113">
        <f t="shared" si="134"/>
        <v>38.07</v>
      </c>
    </row>
    <row r="222" spans="2:13" s="104" customFormat="1" ht="31.5" customHeight="1">
      <c r="B222" s="88" t="s">
        <v>32</v>
      </c>
      <c r="C222" s="105" t="s">
        <v>14</v>
      </c>
      <c r="D222" s="106">
        <v>89724</v>
      </c>
      <c r="E222" s="107" t="s">
        <v>268</v>
      </c>
      <c r="F222" s="108" t="s">
        <v>138</v>
      </c>
      <c r="G222" s="109">
        <v>6</v>
      </c>
      <c r="H222" s="109" t="s">
        <v>82</v>
      </c>
      <c r="I222" s="110">
        <v>5.31</v>
      </c>
      <c r="J222" s="111">
        <f t="shared" si="132"/>
        <v>31.86</v>
      </c>
      <c r="K222" s="111">
        <v>10.01</v>
      </c>
      <c r="L222" s="112">
        <f t="shared" si="133"/>
        <v>60.06</v>
      </c>
      <c r="M222" s="113">
        <f t="shared" si="134"/>
        <v>91.92</v>
      </c>
    </row>
    <row r="223" spans="2:13" s="104" customFormat="1" ht="31.5" customHeight="1">
      <c r="B223" s="88" t="s">
        <v>32</v>
      </c>
      <c r="C223" s="105" t="s">
        <v>14</v>
      </c>
      <c r="D223" s="106">
        <v>89731</v>
      </c>
      <c r="E223" s="107" t="s">
        <v>269</v>
      </c>
      <c r="F223" s="108" t="s">
        <v>139</v>
      </c>
      <c r="G223" s="109">
        <v>4</v>
      </c>
      <c r="H223" s="109" t="s">
        <v>82</v>
      </c>
      <c r="I223" s="110">
        <v>9.6999999999999993</v>
      </c>
      <c r="J223" s="111">
        <f t="shared" si="132"/>
        <v>38.799999999999997</v>
      </c>
      <c r="K223" s="111">
        <v>10.87</v>
      </c>
      <c r="L223" s="112">
        <f t="shared" si="133"/>
        <v>43.48</v>
      </c>
      <c r="M223" s="113">
        <f t="shared" si="134"/>
        <v>82.28</v>
      </c>
    </row>
    <row r="224" spans="2:13" s="104" customFormat="1" ht="31.5" customHeight="1">
      <c r="B224" s="88" t="s">
        <v>32</v>
      </c>
      <c r="C224" s="105" t="s">
        <v>14</v>
      </c>
      <c r="D224" s="106">
        <v>89744</v>
      </c>
      <c r="E224" s="107" t="s">
        <v>270</v>
      </c>
      <c r="F224" s="108" t="s">
        <v>137</v>
      </c>
      <c r="G224" s="109">
        <v>2</v>
      </c>
      <c r="H224" s="109" t="s">
        <v>82</v>
      </c>
      <c r="I224" s="110">
        <v>21.86</v>
      </c>
      <c r="J224" s="111">
        <f t="shared" si="132"/>
        <v>43.72</v>
      </c>
      <c r="K224" s="111">
        <v>15.18</v>
      </c>
      <c r="L224" s="112">
        <f t="shared" si="133"/>
        <v>30.36</v>
      </c>
      <c r="M224" s="113">
        <f t="shared" si="134"/>
        <v>74.08</v>
      </c>
    </row>
    <row r="225" spans="2:13" s="104" customFormat="1" ht="31.5" customHeight="1">
      <c r="B225" s="88" t="s">
        <v>32</v>
      </c>
      <c r="C225" s="105" t="s">
        <v>14</v>
      </c>
      <c r="D225" s="106">
        <v>89785</v>
      </c>
      <c r="E225" s="107" t="s">
        <v>271</v>
      </c>
      <c r="F225" s="108" t="s">
        <v>141</v>
      </c>
      <c r="G225" s="109">
        <v>2</v>
      </c>
      <c r="H225" s="109" t="s">
        <v>82</v>
      </c>
      <c r="I225" s="110">
        <v>21.03</v>
      </c>
      <c r="J225" s="111">
        <f t="shared" ref="J225:J226" si="135">I225*G225</f>
        <v>42.06</v>
      </c>
      <c r="K225" s="111">
        <v>14.5</v>
      </c>
      <c r="L225" s="112">
        <f t="shared" ref="L225:L226" si="136">K225*G225</f>
        <v>29</v>
      </c>
      <c r="M225" s="113">
        <f t="shared" ref="M225:M226" si="137">J225+L225</f>
        <v>71.06</v>
      </c>
    </row>
    <row r="226" spans="2:13" s="104" customFormat="1" ht="15.75" customHeight="1">
      <c r="B226" s="88" t="s">
        <v>32</v>
      </c>
      <c r="C226" s="105" t="s">
        <v>328</v>
      </c>
      <c r="D226" s="106">
        <v>1636</v>
      </c>
      <c r="E226" s="107" t="s">
        <v>272</v>
      </c>
      <c r="F226" s="108" t="s">
        <v>406</v>
      </c>
      <c r="G226" s="109">
        <v>2</v>
      </c>
      <c r="H226" s="109" t="s">
        <v>82</v>
      </c>
      <c r="I226" s="110">
        <v>36.35</v>
      </c>
      <c r="J226" s="111">
        <f t="shared" si="135"/>
        <v>72.7</v>
      </c>
      <c r="K226" s="111">
        <v>20.34</v>
      </c>
      <c r="L226" s="112">
        <f t="shared" si="136"/>
        <v>40.68</v>
      </c>
      <c r="M226" s="113">
        <f t="shared" si="137"/>
        <v>113.38</v>
      </c>
    </row>
    <row r="227" spans="2:13" s="104" customFormat="1" ht="31.5" customHeight="1">
      <c r="B227" s="88" t="s">
        <v>32</v>
      </c>
      <c r="C227" s="105" t="s">
        <v>14</v>
      </c>
      <c r="D227" s="106">
        <v>89797</v>
      </c>
      <c r="E227" s="107" t="s">
        <v>273</v>
      </c>
      <c r="F227" s="108" t="s">
        <v>140</v>
      </c>
      <c r="G227" s="109">
        <v>1</v>
      </c>
      <c r="H227" s="109" t="s">
        <v>82</v>
      </c>
      <c r="I227" s="110">
        <v>47.05</v>
      </c>
      <c r="J227" s="111">
        <f t="shared" si="132"/>
        <v>47.05</v>
      </c>
      <c r="K227" s="111">
        <v>20.25</v>
      </c>
      <c r="L227" s="112">
        <f t="shared" si="133"/>
        <v>20.25</v>
      </c>
      <c r="M227" s="113">
        <f t="shared" si="134"/>
        <v>67.3</v>
      </c>
    </row>
    <row r="228" spans="2:13" s="104" customFormat="1" ht="31.5" customHeight="1">
      <c r="B228" s="88" t="s">
        <v>32</v>
      </c>
      <c r="C228" s="105" t="s">
        <v>14</v>
      </c>
      <c r="D228" s="106">
        <v>89784</v>
      </c>
      <c r="E228" s="107" t="s">
        <v>274</v>
      </c>
      <c r="F228" s="108" t="s">
        <v>142</v>
      </c>
      <c r="G228" s="109">
        <v>2</v>
      </c>
      <c r="H228" s="109" t="s">
        <v>82</v>
      </c>
      <c r="I228" s="110">
        <v>18.149999999999999</v>
      </c>
      <c r="J228" s="111">
        <f t="shared" ref="J228" si="138">I228*G228</f>
        <v>36.299999999999997</v>
      </c>
      <c r="K228" s="111">
        <v>14.5</v>
      </c>
      <c r="L228" s="112">
        <f t="shared" ref="L228" si="139">K228*G228</f>
        <v>29</v>
      </c>
      <c r="M228" s="113">
        <f t="shared" ref="M228" si="140">J228+L228</f>
        <v>65.3</v>
      </c>
    </row>
    <row r="229" spans="2:13" s="104" customFormat="1" ht="31.5" customHeight="1">
      <c r="B229" s="88" t="s">
        <v>32</v>
      </c>
      <c r="C229" s="105" t="s">
        <v>14</v>
      </c>
      <c r="D229" s="106">
        <v>89711</v>
      </c>
      <c r="E229" s="107" t="s">
        <v>402</v>
      </c>
      <c r="F229" s="108" t="s">
        <v>143</v>
      </c>
      <c r="G229" s="109">
        <v>4.82</v>
      </c>
      <c r="H229" s="109" t="s">
        <v>84</v>
      </c>
      <c r="I229" s="110">
        <v>8.5</v>
      </c>
      <c r="J229" s="111">
        <f t="shared" si="132"/>
        <v>40.97</v>
      </c>
      <c r="K229" s="111">
        <v>23.09</v>
      </c>
      <c r="L229" s="112">
        <f t="shared" si="133"/>
        <v>111.29</v>
      </c>
      <c r="M229" s="113">
        <f t="shared" si="134"/>
        <v>152.26</v>
      </c>
    </row>
    <row r="230" spans="2:13" s="104" customFormat="1" ht="31.5" customHeight="1">
      <c r="B230" s="88" t="s">
        <v>32</v>
      </c>
      <c r="C230" s="105" t="s">
        <v>14</v>
      </c>
      <c r="D230" s="106">
        <v>89712</v>
      </c>
      <c r="E230" s="107" t="s">
        <v>403</v>
      </c>
      <c r="F230" s="108" t="s">
        <v>144</v>
      </c>
      <c r="G230" s="109">
        <v>26.18</v>
      </c>
      <c r="H230" s="109" t="s">
        <v>84</v>
      </c>
      <c r="I230" s="110">
        <v>14.03</v>
      </c>
      <c r="J230" s="111">
        <f t="shared" si="132"/>
        <v>367.31</v>
      </c>
      <c r="K230" s="111">
        <v>25.08</v>
      </c>
      <c r="L230" s="112">
        <f t="shared" si="133"/>
        <v>656.59</v>
      </c>
      <c r="M230" s="113">
        <f t="shared" si="134"/>
        <v>1023.9</v>
      </c>
    </row>
    <row r="231" spans="2:13" s="104" customFormat="1" ht="31.5" customHeight="1">
      <c r="B231" s="88" t="s">
        <v>32</v>
      </c>
      <c r="C231" s="105" t="s">
        <v>14</v>
      </c>
      <c r="D231" s="106">
        <v>89714</v>
      </c>
      <c r="E231" s="107" t="s">
        <v>404</v>
      </c>
      <c r="F231" s="108" t="s">
        <v>62</v>
      </c>
      <c r="G231" s="109">
        <v>6.94</v>
      </c>
      <c r="H231" s="109" t="s">
        <v>84</v>
      </c>
      <c r="I231" s="110">
        <v>19.45</v>
      </c>
      <c r="J231" s="111">
        <f t="shared" si="132"/>
        <v>134.97999999999999</v>
      </c>
      <c r="K231" s="111">
        <v>35.04</v>
      </c>
      <c r="L231" s="112">
        <f t="shared" si="133"/>
        <v>243.18</v>
      </c>
      <c r="M231" s="113">
        <f t="shared" si="134"/>
        <v>378.16</v>
      </c>
    </row>
    <row r="232" spans="2:13" s="104" customFormat="1" ht="31.5" customHeight="1">
      <c r="B232" s="88" t="s">
        <v>32</v>
      </c>
      <c r="C232" s="105" t="s">
        <v>14</v>
      </c>
      <c r="D232" s="106">
        <v>89707</v>
      </c>
      <c r="E232" s="107" t="s">
        <v>405</v>
      </c>
      <c r="F232" s="108" t="s">
        <v>131</v>
      </c>
      <c r="G232" s="109">
        <v>5</v>
      </c>
      <c r="H232" s="109" t="s">
        <v>82</v>
      </c>
      <c r="I232" s="110">
        <v>38.54</v>
      </c>
      <c r="J232" s="111">
        <f t="shared" si="132"/>
        <v>192.7</v>
      </c>
      <c r="K232" s="111">
        <v>31.45</v>
      </c>
      <c r="L232" s="112">
        <f t="shared" si="133"/>
        <v>157.25</v>
      </c>
      <c r="M232" s="113">
        <f t="shared" si="134"/>
        <v>349.95</v>
      </c>
    </row>
    <row r="233" spans="2:13" s="104" customFormat="1" ht="15.75" customHeight="1">
      <c r="B233" s="88" t="s">
        <v>32</v>
      </c>
      <c r="C233" s="105" t="s">
        <v>14</v>
      </c>
      <c r="D233" s="106">
        <v>88267</v>
      </c>
      <c r="E233" s="107" t="s">
        <v>409</v>
      </c>
      <c r="F233" s="108" t="s">
        <v>155</v>
      </c>
      <c r="G233" s="109">
        <v>16</v>
      </c>
      <c r="H233" s="109" t="s">
        <v>81</v>
      </c>
      <c r="I233" s="110">
        <v>0</v>
      </c>
      <c r="J233" s="111">
        <f t="shared" ref="J233" si="141">I233*G233</f>
        <v>0</v>
      </c>
      <c r="K233" s="111">
        <v>44.24</v>
      </c>
      <c r="L233" s="112">
        <f t="shared" ref="L233" si="142">K233*G233</f>
        <v>707.84</v>
      </c>
      <c r="M233" s="113">
        <f t="shared" ref="M233" si="143">J233+L233</f>
        <v>707.84</v>
      </c>
    </row>
    <row r="234" spans="2:13" s="104" customFormat="1" ht="15.75" customHeight="1">
      <c r="B234" s="88" t="s">
        <v>32</v>
      </c>
      <c r="C234" s="105" t="s">
        <v>14</v>
      </c>
      <c r="D234" s="106">
        <v>88248</v>
      </c>
      <c r="E234" s="107" t="s">
        <v>410</v>
      </c>
      <c r="F234" s="108" t="s">
        <v>154</v>
      </c>
      <c r="G234" s="109">
        <v>16</v>
      </c>
      <c r="H234" s="109" t="s">
        <v>81</v>
      </c>
      <c r="I234" s="110">
        <v>0</v>
      </c>
      <c r="J234" s="111">
        <f t="shared" si="132"/>
        <v>0</v>
      </c>
      <c r="K234" s="111">
        <v>34.65</v>
      </c>
      <c r="L234" s="112">
        <f t="shared" si="133"/>
        <v>554.4</v>
      </c>
      <c r="M234" s="113">
        <f t="shared" si="134"/>
        <v>554.4</v>
      </c>
    </row>
    <row r="235" spans="2:13" ht="3.95" customHeight="1">
      <c r="B235" s="79"/>
      <c r="C235" s="27"/>
      <c r="D235" s="27"/>
      <c r="E235" s="85"/>
      <c r="F235" s="80"/>
      <c r="G235" s="22"/>
      <c r="H235" s="81"/>
      <c r="I235" s="23"/>
      <c r="J235" s="82"/>
      <c r="K235" s="24"/>
      <c r="L235" s="82"/>
      <c r="M235" s="82"/>
    </row>
    <row r="236" spans="2:13" ht="15.75" customHeight="1">
      <c r="C236" s="27"/>
      <c r="D236" s="27"/>
      <c r="E236" s="28"/>
      <c r="F236" s="29" t="s">
        <v>15</v>
      </c>
      <c r="G236" s="30"/>
      <c r="H236" s="31"/>
      <c r="I236" s="32"/>
      <c r="J236" s="33">
        <f>SUM(J218:J235)</f>
        <v>1183.51</v>
      </c>
      <c r="K236" s="34"/>
      <c r="L236" s="33">
        <f>SUM(L218:L235)</f>
        <v>2826.42</v>
      </c>
      <c r="M236" s="87">
        <f>SUM(M218:M235)</f>
        <v>4009.93</v>
      </c>
    </row>
    <row r="237" spans="2:13" ht="15.75" customHeight="1">
      <c r="B237" s="79"/>
      <c r="C237" s="27"/>
      <c r="D237" s="27"/>
      <c r="E237" s="85"/>
      <c r="F237" s="80"/>
      <c r="G237" s="22"/>
      <c r="H237" s="81"/>
      <c r="I237" s="23"/>
      <c r="J237" s="82"/>
      <c r="K237" s="24"/>
      <c r="L237" s="82"/>
      <c r="M237" s="82"/>
    </row>
    <row r="238" spans="2:13" ht="15.75" customHeight="1">
      <c r="B238" s="92" t="s">
        <v>1</v>
      </c>
      <c r="C238" s="12" t="s">
        <v>12</v>
      </c>
      <c r="D238" s="13" t="s">
        <v>13</v>
      </c>
      <c r="E238" s="13">
        <v>15</v>
      </c>
      <c r="F238" s="14" t="s">
        <v>348</v>
      </c>
      <c r="G238" s="15"/>
      <c r="H238" s="15"/>
      <c r="I238" s="16"/>
      <c r="J238" s="17"/>
      <c r="K238" s="17"/>
      <c r="L238" s="17"/>
      <c r="M238" s="100"/>
    </row>
    <row r="239" spans="2:13" ht="31.5" customHeight="1">
      <c r="B239" s="88" t="s">
        <v>32</v>
      </c>
      <c r="C239" s="18" t="s">
        <v>14</v>
      </c>
      <c r="D239" s="19">
        <v>89743</v>
      </c>
      <c r="E239" s="20" t="s">
        <v>275</v>
      </c>
      <c r="F239" s="86" t="s">
        <v>132</v>
      </c>
      <c r="G239" s="22">
        <v>3</v>
      </c>
      <c r="H239" s="22" t="s">
        <v>82</v>
      </c>
      <c r="I239" s="23">
        <v>63.7</v>
      </c>
      <c r="J239" s="24">
        <f t="shared" ref="J239:J246" si="144">I239*G239</f>
        <v>191.1</v>
      </c>
      <c r="K239" s="24">
        <v>13.01</v>
      </c>
      <c r="L239" s="25">
        <f t="shared" ref="L239:L246" si="145">K239*G239</f>
        <v>39.03</v>
      </c>
      <c r="M239" s="26">
        <f t="shared" ref="M239:M246" si="146">J239+L239</f>
        <v>230.13</v>
      </c>
    </row>
    <row r="240" spans="2:13" ht="31.5" customHeight="1">
      <c r="B240" s="88" t="s">
        <v>32</v>
      </c>
      <c r="C240" s="18" t="s">
        <v>14</v>
      </c>
      <c r="D240" s="19">
        <v>89739</v>
      </c>
      <c r="E240" s="20" t="s">
        <v>276</v>
      </c>
      <c r="F240" s="86" t="s">
        <v>136</v>
      </c>
      <c r="G240" s="22">
        <v>8</v>
      </c>
      <c r="H240" s="22" t="s">
        <v>82</v>
      </c>
      <c r="I240" s="23">
        <v>18.54</v>
      </c>
      <c r="J240" s="24">
        <f t="shared" si="144"/>
        <v>148.32</v>
      </c>
      <c r="K240" s="24">
        <v>13.01</v>
      </c>
      <c r="L240" s="25">
        <f t="shared" si="145"/>
        <v>104.08</v>
      </c>
      <c r="M240" s="26">
        <f t="shared" si="146"/>
        <v>252.4</v>
      </c>
    </row>
    <row r="241" spans="2:13" ht="31.5" customHeight="1">
      <c r="B241" s="88" t="s">
        <v>32</v>
      </c>
      <c r="C241" s="18" t="s">
        <v>14</v>
      </c>
      <c r="D241" s="19">
        <v>89731</v>
      </c>
      <c r="E241" s="20" t="s">
        <v>277</v>
      </c>
      <c r="F241" s="86" t="s">
        <v>139</v>
      </c>
      <c r="G241" s="22">
        <v>2</v>
      </c>
      <c r="H241" s="22" t="s">
        <v>82</v>
      </c>
      <c r="I241" s="23">
        <v>9.6999999999999993</v>
      </c>
      <c r="J241" s="24">
        <f t="shared" si="144"/>
        <v>19.399999999999999</v>
      </c>
      <c r="K241" s="24">
        <v>10.87</v>
      </c>
      <c r="L241" s="25">
        <f t="shared" si="145"/>
        <v>21.74</v>
      </c>
      <c r="M241" s="26">
        <f t="shared" si="146"/>
        <v>41.14</v>
      </c>
    </row>
    <row r="242" spans="2:13" s="104" customFormat="1" ht="15.75" customHeight="1">
      <c r="B242" s="88" t="s">
        <v>32</v>
      </c>
      <c r="C242" s="105" t="s">
        <v>328</v>
      </c>
      <c r="D242" s="106">
        <v>1637</v>
      </c>
      <c r="E242" s="107" t="s">
        <v>278</v>
      </c>
      <c r="F242" s="108" t="s">
        <v>379</v>
      </c>
      <c r="G242" s="109">
        <v>2</v>
      </c>
      <c r="H242" s="109" t="s">
        <v>82</v>
      </c>
      <c r="I242" s="110">
        <v>44.09</v>
      </c>
      <c r="J242" s="111">
        <f t="shared" si="144"/>
        <v>88.18</v>
      </c>
      <c r="K242" s="111">
        <v>20.36</v>
      </c>
      <c r="L242" s="112">
        <f t="shared" si="145"/>
        <v>40.72</v>
      </c>
      <c r="M242" s="113">
        <f t="shared" si="146"/>
        <v>128.9</v>
      </c>
    </row>
    <row r="243" spans="2:13" s="104" customFormat="1" ht="15.75" customHeight="1">
      <c r="B243" s="88" t="s">
        <v>32</v>
      </c>
      <c r="C243" s="105" t="s">
        <v>328</v>
      </c>
      <c r="D243" s="106">
        <v>1657</v>
      </c>
      <c r="E243" s="107" t="s">
        <v>279</v>
      </c>
      <c r="F243" s="108" t="s">
        <v>380</v>
      </c>
      <c r="G243" s="109">
        <v>1</v>
      </c>
      <c r="H243" s="109" t="s">
        <v>82</v>
      </c>
      <c r="I243" s="110">
        <v>20.079999999999998</v>
      </c>
      <c r="J243" s="111">
        <f t="shared" si="144"/>
        <v>20.079999999999998</v>
      </c>
      <c r="K243" s="111">
        <v>10.17</v>
      </c>
      <c r="L243" s="112">
        <f t="shared" si="145"/>
        <v>10.17</v>
      </c>
      <c r="M243" s="113">
        <f t="shared" si="146"/>
        <v>30.25</v>
      </c>
    </row>
    <row r="244" spans="2:13" ht="31.5" customHeight="1">
      <c r="B244" s="88" t="s">
        <v>32</v>
      </c>
      <c r="C244" s="18" t="s">
        <v>14</v>
      </c>
      <c r="D244" s="19">
        <v>89712</v>
      </c>
      <c r="E244" s="20" t="s">
        <v>280</v>
      </c>
      <c r="F244" s="86" t="s">
        <v>144</v>
      </c>
      <c r="G244" s="22">
        <v>4.25</v>
      </c>
      <c r="H244" s="22" t="s">
        <v>84</v>
      </c>
      <c r="I244" s="23">
        <v>14.03</v>
      </c>
      <c r="J244" s="24">
        <f t="shared" si="144"/>
        <v>59.63</v>
      </c>
      <c r="K244" s="24">
        <v>25.08</v>
      </c>
      <c r="L244" s="25">
        <f t="shared" si="145"/>
        <v>106.59</v>
      </c>
      <c r="M244" s="26">
        <f t="shared" si="146"/>
        <v>166.22</v>
      </c>
    </row>
    <row r="245" spans="2:13" ht="31.5" customHeight="1">
      <c r="B245" s="88" t="s">
        <v>32</v>
      </c>
      <c r="C245" s="18" t="s">
        <v>14</v>
      </c>
      <c r="D245" s="19">
        <v>89713</v>
      </c>
      <c r="E245" s="20" t="s">
        <v>281</v>
      </c>
      <c r="F245" s="86" t="s">
        <v>145</v>
      </c>
      <c r="G245" s="22">
        <v>62.7</v>
      </c>
      <c r="H245" s="22" t="s">
        <v>84</v>
      </c>
      <c r="I245" s="23">
        <v>18.399999999999999</v>
      </c>
      <c r="J245" s="24">
        <f t="shared" si="144"/>
        <v>1153.68</v>
      </c>
      <c r="K245" s="24">
        <v>30.07</v>
      </c>
      <c r="L245" s="25">
        <f t="shared" si="145"/>
        <v>1885.39</v>
      </c>
      <c r="M245" s="26">
        <f t="shared" si="146"/>
        <v>3039.07</v>
      </c>
    </row>
    <row r="246" spans="2:13" ht="31.5" customHeight="1">
      <c r="B246" s="88" t="s">
        <v>32</v>
      </c>
      <c r="C246" s="18" t="s">
        <v>14</v>
      </c>
      <c r="D246" s="19">
        <v>89714</v>
      </c>
      <c r="E246" s="20" t="s">
        <v>282</v>
      </c>
      <c r="F246" s="86" t="s">
        <v>62</v>
      </c>
      <c r="G246" s="22">
        <v>5</v>
      </c>
      <c r="H246" s="22" t="s">
        <v>84</v>
      </c>
      <c r="I246" s="23">
        <v>19.45</v>
      </c>
      <c r="J246" s="24">
        <f t="shared" si="144"/>
        <v>97.25</v>
      </c>
      <c r="K246" s="24">
        <v>35.04</v>
      </c>
      <c r="L246" s="25">
        <f t="shared" si="145"/>
        <v>175.2</v>
      </c>
      <c r="M246" s="26">
        <f t="shared" si="146"/>
        <v>272.45</v>
      </c>
    </row>
    <row r="247" spans="2:13" ht="3.95" customHeight="1">
      <c r="B247" s="79"/>
      <c r="C247" s="27"/>
      <c r="D247" s="27"/>
      <c r="E247" s="85"/>
      <c r="F247" s="80"/>
      <c r="G247" s="22"/>
      <c r="H247" s="81"/>
      <c r="I247" s="23"/>
      <c r="J247" s="82"/>
      <c r="K247" s="24"/>
      <c r="L247" s="82"/>
      <c r="M247" s="82"/>
    </row>
    <row r="248" spans="2:13" ht="15.75" customHeight="1">
      <c r="C248" s="27"/>
      <c r="D248" s="27"/>
      <c r="E248" s="28"/>
      <c r="F248" s="29" t="s">
        <v>15</v>
      </c>
      <c r="G248" s="30"/>
      <c r="H248" s="31"/>
      <c r="I248" s="32"/>
      <c r="J248" s="33">
        <f>SUM(J238:J247)</f>
        <v>1777.64</v>
      </c>
      <c r="K248" s="34"/>
      <c r="L248" s="33">
        <f>SUM(L238:L247)</f>
        <v>2382.92</v>
      </c>
      <c r="M248" s="87">
        <f>SUM(M238:M247)</f>
        <v>4160.5600000000004</v>
      </c>
    </row>
    <row r="249" spans="2:13" ht="15.75" customHeight="1">
      <c r="B249" s="79"/>
      <c r="C249" s="27"/>
      <c r="D249" s="27"/>
      <c r="E249" s="85"/>
      <c r="F249" s="80"/>
      <c r="G249" s="22"/>
      <c r="H249" s="81"/>
      <c r="I249" s="23"/>
      <c r="J249" s="82"/>
      <c r="K249" s="24"/>
      <c r="L249" s="82"/>
      <c r="M249" s="82"/>
    </row>
    <row r="250" spans="2:13" ht="15.75" customHeight="1">
      <c r="B250" s="92" t="s">
        <v>1</v>
      </c>
      <c r="C250" s="12" t="s">
        <v>12</v>
      </c>
      <c r="D250" s="13" t="s">
        <v>13</v>
      </c>
      <c r="E250" s="13">
        <v>16</v>
      </c>
      <c r="F250" s="14" t="s">
        <v>349</v>
      </c>
      <c r="G250" s="15"/>
      <c r="H250" s="15"/>
      <c r="I250" s="16"/>
      <c r="J250" s="17"/>
      <c r="K250" s="17"/>
      <c r="L250" s="17"/>
      <c r="M250" s="100"/>
    </row>
    <row r="251" spans="2:13" ht="31.5" customHeight="1">
      <c r="B251" s="88" t="s">
        <v>32</v>
      </c>
      <c r="C251" s="18" t="s">
        <v>14</v>
      </c>
      <c r="D251" s="19">
        <v>86919</v>
      </c>
      <c r="E251" s="20" t="s">
        <v>283</v>
      </c>
      <c r="F251" s="86" t="s">
        <v>314</v>
      </c>
      <c r="G251" s="22">
        <v>1</v>
      </c>
      <c r="H251" s="22" t="s">
        <v>82</v>
      </c>
      <c r="I251" s="23">
        <v>1065.18</v>
      </c>
      <c r="J251" s="24">
        <f t="shared" ref="J251:J261" si="147">I251*G251</f>
        <v>1065.18</v>
      </c>
      <c r="K251" s="24">
        <v>137.18</v>
      </c>
      <c r="L251" s="25">
        <f t="shared" ref="L251:L261" si="148">K251*G251</f>
        <v>137.18</v>
      </c>
      <c r="M251" s="26">
        <f t="shared" ref="M251:M261" si="149">J251+L251</f>
        <v>1202.3599999999999</v>
      </c>
    </row>
    <row r="252" spans="2:13" ht="31.5" customHeight="1">
      <c r="B252" s="88" t="s">
        <v>32</v>
      </c>
      <c r="C252" s="18" t="s">
        <v>14</v>
      </c>
      <c r="D252" s="19">
        <v>86931</v>
      </c>
      <c r="E252" s="20" t="s">
        <v>284</v>
      </c>
      <c r="F252" s="86" t="s">
        <v>307</v>
      </c>
      <c r="G252" s="22">
        <v>2</v>
      </c>
      <c r="H252" s="22" t="s">
        <v>82</v>
      </c>
      <c r="I252" s="23">
        <v>568.42999999999995</v>
      </c>
      <c r="J252" s="24">
        <f t="shared" si="147"/>
        <v>1136.8599999999999</v>
      </c>
      <c r="K252" s="24">
        <v>65.69</v>
      </c>
      <c r="L252" s="25">
        <f t="shared" si="148"/>
        <v>131.38</v>
      </c>
      <c r="M252" s="26">
        <f t="shared" si="149"/>
        <v>1268.24</v>
      </c>
    </row>
    <row r="253" spans="2:13" ht="15.75" customHeight="1">
      <c r="B253" s="88" t="s">
        <v>32</v>
      </c>
      <c r="C253" s="18" t="s">
        <v>14</v>
      </c>
      <c r="D253" s="19">
        <v>100849</v>
      </c>
      <c r="E253" s="20" t="s">
        <v>285</v>
      </c>
      <c r="F253" s="86" t="s">
        <v>306</v>
      </c>
      <c r="G253" s="22">
        <v>2</v>
      </c>
      <c r="H253" s="22" t="s">
        <v>82</v>
      </c>
      <c r="I253" s="23">
        <v>54.75</v>
      </c>
      <c r="J253" s="24">
        <f t="shared" si="147"/>
        <v>109.5</v>
      </c>
      <c r="K253" s="24">
        <v>6.45</v>
      </c>
      <c r="L253" s="25">
        <f t="shared" si="148"/>
        <v>12.9</v>
      </c>
      <c r="M253" s="26">
        <f t="shared" si="149"/>
        <v>122.4</v>
      </c>
    </row>
    <row r="254" spans="2:13" ht="47.25" customHeight="1">
      <c r="B254" s="88" t="s">
        <v>32</v>
      </c>
      <c r="C254" s="18" t="s">
        <v>14</v>
      </c>
      <c r="D254" s="19">
        <v>86941</v>
      </c>
      <c r="E254" s="20" t="s">
        <v>286</v>
      </c>
      <c r="F254" s="86" t="s">
        <v>309</v>
      </c>
      <c r="G254" s="22">
        <v>2</v>
      </c>
      <c r="H254" s="22" t="s">
        <v>82</v>
      </c>
      <c r="I254" s="23">
        <v>995.38</v>
      </c>
      <c r="J254" s="24">
        <f t="shared" si="147"/>
        <v>1990.76</v>
      </c>
      <c r="K254" s="24">
        <v>139.34</v>
      </c>
      <c r="L254" s="25">
        <f t="shared" si="148"/>
        <v>278.68</v>
      </c>
      <c r="M254" s="26">
        <f t="shared" si="149"/>
        <v>2269.44</v>
      </c>
    </row>
    <row r="255" spans="2:13" ht="31.5" customHeight="1">
      <c r="B255" s="88" t="s">
        <v>32</v>
      </c>
      <c r="C255" s="18" t="s">
        <v>14</v>
      </c>
      <c r="D255" s="19">
        <v>95542</v>
      </c>
      <c r="E255" s="20" t="s">
        <v>287</v>
      </c>
      <c r="F255" s="86" t="s">
        <v>312</v>
      </c>
      <c r="G255" s="22">
        <v>2</v>
      </c>
      <c r="H255" s="22" t="s">
        <v>82</v>
      </c>
      <c r="I255" s="23">
        <v>34.58</v>
      </c>
      <c r="J255" s="24">
        <f t="shared" si="147"/>
        <v>69.16</v>
      </c>
      <c r="K255" s="24">
        <v>21.35</v>
      </c>
      <c r="L255" s="25">
        <f t="shared" si="148"/>
        <v>42.7</v>
      </c>
      <c r="M255" s="26">
        <f t="shared" si="149"/>
        <v>111.86</v>
      </c>
    </row>
    <row r="256" spans="2:13" ht="15.75" customHeight="1">
      <c r="B256" s="88" t="s">
        <v>32</v>
      </c>
      <c r="C256" s="18" t="s">
        <v>14</v>
      </c>
      <c r="D256" s="19">
        <v>95543</v>
      </c>
      <c r="E256" s="20" t="s">
        <v>288</v>
      </c>
      <c r="F256" s="86" t="s">
        <v>311</v>
      </c>
      <c r="G256" s="22">
        <v>2</v>
      </c>
      <c r="H256" s="22" t="s">
        <v>82</v>
      </c>
      <c r="I256" s="23">
        <v>53.86</v>
      </c>
      <c r="J256" s="24">
        <f t="shared" ref="J256" si="150">I256*G256</f>
        <v>107.72</v>
      </c>
      <c r="K256" s="24">
        <v>42.73</v>
      </c>
      <c r="L256" s="25">
        <f t="shared" ref="L256" si="151">K256*G256</f>
        <v>85.46</v>
      </c>
      <c r="M256" s="26">
        <f t="shared" ref="M256" si="152">J256+L256</f>
        <v>193.18</v>
      </c>
    </row>
    <row r="257" spans="2:13" ht="15.75" customHeight="1">
      <c r="B257" s="88" t="s">
        <v>32</v>
      </c>
      <c r="C257" s="18" t="s">
        <v>14</v>
      </c>
      <c r="D257" s="19">
        <v>95544</v>
      </c>
      <c r="E257" s="20" t="s">
        <v>289</v>
      </c>
      <c r="F257" s="86" t="s">
        <v>310</v>
      </c>
      <c r="G257" s="22">
        <v>2</v>
      </c>
      <c r="H257" s="22" t="s">
        <v>82</v>
      </c>
      <c r="I257" s="23">
        <v>45.27</v>
      </c>
      <c r="J257" s="24">
        <f t="shared" si="147"/>
        <v>90.54</v>
      </c>
      <c r="K257" s="24">
        <v>21.35</v>
      </c>
      <c r="L257" s="25">
        <f t="shared" si="148"/>
        <v>42.7</v>
      </c>
      <c r="M257" s="26">
        <f t="shared" si="149"/>
        <v>133.24</v>
      </c>
    </row>
    <row r="258" spans="2:13" ht="15.75" customHeight="1">
      <c r="B258" s="88" t="s">
        <v>32</v>
      </c>
      <c r="C258" s="18" t="s">
        <v>14</v>
      </c>
      <c r="D258" s="19">
        <v>95545</v>
      </c>
      <c r="E258" s="20" t="s">
        <v>290</v>
      </c>
      <c r="F258" s="86" t="s">
        <v>313</v>
      </c>
      <c r="G258" s="22">
        <v>2</v>
      </c>
      <c r="H258" s="22" t="s">
        <v>82</v>
      </c>
      <c r="I258" s="23">
        <v>44.13</v>
      </c>
      <c r="J258" s="24">
        <f t="shared" si="147"/>
        <v>88.26</v>
      </c>
      <c r="K258" s="24">
        <v>21.35</v>
      </c>
      <c r="L258" s="25">
        <f t="shared" si="148"/>
        <v>42.7</v>
      </c>
      <c r="M258" s="26">
        <f t="shared" si="149"/>
        <v>130.96</v>
      </c>
    </row>
    <row r="259" spans="2:13" ht="15.75" customHeight="1">
      <c r="B259" s="88" t="s">
        <v>32</v>
      </c>
      <c r="C259" s="18" t="s">
        <v>14</v>
      </c>
      <c r="D259" s="19">
        <v>100860</v>
      </c>
      <c r="E259" s="20" t="s">
        <v>291</v>
      </c>
      <c r="F259" s="86" t="s">
        <v>308</v>
      </c>
      <c r="G259" s="22">
        <v>2</v>
      </c>
      <c r="H259" s="22" t="s">
        <v>82</v>
      </c>
      <c r="I259" s="23">
        <v>110.37</v>
      </c>
      <c r="J259" s="24">
        <f t="shared" si="147"/>
        <v>220.74</v>
      </c>
      <c r="K259" s="24">
        <v>67.13</v>
      </c>
      <c r="L259" s="25">
        <f t="shared" si="148"/>
        <v>134.26</v>
      </c>
      <c r="M259" s="26">
        <f t="shared" si="149"/>
        <v>355</v>
      </c>
    </row>
    <row r="260" spans="2:13" ht="31.5" customHeight="1">
      <c r="B260" s="88" t="s">
        <v>32</v>
      </c>
      <c r="C260" s="18" t="s">
        <v>14</v>
      </c>
      <c r="D260" s="19">
        <v>89985</v>
      </c>
      <c r="E260" s="20" t="s">
        <v>292</v>
      </c>
      <c r="F260" s="86" t="s">
        <v>188</v>
      </c>
      <c r="G260" s="22">
        <v>2</v>
      </c>
      <c r="H260" s="22" t="s">
        <v>82</v>
      </c>
      <c r="I260" s="23">
        <v>100.21</v>
      </c>
      <c r="J260" s="24">
        <f t="shared" si="147"/>
        <v>200.42</v>
      </c>
      <c r="K260" s="24">
        <v>17.43</v>
      </c>
      <c r="L260" s="25">
        <f t="shared" si="148"/>
        <v>34.86</v>
      </c>
      <c r="M260" s="26">
        <f t="shared" si="149"/>
        <v>235.28</v>
      </c>
    </row>
    <row r="261" spans="2:13" ht="31.5" customHeight="1">
      <c r="B261" s="88" t="s">
        <v>32</v>
      </c>
      <c r="C261" s="18" t="s">
        <v>14</v>
      </c>
      <c r="D261" s="19">
        <v>89987</v>
      </c>
      <c r="E261" s="20" t="s">
        <v>401</v>
      </c>
      <c r="F261" s="86" t="s">
        <v>187</v>
      </c>
      <c r="G261" s="22">
        <v>3</v>
      </c>
      <c r="H261" s="22" t="s">
        <v>82</v>
      </c>
      <c r="I261" s="23">
        <v>106.24</v>
      </c>
      <c r="J261" s="24">
        <f t="shared" si="147"/>
        <v>318.72000000000003</v>
      </c>
      <c r="K261" s="24">
        <v>17.43</v>
      </c>
      <c r="L261" s="25">
        <f t="shared" si="148"/>
        <v>52.29</v>
      </c>
      <c r="M261" s="26">
        <f t="shared" si="149"/>
        <v>371.01</v>
      </c>
    </row>
    <row r="262" spans="2:13" ht="3.95" customHeight="1">
      <c r="B262" s="79"/>
      <c r="C262" s="27"/>
      <c r="D262" s="27"/>
      <c r="E262" s="85"/>
      <c r="F262" s="80"/>
      <c r="G262" s="22"/>
      <c r="H262" s="81"/>
      <c r="I262" s="23"/>
      <c r="J262" s="82"/>
      <c r="K262" s="24"/>
      <c r="L262" s="82"/>
      <c r="M262" s="82"/>
    </row>
    <row r="263" spans="2:13" ht="15.75" customHeight="1">
      <c r="C263" s="27"/>
      <c r="D263" s="27"/>
      <c r="E263" s="28"/>
      <c r="F263" s="29" t="s">
        <v>15</v>
      </c>
      <c r="G263" s="30"/>
      <c r="H263" s="31"/>
      <c r="I263" s="32"/>
      <c r="J263" s="33">
        <f>SUM(J250:J262)</f>
        <v>5397.86</v>
      </c>
      <c r="K263" s="34"/>
      <c r="L263" s="33">
        <f>SUM(L250:L262)</f>
        <v>995.11</v>
      </c>
      <c r="M263" s="87">
        <f>SUM(M250:M262)</f>
        <v>6392.97</v>
      </c>
    </row>
    <row r="264" spans="2:13" ht="15.75" customHeight="1">
      <c r="B264" s="79"/>
      <c r="C264" s="27"/>
      <c r="D264" s="27"/>
      <c r="E264" s="85"/>
      <c r="F264" s="80"/>
      <c r="G264" s="22"/>
      <c r="H264" s="81"/>
      <c r="I264" s="23"/>
      <c r="J264" s="82"/>
      <c r="K264" s="24"/>
      <c r="L264" s="82"/>
      <c r="M264" s="82"/>
    </row>
    <row r="265" spans="2:13" ht="15.75" customHeight="1">
      <c r="B265" s="92" t="s">
        <v>1</v>
      </c>
      <c r="C265" s="12" t="s">
        <v>12</v>
      </c>
      <c r="D265" s="13" t="s">
        <v>13</v>
      </c>
      <c r="E265" s="13">
        <v>17</v>
      </c>
      <c r="F265" s="14" t="s">
        <v>350</v>
      </c>
      <c r="G265" s="15"/>
      <c r="H265" s="15"/>
      <c r="I265" s="16"/>
      <c r="J265" s="17"/>
      <c r="K265" s="17"/>
      <c r="L265" s="17"/>
      <c r="M265" s="100"/>
    </row>
    <row r="266" spans="2:13" s="104" customFormat="1" ht="31.5" customHeight="1">
      <c r="B266" s="88" t="s">
        <v>32</v>
      </c>
      <c r="C266" s="105" t="s">
        <v>328</v>
      </c>
      <c r="D266" s="106">
        <v>168</v>
      </c>
      <c r="E266" s="107" t="s">
        <v>293</v>
      </c>
      <c r="F266" s="108" t="s">
        <v>352</v>
      </c>
      <c r="G266" s="109">
        <v>4.6100000000000003</v>
      </c>
      <c r="H266" s="109" t="s">
        <v>83</v>
      </c>
      <c r="I266" s="110">
        <v>961.43</v>
      </c>
      <c r="J266" s="111">
        <f t="shared" ref="J266:J267" si="153">I266*G266</f>
        <v>4432.1899999999996</v>
      </c>
      <c r="K266" s="111">
        <v>60.5</v>
      </c>
      <c r="L266" s="112">
        <f t="shared" ref="L266:L267" si="154">K266*G266</f>
        <v>278.91000000000003</v>
      </c>
      <c r="M266" s="113">
        <f t="shared" ref="M266:M267" si="155">J266+L266</f>
        <v>4711.1000000000004</v>
      </c>
    </row>
    <row r="267" spans="2:13" ht="15.75" customHeight="1">
      <c r="B267" s="88" t="s">
        <v>32</v>
      </c>
      <c r="C267" s="18" t="s">
        <v>321</v>
      </c>
      <c r="D267" s="19">
        <v>5</v>
      </c>
      <c r="E267" s="20" t="s">
        <v>294</v>
      </c>
      <c r="F267" s="86" t="s">
        <v>354</v>
      </c>
      <c r="G267" s="22">
        <v>0.72</v>
      </c>
      <c r="H267" s="22" t="s">
        <v>83</v>
      </c>
      <c r="I267" s="23">
        <v>1089.3</v>
      </c>
      <c r="J267" s="24">
        <f t="shared" si="153"/>
        <v>784.3</v>
      </c>
      <c r="K267" s="24">
        <v>80.48</v>
      </c>
      <c r="L267" s="25">
        <f t="shared" si="154"/>
        <v>57.95</v>
      </c>
      <c r="M267" s="26">
        <f t="shared" si="155"/>
        <v>842.25</v>
      </c>
    </row>
    <row r="268" spans="2:13" ht="3.95" customHeight="1">
      <c r="B268" s="79"/>
      <c r="C268" s="27"/>
      <c r="D268" s="27"/>
      <c r="E268" s="85"/>
      <c r="F268" s="80"/>
      <c r="G268" s="22"/>
      <c r="H268" s="81"/>
      <c r="I268" s="23"/>
      <c r="J268" s="82"/>
      <c r="K268" s="24"/>
      <c r="L268" s="82"/>
      <c r="M268" s="82"/>
    </row>
    <row r="269" spans="2:13" ht="15.75" customHeight="1">
      <c r="C269" s="27"/>
      <c r="D269" s="27"/>
      <c r="E269" s="28"/>
      <c r="F269" s="29" t="s">
        <v>15</v>
      </c>
      <c r="G269" s="30"/>
      <c r="H269" s="31"/>
      <c r="I269" s="32"/>
      <c r="J269" s="33">
        <f>SUM(J265:J268)</f>
        <v>5216.49</v>
      </c>
      <c r="K269" s="34"/>
      <c r="L269" s="33">
        <f>SUM(L265:L268)</f>
        <v>336.86</v>
      </c>
      <c r="M269" s="87">
        <f>SUM(M265:M268)</f>
        <v>5553.35</v>
      </c>
    </row>
    <row r="270" spans="2:13" ht="15.75" customHeight="1">
      <c r="B270" s="79"/>
      <c r="C270" s="27"/>
      <c r="D270" s="27"/>
      <c r="E270" s="85"/>
      <c r="F270" s="80"/>
      <c r="G270" s="22"/>
      <c r="H270" s="81"/>
      <c r="I270" s="23"/>
      <c r="J270" s="82"/>
      <c r="K270" s="24"/>
      <c r="L270" s="82"/>
      <c r="M270" s="82"/>
    </row>
    <row r="271" spans="2:13" ht="15.75" customHeight="1">
      <c r="B271" s="92" t="s">
        <v>1</v>
      </c>
      <c r="C271" s="12" t="s">
        <v>12</v>
      </c>
      <c r="D271" s="13" t="s">
        <v>13</v>
      </c>
      <c r="E271" s="13">
        <v>18</v>
      </c>
      <c r="F271" s="14" t="s">
        <v>351</v>
      </c>
      <c r="G271" s="15"/>
      <c r="H271" s="15"/>
      <c r="I271" s="16"/>
      <c r="J271" s="17"/>
      <c r="K271" s="17"/>
      <c r="L271" s="17"/>
      <c r="M271" s="100"/>
    </row>
    <row r="272" spans="2:13" s="104" customFormat="1" ht="15.75" customHeight="1">
      <c r="B272" s="88" t="s">
        <v>32</v>
      </c>
      <c r="C272" s="105" t="s">
        <v>328</v>
      </c>
      <c r="D272" s="106">
        <v>2450</v>
      </c>
      <c r="E272" s="107" t="s">
        <v>295</v>
      </c>
      <c r="F272" s="108" t="s">
        <v>353</v>
      </c>
      <c r="G272" s="109">
        <v>787.97</v>
      </c>
      <c r="H272" s="109" t="s">
        <v>83</v>
      </c>
      <c r="I272" s="110">
        <v>1.44</v>
      </c>
      <c r="J272" s="111">
        <f t="shared" ref="J272" si="156">I272*G272</f>
        <v>1134.68</v>
      </c>
      <c r="K272" s="111">
        <v>1.91</v>
      </c>
      <c r="L272" s="112">
        <f t="shared" ref="L272" si="157">K272*G272</f>
        <v>1505.02</v>
      </c>
      <c r="M272" s="113">
        <f t="shared" ref="M272" si="158">J272+L272</f>
        <v>2639.7</v>
      </c>
    </row>
    <row r="273" spans="2:13" ht="3.95" customHeight="1">
      <c r="B273" s="79"/>
      <c r="C273" s="27"/>
      <c r="D273" s="27"/>
      <c r="E273" s="85"/>
      <c r="F273" s="80"/>
      <c r="G273" s="22"/>
      <c r="H273" s="81"/>
      <c r="I273" s="23"/>
      <c r="J273" s="82"/>
      <c r="K273" s="24"/>
      <c r="L273" s="82"/>
      <c r="M273" s="82"/>
    </row>
    <row r="274" spans="2:13" ht="15.75" customHeight="1">
      <c r="C274" s="27"/>
      <c r="D274" s="27"/>
      <c r="E274" s="28"/>
      <c r="F274" s="29" t="s">
        <v>15</v>
      </c>
      <c r="G274" s="30"/>
      <c r="H274" s="31"/>
      <c r="I274" s="32"/>
      <c r="J274" s="33">
        <f>SUM(J271:J273)</f>
        <v>1134.68</v>
      </c>
      <c r="K274" s="34"/>
      <c r="L274" s="33">
        <f>SUM(L271:L273)</f>
        <v>1505.02</v>
      </c>
      <c r="M274" s="87">
        <f>SUM(M271:M273)</f>
        <v>2639.7</v>
      </c>
    </row>
    <row r="275" spans="2:13" ht="15.75" customHeight="1">
      <c r="B275" s="79"/>
      <c r="C275" s="27"/>
      <c r="D275" s="27"/>
      <c r="E275" s="85"/>
      <c r="F275" s="80"/>
      <c r="G275" s="22"/>
      <c r="H275" s="81"/>
      <c r="I275" s="23"/>
      <c r="J275" s="82"/>
      <c r="K275" s="24"/>
      <c r="L275" s="82"/>
      <c r="M275" s="82"/>
    </row>
    <row r="276" spans="2:13" ht="15.75" customHeight="1">
      <c r="C276" s="38"/>
      <c r="D276" s="27"/>
      <c r="E276" s="28"/>
      <c r="F276" s="21"/>
      <c r="G276" s="35"/>
      <c r="H276" s="35"/>
      <c r="I276" s="36"/>
      <c r="J276" s="37"/>
      <c r="K276" s="37"/>
      <c r="L276" s="37"/>
      <c r="M276" s="37"/>
    </row>
    <row r="277" spans="2:13" ht="15.75" customHeight="1">
      <c r="C277" s="27"/>
      <c r="D277" s="27"/>
      <c r="E277" s="39"/>
      <c r="F277" s="118" t="s">
        <v>16</v>
      </c>
      <c r="G277" s="118"/>
      <c r="H277" s="118"/>
      <c r="I277" s="119" t="s">
        <v>17</v>
      </c>
      <c r="J277" s="120">
        <f>SUMIF(F13:F276,"SUB-TOTAL",J13:J276)</f>
        <v>287565.40000000002</v>
      </c>
      <c r="K277" s="122" t="s">
        <v>18</v>
      </c>
      <c r="L277" s="120">
        <f>SUMIF(F13:F276,"SUB-TOTAL",L13:L276)</f>
        <v>240413.83</v>
      </c>
      <c r="M277" s="114">
        <f>SUMIF(F12:F276,"SUB-TOTAL",M12:M276)</f>
        <v>527979.23</v>
      </c>
    </row>
    <row r="278" spans="2:13" ht="15.75" customHeight="1">
      <c r="B278" s="5"/>
      <c r="C278" s="27"/>
      <c r="D278" s="27"/>
      <c r="E278" s="39"/>
      <c r="F278" s="118"/>
      <c r="G278" s="118"/>
      <c r="H278" s="118"/>
      <c r="I278" s="119"/>
      <c r="J278" s="121"/>
      <c r="K278" s="122"/>
      <c r="L278" s="121"/>
      <c r="M278" s="114"/>
    </row>
    <row r="279" spans="2:13" ht="15.75" customHeight="1">
      <c r="B279" s="5"/>
      <c r="C279" s="27"/>
      <c r="D279" s="27"/>
      <c r="E279" s="39"/>
      <c r="F279" s="40"/>
      <c r="G279" s="35"/>
      <c r="H279" s="39"/>
      <c r="I279" s="147" t="s">
        <v>19</v>
      </c>
      <c r="J279" s="147"/>
      <c r="K279" s="147"/>
      <c r="L279" s="147"/>
      <c r="M279" s="41">
        <f>L277+J277</f>
        <v>527979.23</v>
      </c>
    </row>
    <row r="280" spans="2:13" ht="15.75" customHeight="1">
      <c r="B280" s="5"/>
      <c r="C280" s="42"/>
      <c r="D280" s="42"/>
      <c r="E280" s="43"/>
      <c r="F280" s="44"/>
      <c r="G280" s="35"/>
      <c r="H280" s="39"/>
      <c r="I280" s="45"/>
      <c r="J280" s="27"/>
      <c r="K280" s="27"/>
      <c r="L280" s="27"/>
      <c r="M280" s="46"/>
    </row>
    <row r="281" spans="2:13" ht="15.75" customHeight="1">
      <c r="C281" s="42"/>
      <c r="D281" s="42"/>
      <c r="E281" s="47"/>
      <c r="G281" s="48"/>
      <c r="H281" s="39"/>
      <c r="I281" s="45"/>
      <c r="J281" s="49"/>
      <c r="K281" s="27"/>
      <c r="L281" s="51"/>
      <c r="M281" s="101"/>
    </row>
    <row r="282" spans="2:13" ht="15.75" customHeight="1">
      <c r="C282" s="42"/>
      <c r="D282" s="42"/>
      <c r="E282" s="47"/>
      <c r="G282" s="48"/>
      <c r="H282" s="39"/>
      <c r="I282" s="45"/>
      <c r="J282" s="49"/>
      <c r="K282" s="27"/>
      <c r="L282" s="49"/>
      <c r="M282" s="101" t="s">
        <v>437</v>
      </c>
    </row>
    <row r="283" spans="2:13" ht="15.75" customHeight="1">
      <c r="B283" s="5"/>
      <c r="C283" s="42"/>
      <c r="D283" s="42"/>
      <c r="E283" s="47"/>
      <c r="G283" s="48"/>
      <c r="H283" s="39"/>
      <c r="I283" s="45"/>
      <c r="J283" s="50"/>
      <c r="K283" s="50"/>
      <c r="L283" s="5"/>
      <c r="M283" s="5"/>
    </row>
    <row r="284" spans="2:13" ht="15.75" customHeight="1">
      <c r="C284" s="42"/>
      <c r="D284" s="42"/>
      <c r="E284" s="47"/>
      <c r="G284" s="48"/>
      <c r="H284" s="39"/>
      <c r="I284" s="45"/>
      <c r="J284" s="49"/>
      <c r="K284" s="27"/>
      <c r="L284" s="49"/>
      <c r="M284" s="46"/>
    </row>
    <row r="285" spans="2:13" ht="15.75" customHeight="1">
      <c r="B285" s="5"/>
      <c r="C285" s="42"/>
      <c r="D285" s="42"/>
      <c r="E285" s="47"/>
      <c r="G285" s="48"/>
      <c r="H285" s="39"/>
      <c r="I285" s="45"/>
      <c r="J285" s="50"/>
      <c r="K285" s="50"/>
      <c r="L285" s="5"/>
      <c r="M285" s="5"/>
    </row>
    <row r="286" spans="2:13" ht="15.75" customHeight="1">
      <c r="C286" s="42"/>
      <c r="D286" s="42"/>
      <c r="E286" s="47"/>
      <c r="G286" s="48"/>
      <c r="H286" s="39"/>
      <c r="I286" s="45"/>
      <c r="J286" s="49"/>
      <c r="K286" s="27"/>
      <c r="L286" s="49"/>
      <c r="M286" s="46"/>
    </row>
    <row r="287" spans="2:13" ht="15.75" customHeight="1">
      <c r="B287" s="5"/>
      <c r="C287" s="42"/>
      <c r="D287" s="42"/>
      <c r="E287" s="47"/>
      <c r="G287" s="48"/>
      <c r="H287" s="39"/>
      <c r="I287" s="45"/>
      <c r="J287" s="50"/>
      <c r="K287" s="50"/>
      <c r="L287" s="5"/>
      <c r="M287" s="5"/>
    </row>
    <row r="288" spans="2:13" ht="15.75" customHeight="1">
      <c r="B288" s="5"/>
    </row>
    <row r="289" spans="2:13" ht="15.75" customHeight="1">
      <c r="B289" s="5"/>
      <c r="F289" s="42" t="s">
        <v>33</v>
      </c>
      <c r="L289" s="51"/>
      <c r="M289" s="52"/>
    </row>
    <row r="290" spans="2:13" ht="15.75" customHeight="1">
      <c r="B290" s="5"/>
      <c r="F290" s="84" t="s">
        <v>36</v>
      </c>
    </row>
    <row r="291" spans="2:13" ht="15.75" customHeight="1">
      <c r="B291" s="5"/>
      <c r="F291" s="83" t="s">
        <v>190</v>
      </c>
      <c r="J291" s="53"/>
      <c r="M291" s="54"/>
    </row>
    <row r="292" spans="2:13" ht="15.75" customHeight="1">
      <c r="F292" s="83" t="s">
        <v>191</v>
      </c>
    </row>
    <row r="293" spans="2:13" ht="15.75" customHeight="1">
      <c r="M293" s="53"/>
    </row>
  </sheetData>
  <mergeCells count="28">
    <mergeCell ref="I279:L279"/>
    <mergeCell ref="K12:L12"/>
    <mergeCell ref="K2:K10"/>
    <mergeCell ref="L2:L10"/>
    <mergeCell ref="B7:E10"/>
    <mergeCell ref="B6:J6"/>
    <mergeCell ref="M2:M10"/>
    <mergeCell ref="B12:B13"/>
    <mergeCell ref="B5:J5"/>
    <mergeCell ref="B4:J4"/>
    <mergeCell ref="B3:J3"/>
    <mergeCell ref="B2:J2"/>
    <mergeCell ref="F7:J7"/>
    <mergeCell ref="F8:J8"/>
    <mergeCell ref="F10:J10"/>
    <mergeCell ref="C12:D13"/>
    <mergeCell ref="M12:M13"/>
    <mergeCell ref="F9:J9"/>
    <mergeCell ref="M277:M278"/>
    <mergeCell ref="F12:F13"/>
    <mergeCell ref="G12:G13"/>
    <mergeCell ref="H12:H13"/>
    <mergeCell ref="I12:J12"/>
    <mergeCell ref="F277:H278"/>
    <mergeCell ref="I277:I278"/>
    <mergeCell ref="J277:J278"/>
    <mergeCell ref="K277:K278"/>
    <mergeCell ref="L277:L278"/>
  </mergeCells>
  <phoneticPr fontId="23" type="noConversion"/>
  <printOptions horizontalCentered="1"/>
  <pageMargins left="0.51181102362204722" right="0.51181102362204722" top="0.78740157480314965" bottom="0.78740157480314965" header="0.51181102362204722" footer="0.31496062992125984"/>
  <pageSetup paperSize="9" scale="50" fitToHeight="0" orientation="landscape" r:id="rId1"/>
  <headerFooter>
    <oddFooter>&amp;R&amp;P de &amp;N</oddFooter>
  </headerFooter>
  <rowBreaks count="7" manualBreakCount="7">
    <brk id="45" min="1" max="12" man="1"/>
    <brk id="73" min="1" max="12" man="1"/>
    <brk id="107" min="1" max="12" man="1"/>
    <brk id="138" min="1" max="12" man="1"/>
    <brk id="177" min="1" max="12" man="1"/>
    <brk id="216" min="1" max="12" man="1"/>
    <brk id="248" min="1" max="1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N42"/>
  <sheetViews>
    <sheetView view="pageBreakPreview" zoomScale="80" zoomScaleSheetLayoutView="80" zoomScalePageLayoutView="85" workbookViewId="0">
      <pane xSplit="4" topLeftCell="E1" activePane="topRight" state="frozen"/>
      <selection pane="topRight"/>
    </sheetView>
  </sheetViews>
  <sheetFormatPr defaultColWidth="9" defaultRowHeight="15.75" customHeight="1"/>
  <cols>
    <col min="1" max="1" width="2.625" style="55" customWidth="1"/>
    <col min="2" max="2" width="5.625" style="55" customWidth="1"/>
    <col min="3" max="3" width="48.625" style="55" customWidth="1"/>
    <col min="4" max="4" width="18.625" style="55" customWidth="1"/>
    <col min="5" max="5" width="10.625" style="55" customWidth="1"/>
    <col min="6" max="6" width="18.625" style="55" customWidth="1"/>
    <col min="7" max="7" width="10.625" style="55" customWidth="1"/>
    <col min="8" max="8" width="18.625" style="55" customWidth="1"/>
    <col min="9" max="9" width="10.625" style="55" customWidth="1"/>
    <col min="10" max="10" width="18.625" style="55" customWidth="1"/>
    <col min="11" max="11" width="1.625" style="55" customWidth="1"/>
    <col min="12" max="12" width="10.625" style="55" customWidth="1"/>
    <col min="13" max="13" width="18.625" style="55" customWidth="1"/>
    <col min="14" max="14" width="9.875" style="55" bestFit="1" customWidth="1"/>
    <col min="15" max="16384" width="9" style="55"/>
  </cols>
  <sheetData>
    <row r="2" spans="2:14" ht="15.75" customHeight="1">
      <c r="B2" s="168" t="s">
        <v>439</v>
      </c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70"/>
    </row>
    <row r="3" spans="2:14" ht="15.75" customHeight="1">
      <c r="B3" s="171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3"/>
    </row>
    <row r="4" spans="2:14" ht="15.75" customHeight="1" thickBot="1">
      <c r="B4" s="168" t="s">
        <v>357</v>
      </c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170"/>
    </row>
    <row r="5" spans="2:14" ht="15.75" customHeight="1" thickBot="1">
      <c r="B5" s="165" t="s">
        <v>20</v>
      </c>
      <c r="C5" s="166" t="s">
        <v>21</v>
      </c>
      <c r="D5" s="167" t="s">
        <v>22</v>
      </c>
      <c r="E5" s="174" t="s">
        <v>23</v>
      </c>
      <c r="F5" s="174"/>
      <c r="G5" s="174" t="s">
        <v>74</v>
      </c>
      <c r="H5" s="174"/>
      <c r="I5" s="174" t="s">
        <v>356</v>
      </c>
      <c r="J5" s="174"/>
      <c r="K5" s="99" t="s">
        <v>75</v>
      </c>
      <c r="L5" s="174" t="s">
        <v>24</v>
      </c>
      <c r="M5" s="174"/>
      <c r="N5" s="57"/>
    </row>
    <row r="6" spans="2:14" ht="15.75" customHeight="1" thickBot="1">
      <c r="B6" s="165"/>
      <c r="C6" s="166"/>
      <c r="D6" s="167"/>
      <c r="E6" s="58" t="s">
        <v>25</v>
      </c>
      <c r="F6" s="59" t="s">
        <v>26</v>
      </c>
      <c r="G6" s="58" t="s">
        <v>25</v>
      </c>
      <c r="H6" s="59" t="s">
        <v>26</v>
      </c>
      <c r="I6" s="58" t="s">
        <v>25</v>
      </c>
      <c r="J6" s="59" t="s">
        <v>26</v>
      </c>
      <c r="K6" s="56"/>
      <c r="L6" s="58" t="s">
        <v>25</v>
      </c>
      <c r="M6" s="59" t="s">
        <v>26</v>
      </c>
      <c r="N6" s="57"/>
    </row>
    <row r="7" spans="2:14" ht="15.75" customHeight="1">
      <c r="B7" s="175"/>
      <c r="C7" s="175"/>
      <c r="D7" s="176"/>
      <c r="E7" s="60"/>
      <c r="F7" s="61"/>
      <c r="G7" s="60"/>
      <c r="H7" s="61"/>
      <c r="I7" s="60"/>
      <c r="J7" s="61"/>
      <c r="K7" s="56"/>
      <c r="L7" s="60"/>
      <c r="M7" s="61"/>
      <c r="N7" s="57"/>
    </row>
    <row r="8" spans="2:14" ht="15.75" customHeight="1">
      <c r="B8" s="62">
        <v>1</v>
      </c>
      <c r="C8" s="63" t="s">
        <v>322</v>
      </c>
      <c r="D8" s="93">
        <f>'PLANILHA ORÇAMENTÁRIA'!M19</f>
        <v>39919.050000000003</v>
      </c>
      <c r="E8" s="95">
        <v>0.35</v>
      </c>
      <c r="F8" s="64">
        <f>E8*$D8</f>
        <v>13971.67</v>
      </c>
      <c r="G8" s="95">
        <v>0.35</v>
      </c>
      <c r="H8" s="64">
        <f>ROUNDDOWN(G8*$D8,2)</f>
        <v>13971.66</v>
      </c>
      <c r="I8" s="95">
        <v>0.3</v>
      </c>
      <c r="J8" s="64">
        <f>I8*$D8</f>
        <v>11975.72</v>
      </c>
      <c r="K8" s="56"/>
      <c r="L8" s="65">
        <f t="shared" ref="L8:L25" si="0">IF(D8,M8/D8*100,0)</f>
        <v>100</v>
      </c>
      <c r="M8" s="64">
        <f>SUM(F8,H8,J8)</f>
        <v>39919.050000000003</v>
      </c>
      <c r="N8" s="78"/>
    </row>
    <row r="9" spans="2:14" ht="15.75" customHeight="1">
      <c r="B9" s="62">
        <v>2</v>
      </c>
      <c r="C9" s="63" t="s">
        <v>330</v>
      </c>
      <c r="D9" s="93">
        <f>'PLANILHA ORÇAMENTÁRIA'!M45</f>
        <v>33952.85</v>
      </c>
      <c r="E9" s="95">
        <v>1</v>
      </c>
      <c r="F9" s="64">
        <f t="shared" ref="F9:F19" si="1">E9*$D9</f>
        <v>33952.85</v>
      </c>
      <c r="G9" s="95"/>
      <c r="H9" s="64">
        <f t="shared" ref="H9:H11" si="2">G9*$D9</f>
        <v>0</v>
      </c>
      <c r="I9" s="95"/>
      <c r="J9" s="64">
        <f t="shared" ref="J9:J11" si="3">I9*$D9</f>
        <v>0</v>
      </c>
      <c r="K9" s="56"/>
      <c r="L9" s="65">
        <f t="shared" si="0"/>
        <v>100</v>
      </c>
      <c r="M9" s="64">
        <f t="shared" ref="M9:M25" si="4">SUM(F9,H9,J9)</f>
        <v>33952.85</v>
      </c>
      <c r="N9" s="78"/>
    </row>
    <row r="10" spans="2:14" ht="15.75" customHeight="1">
      <c r="B10" s="62">
        <v>3</v>
      </c>
      <c r="C10" s="63" t="s">
        <v>331</v>
      </c>
      <c r="D10" s="93">
        <f>'PLANILHA ORÇAMENTÁRIA'!M62</f>
        <v>29208.62</v>
      </c>
      <c r="E10" s="95">
        <v>1</v>
      </c>
      <c r="F10" s="64">
        <f t="shared" si="1"/>
        <v>29208.62</v>
      </c>
      <c r="G10" s="95"/>
      <c r="H10" s="64">
        <f t="shared" si="2"/>
        <v>0</v>
      </c>
      <c r="I10" s="95"/>
      <c r="J10" s="64">
        <f t="shared" si="3"/>
        <v>0</v>
      </c>
      <c r="K10" s="56"/>
      <c r="L10" s="65">
        <f t="shared" si="0"/>
        <v>100</v>
      </c>
      <c r="M10" s="64">
        <f t="shared" si="4"/>
        <v>29208.62</v>
      </c>
      <c r="N10" s="78"/>
    </row>
    <row r="11" spans="2:14" ht="15.75" customHeight="1">
      <c r="B11" s="62">
        <v>4</v>
      </c>
      <c r="C11" s="63" t="s">
        <v>332</v>
      </c>
      <c r="D11" s="93">
        <f>'PLANILHA ORÇAMENTÁRIA'!M73</f>
        <v>13114.81</v>
      </c>
      <c r="E11" s="95">
        <v>1</v>
      </c>
      <c r="F11" s="64">
        <f t="shared" si="1"/>
        <v>13114.81</v>
      </c>
      <c r="G11" s="95"/>
      <c r="H11" s="64">
        <f t="shared" si="2"/>
        <v>0</v>
      </c>
      <c r="I11" s="95"/>
      <c r="J11" s="64">
        <f t="shared" si="3"/>
        <v>0</v>
      </c>
      <c r="K11" s="56"/>
      <c r="L11" s="65">
        <f t="shared" si="0"/>
        <v>100</v>
      </c>
      <c r="M11" s="64">
        <f t="shared" si="4"/>
        <v>13114.81</v>
      </c>
      <c r="N11" s="78"/>
    </row>
    <row r="12" spans="2:14" ht="15.75" customHeight="1">
      <c r="B12" s="62">
        <v>5</v>
      </c>
      <c r="C12" s="63" t="s">
        <v>333</v>
      </c>
      <c r="D12" s="93">
        <f>'PLANILHA ORÇAMENTÁRIA'!M84</f>
        <v>15815.04</v>
      </c>
      <c r="E12" s="95"/>
      <c r="F12" s="64">
        <f>E12*$D12</f>
        <v>0</v>
      </c>
      <c r="G12" s="95">
        <v>1</v>
      </c>
      <c r="H12" s="64">
        <f>G12*$D12</f>
        <v>15815.04</v>
      </c>
      <c r="I12" s="95"/>
      <c r="J12" s="64">
        <f>I12*$D12</f>
        <v>0</v>
      </c>
      <c r="K12" s="56"/>
      <c r="L12" s="65">
        <f t="shared" si="0"/>
        <v>100</v>
      </c>
      <c r="M12" s="64">
        <f t="shared" si="4"/>
        <v>15815.04</v>
      </c>
      <c r="N12" s="78"/>
    </row>
    <row r="13" spans="2:14" ht="15.75" customHeight="1">
      <c r="B13" s="62">
        <v>6</v>
      </c>
      <c r="C13" s="63" t="s">
        <v>334</v>
      </c>
      <c r="D13" s="93">
        <f>'PLANILHA ORÇAMENTÁRIA'!M99</f>
        <v>26053.67</v>
      </c>
      <c r="E13" s="95"/>
      <c r="F13" s="64">
        <f t="shared" ref="F13:F14" si="5">E13*$D13</f>
        <v>0</v>
      </c>
      <c r="G13" s="95">
        <v>1</v>
      </c>
      <c r="H13" s="64">
        <f t="shared" ref="H13:H14" si="6">G13*$D13</f>
        <v>26053.67</v>
      </c>
      <c r="I13" s="95"/>
      <c r="J13" s="64">
        <f t="shared" ref="J13:J14" si="7">I13*$D13</f>
        <v>0</v>
      </c>
      <c r="K13" s="56"/>
      <c r="L13" s="65">
        <f t="shared" si="0"/>
        <v>100</v>
      </c>
      <c r="M13" s="64">
        <f t="shared" si="4"/>
        <v>26053.67</v>
      </c>
      <c r="N13" s="78"/>
    </row>
    <row r="14" spans="2:14" ht="15.75" customHeight="1">
      <c r="B14" s="62">
        <v>7</v>
      </c>
      <c r="C14" s="63" t="s">
        <v>335</v>
      </c>
      <c r="D14" s="93">
        <f>'PLANILHA ORÇAMENTÁRIA'!M107</f>
        <v>15898.79</v>
      </c>
      <c r="E14" s="95"/>
      <c r="F14" s="64">
        <f t="shared" si="5"/>
        <v>0</v>
      </c>
      <c r="G14" s="95">
        <v>1</v>
      </c>
      <c r="H14" s="64">
        <f t="shared" si="6"/>
        <v>15898.79</v>
      </c>
      <c r="I14" s="95"/>
      <c r="J14" s="64">
        <f t="shared" si="7"/>
        <v>0</v>
      </c>
      <c r="K14" s="56"/>
      <c r="L14" s="65">
        <f t="shared" si="0"/>
        <v>100</v>
      </c>
      <c r="M14" s="64">
        <f t="shared" si="4"/>
        <v>15898.79</v>
      </c>
      <c r="N14" s="78"/>
    </row>
    <row r="15" spans="2:14" ht="15.75" customHeight="1">
      <c r="B15" s="62">
        <v>8</v>
      </c>
      <c r="C15" s="63" t="s">
        <v>336</v>
      </c>
      <c r="D15" s="93">
        <f>'PLANILHA ORÇAMENTÁRIA'!M119</f>
        <v>73015.740000000005</v>
      </c>
      <c r="E15" s="95"/>
      <c r="F15" s="64">
        <f>E15*$D15</f>
        <v>0</v>
      </c>
      <c r="G15" s="95"/>
      <c r="H15" s="64">
        <f>G15*$D15</f>
        <v>0</v>
      </c>
      <c r="I15" s="95">
        <v>1</v>
      </c>
      <c r="J15" s="64">
        <f>I15*$D15</f>
        <v>73015.740000000005</v>
      </c>
      <c r="K15" s="56"/>
      <c r="L15" s="65">
        <f t="shared" si="0"/>
        <v>100</v>
      </c>
      <c r="M15" s="64">
        <f t="shared" si="4"/>
        <v>73015.740000000005</v>
      </c>
      <c r="N15" s="78"/>
    </row>
    <row r="16" spans="2:14" ht="15.75" customHeight="1">
      <c r="B16" s="62">
        <v>9</v>
      </c>
      <c r="C16" s="63" t="s">
        <v>337</v>
      </c>
      <c r="D16" s="93">
        <f>'PLANILHA ORÇAMENTÁRIA'!M138</f>
        <v>128427.97</v>
      </c>
      <c r="E16" s="95">
        <v>0.5</v>
      </c>
      <c r="F16" s="64">
        <f t="shared" ref="F16:F17" si="8">E16*$D16</f>
        <v>64213.99</v>
      </c>
      <c r="G16" s="95">
        <v>0.25</v>
      </c>
      <c r="H16" s="64">
        <f t="shared" ref="H16:H17" si="9">G16*$D16</f>
        <v>32106.99</v>
      </c>
      <c r="I16" s="95">
        <v>0.25</v>
      </c>
      <c r="J16" s="64">
        <f t="shared" ref="J16:J19" si="10">I16*$D16</f>
        <v>32106.99</v>
      </c>
      <c r="K16" s="56"/>
      <c r="L16" s="65">
        <f t="shared" si="0"/>
        <v>100</v>
      </c>
      <c r="M16" s="64">
        <f t="shared" si="4"/>
        <v>128427.97</v>
      </c>
      <c r="N16" s="78"/>
    </row>
    <row r="17" spans="2:14" ht="15.75" customHeight="1">
      <c r="B17" s="62">
        <v>10</v>
      </c>
      <c r="C17" s="63" t="s">
        <v>343</v>
      </c>
      <c r="D17" s="93">
        <f>'PLANILHA ORÇAMENTÁRIA'!M148</f>
        <v>22071.81</v>
      </c>
      <c r="E17" s="95"/>
      <c r="F17" s="64">
        <f t="shared" si="8"/>
        <v>0</v>
      </c>
      <c r="G17" s="95">
        <v>1</v>
      </c>
      <c r="H17" s="64">
        <f t="shared" si="9"/>
        <v>22071.81</v>
      </c>
      <c r="I17" s="95"/>
      <c r="J17" s="64">
        <f t="shared" si="10"/>
        <v>0</v>
      </c>
      <c r="K17" s="56"/>
      <c r="L17" s="65">
        <f t="shared" si="0"/>
        <v>100</v>
      </c>
      <c r="M17" s="64">
        <f t="shared" si="4"/>
        <v>22071.81</v>
      </c>
      <c r="N17" s="78"/>
    </row>
    <row r="18" spans="2:14" ht="15.75" customHeight="1">
      <c r="B18" s="62">
        <v>11</v>
      </c>
      <c r="C18" s="63" t="s">
        <v>344</v>
      </c>
      <c r="D18" s="93">
        <f>'PLANILHA ORÇAMENTÁRIA'!M165</f>
        <v>79696.759999999995</v>
      </c>
      <c r="E18" s="95"/>
      <c r="F18" s="64">
        <f t="shared" si="1"/>
        <v>0</v>
      </c>
      <c r="G18" s="95">
        <v>0.5</v>
      </c>
      <c r="H18" s="64">
        <f t="shared" ref="H18:H23" si="11">G18*$D18</f>
        <v>39848.379999999997</v>
      </c>
      <c r="I18" s="95">
        <v>0.5</v>
      </c>
      <c r="J18" s="64">
        <f t="shared" si="10"/>
        <v>39848.379999999997</v>
      </c>
      <c r="K18" s="56"/>
      <c r="L18" s="65">
        <f t="shared" si="0"/>
        <v>100</v>
      </c>
      <c r="M18" s="64">
        <f t="shared" si="4"/>
        <v>79696.759999999995</v>
      </c>
      <c r="N18" s="78"/>
    </row>
    <row r="19" spans="2:14" ht="15.75" customHeight="1">
      <c r="B19" s="62">
        <v>12</v>
      </c>
      <c r="C19" s="63" t="s">
        <v>345</v>
      </c>
      <c r="D19" s="93">
        <f>'PLANILHA ORÇAMENTÁRIA'!M205</f>
        <v>26434.25</v>
      </c>
      <c r="E19" s="95">
        <v>0.5</v>
      </c>
      <c r="F19" s="64">
        <f t="shared" si="1"/>
        <v>13217.13</v>
      </c>
      <c r="G19" s="95">
        <v>0.5</v>
      </c>
      <c r="H19" s="64">
        <f>ROUNDDOWN(G19*$D19,2)</f>
        <v>13217.12</v>
      </c>
      <c r="I19" s="95"/>
      <c r="J19" s="64">
        <f t="shared" si="10"/>
        <v>0</v>
      </c>
      <c r="K19" s="56"/>
      <c r="L19" s="65">
        <f t="shared" si="0"/>
        <v>100</v>
      </c>
      <c r="M19" s="64">
        <f t="shared" si="4"/>
        <v>26434.25</v>
      </c>
      <c r="N19" s="78"/>
    </row>
    <row r="20" spans="2:14" ht="15.75" customHeight="1">
      <c r="B20" s="62">
        <v>13</v>
      </c>
      <c r="C20" s="63" t="s">
        <v>346</v>
      </c>
      <c r="D20" s="93">
        <f>'PLANILHA ORÇAMENTÁRIA'!M216</f>
        <v>1613.36</v>
      </c>
      <c r="E20" s="95">
        <v>0.5</v>
      </c>
      <c r="F20" s="64">
        <f>E20*$D20</f>
        <v>806.68</v>
      </c>
      <c r="G20" s="95">
        <v>0.5</v>
      </c>
      <c r="H20" s="64">
        <f>G20*$D20</f>
        <v>806.68</v>
      </c>
      <c r="I20" s="95"/>
      <c r="J20" s="64">
        <f>I20*$D20</f>
        <v>0</v>
      </c>
      <c r="K20" s="56"/>
      <c r="L20" s="65">
        <f t="shared" si="0"/>
        <v>100</v>
      </c>
      <c r="M20" s="64">
        <f t="shared" si="4"/>
        <v>1613.36</v>
      </c>
      <c r="N20" s="78"/>
    </row>
    <row r="21" spans="2:14" ht="15.75" customHeight="1">
      <c r="B21" s="62">
        <v>14</v>
      </c>
      <c r="C21" s="63" t="s">
        <v>347</v>
      </c>
      <c r="D21" s="93">
        <f>'PLANILHA ORÇAMENTÁRIA'!M236</f>
        <v>4009.93</v>
      </c>
      <c r="E21" s="95">
        <v>0.5</v>
      </c>
      <c r="F21" s="64">
        <f t="shared" ref="F21:F22" si="12">E21*$D21</f>
        <v>2004.97</v>
      </c>
      <c r="G21" s="95">
        <v>0.5</v>
      </c>
      <c r="H21" s="64">
        <f>ROUNDDOWN(G21*$D21,2)</f>
        <v>2004.96</v>
      </c>
      <c r="I21" s="95"/>
      <c r="J21" s="64">
        <f t="shared" ref="J21:J23" si="13">I21*$D21</f>
        <v>0</v>
      </c>
      <c r="K21" s="56"/>
      <c r="L21" s="65">
        <f t="shared" si="0"/>
        <v>100</v>
      </c>
      <c r="M21" s="64">
        <f t="shared" si="4"/>
        <v>4009.93</v>
      </c>
      <c r="N21" s="78"/>
    </row>
    <row r="22" spans="2:14" ht="15.75" customHeight="1">
      <c r="B22" s="62">
        <v>15</v>
      </c>
      <c r="C22" s="63" t="s">
        <v>348</v>
      </c>
      <c r="D22" s="93">
        <f>'PLANILHA ORÇAMENTÁRIA'!M248</f>
        <v>4160.5600000000004</v>
      </c>
      <c r="E22" s="95"/>
      <c r="F22" s="64">
        <f t="shared" si="12"/>
        <v>0</v>
      </c>
      <c r="G22" s="95">
        <v>0.5</v>
      </c>
      <c r="H22" s="64">
        <f t="shared" ref="H22" si="14">G22*$D22</f>
        <v>2080.2800000000002</v>
      </c>
      <c r="I22" s="95">
        <v>0.5</v>
      </c>
      <c r="J22" s="64">
        <f t="shared" si="13"/>
        <v>2080.2800000000002</v>
      </c>
      <c r="K22" s="56"/>
      <c r="L22" s="65">
        <f t="shared" si="0"/>
        <v>100</v>
      </c>
      <c r="M22" s="64">
        <f t="shared" si="4"/>
        <v>4160.5600000000004</v>
      </c>
      <c r="N22" s="78"/>
    </row>
    <row r="23" spans="2:14" ht="15.75" customHeight="1">
      <c r="B23" s="62">
        <v>16</v>
      </c>
      <c r="C23" s="63" t="s">
        <v>349</v>
      </c>
      <c r="D23" s="93">
        <f>'PLANILHA ORÇAMENTÁRIA'!M263</f>
        <v>6392.97</v>
      </c>
      <c r="E23" s="95"/>
      <c r="F23" s="64">
        <f t="shared" ref="F23" si="15">E23*$D23</f>
        <v>0</v>
      </c>
      <c r="G23" s="95"/>
      <c r="H23" s="64">
        <f t="shared" si="11"/>
        <v>0</v>
      </c>
      <c r="I23" s="95">
        <v>1</v>
      </c>
      <c r="J23" s="64">
        <f t="shared" si="13"/>
        <v>6392.97</v>
      </c>
      <c r="K23" s="56"/>
      <c r="L23" s="65">
        <f t="shared" si="0"/>
        <v>100</v>
      </c>
      <c r="M23" s="64">
        <f t="shared" si="4"/>
        <v>6392.97</v>
      </c>
      <c r="N23" s="78"/>
    </row>
    <row r="24" spans="2:14" ht="15.75" customHeight="1">
      <c r="B24" s="62">
        <v>17</v>
      </c>
      <c r="C24" s="63" t="s">
        <v>350</v>
      </c>
      <c r="D24" s="93">
        <f>'PLANILHA ORÇAMENTÁRIA'!M269</f>
        <v>5553.35</v>
      </c>
      <c r="E24" s="95"/>
      <c r="F24" s="64">
        <f>E24*$D24</f>
        <v>0</v>
      </c>
      <c r="G24" s="95"/>
      <c r="H24" s="64">
        <f>G24*$D24</f>
        <v>0</v>
      </c>
      <c r="I24" s="95">
        <v>1</v>
      </c>
      <c r="J24" s="64">
        <f>I24*$D24</f>
        <v>5553.35</v>
      </c>
      <c r="K24" s="56"/>
      <c r="L24" s="65">
        <f t="shared" si="0"/>
        <v>100</v>
      </c>
      <c r="M24" s="64">
        <f t="shared" si="4"/>
        <v>5553.35</v>
      </c>
      <c r="N24" s="78"/>
    </row>
    <row r="25" spans="2:14" ht="15.75" customHeight="1">
      <c r="B25" s="62">
        <v>18</v>
      </c>
      <c r="C25" s="63" t="s">
        <v>351</v>
      </c>
      <c r="D25" s="93">
        <f>'PLANILHA ORÇAMENTÁRIA'!M274</f>
        <v>2639.7</v>
      </c>
      <c r="E25" s="95"/>
      <c r="F25" s="64">
        <f t="shared" ref="F25" si="16">E25*$D25</f>
        <v>0</v>
      </c>
      <c r="G25" s="95"/>
      <c r="H25" s="64">
        <f t="shared" ref="H25" si="17">G25*$D25</f>
        <v>0</v>
      </c>
      <c r="I25" s="95">
        <v>1</v>
      </c>
      <c r="J25" s="64">
        <f t="shared" ref="J25" si="18">I25*$D25</f>
        <v>2639.7</v>
      </c>
      <c r="K25" s="56"/>
      <c r="L25" s="65">
        <f t="shared" si="0"/>
        <v>100</v>
      </c>
      <c r="M25" s="64">
        <f t="shared" si="4"/>
        <v>2639.7</v>
      </c>
      <c r="N25" s="78"/>
    </row>
    <row r="26" spans="2:14" ht="15.75" customHeight="1" thickBot="1">
      <c r="B26" s="163"/>
      <c r="C26" s="163"/>
      <c r="D26" s="164"/>
      <c r="E26" s="66"/>
      <c r="F26" s="67"/>
      <c r="G26" s="66"/>
      <c r="H26" s="67"/>
      <c r="I26" s="66"/>
      <c r="J26" s="67"/>
      <c r="K26" s="56"/>
      <c r="L26" s="66"/>
      <c r="M26" s="67"/>
      <c r="N26" s="57"/>
    </row>
    <row r="27" spans="2:14" ht="15.75" customHeight="1" thickBot="1">
      <c r="B27" s="6"/>
      <c r="C27" s="68" t="s">
        <v>16</v>
      </c>
      <c r="D27" s="103">
        <f>SUMIF(D8:D25,"&gt;0")</f>
        <v>527979.23</v>
      </c>
      <c r="E27" s="69">
        <f>IF(D27,F27/$D$27,0)</f>
        <v>0.32290000000000002</v>
      </c>
      <c r="F27" s="70">
        <f>SUMIF(F7:F26,"&gt;0")</f>
        <v>170490.72</v>
      </c>
      <c r="G27" s="69">
        <f>IF(D27,H27/$D$27,0)</f>
        <v>0.3483</v>
      </c>
      <c r="H27" s="70">
        <f>SUMIF(H7:H26,"&gt;0")</f>
        <v>183875.38</v>
      </c>
      <c r="I27" s="69">
        <f>IF(F27,J27/$D$27,0)</f>
        <v>0.32879999999999998</v>
      </c>
      <c r="J27" s="70">
        <f>SUMIF(J7:J26,"&gt;0")</f>
        <v>173613.13</v>
      </c>
      <c r="K27" s="56"/>
      <c r="L27" s="71" t="s">
        <v>16</v>
      </c>
      <c r="M27" s="72" t="s">
        <v>22</v>
      </c>
      <c r="N27" s="57"/>
    </row>
    <row r="28" spans="2:14" ht="15.75" customHeight="1" thickBot="1">
      <c r="B28" s="73"/>
      <c r="C28" s="74"/>
      <c r="D28" s="94" t="s">
        <v>24</v>
      </c>
      <c r="E28" s="75">
        <f t="shared" ref="E28:F28" si="19">E27</f>
        <v>0.32290000000000002</v>
      </c>
      <c r="F28" s="76">
        <f t="shared" si="19"/>
        <v>170490.72</v>
      </c>
      <c r="G28" s="75">
        <f t="shared" ref="G28:H28" si="20">G27+E28</f>
        <v>0.67120000000000002</v>
      </c>
      <c r="H28" s="76">
        <f t="shared" si="20"/>
        <v>354366.1</v>
      </c>
      <c r="I28" s="75">
        <f t="shared" ref="I28" si="21">I27+G28</f>
        <v>1</v>
      </c>
      <c r="J28" s="76">
        <f t="shared" ref="J28" si="22">J27+H28</f>
        <v>527979.23</v>
      </c>
      <c r="K28" s="56"/>
      <c r="L28" s="102">
        <f>IF(D27,M28/D27,0)</f>
        <v>1</v>
      </c>
      <c r="M28" s="77">
        <f>SUMIF(M8:M25,"&gt;0")</f>
        <v>527979.23</v>
      </c>
      <c r="N28" s="57"/>
    </row>
    <row r="29" spans="2:14" ht="15.75" customHeight="1"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</row>
    <row r="30" spans="2:14" ht="15.75" customHeight="1"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</row>
    <row r="31" spans="2:14" ht="15.75" customHeight="1"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</row>
    <row r="32" spans="2:14" ht="15.75" customHeight="1"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</row>
    <row r="33" spans="2:13" ht="15.75" customHeight="1"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</row>
    <row r="34" spans="2:13" ht="15.75" customHeight="1"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</row>
    <row r="35" spans="2:13" ht="15.75" customHeight="1"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</row>
    <row r="36" spans="2:13" ht="15.75" customHeight="1"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</row>
    <row r="37" spans="2:13" ht="15.75" customHeight="1"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</row>
    <row r="38" spans="2:13" ht="15.75" customHeight="1">
      <c r="B38" s="57"/>
      <c r="C38" s="42" t="s">
        <v>33</v>
      </c>
      <c r="D38" s="57"/>
      <c r="E38" s="57"/>
      <c r="F38" s="57"/>
      <c r="G38" s="57"/>
      <c r="H38" s="57"/>
      <c r="I38" s="57"/>
      <c r="J38" s="57"/>
      <c r="K38" s="57"/>
      <c r="L38" s="57"/>
      <c r="M38" s="57"/>
    </row>
    <row r="39" spans="2:13" ht="15.75" customHeight="1">
      <c r="B39" s="57"/>
      <c r="C39" s="84" t="s">
        <v>36</v>
      </c>
      <c r="D39" s="57"/>
      <c r="E39" s="57"/>
      <c r="F39" s="57"/>
      <c r="G39" s="57"/>
      <c r="H39" s="57"/>
      <c r="I39" s="57"/>
      <c r="J39" s="57"/>
      <c r="K39" s="57"/>
      <c r="L39" s="57"/>
      <c r="M39" s="57"/>
    </row>
    <row r="40" spans="2:13" ht="15.75" customHeight="1">
      <c r="B40" s="57"/>
      <c r="C40" s="83" t="s">
        <v>190</v>
      </c>
      <c r="D40" s="57"/>
      <c r="E40" s="57"/>
      <c r="F40" s="57"/>
      <c r="G40" s="57"/>
      <c r="H40" s="57"/>
      <c r="I40" s="57"/>
      <c r="J40" s="57"/>
      <c r="K40" s="57"/>
      <c r="L40" s="57"/>
      <c r="M40" s="57"/>
    </row>
    <row r="41" spans="2:13" ht="15.75" customHeight="1">
      <c r="B41" s="57"/>
      <c r="C41" s="83" t="s">
        <v>191</v>
      </c>
      <c r="D41" s="57"/>
      <c r="E41" s="57"/>
      <c r="F41" s="57"/>
      <c r="G41" s="57"/>
      <c r="H41" s="57"/>
      <c r="I41" s="57"/>
      <c r="J41" s="57"/>
      <c r="K41" s="57"/>
      <c r="L41" s="57"/>
      <c r="M41" s="57"/>
    </row>
    <row r="42" spans="2:13" ht="15.75" customHeight="1"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</row>
  </sheetData>
  <mergeCells count="11">
    <mergeCell ref="B26:D26"/>
    <mergeCell ref="B5:B6"/>
    <mergeCell ref="C5:C6"/>
    <mergeCell ref="D5:D6"/>
    <mergeCell ref="B2:M3"/>
    <mergeCell ref="L5:M5"/>
    <mergeCell ref="B7:D7"/>
    <mergeCell ref="E5:F5"/>
    <mergeCell ref="B4:M4"/>
    <mergeCell ref="G5:H5"/>
    <mergeCell ref="I5:J5"/>
  </mergeCells>
  <conditionalFormatting sqref="L8:L25">
    <cfRule type="cellIs" dxfId="1" priority="1" operator="lessThan">
      <formula>100</formula>
    </cfRule>
    <cfRule type="cellIs" dxfId="0" priority="2" operator="greaterThan">
      <formula>100</formula>
    </cfRule>
  </conditionalFormatting>
  <pageMargins left="0.51181102362204722" right="0.51181102362204722" top="0.78740157480314965" bottom="0.78740157480314965" header="0.51181102362204722" footer="0.31496062992125984"/>
  <pageSetup paperSize="9" scale="65" fitToHeight="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1023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PLANILHA ORÇAMENTÁRIA</vt:lpstr>
      <vt:lpstr>CRONOGRAMA</vt:lpstr>
      <vt:lpstr>CRONOGRAMA!Area_de_impressao</vt:lpstr>
      <vt:lpstr>'PLANILHA ORÇAMENTÁRIA'!Area_de_impressao</vt:lpstr>
      <vt:lpstr>'PLANILHA ORÇAMENTÁRIA'!Print_Titles</vt:lpstr>
      <vt:lpstr>'PLANILHA ORÇAMENTÁRIA'!Titulos_de_impressao</vt:lpstr>
    </vt:vector>
  </TitlesOfParts>
  <Company>Prefeitura Municipal de Videira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Orçamento (Licitação) - Reforma CAPS Vinhedo</dc:title>
  <dc:subject>Planilha orçamentária</dc:subject>
  <dc:creator>Alexandro Souza</dc:creator>
  <cp:keywords>CAPS Vinhedo</cp:keywords>
  <dc:description>Aproveitamento de planilha anterior, 80% concluída</dc:description>
  <cp:lastModifiedBy>Felipe Bogoni</cp:lastModifiedBy>
  <cp:revision>268</cp:revision>
  <cp:lastPrinted>2026-08-07T19:26:42Z</cp:lastPrinted>
  <dcterms:created xsi:type="dcterms:W3CDTF">2017-12-12T08:29:17Z</dcterms:created>
  <dcterms:modified xsi:type="dcterms:W3CDTF">2026-08-11T19:46:38Z</dcterms:modified>
  <cp:category>Orçamentos e cronogramas</cp:category>
  <cp:contentStatus>Em desenvolvimento</cp:contentStatus>
  <dc:language>pt-BR</dc:language>
</cp:coreProperties>
</file>