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PROJETOS\DPTO DE PROJETOS\PROJETOS 2023\WENCESLAU BORINI - RECOMPOSIÇÃO DE BASE E CAPA\"/>
    </mc:Choice>
  </mc:AlternateContent>
  <xr:revisionPtr revIDLastSave="0" documentId="13_ncr:1_{68419E15-E8F1-4918-AC9D-7EF37F70B816}" xr6:coauthVersionLast="47" xr6:coauthVersionMax="47" xr10:uidLastSave="{00000000-0000-0000-0000-000000000000}"/>
  <bookViews>
    <workbookView xWindow="-120" yWindow="-120" windowWidth="29040" windowHeight="15840" tabRatio="863" xr2:uid="{00000000-000D-0000-FFFF-FFFF00000000}"/>
  </bookViews>
  <sheets>
    <sheet name="orcamento" sheetId="1" r:id="rId1"/>
    <sheet name="cronograma" sheetId="2" r:id="rId2"/>
    <sheet name="BDI" sheetId="18" r:id="rId3"/>
    <sheet name="composições" sheetId="19" r:id="rId4"/>
    <sheet name="Mob e Desmob" sheetId="33" r:id="rId5"/>
    <sheet name="Quantitativo" sheetId="20" r:id="rId6"/>
    <sheet name="MERCADO" sheetId="31" r:id="rId7"/>
  </sheets>
  <definedNames>
    <definedName name="_xlnm.Print_Area" localSheetId="2">BDI!$B$2:$E$40</definedName>
    <definedName name="_xlnm.Print_Area" localSheetId="3">composições!$B$1:$I$365</definedName>
    <definedName name="_xlnm.Print_Area" localSheetId="1">cronograma!$B$8:$M$30</definedName>
    <definedName name="_xlnm.Print_Area" localSheetId="6">MERCADO!$B$24:$L$79</definedName>
    <definedName name="_xlnm.Print_Area" localSheetId="4">'Mob e Desmob'!$B$1:$L$51</definedName>
    <definedName name="_xlnm.Print_Area" localSheetId="5">Quantitativo!$A$1:$I$105</definedName>
  </definedNames>
  <calcPr calcId="191029"/>
</workbook>
</file>

<file path=xl/calcChain.xml><?xml version="1.0" encoding="utf-8"?>
<calcChain xmlns="http://schemas.openxmlformats.org/spreadsheetml/2006/main">
  <c r="I28" i="1" l="1"/>
  <c r="I29" i="1"/>
  <c r="I30" i="1"/>
  <c r="I31" i="1"/>
  <c r="I32" i="1"/>
  <c r="I33" i="1"/>
  <c r="I34" i="1"/>
  <c r="I35" i="1"/>
  <c r="I36" i="1"/>
  <c r="I37" i="1"/>
  <c r="I27" i="1"/>
  <c r="I24" i="1"/>
  <c r="I23" i="1"/>
  <c r="I18" i="1"/>
  <c r="I19" i="1"/>
  <c r="I20" i="1"/>
  <c r="I21" i="1"/>
  <c r="I17" i="1"/>
  <c r="J31" i="1"/>
  <c r="I38" i="20"/>
  <c r="G40" i="20" s="1"/>
  <c r="H40" i="20" s="1"/>
  <c r="H33" i="20"/>
  <c r="I33" i="20" s="1"/>
  <c r="G35" i="20" s="1"/>
  <c r="I35" i="20" s="1"/>
  <c r="B33" i="20"/>
  <c r="E31" i="20"/>
  <c r="G28" i="20"/>
  <c r="I28" i="20" s="1"/>
  <c r="G27" i="20"/>
  <c r="I27" i="20" s="1"/>
  <c r="I19" i="20"/>
  <c r="G21" i="20" s="1"/>
  <c r="I21" i="20" s="1"/>
  <c r="H14" i="20"/>
  <c r="G16" i="20" s="1"/>
  <c r="I16" i="20" s="1"/>
  <c r="G12" i="20"/>
  <c r="I12" i="20" s="1"/>
  <c r="B14" i="20"/>
  <c r="I10" i="20"/>
  <c r="B10" i="20"/>
  <c r="J16" i="1"/>
  <c r="F21" i="1"/>
  <c r="F19" i="1"/>
  <c r="J15" i="1"/>
  <c r="I15" i="1"/>
  <c r="G32" i="1" l="1"/>
  <c r="J32" i="1" s="1"/>
  <c r="G31" i="1"/>
  <c r="G29" i="1"/>
  <c r="G28" i="1"/>
  <c r="G17" i="1"/>
  <c r="I336" i="19"/>
  <c r="I329" i="19"/>
  <c r="I330" i="19"/>
  <c r="I331" i="19"/>
  <c r="I332" i="19"/>
  <c r="I333" i="19"/>
  <c r="I334" i="19"/>
  <c r="I335" i="19"/>
  <c r="I328" i="19"/>
  <c r="I323" i="19"/>
  <c r="I316" i="19"/>
  <c r="I317" i="19"/>
  <c r="I318" i="19"/>
  <c r="I319" i="19"/>
  <c r="I320" i="19"/>
  <c r="I321" i="19"/>
  <c r="I322" i="19"/>
  <c r="I315" i="19"/>
  <c r="I282" i="19"/>
  <c r="I281" i="19"/>
  <c r="I239" i="19"/>
  <c r="I214" i="19"/>
  <c r="I220" i="19"/>
  <c r="I221" i="19"/>
  <c r="I222" i="19"/>
  <c r="I223" i="19"/>
  <c r="I224" i="19"/>
  <c r="I225" i="19"/>
  <c r="I226" i="19"/>
  <c r="I227" i="19"/>
  <c r="I228" i="19"/>
  <c r="I229" i="19"/>
  <c r="I230" i="19"/>
  <c r="I231" i="19"/>
  <c r="I232" i="19"/>
  <c r="I233" i="19"/>
  <c r="I234" i="19"/>
  <c r="I235" i="19"/>
  <c r="I236" i="19"/>
  <c r="I237" i="19"/>
  <c r="I238" i="19"/>
  <c r="I219" i="19"/>
  <c r="I213" i="19"/>
  <c r="I208" i="19"/>
  <c r="I209" i="19"/>
  <c r="I210" i="19"/>
  <c r="I211" i="19"/>
  <c r="I212" i="19"/>
  <c r="I207" i="19"/>
  <c r="F34" i="1"/>
  <c r="J33" i="1"/>
  <c r="J36" i="1"/>
  <c r="F29" i="1"/>
  <c r="F28" i="1"/>
  <c r="F37" i="1"/>
  <c r="F31" i="1"/>
  <c r="F24" i="1"/>
  <c r="J29" i="1" l="1"/>
  <c r="J28" i="1"/>
  <c r="J37" i="1"/>
  <c r="J34" i="1"/>
  <c r="J22" i="1"/>
  <c r="J35" i="1"/>
  <c r="J30" i="1" l="1"/>
  <c r="J25" i="1"/>
  <c r="J38" i="1" s="1"/>
  <c r="J26" i="1"/>
  <c r="D3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Usuário do Windows</author>
  </authors>
  <commentList>
    <comment ref="K24" authorId="0" shapeId="0" xr:uid="{00000000-0006-0000-0000-000002000000}">
      <text>
        <r>
          <rPr>
            <b/>
            <sz val="9"/>
            <color indexed="81"/>
            <rFont val="Segoe UI"/>
            <family val="2"/>
          </rPr>
          <t xml:space="preserve">CONFERIR SE É LEITO NATURAL OU PAVIMENTADO...
*97912 (NATURAL)
*97914 (PAVIMENTADO)
*95875 ou 95876 (PAVIMENTADO)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Vinícius</author>
  </authors>
  <commentList>
    <comment ref="E35" authorId="0" shapeId="0" xr:uid="{9C311012-BDF3-4622-AB00-6261B37C6DE8}">
      <text>
        <r>
          <rPr>
            <b/>
            <sz val="9"/>
            <color indexed="81"/>
            <rFont val="Segoe UI"/>
            <family val="2"/>
          </rPr>
          <t>Vinícius:</t>
        </r>
        <r>
          <rPr>
            <sz val="9"/>
            <color indexed="81"/>
            <rFont val="Segoe UI"/>
            <family val="2"/>
          </rPr>
          <t xml:space="preserve">
Conferir valor Da Clande com peso especifico</t>
        </r>
      </text>
    </comment>
  </commentList>
</comments>
</file>

<file path=xl/sharedStrings.xml><?xml version="1.0" encoding="utf-8"?>
<sst xmlns="http://schemas.openxmlformats.org/spreadsheetml/2006/main" count="2179" uniqueCount="623">
  <si>
    <t xml:space="preserve">ITEM  </t>
  </si>
  <si>
    <t>DESCRIÇÃO</t>
  </si>
  <si>
    <t>UN</t>
  </si>
  <si>
    <t>QUANT</t>
  </si>
  <si>
    <t>TOTAL</t>
  </si>
  <si>
    <t>ITEM</t>
  </si>
  <si>
    <t>%</t>
  </si>
  <si>
    <t>TOTAL ACUMULADO</t>
  </si>
  <si>
    <t>ONDE:</t>
  </si>
  <si>
    <t>BDI =</t>
  </si>
  <si>
    <t>Brita n 2</t>
  </si>
  <si>
    <t>∑</t>
  </si>
  <si>
    <t>M</t>
  </si>
  <si>
    <t>M2</t>
  </si>
  <si>
    <t>H</t>
  </si>
  <si>
    <t>M3</t>
  </si>
  <si>
    <t>CHP</t>
  </si>
  <si>
    <t>T</t>
  </si>
  <si>
    <t>M3XKM</t>
  </si>
  <si>
    <t>CHI</t>
  </si>
  <si>
    <t>Unidade</t>
  </si>
  <si>
    <t>CÓDIGO</t>
  </si>
  <si>
    <t>FONTE</t>
  </si>
  <si>
    <t>COMPOSIÇÃO</t>
  </si>
  <si>
    <t>SINALIZAÇÃO VIÁRIA</t>
  </si>
  <si>
    <t>DRENAGEM PLUVIAL</t>
  </si>
  <si>
    <t xml:space="preserve">OBRAS COMPLEMENTARES </t>
  </si>
  <si>
    <t>MPA002</t>
  </si>
  <si>
    <t>MPA003</t>
  </si>
  <si>
    <t>MPA004</t>
  </si>
  <si>
    <t>MPA005</t>
  </si>
  <si>
    <t>MPA008</t>
  </si>
  <si>
    <t>MPA009</t>
  </si>
  <si>
    <t>MPA018</t>
  </si>
  <si>
    <t>MPA020</t>
  </si>
  <si>
    <t>Empresas</t>
  </si>
  <si>
    <t>Descrição</t>
  </si>
  <si>
    <t>O valor do BDI é obtido pela fórmula e taxas abaixo</t>
  </si>
  <si>
    <t xml:space="preserve">FÓRMULA BDI </t>
  </si>
  <si>
    <t>BDI=</t>
  </si>
  <si>
    <t xml:space="preserve"> (1+AC+S+R+G)(1+DF)(1+L)  </t>
  </si>
  <si>
    <t>_______________________________________</t>
  </si>
  <si>
    <t>(1-I)</t>
  </si>
  <si>
    <t>AC= taxa de administração central</t>
  </si>
  <si>
    <t>S=taxa de seguros</t>
  </si>
  <si>
    <t>R=taxa de riscos</t>
  </si>
  <si>
    <t>G=taxa de garantias</t>
  </si>
  <si>
    <t>DF=taxa de despesas financeiras</t>
  </si>
  <si>
    <t>L=taxa de lucro / remuneração</t>
  </si>
  <si>
    <t>I1: PIS e COFINS</t>
  </si>
  <si>
    <t>I2: ISSQN (conforme legislação municipal)</t>
  </si>
  <si>
    <t>TEMOS ENTÃO ENTRANDO COM OS DADOS NA FÓRMULA</t>
  </si>
  <si>
    <t>CPA005</t>
  </si>
  <si>
    <t>CPA007</t>
  </si>
  <si>
    <t>CPA009</t>
  </si>
  <si>
    <t>CPA010</t>
  </si>
  <si>
    <t>CPA012</t>
  </si>
  <si>
    <t>Chapisco traço 1:4 (cimento e areia media), espessura 0,5cm, preparo manual da argamassa</t>
  </si>
  <si>
    <t>Concreto magro fck=15Mpa, incluido preparo mecanico, lancamento  adensamento</t>
  </si>
  <si>
    <t>Meio Fio Tipo 2 (reto) 6x6x30</t>
  </si>
  <si>
    <t>Alvenaria de blocos de concreto estrutural 14x19x39cm, espessura 14cm, assentados com argamassa traco 1:0,25:4 (cimento, cal e areia)</t>
  </si>
  <si>
    <t>Reboco argamassa traço 1:2 (cal e areia fina), espessura 0,5cm, preparo mecânico da argamassa</t>
  </si>
  <si>
    <t>Reaterro apiloado (manual)</t>
  </si>
  <si>
    <t>Grelha de Concreto</t>
  </si>
  <si>
    <t>ASSENTADOR DE TUBOS COM ENCARGOS COMPLEMENTARES</t>
  </si>
  <si>
    <t>AUXILIAR DE TOPÓGRAFO COM ENCARGOS COMPLEMENTARES</t>
  </si>
  <si>
    <t>CALCETEIRO COM ENCARGOS COMPLEMENTARES</t>
  </si>
  <si>
    <t>CARPINTEIRO DE FORMAS COM ENCARGOS COMPLEMENTARES</t>
  </si>
  <si>
    <t>NIVELADOR COM ENCARGOS COMPLEMENTARES</t>
  </si>
  <si>
    <t>PEDREIRO COM ENCARGOS COMPLEMENTARES</t>
  </si>
  <si>
    <t>SERRALHEIRO COM ENCARGOS COMPLEMENTARES</t>
  </si>
  <si>
    <t>SERVENTE COM ENCARGOS COMPLEMENTARES</t>
  </si>
  <si>
    <t xml:space="preserve">∑ </t>
  </si>
  <si>
    <t>Locação da obra com uso de equipamentos topográficos, inclusive topógrafo</t>
  </si>
  <si>
    <t>Placa de indicação do nome da rua 25 x 50 cm com poste de aço galvanizado  chumbada em sapata de concreto, (fornecimento dos materiais e instalação)</t>
  </si>
  <si>
    <t>PAVIMENTAÇÃO ASFÁLTICA</t>
  </si>
  <si>
    <t xml:space="preserve">PAVIMENTAÇÃO  </t>
  </si>
  <si>
    <t>CAMADAS CONSTITUINTES DO PAVIMENTO</t>
  </si>
  <si>
    <t>MEIO FIO</t>
  </si>
  <si>
    <t>Uni.</t>
  </si>
  <si>
    <t>Cód.</t>
  </si>
  <si>
    <t>Coefi.</t>
  </si>
  <si>
    <t>Valor uni.</t>
  </si>
  <si>
    <t>Fonte</t>
  </si>
  <si>
    <t>Valor s/BDI</t>
  </si>
  <si>
    <t>TERRAPLANAGEM</t>
  </si>
  <si>
    <t>Concreto magro fck=15Mpa, incluido preparo mecanico, lancamento  adensamento para preenchimento dos blocos</t>
  </si>
  <si>
    <t>Alvenaria de blocos de concreto 14x19x39cm, espessura 14cm, assentados com argamassa traco 1:0,25:4 (cimento, cal e areia)</t>
  </si>
  <si>
    <t>DESCRIÇÃO DO CÁLCULO</t>
  </si>
  <si>
    <t xml:space="preserve">Somatório das àreas de pavimentação </t>
  </si>
  <si>
    <t>Volume              (m³)</t>
  </si>
  <si>
    <t>Fator de empolamento</t>
  </si>
  <si>
    <t>Somatório dos comprimentos em planta</t>
  </si>
  <si>
    <t>Área           (m²)</t>
  </si>
  <si>
    <t>Comprimento       (m)</t>
  </si>
  <si>
    <t>Espessura       (m)</t>
  </si>
  <si>
    <t>Volume       (m³)</t>
  </si>
  <si>
    <t>Servente com encargos complementares</t>
  </si>
  <si>
    <t>Área de pavimentação retirada em AutoCad</t>
  </si>
  <si>
    <t>Área               (m²)</t>
  </si>
  <si>
    <t>Espessura      (m)</t>
  </si>
  <si>
    <t>Espessura              (m)</t>
  </si>
  <si>
    <t>Peso Especifico              (t)</t>
  </si>
  <si>
    <t>Comprimento               (m)</t>
  </si>
  <si>
    <t>Transporte de CAUQ considerando a Usina mais próxima</t>
  </si>
  <si>
    <t>Expessura da fresagem X área de fresagem retirada no AutoCad</t>
  </si>
  <si>
    <t>Largura               (m)</t>
  </si>
  <si>
    <t>Comprimento da faixa x Largura da faixa</t>
  </si>
  <si>
    <t>Área do simbolo        (m²)</t>
  </si>
  <si>
    <t>Somatório de unidades retirada do projeto</t>
  </si>
  <si>
    <t>Espessura               (m)</t>
  </si>
  <si>
    <t>1º MES</t>
  </si>
  <si>
    <t>2º MES</t>
  </si>
  <si>
    <t>3º MES</t>
  </si>
  <si>
    <t>4º MES</t>
  </si>
  <si>
    <t>DESENHISTA DETALHISTA COM ENCARGOS COMPLEMENTARES</t>
  </si>
  <si>
    <t>ENCARREGADO GERAL COM ENCARGOS COMPLEMENTARES</t>
  </si>
  <si>
    <t>ENGENHEIRO CIVIL DE OBRA PLENO COM ENCARGOS COMPLEMENTARES</t>
  </si>
  <si>
    <t>MESTRE DE OBRAS COM ENCARGOS COMPLEMENTARES</t>
  </si>
  <si>
    <t>TOPOGRAFO COM ENCARGOS COMPLEMENTARES</t>
  </si>
  <si>
    <t>REATERRO MANUAL DE VALAS COM COMPACTAÇÃO MECANIZADA. AF_04/2016</t>
  </si>
  <si>
    <t>Escavação mec. de vala não escorada mat. 1º cat. (40cm excedente para cada lado para trabalhabilidade - sobreposição de serviço da abertura da vala para o tubo</t>
  </si>
  <si>
    <t>SERVIÇOS INICIAIS</t>
  </si>
  <si>
    <t>Comprimento  da pista      (km)</t>
  </si>
  <si>
    <t>Número de pistas</t>
  </si>
  <si>
    <t>USINA MISTURADORA DE SOLOS, CAPACIDADE DE 200 A 500 TON/H, POTENCIA 75KW - CHP DIURNO. AF_07/2016</t>
  </si>
  <si>
    <t>USINA MISTURADORA DE SOLOS, CAPACIDADE DE 200 A 500 TON/H, POTENCIA 75KW - CHI DIURNO. AF_07/2016</t>
  </si>
  <si>
    <t>Argamassa cimento/areia 1:3 preparo manual</t>
  </si>
  <si>
    <t>Areia Media</t>
  </si>
  <si>
    <t xml:space="preserve">I=taxa de incidência de impostos </t>
  </si>
  <si>
    <t>placa vibratória reversível com motor 4 tempos a gasolina, força centrífuga de 25 kn (2500 kgf), potência 5,5 cv - chp diurno. af_08/2015</t>
  </si>
  <si>
    <t>placa vibratória reversível com motor 4 tempos a gasolina, força centrífuga de 25 kn (2500 kgf), potência 5,5 cv - chi diurno. af_08/2015</t>
  </si>
  <si>
    <t>cortadora de piso com motor 4 tempos a gasolina, potência de 13 hp, com disco de corte diamantado segmentado para concreto, diâmetro de 350 mm, furo de 1" (14 x 1") - chp diurno. af_08/2015</t>
  </si>
  <si>
    <t>cortadora de piso com motor 4 tempos a gasolina, potência de 13 hp, com disco de corte diamantado segmentado para concreto, diâmetro de 350 mm, furo de 1" (14 x 1") - chi diurno. af_08/2015</t>
  </si>
  <si>
    <t>Área  de meio fio                   (m²)</t>
  </si>
  <si>
    <t xml:space="preserve">Retroescavadeira sobre rodas </t>
  </si>
  <si>
    <t>Argamassa traço 1:3 (cimento e areia média) com preparo manual</t>
  </si>
  <si>
    <t>CPA072</t>
  </si>
  <si>
    <t>CPA073</t>
  </si>
  <si>
    <t>CPA080</t>
  </si>
  <si>
    <t>CPA081</t>
  </si>
  <si>
    <t>Bloquete/piso intertravado de concreto - modelo retangular, 20 cm x 20 cm, e = 6 cm, resistencia de 35 mpa (nbr 9781), colorido PODOTÁTIL, posto no local</t>
  </si>
  <si>
    <t xml:space="preserve">Parafuso de ferro galvanizado, sextavado, com rosca interna, acompanha porca e arruela </t>
  </si>
  <si>
    <t xml:space="preserve">Placa de Sinalização em chapa de aço, com pintura totalmente refletiva </t>
  </si>
  <si>
    <t>Barra de ferro galvanizado, barra chata, 1" x 3/16" (l x e)</t>
  </si>
  <si>
    <t>Servente, com engargos complementares</t>
  </si>
  <si>
    <t>Serralheiro, com engargos complementares</t>
  </si>
  <si>
    <t>Concreto magro para base do poste c/ lançamento e adensamento</t>
  </si>
  <si>
    <t xml:space="preserve">Pintura de ligação RR-2C taxa de 0,8 l/m2 com limpeza da superficie, com uso de espargidor, trator de pneus, incluindo operador e materiais </t>
  </si>
  <si>
    <t>Meio fio Pré Moldado de concreto Tipo 1 (arredondado) (6x10)x10x30, incluindo escavação, materiais e serviço</t>
  </si>
  <si>
    <t>Pintura de faixa de pedestre com tinta acrilica branca, incluindo materiais e serviço</t>
  </si>
  <si>
    <t>Pintura de faixa continua simples e=10cm com tinta acrilica branca, incluindo materiais e serviço</t>
  </si>
  <si>
    <t>Meio fio Pré Moldado de concreto Tipo 2 (reto) 6x6x30, incluindo escavação, materiais e serviço</t>
  </si>
  <si>
    <t>Compactação mecânica da área de implantação dos passeios de uma camada média de 20cm com uso de placa vibratória 400kg , incluindo operador</t>
  </si>
  <si>
    <t>Área de implantação descontando as áreas ocupadas pelo meio fio e pelo podotatil</t>
  </si>
  <si>
    <t>ESCAVADEIRA HIDRÁULICA SOBRE ESTEIRAS, CAÇAMBA 0,80 M3, PESO OPERACIONAL 17 T, POTENCIA BRUTA 111 HP - CHP DIURNO. AF_06/2014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</si>
  <si>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</si>
  <si>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ROLO COMPACTADOR VIBRATÓRIO DE UM CILINDRO AÇO LISO, POTÊNCIA 80 HP, PESO OPERACIONAL MÁXIMO 8,1 T, IMPACTO DINÂMICO 16,15 / 9,5 T, LARGURA DE TRABALHO 1,68 M - CHP DIURNO. AF_06/2014</t>
  </si>
  <si>
    <t>MARTELETE OU ROMPEDOR PNEUMÁTICO MANUAL, 28 KG, COM SILENCIADOR - CHP DIURNO. AF_07/2016</t>
  </si>
  <si>
    <t>VASSOURA MECÂNICA REBOCÁVEL COM ESCOVA CILÍNDRICA, LARGURA ÚTIL DE VARRIMENTO DE 2,44 M - CHP DIURNO. AF_06/2014</t>
  </si>
  <si>
    <t>CAMINHÃO PIPA 10.000 L TRUCADO, PESO BRUTO TOTAL 23.000 KG, CARGA ÚTIL MÁXIMA 15.935 KG, DISTÂNCIA ENTRE EIXOS 4,8 M, POTÊNCIA 230 CV, INCLUSIVE TANQUE DE AÇO PARA TRANSPORTE DE ÁGUA - CHP DIURNO. AF_06/2014</t>
  </si>
  <si>
    <t>MOTONIVELADORA POTÊNCIA BÁSICA LÍQUIDA (PRIMEIRA MARCHA) 125 HP, PESO BRUTO 13032 KG, LARGURA DA LÂMINA DE 3,7 M - CHP DIURNO. AF_06/2014</t>
  </si>
  <si>
    <t>PÁ CARREGADEIRA SOBRE RODAS, POTÊNCIA LÍQUIDA 128 HP, CAPACIDADE DA CAÇAMBA 1,7 A 2,8 M3, PESO OPERACIONAL 11632 KG - CHP DIURNO. AF_06/2014</t>
  </si>
  <si>
    <t>ESPARGIDOR DE ASFALTO PRESSURIZADO, TANQUE 6 M3 COM ISOLAÇÃO TÉRMICA, AQUECIDO COM 2 MAÇARICOS, COM BARRA ESPARGIDORA 3,60 M, MONTADO SOBRE CAMINHÃO  TOCO, PBT 14.300 KG, POTÊNCIA 185 CV - CHP DIURNO. AF_08/2015</t>
  </si>
  <si>
    <t>TRATOR DE PNEUS, POTÊNCIA 85 CV, TRAÇÃO 4X4, PESO COM LASTRO DE 4.675 KG - CHP DIURNO. AF_06/2014</t>
  </si>
  <si>
    <t>PLACA VIBRATÓRIA REVERSÍVEL COM MOTOR 4 TEMPOS A GASOLINA, FORÇA CENTRÍFUGA DE 25 KN (2500 KGF), POTÊNCIA 5,5 CV - CHP DIURNO. AF_08/2015</t>
  </si>
  <si>
    <t>CORTADORA DE PISO COM MOTOR 4 TEMPOS A GASOLINA, POTÊNCIA DE 13 HP, COM DISCO DE CORTE DIAMANTADO SEGMENTADO PARA CONCRETO, DIÂMETRO DE 350 MM, FURO DE 1" (14 X 1") - CHP DIURNO. AF_08/2015</t>
  </si>
  <si>
    <t>CAMINHONETE CABINE SIMPLES COM MOTOR 1.6 FLEX, CÂMBIO MANUAL, POTÊNCIA 101/104 CV, 2 PORTAS - CHP DIURNO. AF_11/2015</t>
  </si>
  <si>
    <t>GRUPO GERADOR ESTACIONÁRIO, POTÊNCIA 150 KVA, MOTOR A DIESEL- CHP DIURNO. AF_03/2016</t>
  </si>
  <si>
    <t>ESCAVADEIRA HIDRÁULICA SOBRE ESTEIRAS, CAÇAMBA 0,80 M3, PESO OPERACIONAL 17 T, POTENCIA BRUTA 111 HP - CHI DIURNO. AF_06/2014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</si>
  <si>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</si>
  <si>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ROLO COMPACTADOR VIBRATÓRIO DE UM CILINDRO AÇO LISO, POTÊNCIA 80 HP, PESO OPERACIONAL MÁXIMO 8,1 T, IMPACTO DINÂMICO 16,15 / 9,5 T, LARGURA DE TRABALHO 1,68 M - CHI DIURNO. AF_06/2014</t>
  </si>
  <si>
    <t>VASSOURA MECÂNICA REBOCÁVEL COM ESCOVA CILÍNDRICA, LARGURA ÚTIL DE VARRIMENTO DE 2,44 M - CHI DIURNO. AF_06/2014</t>
  </si>
  <si>
    <t>CAMINHÃO PIPA 10.000 L TRUCADO, PESO BRUTO TOTAL 23.000 KG, CARGA ÚTIL MÁXIMA 15.935 KG, DISTÂNCIA ENTRE EIXOS 4,8 M, POTÊNCIA 230 CV, INCLUSIVE TANQUE DE AÇO PARA TRANSPORTE DE ÁGUA - CHI DIURNO. AF_06/2014</t>
  </si>
  <si>
    <t>MOTONIVELADORA POTÊNCIA BÁSICA LÍQUIDA (PRIMEIRA MARCHA) 125 HP, PESO BRUTO 13032 KG, LARGURA DA LÂMINA DE 3,7 M - CHI DIURNO. AF_06/2014</t>
  </si>
  <si>
    <t>PÁ CARREGADEIRA SOBRE RODAS, POTÊNCIA LÍQUIDA 128 HP, CAPACIDADE DA CAÇAMBA 1,7 A 2,8 M3, PESO OPERACIONAL 11632 KG - CHI DIURNO. AF_06/2014</t>
  </si>
  <si>
    <t>MARTELETE OU ROMPEDOR PNEUMÁTICO MANUAL, 28 KG, COM SILENCIADOR - CHI DIURNO. AF_07/2016</t>
  </si>
  <si>
    <t>TRATOR DE PNEUS, POTÊNCIA 85 CV, TRAÇÃO 4X4, PESO COM LASTRO DE 4.675 KG - CHI DIURNO. AF_06/2014</t>
  </si>
  <si>
    <t>PLACA VIBRATÓRIA REVERSÍVEL COM MOTOR 4 TEMPOS A GASOLINA, FORÇA CENTRÍFUGA DE 25 KN (2500 KGF), POTÊNCIA 5,5 CV - CHI DIURNO. AF_08/2015</t>
  </si>
  <si>
    <t>CORTADORA DE PISO COM MOTOR 4 TEMPOS A GASOLINA, POTÊNCIA DE 13 HP, COM DISCO DE CORTE DIAMANTADO SEGMENTADO PARA CONCRETO, DIÂMETRO DE 350 MM, FURO DE 1" (14 X 1") - CHI DIURNO. AF_08/2015</t>
  </si>
  <si>
    <t>ESPARGIDOR DE ASFALTO PRESSURIZADO, TANQUE 6 M3 COM ISOLAÇÃO TÉRMICA, AQUECIDO COM 2 MAÇARICOS, COM BARRA ESPARGIDORA 3,60 M, MONTADO SOBRE CAMINHÃO  TOCO, PBT 14.300 KG, POTÊNCIA 185 CV - CHI DIURNO. AF_08/2015</t>
  </si>
  <si>
    <t>EMBOÇO, PARA RECEBIMENTO DE CERÂMICA, EM ARGAMASSA TRAÇO 1:2:8, PREPARO MECÂNICO COM BETONEIRA 400L, APLICADO MANUALMENTE EM FACES INTERNAS DE PAREDES, PARA AMBIENTE COM ÁREA MENOR QUE 5M2, ESPESSURA DE 10MM, COM EXECUÇÃO DE TALISCAS. AF_06/2014</t>
  </si>
  <si>
    <t>Concreto armado fck 25 Mpa incl mat, preparo , formas e escoramento, mao de obra p/corte dobragem montagem das formas e preparo e lanc. do concreto</t>
  </si>
  <si>
    <t>Área dos passeios retirada em AutoCad x espessura média de aterro</t>
  </si>
  <si>
    <t>ROLO COMPACTADOR DE PNEUS, ESTATICO, PRESSAO VARIAVEL, POTENCIA 110 HP, PESO SEM/COM LASTRO 10,8/27 T, LARGURA DE ROLAGEM 2,30 M - CHP DIURNO. AF_06/2017</t>
  </si>
  <si>
    <t>ROLO COMPACTADOR DE PNEUS, ESTATICO, PRESSAO VARIAVEL, POTENCIA 110 HP, PESO SEM/COM LASTRO 10,8/27 T, LARGURA DE ROLAGEM 2,30 M - CHI DIURNO. AF_06/2017</t>
  </si>
  <si>
    <t>Calceteiro com encargos complementares</t>
  </si>
  <si>
    <t>Pedreiro, com engargos complementares</t>
  </si>
  <si>
    <t>Servente, com encargos complementares</t>
  </si>
  <si>
    <t>Assentador de tubos, com encargos complementares</t>
  </si>
  <si>
    <t>FAIXA ELEVADA</t>
  </si>
  <si>
    <t>Largura da rampa              (m)</t>
  </si>
  <si>
    <t>Área retirada em CAD</t>
  </si>
  <si>
    <t>Pintura de faixa elevada (triangulos) com tinta acrilica amarela, incluindo materiais e serviço</t>
  </si>
  <si>
    <t>Meio Fio Tipo 1 (arredondado) (6x10)x10x30,</t>
  </si>
  <si>
    <t>CUSTO UNIT. SEM BDI</t>
  </si>
  <si>
    <t>BDI (%)</t>
  </si>
  <si>
    <t>PREÇO UNIT. COM BDI</t>
  </si>
  <si>
    <t>PREÇO TOTAL COM BDI</t>
  </si>
  <si>
    <t>Placa de Regulamentação e ou Advertencia vertical: redonda (Ø 50cm) com chapa de aço e poste em aço galvanizado, chumbada em sapata de concreto</t>
  </si>
  <si>
    <t>CPA093</t>
  </si>
  <si>
    <t>Placa de Regulamentação e ou Advertencia vertical: quadrada (45x45cm) com chapa de aço e poste em aço galvanizado, chumbada em sapata de concreto</t>
  </si>
  <si>
    <t>CPA094</t>
  </si>
  <si>
    <t>Placa de Regulamentação e ou Advertencia vertical: retangular (60x96cm) com chapa de aço e poste em aço galvanizado, chumbada em sapata de concreto</t>
  </si>
  <si>
    <t>CPA095</t>
  </si>
  <si>
    <t>CPA098</t>
  </si>
  <si>
    <t>CPA099</t>
  </si>
  <si>
    <t>CPA100</t>
  </si>
  <si>
    <t>CPA103</t>
  </si>
  <si>
    <t>Martelo Rompedor</t>
  </si>
  <si>
    <t>CPA104</t>
  </si>
  <si>
    <t>Somatório das áreas de pavimento a serem removidos</t>
  </si>
  <si>
    <t>Volume       (m³xKm)</t>
  </si>
  <si>
    <t>Volume proveniente da remoção de pavimentos existentes x coeficiente de empolamento x DMT</t>
  </si>
  <si>
    <t xml:space="preserve">Remoção de pavimento asfáltico com as camadas sem transporte </t>
  </si>
  <si>
    <t>Peso                      (t)</t>
  </si>
  <si>
    <t>(txKm)</t>
  </si>
  <si>
    <t>Transporte do volume proveniente da fresagem x fator de empolamento x DMT</t>
  </si>
  <si>
    <t>MERCADO</t>
  </si>
  <si>
    <t>RAFAEL GÜNTER MÜLLER
Engenheiro Civil  - CREA/SC 127855-2</t>
  </si>
  <si>
    <t xml:space="preserve">Abaixo segue uma lista com valores e nomes de fabricantes. Junto ao nome de cada fabricante há o contato deles e o CNPJ:
Os valores referem-se ao produto posto no local da obra.
Para a composição dos custos utilizou-se o valor mínimo do Mercado.
</t>
  </si>
  <si>
    <t>SICRO-C</t>
  </si>
  <si>
    <t>________________________________</t>
  </si>
  <si>
    <t>CPA111</t>
  </si>
  <si>
    <t>Unid.</t>
  </si>
  <si>
    <t>DECLARAÇÃO:</t>
  </si>
  <si>
    <t>O autor do orçamento se responsabiliza pelas composições apresentadas com seus respectivos valores e coeficientes.</t>
  </si>
  <si>
    <t>SERVIÇO/INSUMO</t>
  </si>
  <si>
    <t>DESCRIÇÃO DO SERVIÇO/INSUMO</t>
  </si>
  <si>
    <t>REATERRO DAS VALAS COM BRITA N. 2, FORNECIMENTO E COLOCAÇÃO</t>
  </si>
  <si>
    <t>PLACA DE INDICAÇÃO DO NOME DA RUA 25 X 50 CM, COM CHAPA DE AÇO E POSTE EM AÇO GALVANIZADO, CHUMBADA EM SAPATA DE CONCRETO</t>
  </si>
  <si>
    <t>MEIO FIO PRÉ MOLDADO DE CONCRETO TIPO 1 (ARREDONDADO) (6X10)X10X30,  COM FORNECIMENTO E INSTALAÇÃO</t>
  </si>
  <si>
    <t>MEIO FIO PRÉ MOLDADO DE CONCRETO TIPO 2 (RETO) 6X6X30,  COM FORNECIMENTO E INSTALAÇÃO</t>
  </si>
  <si>
    <t>CAIXA DE CAPTAÇÃO COM JUNÇÃO EM ALVENARIA DE TIJOLO MACIÇO E CONCRETO P/ TUBOS DN 300MM A 400MM, INCLUINDO MATERIAIS, SERVIÇO, ESCAVAÇÃO E REATERRO</t>
  </si>
  <si>
    <t>ASSENTAMENTO DE TUBO DE CONCRETO DN 400MM REJUNTADOS COM ARGAMASSA</t>
  </si>
  <si>
    <t>ASSENTAMENTO DE TUBO DE CONCRETO DN 500MM REJUNTADOS COM ARGAMASSA</t>
  </si>
  <si>
    <t>CAIXA DE JUNÇÃO EM BLOCO DE CONCRETO  P/ TUBOS DE DN 400MM, INCLUINDO MATERIAIS E SERVIÇO</t>
  </si>
  <si>
    <t>CAIXA DE JUNÇÃO EM BLOCO DE CONCRETO  P/ TUBOS DE DN 500MM, INCLUINDO MATERIAIS E SERVIÇO</t>
  </si>
  <si>
    <t>PLACA DE REGULAMENTAÇÃO E OU ADVERTENCIA VERTICAL: REDONDA (Ø 50CM) COM CHAPA DE AÇO E POSTE EM AÇO GALVANIZADO, CHUMBADA EM SAPATA DE CONCRETO</t>
  </si>
  <si>
    <t>PLACA DE REGULAMENTAÇÃO E OU ADVERTENCIA VERTICAL: QUADRADA (45X45CM) COM CHAPA DE AÇO E POSTE EM AÇO GALVANIZADO, CHUMBADA EM SAPATA DE CONCRETO</t>
  </si>
  <si>
    <t>PLACA DE REGULAMENTAÇÃO E OU ADVERTENCIA VERTICAL: RETANGULAR (60X96CM) COM CHAPA DE AÇO E POSTE EM AÇO GALVANIZADO, CHUMBADA EM SAPATA DE CONCRETO</t>
  </si>
  <si>
    <t>REMOÇÃO MECANIZADA DE PAVIMENTAÇÃO EM PAVER COM CARGA SEM TRANSPORTE</t>
  </si>
  <si>
    <t>DEMOLIÇÃO E REMOÇÃO MECANIZADA DE PAVIMENTO EM CONCRETO SIMPLES COM CARGA SEM TRANSPORTE</t>
  </si>
  <si>
    <t>ARRANCAMENTO E REMOÇÃO COM CARGA DE MEIO FIO</t>
  </si>
  <si>
    <t>CAMADA DE BRITA N. 2, E=10CM, FORNECIMENTO E COLOCAÇÃO</t>
  </si>
  <si>
    <t>M³</t>
  </si>
  <si>
    <t>CONCRETO MAGRO - CONFECÇÃO EM BETONEIRA E LANÇAMENTO MANUAL - AREIA E BRITA COMERCIAIS</t>
  </si>
  <si>
    <t>TKM</t>
  </si>
  <si>
    <t>TRANSPORTE COM CAMINHÃO BASCULANTE DE 10 M³ - RODOVIA PAVIMENTADA</t>
  </si>
  <si>
    <t>BRITA Nº1 COM FORNECIMENTO DO MATERIAL</t>
  </si>
  <si>
    <t>BRITA Nº2 COM FORNECIMENTO DO MATERIAL</t>
  </si>
  <si>
    <t>PÓ DE BRITA COM FORNECIMENTO DO MATERIAL</t>
  </si>
  <si>
    <t>RACHÃO PARA BASE DE PAVIMENTAÇÃO COM FORNECIMENTO DO MATERIAL</t>
  </si>
  <si>
    <t>MEIO FIO 6X30X100 (RETO) COM FORNECIMENTO DO MATERIAL</t>
  </si>
  <si>
    <t>MEIO FIO 6/10X30X100 (ARREDONDADO) COM FORNECIMENTO DO MATERIAL</t>
  </si>
  <si>
    <t>Código Utilizado</t>
  </si>
  <si>
    <t>Valor Orçado (Mín, S/BDI)</t>
  </si>
  <si>
    <t>LZK Construtora - Pouso Redondo - CNPJ: 07.455.659/0001-81 - (47) 3545-8600</t>
  </si>
  <si>
    <t>Fronza Artefatos de Cimento - Rio do Sul - CNPJ: 79.695.086/0001-74 - (47) 3525-2719</t>
  </si>
  <si>
    <t>Cimentari Artefatos de Cimento - Rio do Sul - CNPJ:04.342.079/0001-90 - (47) 3525-0083</t>
  </si>
  <si>
    <t>Kurtz Mat. De Construção - Ituporanga - CNPJ: 07.990.747/0001-83 - (47) 3533-5959</t>
  </si>
  <si>
    <t>Blocos Leske - Lontras - CNPJ: 03.972.712/0001-60 - (47) 3523-0519</t>
  </si>
  <si>
    <t>TAMPA COM GRELHA DE CONCRETO 55/75 COM FORNECIMENTO DO MATERIAL</t>
  </si>
  <si>
    <t>PODOTATIL DE PAVER 20X20X6 35Mpa COM FORNECIMENTO DO MATERIAL</t>
  </si>
  <si>
    <t>Serviço/Insumo</t>
  </si>
  <si>
    <t>Descrição do Serviço/Insumo</t>
  </si>
  <si>
    <t>PLACA DE REGULAMENTAÇÃO E OU ADVERTENCIA VERTICAL: TRIPLA, QUADRADA (45X45CM), REDONDA (Ø 50CM) E RETANGULAR (50X25CM) COM CHAPA DE AÇO E POSTE EM AÇO GALVANIZADO, CHUMBADA EM SAPATA DE CONCRETO</t>
  </si>
  <si>
    <t>CPA120</t>
  </si>
  <si>
    <t>CPA121</t>
  </si>
  <si>
    <t>CPA122</t>
  </si>
  <si>
    <t>EXECUÇÃO E COMPACTAÇÃO DE BASE E OU SUB BASE COM MACADAME SECO (COM TRANSPORTE)</t>
  </si>
  <si>
    <t>Rachão para base de pavimentação, com fornecimento do material no local da obra, ou seja, incluindo o valor do transporte</t>
  </si>
  <si>
    <t>Pó de brita para base de pavimentação, com fornecimento do material no local da obra, ou seja, incluindo o valor do transporte</t>
  </si>
  <si>
    <t>Escavadeira hidráulica sobre esteiras, custo produtivo</t>
  </si>
  <si>
    <t>Escavadeira hidráulica sobre esteiras, custo improdutivo</t>
  </si>
  <si>
    <t>Rolo compactador vibratório de um cilindro aço liso, custo produtivo</t>
  </si>
  <si>
    <t>Rolo compactador vibratório de um cilindro aço liso, custo improdutivo</t>
  </si>
  <si>
    <t>Motoniveladora, custo produtivo</t>
  </si>
  <si>
    <t>Motoniveladora, custo improdutivo</t>
  </si>
  <si>
    <t>EXECUÇÃO E COMPACTAÇÃO DE BASE E OU SUB BASE COM BRITA GRADUADA SIMPLES (COM TRANSPORTE)</t>
  </si>
  <si>
    <t>Caminhão pipa 10.000L trucado, custo produtivo</t>
  </si>
  <si>
    <t>Caminhão pipa 10.000L trucado, custo improdutivo</t>
  </si>
  <si>
    <t>Servente, com engargos complementares para execução da base</t>
  </si>
  <si>
    <t>Rolo compactador de pneus, custo produtivo</t>
  </si>
  <si>
    <t>Rolo compactador de pneus, custo improdutivo</t>
  </si>
  <si>
    <t>Brita Nº 2 para base de pavimentação, com fornecimento do material no local da obra, ou seja, incluindo o valor do transporte</t>
  </si>
  <si>
    <t>Brita Nº 1 para base de pavimentação, com fornecimento do material no local da obra, ou seja, incluindo o valor do transporte</t>
  </si>
  <si>
    <t>Pá carregadeira sobre rodas, custo produtivo</t>
  </si>
  <si>
    <t>Pá carregadeira sobre rodas, custo improdutivo</t>
  </si>
  <si>
    <t>Servente, com engargos complementares para auxílio na usinagem e mistura das britas</t>
  </si>
  <si>
    <t>Grupo gerador estacionário, potência 150kVA, motor a dísel, custo produtivo, para usinagem e mistura das britas</t>
  </si>
  <si>
    <t>Usina misturadora de solos, capacidade de 200 a 500T/h, potência 75KW, custo produtivo, para usinagem e mistura das britas</t>
  </si>
  <si>
    <t>E9571</t>
  </si>
  <si>
    <t>CPA125</t>
  </si>
  <si>
    <t>Auxiliar de topógrafo, com encargos complementares</t>
  </si>
  <si>
    <t>Locação de teodolito eletrônico, precisão angular de 5 a 7 segundos, incluindo tripe</t>
  </si>
  <si>
    <t>Locação de nivel óptico, com precisão de 0,7 mm, aumento de 32x</t>
  </si>
  <si>
    <t>Topógrafo, com encargos complementares</t>
  </si>
  <si>
    <t>LOCAÇÃO E NIVELAMENTO DE REDE PLUVIAL COM AUXÍLIO DE EQUIPAMENTO TOPOGRÁFICO</t>
  </si>
  <si>
    <t>CPA130</t>
  </si>
  <si>
    <t>*Para as cotações de material britado foram orçadas pedreiras com fornecimento do material incluindo carga, transporte e descarga na obra.</t>
  </si>
  <si>
    <t>Somatória das áreas de podotátil (Direcional + Alerta)</t>
  </si>
  <si>
    <t>Área de podotátil direcional retirada em AutoCad</t>
  </si>
  <si>
    <t>Área de podotátil alerta retirada em AutoCad</t>
  </si>
  <si>
    <t>Tampa de ferro fundido</t>
  </si>
  <si>
    <t>CPA137</t>
  </si>
  <si>
    <t>ARGAMASSA TRAÇO 1:3 (EM VOLUME DE CIMENTO E AREIA MÉDIA ÚMIDA), PREPARO MANUAL. AF_08/2019</t>
  </si>
  <si>
    <t>REGULARIZAÇÃO E COMPACTAÇÃO DE SUBLEITO DE SOLO  PREDOMINANTEMENTE ARGILOSO. AF_11/2019</t>
  </si>
  <si>
    <t>EXECUÇÃO DE PAVIMENTO COM APLICAÇÃO DE CONCRETO ASFÁLTICO, CAMADA DE ROLAMENTO - EXCLUSIVE CARGA E TRANSPORTE. AF_11/2019</t>
  </si>
  <si>
    <t>FRESAGEM DE PAVIMENTO ASFÁLTICO (PROFUNDIDADE ATÉ 5,0 CM) - EXCLUSIVE TRANSPORTE. AF_11/2019</t>
  </si>
  <si>
    <t>SINAPI-C</t>
  </si>
  <si>
    <t>PLACA DE IDENTIFICAÇÃO E SINALIZAÇÃO DE OBRA EM AÇO GALVANIZADO E ARMAÇÃO DE MADEIRA</t>
  </si>
  <si>
    <t>SERVICOS TOPOGRAFICOS PARA PAVIMENTACAO, INCLUSIVE NOTA DE SERVICOS, ACOMPANHAMENTO E GREIDE</t>
  </si>
  <si>
    <t>CPA144</t>
  </si>
  <si>
    <t>Sarrafo de madeira nao aparelhada 2,5 x 7 cm</t>
  </si>
  <si>
    <t>Nivelador com encargos complementares</t>
  </si>
  <si>
    <t>Desenhista detalhista com encargos complementares</t>
  </si>
  <si>
    <t>Caminhonete cabine simples com motor 1.6 flex, câmbio manual, 2 portas</t>
  </si>
  <si>
    <t>CPA145</t>
  </si>
  <si>
    <t>COMPACTACAO MECANICA, SEM CONTROLE DO GC (C/COMPACTADOR PLACA 400 KG)</t>
  </si>
  <si>
    <t>Placa vibratória</t>
  </si>
  <si>
    <t>Quant.               (un)</t>
  </si>
  <si>
    <t>Valor do Insumo Sem Frete   (S/BDI)</t>
  </si>
  <si>
    <t>Valor Unit. do Frete (MERCADO) (M3/KM)  (S/BDI)</t>
  </si>
  <si>
    <t>DMT Utilizado (KM)</t>
  </si>
  <si>
    <t>Valor Total do Frete  (S/BDI)</t>
  </si>
  <si>
    <t>Valor Total Orçado (S/BDI)</t>
  </si>
  <si>
    <t>Peso     (T/M2)</t>
  </si>
  <si>
    <t>Peso       (T/M)</t>
  </si>
  <si>
    <t>Peso     (T/UN)</t>
  </si>
  <si>
    <t>Peso       (T/UN)</t>
  </si>
  <si>
    <t>ALVENARIA DE VEDAÇÃO DE BLOCOS CERÂMICOS MACIÇOS DE 5X10X20CM (ESPESSURA 10CM) E ARGAMASSA DE ASSENTAMENTO COM PREPARO EM BETONEIRA. AF_05/2020</t>
  </si>
  <si>
    <t>Alvenaria em tijolo cerâmico maciço 5x10x20cm (espessura 10cm) e argamassa de assentamento com preparo em betoneira</t>
  </si>
  <si>
    <t>Placa de Regulamentação e ou Advertencia vertical: TRIPLA quadrada (45x45cm), redonda (Ø50cm) e retangular (50X25cm) com chapa de aço e poste em aço galvanizado, chumbada em sapata de concreto</t>
  </si>
  <si>
    <t>CPA147</t>
  </si>
  <si>
    <t>___________________________________________</t>
  </si>
  <si>
    <t>TRANSPORTE COM CAMINHÃO BASCULANTE DE 6 M³, EM VIA URBANA PAVIMENTADA, DMT ATÉ 30 KM (UNIDADE: M3XKM). AF_07/2020</t>
  </si>
  <si>
    <t>DMT           (km)</t>
  </si>
  <si>
    <t>Comprimento  total            (km)</t>
  </si>
  <si>
    <t>Regularização e compactação de subleito com uso de motoniveladora, caminhão pipa e rolo compactador vibratório pé de carneiro, incluindo operador</t>
  </si>
  <si>
    <t>ESCAVAÇÃO HORIZONTAL, INCLUINDO CARGA E DESCARGA EM SOLO DE 1A CATEGORIA COM TRATOR DE ESTEIRAS (170HP/LÂMINA: 5,20M3). AF_07/2020</t>
  </si>
  <si>
    <t>REMOÇÃO MECANIZADA DE REVESTIMENTO ASFÁLTICO</t>
  </si>
  <si>
    <t xml:space="preserve">M2    </t>
  </si>
  <si>
    <t xml:space="preserve">UN    </t>
  </si>
  <si>
    <t xml:space="preserve">H     </t>
  </si>
  <si>
    <t xml:space="preserve">KG    </t>
  </si>
  <si>
    <t xml:space="preserve">M     </t>
  </si>
  <si>
    <t xml:space="preserve">M3    </t>
  </si>
  <si>
    <t>Britagem Santa Tereza - Aurora - CNPJ:05.909.258/0001-29 - (47)3533-4062</t>
  </si>
  <si>
    <t>Agregado de granulometria média para rejuntamento</t>
  </si>
  <si>
    <t>Areia média para assentamento</t>
  </si>
  <si>
    <t>ADMINISTRAÇÃO LOCAL</t>
  </si>
  <si>
    <t>CPA151</t>
  </si>
  <si>
    <t>Engenheiro Civil de obra pleno com encargos complementares</t>
  </si>
  <si>
    <t>Mestre de obras com encargos complementares</t>
  </si>
  <si>
    <t>Encarregado geral com encargos complementares</t>
  </si>
  <si>
    <t>CPA153</t>
  </si>
  <si>
    <t>CPA154</t>
  </si>
  <si>
    <t>Composição obtida através do cronograma de obra, dentro dos parametros do Acórdão 2622/2013 TCU</t>
  </si>
  <si>
    <t>Custo estimado da administração local para a obra</t>
  </si>
  <si>
    <t>VB</t>
  </si>
  <si>
    <t>MOBILIZAÇÃO / DESMOBILIZAÇÃO PARA OBRAS DE PAVIMENTAÇÃO ASFÁLTICA</t>
  </si>
  <si>
    <t>Item</t>
  </si>
  <si>
    <t>Equipamentos a serem transportados</t>
  </si>
  <si>
    <t>DMT entre origem e destino</t>
  </si>
  <si>
    <t>DMT total das viagens</t>
  </si>
  <si>
    <t>Tempo de transporte (Vel. Média 60Km/h)</t>
  </si>
  <si>
    <t>Equipamento que fará o transporte</t>
  </si>
  <si>
    <t>EQUIPAMENTOS DE GRANDE PORTE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</si>
  <si>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</si>
  <si>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</si>
  <si>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</si>
  <si>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</si>
  <si>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</si>
  <si>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</si>
  <si>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</si>
  <si>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</si>
  <si>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</si>
  <si>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</si>
  <si>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2.3</t>
  </si>
  <si>
    <t>2.4</t>
  </si>
  <si>
    <t>EQUIPAMENTOS COMUNS</t>
  </si>
  <si>
    <t>Trator de Esteiras</t>
  </si>
  <si>
    <t xml:space="preserve">Motoniveladora </t>
  </si>
  <si>
    <t xml:space="preserve">Retroescavadeira </t>
  </si>
  <si>
    <t>Esvadeira Hidraulica</t>
  </si>
  <si>
    <t>Carregadeira de Pneus</t>
  </si>
  <si>
    <t>Rolo Compactador Vibratório</t>
  </si>
  <si>
    <t xml:space="preserve">Rolo Compactador de Pneus </t>
  </si>
  <si>
    <t>Vibroacabadora</t>
  </si>
  <si>
    <t xml:space="preserve">Caminhão Tanque distribuidor de asfalto com espargidor </t>
  </si>
  <si>
    <t xml:space="preserve">Caminhão Basculante </t>
  </si>
  <si>
    <t>Caminhão Pipa</t>
  </si>
  <si>
    <t>Caminhão demarcador de faixas com sistema de pintura a frio</t>
  </si>
  <si>
    <t>MOBILIZAÇÃO DE EQUIPAMENTOS PARA OBRAS DE PAVIMENTAÇÃO ASFÁLTICA</t>
  </si>
  <si>
    <t>E9665</t>
  </si>
  <si>
    <t>CAVALO MECÂNICO COM SEMIRREBOQUE COM CAPACIDADE DE 22 T - 240 KW</t>
  </si>
  <si>
    <t>SICRO-E</t>
  </si>
  <si>
    <t>E9509</t>
  </si>
  <si>
    <t>CAMINHÃO TANQUE DISTRIBUIDOR DE ASFALTO COM CAPACIDADE DE 6.000 L - 7 KW/136 KW</t>
  </si>
  <si>
    <t>CAMINHÃO BASCULANTE COM CAPACIDADE DE 6 M³ - 136 KW</t>
  </si>
  <si>
    <t>E9506</t>
  </si>
  <si>
    <t>CAMINHÃO TANQUE COM CAPACIDADE DE 10.000 L - 188 KW</t>
  </si>
  <si>
    <t>CAMINHÃO DEMARCADOR DE FAIXAS COM SISTEMA DE PINTURA A FRIO - 28 KW/115 KW</t>
  </si>
  <si>
    <t>E9644</t>
  </si>
  <si>
    <t>DESMOBILIZAÇÃO DE EQUIPAMENTOS PARA OBRAS DE PAVIMENTAÇÃO ASFÁLTICA</t>
  </si>
  <si>
    <t>CONCRETO FCK = 15MPA, TRAÇO 1:3,4:3,5 (EM MASSA SECA DE CIMENTO/ AREIA MÉDIA/ BRITA 1) - PREPARO MECÂNICO COM BETONEIRA 400 L. AF_05/2021</t>
  </si>
  <si>
    <t>MPA041</t>
  </si>
  <si>
    <t>Vassoura mecânica rebocável com escova cilíndrica, largura útil de varrimento de 2,44 m - chp diurno</t>
  </si>
  <si>
    <t>Vassoura mecânica rebocável com escova cilíndrica, largura útil de varrimento de 2,44 m - chi diurno</t>
  </si>
  <si>
    <t>Espargidor de asfalto pressurizado, tanque 6 m3 com isolação térmica, aquecido com 2 maçaricos, com barra espargidora 3,60 m, montado sobre caminhão  toco, pbt 14.300 kg, potência 185 cv - chp diurno</t>
  </si>
  <si>
    <t>Trator de pneus, potência 85 cv, tração 4x4, peso com lastro de 4.675 kg - chp diurno</t>
  </si>
  <si>
    <t>Trator de pneus, potência 85 cv, tração 4x4, peso com lastro de 4.675 kg - chi diurno</t>
  </si>
  <si>
    <t>Espargidor de asfalto pressurizado, tanque 6 m3 com isolação térmica, aquecido com 2 maçaricos, com barra espargidora 3,60 m, montado sobre caminhão  toco, pbt 14.300 kg, potência 185 cv - chi diurno</t>
  </si>
  <si>
    <t>CPA163</t>
  </si>
  <si>
    <t>Valor do Insumo Com Frete   (S/BDI)</t>
  </si>
  <si>
    <t>Da Clande - Ibirama - CNPJ: 03.222.166/0001-40 - (47) 3357-9004 ou (47) 99175-4403</t>
  </si>
  <si>
    <t>Poste de aço h=3,05m d=2"pol</t>
  </si>
  <si>
    <t>Poste de aço h=3,90m d=2"pol</t>
  </si>
  <si>
    <t>Poste de aço h=3,70m d=2"pol</t>
  </si>
  <si>
    <t>Poste de aço h=3,50m d=2"pol</t>
  </si>
  <si>
    <t>PINTURA DE FAIXA COM TINTA ACRÍLICA - ESPESSURA DE 0,6 MM</t>
  </si>
  <si>
    <t>PINTURA DE SETAS E ZEBRADOS COM TINTA ACRÍLICA - ESPESSURA DE 0,6 MM</t>
  </si>
  <si>
    <t>Na elaboração do orçamento, os custos dos itens SINAPI com atribuição São Paulo (AS) foram verificados, sendo que  a especificidade local justifica a manutenção desses.</t>
  </si>
  <si>
    <t>ASFALTO DILUÍDO CM-30, COM FORNECIMENTO DO MATERIAL E APLICAÇÃO DE ICMS</t>
  </si>
  <si>
    <t>EXECUÇÃO DE IMPRIMAÇÃO COM ASFALTO DILUÍDO CM-30</t>
  </si>
  <si>
    <t>Asfalto diluido de petroleo CM-30</t>
  </si>
  <si>
    <t>Imprimação com CM-30 taxa de 1,0 l/m2, com uso de espargidor, trator de pneus, incluindo operador e material</t>
  </si>
  <si>
    <r>
      <t xml:space="preserve">Construção de pavimento com aplicação de concreto betuminoso usinado a quente (CBUQ), camada de rolamento  </t>
    </r>
    <r>
      <rPr>
        <sz val="8"/>
        <color rgb="FFC00000"/>
        <rFont val="Arial"/>
        <family val="2"/>
      </rPr>
      <t>(e=5cm)</t>
    </r>
    <r>
      <rPr>
        <sz val="8"/>
        <color theme="1"/>
        <rFont val="Arial"/>
        <family val="2"/>
      </rPr>
      <t xml:space="preserve">, com uso de vibroacabadora, rolo compactador tandem e de pneus,  incluindo operador e materiais </t>
    </r>
  </si>
  <si>
    <t>Área da pavimentação asfáltica x altura da camada de CAUQ</t>
  </si>
  <si>
    <t>Área de CAUQ para execução da rampa (0,09m³/m)</t>
  </si>
  <si>
    <t>Somatória dos comprimentos das rampas x área de cauq para execução da rampa (0,09m³/m)</t>
  </si>
  <si>
    <t>MPA044</t>
  </si>
  <si>
    <t>BRITA Nº0 COM FORNECIMENTO DO MATERIAL</t>
  </si>
  <si>
    <t>Brita Nº 0 para base de pavimentação, com fornecimento do material no local da obra, ou seja, incluindo o valor do transporte</t>
  </si>
  <si>
    <t>Encarregado geral, com engargos complementares para auxílio na usinagem e mistura das britas</t>
  </si>
  <si>
    <t>Usina misturadora de solos, capacidade de 200 a 500T/h, potência 75KW, custo improdutivo, para usinagem e mistura das britas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</si>
  <si>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</si>
  <si>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ALVENARIA DE VEDAÇÃO DE BLOCOS VAZADOS DE CONCRETO DE 14X19X39 CM (ESPESSURA 14 CM)  E ARGAMASSA DE ASSENTAMENTO COM PREPARO EM BETONEIRA. AF_12/2021</t>
  </si>
  <si>
    <t>Artefatos de Cimento Santa Tereza - Aurora - CNPJ: 16.491.960/0001-31 - (47) 99274-0190 - Mateus Zancanaro</t>
  </si>
  <si>
    <t>Pavimentacao em blocos intertravados de concreto (PAVER CINZA), 20x10cm e=6cm, FCK 35mpa, assentados sobre areia média e=5cm, rejuntamento com agregado de granulometria média e=0,5cm com fornecimento de materiais e colocação</t>
  </si>
  <si>
    <t>Pavimentacao em blocos intertravados de concreto (PAVER VERMELHO PODOTATIL DIRECIONAL), 20x20cm e=6cm, FCK 35mpa, assentados sobre areia média e=5cm , rejuntamento com agregado de granulometria média e=0,5cm com fornecimento de materiais e colocação</t>
  </si>
  <si>
    <t>PAVIMENTACAO EM BLOCOS INTERTRAVADOS DE CONCRETO (PAVER VERMELHO PODOTATIL), ESPESSURA 6,0 CM, FCK 35MPA, ASSENTADOS SOBRE AREIA MÉDIA E=5CM, REJUNTAMENTO COM AGREGADO DE GRANULOMETRIA MÉDIA E=0,5CM,PARA ALERTA E DIRECIONAL COM FORNECIMENTO DE MATERIAIS E COLOCAÇÃO</t>
  </si>
  <si>
    <t>MPA046</t>
  </si>
  <si>
    <t>CPA177</t>
  </si>
  <si>
    <t>Vassoura mecânica - custo produtivo</t>
  </si>
  <si>
    <t>Vassoura mecânica - custo improdutivo</t>
  </si>
  <si>
    <t>EMULSÃO ASFÁLTICA RR-2C, COM FORNECIMENTO DO MATERIAL E APLICAÇÃO DE ICMS</t>
  </si>
  <si>
    <t>Emulsão asfáltica RR-2C</t>
  </si>
  <si>
    <t>Trator de pneus - custo produtivo</t>
  </si>
  <si>
    <t>Trator de pneus - custo improdutivo</t>
  </si>
  <si>
    <t>Espargidor de asfalto pressurizado, tanque 6 m3, montado sobre caminhão toco - custo improdutivo</t>
  </si>
  <si>
    <t>Espargidor de asfalto pressurizado, tanque 6 m3, montado sobre caminhão toco - custo produtivo</t>
  </si>
  <si>
    <t>EXECUÇÃO DE PINTURA DE LIGAÇÃO COM EMULSÃO ASFÁLTICA RR-2C</t>
  </si>
  <si>
    <t>EXECUÇÃO DE PASSEIO EM PISO INTERTRAVADO, COM BLOCO RETANGULAR COR NATURAL DE 20 X 10 CM, ESPESSURA 6 CM. AF_10/2022</t>
  </si>
  <si>
    <t>CHAPISCO APLICADO EM ALVENARIAS E ESTRUTURAS DE CONCRETO INTERNAS, COM COLHER DE PEDREIRO.  ARGAMASSA TRAÇO 1:3 COM PREPARO MANUAL. AF_10/2022</t>
  </si>
  <si>
    <t>CPA178</t>
  </si>
  <si>
    <t>COMPOSIÇÃO PARAMÉTRICA PARA EXECUÇÃO DE ESCADA EM CONCRETO ARMADO, MOLDADA IN LOCO, FCK = 25 MPA. AF_11/2022</t>
  </si>
  <si>
    <t>AREIA MEDIA - POSTO JAZIDA/FORNECEDOR (RETIRADO NA JAZIDA, SEM TRANSPORTE)</t>
  </si>
  <si>
    <t>BARRA DE ACO CHATO, RETANGULAR, 25,4 MM X 4,76 MM (L X E), 1,73 KG/M</t>
  </si>
  <si>
    <t>LOCACAO DE NIVEL OPTICO, COM PRECISAO DE 0,7 MM, AUMENTO DE 32X</t>
  </si>
  <si>
    <t>LOCACAO DE TEODOLITO ELETRONICO, PRECISAO ANGULAR DE 5 A 7 SEGUNDOS, INCLUINDO TRIPE</t>
  </si>
  <si>
    <t>PARAFUSO DE FERRO POLIDO, SEXTAVADO, COM ROSCA INTEIRA, DIAMETRO 5/16", COMPRIMENTO 3/4", COM PORCA E ARRUELA LISA LEVE</t>
  </si>
  <si>
    <t>PLACA DE OBRA (PARA CONSTRUCAO CIVIL) EM CHAPA GALVANIZADA *N. 22*, ADESIVADA, DE *2,4 X 1,2* M (SEM POSTES PARA FIXACAO)</t>
  </si>
  <si>
    <t>PLACA DE SINALIZACAO EM CHAPA DE ACO NUM 16 COM PINTURA REFLETIVA</t>
  </si>
  <si>
    <t>PO DE PEDRA (POSTO PEDREIRA/FORNECEDOR, SEM FRETE)</t>
  </si>
  <si>
    <t>PONTALETE *7,5 X 7,5* CM EM PINUS, MISTA OU EQUIVALENTE DA REGIAO - BRUTA</t>
  </si>
  <si>
    <t>PREGO DE ACO POLIDO COM CABECA 18 X 30 (2 3/4 X 10)</t>
  </si>
  <si>
    <t>SARRAFO NAO APARELHADO *2,5 X 10* CM, EM MACARANDUBA, ANGELIM OU EQUIVALENTE DA REGIAO -  BRUTA</t>
  </si>
  <si>
    <t>SARRAFO NAO APARELHADO *2,5 X 7* CM, EM MACARANDUBA, ANGELIM OU EQUIVALENTE DA REGIAO -  BRUTA</t>
  </si>
  <si>
    <t>TAMPAO FOFO ARTICULADO, CLASSE D400 CARGA MAX 40 T, REDONDO, TAMPA 600 MM (COM INSCRICAO EM RELEVO DO TIPO DE REDE)</t>
  </si>
  <si>
    <t>TUBO ACO GALVANIZADO COM COSTURA, CLASSE MEDIA, DN 2", E = *3,65* MM, PESO *5,10* KG/M (NBR 5580)</t>
  </si>
  <si>
    <t>TUBO PVC SERIE NORMAL, DN 75 MM, PARA ESGOTO PREDIAL (NBR 5688)</t>
  </si>
  <si>
    <t>ANP - Agência Nacional do Petróleo, Gás Natural e Biocombustível_01/2023 - Origem do material: Paraná</t>
  </si>
  <si>
    <t>SINAPI-I</t>
  </si>
  <si>
    <t xml:space="preserve"> Rio do Sul, 28 de março de 2023</t>
  </si>
  <si>
    <t>Escavação, carga e descarga de material de 1º cat. para execução dos taludes e do subleito</t>
  </si>
  <si>
    <t>Volume retirado das seções transversais do projeto através do lançamento no software Civil 3D - volume de remoção pavimento asfáltico existente</t>
  </si>
  <si>
    <t>volume de escavação - volume de aterro x coeficiente de empolamento x DMT</t>
  </si>
  <si>
    <t>Largura para trabalhabilidade (m)</t>
  </si>
  <si>
    <t>Pintura de ligação RR-2C taxa de 0,8 l/m2 - região da plataforma da faixa elevada (1ª camada)</t>
  </si>
  <si>
    <t>Área das plataformas das faixas elevadas</t>
  </si>
  <si>
    <t>Área das plataformas x espessura da elevação da faixa</t>
  </si>
  <si>
    <t>Pintura de ligação RR-2C taxa de 0,8 l/m2 - região da plataforma da faixa elevada (2ª camada)</t>
  </si>
  <si>
    <t>Comprimento das rampas                (m)</t>
  </si>
  <si>
    <t>Pintura de ligação RR-2C taxa de 0,8 l/m2 - região das rampas da faixa elevada</t>
  </si>
  <si>
    <t>Comprimento das rampas x largura da rampa</t>
  </si>
  <si>
    <t>Aplicação de concreto betuminoso usinado a quente (CBUQ), com uso de vibroacabadora, rolo compactador tandem e de pneus,  incluindo operador e materiais - região das rampas da faixa elevada</t>
  </si>
  <si>
    <t>Tubo de PVC DN 75mm para as faixas elevadas, com fornecimento de material e instalação</t>
  </si>
  <si>
    <r>
      <t xml:space="preserve">Aplicação de concreto betuminoso usinado a quente (CBUQ) </t>
    </r>
    <r>
      <rPr>
        <sz val="8"/>
        <color rgb="FFC00000"/>
        <rFont val="Arial"/>
        <family val="2"/>
      </rPr>
      <t>e=6cm</t>
    </r>
    <r>
      <rPr>
        <sz val="8"/>
        <color theme="1"/>
        <rFont val="Arial"/>
        <family val="2"/>
      </rPr>
      <t xml:space="preserve"> para elevação da faixa, com uso de vibroacabadora, rolo compactador tandem e de pneus, incluindo operador e materiais (1ª camada)</t>
    </r>
  </si>
  <si>
    <r>
      <t xml:space="preserve">Aplicação de concreto betuminoso usinado a quente (CBUQ) </t>
    </r>
    <r>
      <rPr>
        <sz val="8"/>
        <color rgb="FFC00000"/>
        <rFont val="Arial"/>
        <family val="2"/>
      </rPr>
      <t>e=6cm</t>
    </r>
    <r>
      <rPr>
        <sz val="8"/>
        <color theme="1"/>
        <rFont val="Arial"/>
        <family val="2"/>
      </rPr>
      <t xml:space="preserve"> para elevação da faixa, com uso de vibroacabadora, rolo compactador tandem e de pneus, incluindo operador e materiais (2ª camada)</t>
    </r>
  </si>
  <si>
    <t>Pintura de faixa elevada (faixas de pedestre da plataforma + retenção) com tinta acrilica branca, incluindo materiais e serviço</t>
  </si>
  <si>
    <t>Pintura de marcas de canalização (zebrado) para vaga de estacionamento preferencial com tinta acrilica branca, incluindo materiais e serviço</t>
  </si>
  <si>
    <t>Pintura de setas de posicionamento (PEM) na pista de rolamento, com tinta acrilica branca, incluindo materiais e serviço</t>
  </si>
  <si>
    <t>REMOÇÃO MECANIZADA DE PAVIMENTAÇÃO EM BLOQUETES DE CONCRETO COM CARGA SEM TRANSPORTE</t>
  </si>
  <si>
    <t>TUBO DE PVC DN 75MM PARA AS FAIXAS ELEVADAS, COM FORNECIMENTO DE MATERIAL E INSTALAÇÃO</t>
  </si>
  <si>
    <t>Tubo PVC Ø75mm</t>
  </si>
  <si>
    <t>PLACA DE REGULAMENTAÇÃO E OU ADVERTENCIA VERTICAL: DUPLA, REDONDA (Ø 50CM) E OCTOGONAL (LADOS DE 25CM) COM CHAPA DE AÇO E POSTE EM AÇO GALVANIZADO, CHUMBADA EM SAPATA DE CONCRETO</t>
  </si>
  <si>
    <t>Placa de Regulamentação e ou Advertencia vertical: DUPLA, redondo (Ø50) e octogonal (lados de 25cm) com chapa de aço e poste em aço galvanizado, chumbada em sapata de concreto</t>
  </si>
  <si>
    <t>PASSEIOS EM PAVER (e=6cm)</t>
  </si>
  <si>
    <t>PASSEIOS EM PAVER (e=8cm)</t>
  </si>
  <si>
    <t>Pavimentacao em blocos intertravados de concreto (PAVER CINZA), 20x10cm e=8cm, FCK 35mpa, assentados sobre areia média e=5cm, rejuntamento com agregado de granulometria média e=0,5cm  com fornecimento de materiais e colocação</t>
  </si>
  <si>
    <r>
      <t xml:space="preserve">Camada de brita graduada compactada </t>
    </r>
    <r>
      <rPr>
        <sz val="8"/>
        <color rgb="FFC00000"/>
        <rFont val="Arial"/>
        <family val="2"/>
      </rPr>
      <t xml:space="preserve">e=15cm </t>
    </r>
    <r>
      <rPr>
        <sz val="8"/>
        <rFont val="Arial"/>
        <family val="2"/>
      </rPr>
      <t>para reforço das áreas de pavimentação de passeio</t>
    </r>
    <r>
      <rPr>
        <sz val="8"/>
        <color theme="1"/>
        <rFont val="Arial"/>
        <family val="2"/>
      </rPr>
      <t>, com uso de caminhão basculante, pá carregadeira ou distribuidor de agregados, rolo compactador tanden e pneus e caminhão pipa, incluindo operador, materiais e transporte</t>
    </r>
  </si>
  <si>
    <t>Área da pavimentação dos passeios reforçados x altura da camada de brita graduada</t>
  </si>
  <si>
    <t>CPA179</t>
  </si>
  <si>
    <t>PLACA DE INDICAÇÃO VERTICAL: RETANGULAR (92X82CM) COM CHAPA DE AÇO E POSTE EM AÇO GALVANIZADO, CHUMBADA EM SAPATA DE CONCRETO</t>
  </si>
  <si>
    <t>Poste de aço h=3,35m d=2"pol</t>
  </si>
  <si>
    <t>Placa de Indicação vertical: retangular (92x82cm) com chapa de aço e poste em aço galvanizado, chumbada em sapata de concreto</t>
  </si>
  <si>
    <t>1.9</t>
  </si>
  <si>
    <t>Fresadora</t>
  </si>
  <si>
    <t>Perímetro da pista                  (m)</t>
  </si>
  <si>
    <r>
      <t xml:space="preserve">Camada de macadame seco </t>
    </r>
    <r>
      <rPr>
        <sz val="8"/>
        <color rgb="FFC00000"/>
        <rFont val="Arial"/>
        <family val="2"/>
      </rPr>
      <t>e=25cm</t>
    </r>
    <r>
      <rPr>
        <sz val="8"/>
        <color theme="1"/>
        <rFont val="Arial"/>
        <family val="2"/>
      </rPr>
      <t>, com uso de caminhão basculante, pá carregadeira ou distribuidor de agregados, rolo compactador tanden e pneus incluindo operador, materiais e transporte</t>
    </r>
  </si>
  <si>
    <r>
      <t xml:space="preserve">Camada de brita graduada compactada </t>
    </r>
    <r>
      <rPr>
        <sz val="8"/>
        <color rgb="FFC00000"/>
        <rFont val="Arial"/>
        <family val="2"/>
      </rPr>
      <t>e=15cm</t>
    </r>
    <r>
      <rPr>
        <sz val="8"/>
        <color theme="1"/>
        <rFont val="Arial"/>
        <family val="2"/>
      </rPr>
      <t>, com uso de caminhão basculante, pá carregadeira ou distribuidor de agregados, rolo compactador tanden e pneus e caminhão pipa, incluindo operador, materiais e transporte</t>
    </r>
  </si>
  <si>
    <t>1</t>
  </si>
  <si>
    <t>2</t>
  </si>
  <si>
    <t>3</t>
  </si>
  <si>
    <t>3.1</t>
  </si>
  <si>
    <t>3.2</t>
  </si>
  <si>
    <t>3.3</t>
  </si>
  <si>
    <t>3.4</t>
  </si>
  <si>
    <t>3.5</t>
  </si>
  <si>
    <t>3.6</t>
  </si>
  <si>
    <t>3.10</t>
  </si>
  <si>
    <t>Transporte do volume proveniente da remoção de pavimentos existentes para bota fora, empolado em 50% (DMT 3Km)</t>
  </si>
  <si>
    <t>3.11</t>
  </si>
  <si>
    <t>3.12</t>
  </si>
  <si>
    <t>Transporte do volume proveniente da remoção de pavimento asfáltico existente para bota fora, empolado em 50% (DMT 3Km)</t>
  </si>
  <si>
    <t>4</t>
  </si>
  <si>
    <t>4.1</t>
  </si>
  <si>
    <t>4.2</t>
  </si>
  <si>
    <t>Transporte do volume proveniente da escavação e carga do material para execução dos taludes e subleito para bota fora, empolado em 25% (DMT 3Km)</t>
  </si>
  <si>
    <t>5</t>
  </si>
  <si>
    <t>CAIXA DE INSPEÇÃO EM BLOCOS DE CONCRETO  P/ TUBOS DE DN 400MM COM TAMPA DE FERRO FUNDIDO, INCLUINDO MATERIAIS E SERVIÇO</t>
  </si>
  <si>
    <t>6</t>
  </si>
  <si>
    <t>6.1</t>
  </si>
  <si>
    <t>6.1.1</t>
  </si>
  <si>
    <t>6.1.2</t>
  </si>
  <si>
    <t>Camada de macadame seco e=25cm, com uso de caminhão basculante, pá carregadeira ou distribuidor de agregados, rolo compactador tanden e pneus incluindo operador, materiais e transporte</t>
  </si>
  <si>
    <t>6.1.3</t>
  </si>
  <si>
    <t>Camada de brita graduada compactada e=15cm, com uso de caminhão basculante, pá carregadeira ou distribuidor de agregados, rolo compactador tanden e pneus e caminhão pipa, incluindo operador, materiais e transporte</t>
  </si>
  <si>
    <t>6.2</t>
  </si>
  <si>
    <t>6.2.1</t>
  </si>
  <si>
    <t>6.2.2</t>
  </si>
  <si>
    <t>6.2.3</t>
  </si>
  <si>
    <t>6.2.4</t>
  </si>
  <si>
    <t>Transporte do Concreto Asfáltico considerando a usina mais proxima (DMT 26Km)</t>
  </si>
  <si>
    <t>6.3</t>
  </si>
  <si>
    <t>6.3.1</t>
  </si>
  <si>
    <t>6.3.2</t>
  </si>
  <si>
    <t>Transporte de material proveniente do fresamento empolado em 50% para o bota fora (DMT 3Km)</t>
  </si>
  <si>
    <t>6.3.3</t>
  </si>
  <si>
    <t>6.3.4</t>
  </si>
  <si>
    <t>6.3.5</t>
  </si>
  <si>
    <t>6.4</t>
  </si>
  <si>
    <t>6.4.1</t>
  </si>
  <si>
    <t>6.4.2</t>
  </si>
  <si>
    <t>6.4.3</t>
  </si>
  <si>
    <t>6.4.4</t>
  </si>
  <si>
    <t>6.4.5</t>
  </si>
  <si>
    <t>6.4.6</t>
  </si>
  <si>
    <t>6.4.7</t>
  </si>
  <si>
    <t>6.4.8</t>
  </si>
  <si>
    <t>6.5</t>
  </si>
  <si>
    <t>6.5.1</t>
  </si>
  <si>
    <t>6.5.2</t>
  </si>
  <si>
    <t>7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</si>
  <si>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</si>
  <si>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</si>
  <si>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</si>
  <si>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</si>
  <si>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</si>
  <si>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</si>
  <si>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</si>
  <si>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</si>
  <si>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</si>
  <si>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</si>
  <si>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</si>
  <si>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</si>
  <si>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</si>
  <si>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8</t>
  </si>
  <si>
    <t>8.1</t>
  </si>
  <si>
    <t>8.1.1</t>
  </si>
  <si>
    <t>8.1.2</t>
  </si>
  <si>
    <t>8.1.3</t>
  </si>
  <si>
    <t>8.2</t>
  </si>
  <si>
    <t>8.2.1</t>
  </si>
  <si>
    <t>8.2.2</t>
  </si>
  <si>
    <t>8.2.3</t>
  </si>
  <si>
    <t>8.2.4</t>
  </si>
  <si>
    <t>sarrafo de madeira nao aparelhada *2,5 x 7* cm, macaranduba, angelim ou equivalente da regiao</t>
  </si>
  <si>
    <t>pontalete de madeira nao aparelhada *7,5 x 7,5* cm (3 x 3 ) pinus mista ou equivalente da regiao</t>
  </si>
  <si>
    <t>placa de obra (para construcao civil) em chapa galvanizada *n. 22*, adesivada, de *2,0 x 1,125* m</t>
  </si>
  <si>
    <t>prego de aco polido com cabeca 18 x 30 (2 3/4 x 10)</t>
  </si>
  <si>
    <t>carpinteiro de formas com encargos complementares</t>
  </si>
  <si>
    <t>servente com encargos complementares</t>
  </si>
  <si>
    <t>Valor Unit. do Frete (TKM) (S/BDI) SICRO 5914434)</t>
  </si>
  <si>
    <t>Valor Unit. do Frete (TKM) (S/BDI) SICRO 5914622)</t>
  </si>
  <si>
    <t xml:space="preserve">Construção de pavimento com aplicação de concreto betuminoso usinado a quente (CBUQ), camada de rolamento  (e=variavel conforme definição na descrição do ítem), com uso de vibroacabadora, rolo compactador tandem e de pneus,  incluindo operador e materiais </t>
  </si>
  <si>
    <t>FRESAGEM e=4cm</t>
  </si>
  <si>
    <t>Fresagem continua de revestimento betuminoso, e=4cm</t>
  </si>
  <si>
    <t xml:space="preserve">ORÇAMENTO </t>
  </si>
  <si>
    <r>
      <rPr>
        <b/>
        <sz val="10"/>
        <rFont val="Arial"/>
        <family val="2"/>
      </rPr>
      <t>Proprietário:</t>
    </r>
    <r>
      <rPr>
        <b/>
        <sz val="13"/>
        <rFont val="Arial"/>
        <family val="2"/>
      </rPr>
      <t xml:space="preserve">
</t>
    </r>
    <r>
      <rPr>
        <b/>
        <sz val="12"/>
        <rFont val="Arial"/>
        <family val="2"/>
      </rPr>
      <t>Prefeitura Municipal de Rio do Sul</t>
    </r>
  </si>
  <si>
    <t>BDI:
20,70%</t>
  </si>
  <si>
    <t xml:space="preserve">EXECUÇÃO E COMPACTAÇÃO DE BASE E OU SUB BASE COM MACADAME SECO (COM TRANSPORTE) área da remoção de asfalto para reforço de subleito x 0,25m </t>
  </si>
  <si>
    <t>TRANSPORTE COM CAMINHÃO BASCULANTE DE 6 M³, EM VIA URBANA PAVIMENTADA, DMT ATÉ 30 KM (UNIDADE: M3XKM). AF_07/2020 (sec de obras)</t>
  </si>
  <si>
    <r>
      <rPr>
        <b/>
        <sz val="10"/>
        <rFont val="Arial"/>
        <family val="2"/>
      </rPr>
      <t>Endereço:</t>
    </r>
    <r>
      <rPr>
        <b/>
        <sz val="13"/>
        <rFont val="Arial"/>
        <family val="2"/>
      </rPr>
      <t xml:space="preserve">
Vias com obras executadas pela CASAN</t>
    </r>
  </si>
  <si>
    <t>ESCAVAÇÃO HORIZONTAL, INCLUINDO CARGA E DESCARGA EM SOLO DE 1A CATEGORIA COM TRATOR DE ESTEIRAS (170HP/LÂMINA: 5,20M3). AF_07/2020 (20.000M² X 0.50)</t>
  </si>
  <si>
    <r>
      <rPr>
        <b/>
        <sz val="10"/>
        <rFont val="Arial"/>
        <family val="2"/>
      </rPr>
      <t>Referência:</t>
    </r>
    <r>
      <rPr>
        <b/>
        <sz val="12"/>
        <rFont val="Arial"/>
        <family val="2"/>
      </rPr>
      <t xml:space="preserve">
SINAPI 04/2023 s/d  SICRO 01/2023</t>
    </r>
  </si>
  <si>
    <t>DEMOLIÇÃO DE PAVIMENTO INTERTRAVADO, DE FORMA MANUAL, COM REAPROVEITAMENTO</t>
  </si>
  <si>
    <t>Remoção de pavimento intertravado ( 2,8km x 1,5m largura)</t>
  </si>
  <si>
    <t>Transporte do volume proveniente da remoção de pavimento asfáltico existente para bota fora  (DMT 3Km)</t>
  </si>
  <si>
    <t>Composição dentro dos parametros do Acórdão 2622/2013 TCU, inclui acompanhamento de responsável técnico, mobilizações e desmobilizações, ensaios de controle tecnológico</t>
  </si>
  <si>
    <r>
      <t>EXECUÇÃO DE PAVIMENTO COM APLICAÇÃO DE CONCRETO ASFÁLTICO, CAMADA DE ROLAMENTO - EXCLUSIVE CARGA E TRANSPORTE. AF_11/2019 (20000m² x 0,05 / 7000m</t>
    </r>
    <r>
      <rPr>
        <b/>
        <sz val="8"/>
        <rFont val="Arial"/>
        <family val="2"/>
      </rPr>
      <t>²</t>
    </r>
    <r>
      <rPr>
        <sz val="8"/>
        <rFont val="Arial"/>
        <family val="2"/>
      </rPr>
      <t xml:space="preserve"> x 0,04)</t>
    </r>
  </si>
  <si>
    <t>Remoção de pavimento asfáltico sem transporte</t>
  </si>
  <si>
    <t>Volume proveniente da remoção de pavimento com camadas x coeficiente de empolamento x DMT</t>
  </si>
  <si>
    <t>Área da pavimentação asfáltica x comprimento da pista x  altura da camada de macadame seco</t>
  </si>
  <si>
    <t>Área da pavimentação   (m2)</t>
  </si>
  <si>
    <t>Área da pavimentação asfáltica x comprimento da pista x altura da camada de brita graduada</t>
  </si>
  <si>
    <r>
      <t xml:space="preserve">Construção de pavimento com aplicação de concreto betuminoso usinado a quente (CBUQ), camada de rolamento  </t>
    </r>
    <r>
      <rPr>
        <sz val="8"/>
        <color rgb="FFC00000"/>
        <rFont val="Arial"/>
        <family val="2"/>
      </rPr>
      <t>(e=5cm e 4cm))</t>
    </r>
    <r>
      <rPr>
        <sz val="8"/>
        <color theme="1"/>
        <rFont val="Arial"/>
        <family val="2"/>
      </rPr>
      <t xml:space="preserve">, com uso de vibroacabadora, rolo compactador tandem e de pneus,  incluindo operador e materiais </t>
    </r>
  </si>
  <si>
    <r>
      <rPr>
        <b/>
        <sz val="10"/>
        <rFont val="Arial"/>
        <family val="2"/>
      </rPr>
      <t>Descrição:</t>
    </r>
    <r>
      <rPr>
        <b/>
        <sz val="12"/>
        <rFont val="Arial"/>
        <family val="2"/>
      </rPr>
      <t xml:space="preserve">
Recomposição de base, fresagem e recomposição de pavimentação asfáltica</t>
    </r>
  </si>
  <si>
    <t>Fresagem e capa: 7.000m²
Base e capa:20.000,00m²</t>
  </si>
  <si>
    <t>FRESAGEM e=4cm E RECOMPOSIÇÃO ASFÁLTICA SUPERFICIAL e=5cm</t>
  </si>
  <si>
    <t>RECOMPOSIÇÃO DE BASE, FRESAGEM E RECOMPOSIÇÃO DE PAVIMENTAÇÃO ASFÁLTICA - RECUPERAÇÃO RUAS AFETADAS POR OBRAS DA CASAN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</si>
</sst>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2" formatCode="_-&quot;R$&quot;\ * #,##0_-;\-&quot;R$&quot;\ * #,##0_-;_-&quot;R$&quot;\ * &quot;-&quot;_-;_-@_-"/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Cr$&quot;* #,##0.00_);_(&quot;Cr$&quot;* \(#,##0.00\);_(&quot;Cr$&quot;* &quot;-&quot;??_);_(@_)"/>
    <numFmt numFmtId="167" formatCode="_(* #,##0.0000_);_(* \(#,##0.0000\);_(* &quot;-&quot;??_);_(@_)"/>
    <numFmt numFmtId="168" formatCode="_(* #,##0.00_);_(* \(#,##0.00\);_(* \-??_);_(@_)"/>
    <numFmt numFmtId="169" formatCode="_-* #,##0.00\ &quot;R$&quot;_-;\-* #,##0.00\ &quot;R$&quot;_-;_-* &quot;-&quot;??\ &quot;R$&quot;_-;_-@_-"/>
    <numFmt numFmtId="170" formatCode="&quot;R$ &quot;#,##0.00"/>
    <numFmt numFmtId="171" formatCode="_-[$R$-416]\ * #,##0.00_-;\-[$R$-416]\ * #,##0.00_-;_-[$R$-416]\ * &quot;-&quot;??_-;_-@_-"/>
    <numFmt numFmtId="172" formatCode="#,##0.000"/>
    <numFmt numFmtId="173" formatCode="#,##0.00000"/>
    <numFmt numFmtId="174" formatCode="&quot;R$ &quot;#,##0_);\(&quot;R$ &quot;#,##0\)"/>
    <numFmt numFmtId="175" formatCode="&quot;R$ &quot;#,##0.00_);\(&quot;R$ &quot;#,##0.00\)"/>
    <numFmt numFmtId="176" formatCode="#,##0.0000"/>
    <numFmt numFmtId="177" formatCode="#,##0.000000"/>
    <numFmt numFmtId="178" formatCode="0.000000"/>
    <numFmt numFmtId="179" formatCode="&quot;R$&quot;#,##0.00"/>
    <numFmt numFmtId="180" formatCode="_-&quot;R$&quot;* #,##0.00_-;\-&quot;R$&quot;* #,##0.00_-;_-&quot;R$&quot;* &quot;-&quot;??_-;_-@_-"/>
    <numFmt numFmtId="181" formatCode="[$R$-416]&quot; &quot;#,##0.00;[Red]&quot;-&quot;[$R$-416]&quot; &quot;#,##0.00"/>
    <numFmt numFmtId="182" formatCode="[$-416]General"/>
  </numFmts>
  <fonts count="7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indexed="9"/>
      <name val="Arial"/>
      <family val="2"/>
    </font>
    <font>
      <sz val="12"/>
      <name val="Times New Roman"/>
      <family val="1"/>
    </font>
    <font>
      <b/>
      <sz val="13"/>
      <name val="Arial"/>
      <family val="2"/>
    </font>
    <font>
      <sz val="9"/>
      <name val="Arial"/>
      <family val="2"/>
    </font>
    <font>
      <b/>
      <sz val="15"/>
      <name val="Arial"/>
      <family val="2"/>
    </font>
    <font>
      <sz val="6"/>
      <name val="Arial"/>
      <family val="2"/>
    </font>
    <font>
      <sz val="5"/>
      <name val="Arial"/>
      <family val="2"/>
    </font>
    <font>
      <b/>
      <sz val="12"/>
      <name val="Times New Roman"/>
      <family val="1"/>
    </font>
    <font>
      <b/>
      <sz val="11"/>
      <name val="Arial"/>
      <family val="2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rgb="FFC00000"/>
      <name val="Arial"/>
      <family val="2"/>
    </font>
    <font>
      <sz val="10"/>
      <color rgb="FFC00000"/>
      <name val="Arial"/>
      <family val="2"/>
    </font>
    <font>
      <b/>
      <sz val="8"/>
      <color rgb="FFC0000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  <charset val="1"/>
    </font>
    <font>
      <sz val="10"/>
      <name val="Arial"/>
      <family val="2"/>
    </font>
    <font>
      <sz val="10"/>
      <name val="Arial"/>
      <family val="2"/>
    </font>
    <font>
      <b/>
      <sz val="9"/>
      <color indexed="81"/>
      <name val="Segoe UI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rgb="FF000000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1"/>
    </font>
    <font>
      <b/>
      <i/>
      <u/>
      <sz val="11"/>
      <color theme="1"/>
      <name val="Arial"/>
      <family val="2"/>
    </font>
    <font>
      <b/>
      <i/>
      <sz val="16"/>
      <color rgb="FF000000"/>
      <name val="Arial"/>
      <family val="2"/>
    </font>
    <font>
      <sz val="11"/>
      <name val="Calibri"/>
      <family val="2"/>
    </font>
    <font>
      <b/>
      <sz val="5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ck">
        <color theme="1"/>
      </top>
      <bottom style="thin">
        <color theme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ck">
        <color theme="1"/>
      </top>
      <bottom style="double">
        <color theme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indexed="64"/>
      </right>
      <top style="thin">
        <color rgb="FF3F3F3F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ck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/>
      <bottom/>
      <diagonal/>
    </border>
    <border>
      <left/>
      <right/>
      <top style="thick">
        <color theme="1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indexed="64"/>
      </bottom>
      <diagonal/>
    </border>
    <border>
      <left/>
      <right style="thin">
        <color indexed="64"/>
      </right>
      <top style="thick">
        <color theme="1"/>
      </top>
      <bottom/>
      <diagonal/>
    </border>
    <border>
      <left style="thin">
        <color indexed="64"/>
      </left>
      <right/>
      <top style="thick">
        <color auto="1"/>
      </top>
      <bottom style="thin">
        <color theme="1"/>
      </bottom>
      <diagonal/>
    </border>
    <border>
      <left style="thin">
        <color indexed="64"/>
      </left>
      <right/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ck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ck">
        <color auto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</borders>
  <cellStyleXfs count="3819">
    <xf numFmtId="0" fontId="0" fillId="0" borderId="0"/>
    <xf numFmtId="166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28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44" fillId="34" borderId="0" applyNumberFormat="0" applyBorder="0" applyAlignment="0" applyProtection="0"/>
    <xf numFmtId="0" fontId="47" fillId="35" borderId="26" applyNumberFormat="0" applyAlignment="0" applyProtection="0">
      <alignment wrapText="1"/>
    </xf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1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44" fillId="34" borderId="0" applyNumberFormat="0" applyBorder="0" applyAlignment="0" applyProtection="0"/>
    <xf numFmtId="0" fontId="48" fillId="0" borderId="28" applyNumberFormat="0" applyAlignment="0" applyProtection="0">
      <alignment horizontal="left"/>
    </xf>
    <xf numFmtId="0" fontId="46" fillId="3" borderId="27" applyAlignment="0" applyProtection="0">
      <alignment horizontal="left" vertical="center" shrinkToFit="1"/>
    </xf>
    <xf numFmtId="0" fontId="46" fillId="36" borderId="29" applyNumberFormat="0" applyAlignment="0" applyProtection="0">
      <alignment horizontal="left" vertical="distributed"/>
    </xf>
    <xf numFmtId="44" fontId="10" fillId="0" borderId="0" applyFont="0" applyFill="0" applyBorder="0" applyAlignment="0" applyProtection="0"/>
    <xf numFmtId="0" fontId="45" fillId="3" borderId="21" applyNumberFormat="0" applyProtection="0">
      <alignment wrapText="1"/>
    </xf>
    <xf numFmtId="0" fontId="44" fillId="26" borderId="0" applyNumberFormat="0" applyBorder="0" applyAlignment="0" applyProtection="0"/>
    <xf numFmtId="0" fontId="9" fillId="25" borderId="0" applyNumberFormat="0" applyBorder="0" applyAlignment="0" applyProtection="0"/>
    <xf numFmtId="0" fontId="9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9" fillId="21" borderId="0" applyNumberFormat="0" applyBorder="0" applyAlignment="0" applyProtection="0"/>
    <xf numFmtId="0" fontId="9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9" fillId="17" borderId="0" applyNumberFormat="0" applyBorder="0" applyAlignment="0" applyProtection="0"/>
    <xf numFmtId="0" fontId="9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9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9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0" fontId="9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9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0" fontId="9" fillId="28" borderId="0" applyNumberFormat="0" applyBorder="0" applyAlignment="0" applyProtection="0"/>
    <xf numFmtId="0" fontId="44" fillId="27" borderId="0" applyNumberFormat="0" applyBorder="0" applyAlignment="0" applyProtection="0"/>
    <xf numFmtId="0" fontId="9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166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9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0" fontId="8" fillId="0" borderId="0"/>
    <xf numFmtId="0" fontId="7" fillId="0" borderId="0"/>
    <xf numFmtId="0" fontId="57" fillId="0" borderId="0" applyNumberFormat="0" applyFill="0" applyBorder="0" applyAlignment="0" applyProtection="0"/>
    <xf numFmtId="44" fontId="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7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44" fillId="34" borderId="0" applyNumberFormat="0" applyBorder="0" applyAlignment="0" applyProtection="0"/>
    <xf numFmtId="0" fontId="46" fillId="36" borderId="26" applyNumberFormat="0" applyAlignment="0" applyProtection="0">
      <alignment horizontal="left" vertical="distributed"/>
    </xf>
    <xf numFmtId="0" fontId="43" fillId="0" borderId="28" applyNumberFormat="0" applyAlignment="0" applyProtection="0">
      <alignment horizontal="left"/>
    </xf>
    <xf numFmtId="0" fontId="37" fillId="0" borderId="49" applyNumberFormat="0" applyFont="0" applyAlignment="0" applyProtection="0"/>
    <xf numFmtId="49" fontId="46" fillId="3" borderId="27">
      <alignment horizontal="left" vertical="center" shrinkToFit="1"/>
    </xf>
    <xf numFmtId="0" fontId="12" fillId="0" borderId="0"/>
    <xf numFmtId="0" fontId="7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7" fillId="0" borderId="0"/>
    <xf numFmtId="0" fontId="7" fillId="0" borderId="0"/>
    <xf numFmtId="9" fontId="12" fillId="0" borderId="0" applyFont="0" applyFill="0" applyBorder="0" applyAlignment="0" applyProtection="0"/>
    <xf numFmtId="0" fontId="12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3" fontId="12" fillId="0" borderId="0" applyFont="0" applyFill="0" applyBorder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7" fillId="0" borderId="0" applyNumberFormat="0" applyFill="0" applyBorder="0" applyAlignment="0" applyProtection="0"/>
    <xf numFmtId="0" fontId="12" fillId="0" borderId="0"/>
    <xf numFmtId="0" fontId="40" fillId="9" borderId="23" applyNumberFormat="0" applyAlignment="0" applyProtection="0"/>
    <xf numFmtId="0" fontId="43" fillId="0" borderId="25" applyNumberFormat="0" applyFill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31" fillId="0" borderId="18" applyNumberFormat="0" applyFill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4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0" fillId="0" borderId="17" applyNumberFormat="0" applyFill="0" applyAlignment="0" applyProtection="0"/>
    <xf numFmtId="44" fontId="6" fillId="0" borderId="0" applyFont="0" applyFill="0" applyBorder="0" applyAlignment="0" applyProtection="0"/>
    <xf numFmtId="0" fontId="6" fillId="13" borderId="0" applyNumberFormat="0" applyBorder="0" applyAlignment="0" applyProtection="0"/>
    <xf numFmtId="0" fontId="44" fillId="26" borderId="0" applyNumberFormat="0" applyBorder="0" applyAlignment="0" applyProtection="0"/>
    <xf numFmtId="0" fontId="6" fillId="25" borderId="0" applyNumberFormat="0" applyBorder="0" applyAlignment="0" applyProtection="0"/>
    <xf numFmtId="0" fontId="6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6" fillId="21" borderId="0" applyNumberFormat="0" applyBorder="0" applyAlignment="0" applyProtection="0"/>
    <xf numFmtId="0" fontId="6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6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6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6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6" fillId="28" borderId="0" applyNumberFormat="0" applyBorder="0" applyAlignment="0" applyProtection="0"/>
    <xf numFmtId="0" fontId="44" fillId="27" borderId="0" applyNumberFormat="0" applyBorder="0" applyAlignment="0" applyProtection="0"/>
    <xf numFmtId="0" fontId="6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38" fillId="8" borderId="20" applyNumberFormat="0" applyAlignment="0" applyProtection="0"/>
    <xf numFmtId="0" fontId="37" fillId="8" borderId="21" applyNumberFormat="0" applyAlignment="0" applyProtection="0"/>
    <xf numFmtId="17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6" fillId="0" borderId="0"/>
    <xf numFmtId="0" fontId="39" fillId="0" borderId="22" applyNumberFormat="0" applyFill="0" applyAlignment="0" applyProtection="0"/>
    <xf numFmtId="166" fontId="12" fillId="0" borderId="0" applyFont="0" applyFill="0" applyBorder="0" applyAlignment="0" applyProtection="0"/>
    <xf numFmtId="0" fontId="34" fillId="5" borderId="0" applyNumberFormat="0" applyBorder="0" applyAlignment="0" applyProtection="0"/>
    <xf numFmtId="0" fontId="6" fillId="0" borderId="0"/>
    <xf numFmtId="0" fontId="6" fillId="0" borderId="0"/>
    <xf numFmtId="169" fontId="59" fillId="0" borderId="0"/>
    <xf numFmtId="0" fontId="57" fillId="0" borderId="0" applyNumberFormat="0" applyFill="0" applyBorder="0" applyAlignment="0" applyProtection="0"/>
    <xf numFmtId="44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6" fillId="0" borderId="0"/>
    <xf numFmtId="0" fontId="6" fillId="0" borderId="0"/>
    <xf numFmtId="44" fontId="6" fillId="0" borderId="0" applyFont="0" applyFill="0" applyBorder="0" applyAlignment="0" applyProtection="0"/>
    <xf numFmtId="0" fontId="29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0" fontId="44" fillId="14" borderId="0" applyNumberFormat="0" applyBorder="0" applyAlignment="0" applyProtection="0"/>
    <xf numFmtId="0" fontId="12" fillId="0" borderId="0"/>
    <xf numFmtId="0" fontId="6" fillId="0" borderId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12" fillId="10" borderId="24" applyNumberFormat="0" applyFont="0" applyAlignment="0" applyProtection="0"/>
    <xf numFmtId="0" fontId="6" fillId="0" borderId="0"/>
    <xf numFmtId="0" fontId="6" fillId="0" borderId="0"/>
    <xf numFmtId="0" fontId="36" fillId="7" borderId="20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2" fillId="0" borderId="0"/>
    <xf numFmtId="0" fontId="6" fillId="12" borderId="0" applyNumberFormat="0" applyBorder="0" applyAlignment="0" applyProtection="0"/>
    <xf numFmtId="0" fontId="44" fillId="11" borderId="0" applyNumberFormat="0" applyBorder="0" applyAlignment="0" applyProtection="0"/>
    <xf numFmtId="0" fontId="35" fillId="6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6" fillId="25" borderId="0" applyNumberFormat="0" applyBorder="0" applyAlignment="0" applyProtection="0"/>
    <xf numFmtId="0" fontId="6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6" fillId="21" borderId="0" applyNumberFormat="0" applyBorder="0" applyAlignment="0" applyProtection="0"/>
    <xf numFmtId="0" fontId="6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6" fillId="17" borderId="0" applyNumberFormat="0" applyBorder="0" applyAlignment="0" applyProtection="0"/>
    <xf numFmtId="0" fontId="6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6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6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6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6" fillId="28" borderId="0" applyNumberFormat="0" applyBorder="0" applyAlignment="0" applyProtection="0"/>
    <xf numFmtId="0" fontId="44" fillId="27" borderId="0" applyNumberFormat="0" applyBorder="0" applyAlignment="0" applyProtection="0"/>
    <xf numFmtId="0" fontId="6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6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5" fillId="0" borderId="0"/>
    <xf numFmtId="0" fontId="60" fillId="0" borderId="0"/>
    <xf numFmtId="0" fontId="44" fillId="11" borderId="0" applyNumberFormat="0" applyBorder="0" applyAlignment="0" applyProtection="0"/>
    <xf numFmtId="0" fontId="44" fillId="15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1" fillId="0" borderId="18" applyNumberFormat="0" applyFill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4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0" fillId="0" borderId="17" applyNumberFormat="0" applyFill="0" applyAlignment="0" applyProtection="0"/>
    <xf numFmtId="44" fontId="4" fillId="0" borderId="0" applyFont="0" applyFill="0" applyBorder="0" applyAlignment="0" applyProtection="0"/>
    <xf numFmtId="0" fontId="44" fillId="19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43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4" fillId="0" borderId="0"/>
    <xf numFmtId="0" fontId="4" fillId="0" borderId="0"/>
    <xf numFmtId="0" fontId="57" fillId="0" borderId="0" applyNumberFormat="0" applyFill="0" applyBorder="0" applyAlignment="0" applyProtection="0"/>
    <xf numFmtId="44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29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0" fontId="4" fillId="20" borderId="0" applyNumberFormat="0" applyBorder="0" applyAlignment="0" applyProtection="0"/>
    <xf numFmtId="9" fontId="12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" fillId="0" borderId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4" fillId="13" borderId="0" applyNumberFormat="0" applyBorder="0" applyAlignment="0" applyProtection="0"/>
    <xf numFmtId="0" fontId="4" fillId="0" borderId="0"/>
    <xf numFmtId="0" fontId="4" fillId="0" borderId="0"/>
    <xf numFmtId="0" fontId="36" fillId="7" borderId="20" applyNumberFormat="0" applyAlignment="0" applyProtection="0"/>
    <xf numFmtId="0" fontId="12" fillId="10" borderId="24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3" fillId="4" borderId="0" applyNumberFormat="0" applyBorder="0" applyAlignment="0" applyProtection="0"/>
    <xf numFmtId="0" fontId="44" fillId="14" borderId="0" applyNumberFormat="0" applyBorder="0" applyAlignment="0" applyProtection="0"/>
    <xf numFmtId="0" fontId="4" fillId="12" borderId="0" applyNumberFormat="0" applyBorder="0" applyAlignment="0" applyProtection="0"/>
    <xf numFmtId="0" fontId="39" fillId="0" borderId="22" applyNumberFormat="0" applyFill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37" fillId="8" borderId="21" applyNumberFormat="0" applyAlignment="0" applyProtection="0"/>
    <xf numFmtId="0" fontId="40" fillId="9" borderId="23" applyNumberFormat="0" applyAlignment="0" applyProtection="0"/>
    <xf numFmtId="0" fontId="43" fillId="0" borderId="25" applyNumberFormat="0" applyFill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1" fillId="0" borderId="18" applyNumberFormat="0" applyFill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4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0" fillId="0" borderId="17" applyNumberFormat="0" applyFill="0" applyAlignment="0" applyProtection="0"/>
    <xf numFmtId="44" fontId="4" fillId="0" borderId="0" applyFont="0" applyFill="0" applyBorder="0" applyAlignment="0" applyProtection="0"/>
    <xf numFmtId="0" fontId="4" fillId="13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38" fillId="8" borderId="20" applyNumberFormat="0" applyAlignment="0" applyProtection="0"/>
    <xf numFmtId="0" fontId="37" fillId="8" borderId="21" applyNumberFormat="0" applyAlignment="0" applyProtection="0"/>
    <xf numFmtId="0" fontId="32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4" fillId="0" borderId="0"/>
    <xf numFmtId="0" fontId="39" fillId="0" borderId="22" applyNumberFormat="0" applyFill="0" applyAlignment="0" applyProtection="0"/>
    <xf numFmtId="166" fontId="12" fillId="0" borderId="0" applyFont="0" applyFill="0" applyBorder="0" applyAlignment="0" applyProtection="0"/>
    <xf numFmtId="0" fontId="34" fillId="5" borderId="0" applyNumberFormat="0" applyBorder="0" applyAlignment="0" applyProtection="0"/>
    <xf numFmtId="0" fontId="4" fillId="0" borderId="0"/>
    <xf numFmtId="0" fontId="4" fillId="0" borderId="0"/>
    <xf numFmtId="0" fontId="32" fillId="0" borderId="19" applyNumberFormat="0" applyFill="0" applyAlignment="0" applyProtection="0"/>
    <xf numFmtId="0" fontId="4" fillId="16" borderId="0" applyNumberFormat="0" applyBorder="0" applyAlignment="0" applyProtection="0"/>
    <xf numFmtId="44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0" fontId="29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0" fontId="44" fillId="14" borderId="0" applyNumberFormat="0" applyBorder="0" applyAlignment="0" applyProtection="0"/>
    <xf numFmtId="0" fontId="40" fillId="9" borderId="23" applyNumberFormat="0" applyAlignment="0" applyProtection="0"/>
    <xf numFmtId="0" fontId="4" fillId="0" borderId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12" fillId="10" borderId="24" applyNumberFormat="0" applyFont="0" applyAlignment="0" applyProtection="0"/>
    <xf numFmtId="0" fontId="4" fillId="0" borderId="0"/>
    <xf numFmtId="0" fontId="4" fillId="0" borderId="0"/>
    <xf numFmtId="0" fontId="36" fillId="7" borderId="20" applyNumberFormat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38" fillId="8" borderId="20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35" fillId="6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0" fillId="9" borderId="23" applyNumberFormat="0" applyAlignment="0" applyProtection="0"/>
    <xf numFmtId="0" fontId="43" fillId="0" borderId="25" applyNumberFormat="0" applyFill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1" fillId="0" borderId="18" applyNumberFormat="0" applyFill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4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30" fillId="0" borderId="17" applyNumberFormat="0" applyFill="0" applyAlignment="0" applyProtection="0"/>
    <xf numFmtId="0" fontId="4" fillId="13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0" fontId="38" fillId="8" borderId="20" applyNumberFormat="0" applyAlignment="0" applyProtection="0"/>
    <xf numFmtId="0" fontId="37" fillId="8" borderId="21" applyNumberFormat="0" applyAlignment="0" applyProtection="0"/>
    <xf numFmtId="9" fontId="12" fillId="0" borderId="0" applyFont="0" applyFill="0" applyBorder="0" applyAlignment="0" applyProtection="0"/>
    <xf numFmtId="0" fontId="39" fillId="0" borderId="22" applyNumberFormat="0" applyFill="0" applyAlignment="0" applyProtection="0"/>
    <xf numFmtId="166" fontId="12" fillId="0" borderId="0" applyFont="0" applyFill="0" applyBorder="0" applyAlignment="0" applyProtection="0"/>
    <xf numFmtId="0" fontId="34" fillId="5" borderId="0" applyNumberFormat="0" applyBorder="0" applyAlignment="0" applyProtection="0"/>
    <xf numFmtId="166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0" fontId="44" fillId="14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12" fillId="10" borderId="24" applyNumberFormat="0" applyFont="0" applyAlignment="0" applyProtection="0"/>
    <xf numFmtId="0" fontId="36" fillId="7" borderId="20" applyNumberFormat="0" applyAlignment="0" applyProtection="0"/>
    <xf numFmtId="0" fontId="3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35" fillId="6" borderId="0" applyNumberFormat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4" fillId="25" borderId="0" applyNumberFormat="0" applyBorder="0" applyAlignment="0" applyProtection="0"/>
    <xf numFmtId="0" fontId="4" fillId="24" borderId="0" applyNumberFormat="0" applyBorder="0" applyAlignment="0" applyProtection="0"/>
    <xf numFmtId="0" fontId="44" fillId="23" borderId="0" applyNumberFormat="0" applyBorder="0" applyAlignment="0" applyProtection="0"/>
    <xf numFmtId="0" fontId="44" fillId="22" borderId="0" applyNumberFormat="0" applyBorder="0" applyAlignment="0" applyProtection="0"/>
    <xf numFmtId="0" fontId="4" fillId="21" borderId="0" applyNumberFormat="0" applyBorder="0" applyAlignment="0" applyProtection="0"/>
    <xf numFmtId="0" fontId="4" fillId="20" borderId="0" applyNumberFormat="0" applyBorder="0" applyAlignment="0" applyProtection="0"/>
    <xf numFmtId="0" fontId="44" fillId="19" borderId="0" applyNumberFormat="0" applyBorder="0" applyAlignment="0" applyProtection="0"/>
    <xf numFmtId="0" fontId="44" fillId="18" borderId="0" applyNumberFormat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3" fillId="4" borderId="0" applyNumberFormat="0" applyBorder="0" applyAlignment="0" applyProtection="0"/>
    <xf numFmtId="0" fontId="44" fillId="15" borderId="0" applyNumberFormat="0" applyBorder="0" applyAlignment="0" applyProtection="0"/>
    <xf numFmtId="0" fontId="44" fillId="14" borderId="0" applyNumberFormat="0" applyBorder="0" applyAlignment="0" applyProtection="0"/>
    <xf numFmtId="0" fontId="36" fillId="7" borderId="20" applyNumberFormat="0" applyAlignment="0" applyProtection="0"/>
    <xf numFmtId="0" fontId="4" fillId="13" borderId="0" applyNumberFormat="0" applyBorder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" fillId="12" borderId="0" applyNumberFormat="0" applyBorder="0" applyAlignment="0" applyProtection="0"/>
    <xf numFmtId="0" fontId="44" fillId="11" borderId="0" applyNumberFormat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33" borderId="0" applyNumberFormat="0" applyBorder="0" applyAlignment="0" applyProtection="0"/>
    <xf numFmtId="0" fontId="33" fillId="4" borderId="0" applyNumberFormat="0" applyBorder="0" applyAlignment="0" applyProtection="0"/>
    <xf numFmtId="0" fontId="40" fillId="9" borderId="23" applyNumberFormat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39" fillId="0" borderId="22" applyNumberFormat="0" applyFill="0" applyAlignment="0" applyProtection="0"/>
    <xf numFmtId="0" fontId="38" fillId="8" borderId="20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36" fillId="7" borderId="20" applyNumberFormat="0" applyAlignment="0" applyProtection="0"/>
    <xf numFmtId="0" fontId="33" fillId="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4" fillId="30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" fillId="28" borderId="0" applyNumberFormat="0" applyBorder="0" applyAlignment="0" applyProtection="0"/>
    <xf numFmtId="0" fontId="44" fillId="27" borderId="0" applyNumberFormat="0" applyBorder="0" applyAlignment="0" applyProtection="0"/>
    <xf numFmtId="0" fontId="4" fillId="29" borderId="0" applyNumberFormat="0" applyBorder="0" applyAlignment="0" applyProtection="0"/>
    <xf numFmtId="0" fontId="44" fillId="34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166" fontId="12" fillId="0" borderId="0" applyFont="0" applyFill="0" applyBorder="0" applyAlignment="0" applyProtection="0"/>
    <xf numFmtId="0" fontId="33" fillId="4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9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7" fillId="8" borderId="21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12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3" fillId="0" borderId="25" applyNumberFormat="0" applyFill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0" fontId="45" fillId="3" borderId="21" applyNumberFormat="0" applyFont="0" applyAlignment="0" applyProtection="0">
      <alignment wrapText="1"/>
    </xf>
    <xf numFmtId="0" fontId="33" fillId="4" borderId="0" applyNumberFormat="0" applyBorder="0" applyAlignment="0" applyProtection="0"/>
    <xf numFmtId="0" fontId="34" fillId="5" borderId="0" applyNumberFormat="0" applyBorder="0" applyAlignment="0" applyProtection="0"/>
    <xf numFmtId="0" fontId="35" fillId="6" borderId="0" applyNumberFormat="0" applyBorder="0" applyAlignment="0" applyProtection="0"/>
    <xf numFmtId="0" fontId="36" fillId="7" borderId="20" applyNumberFormat="0" applyAlignment="0" applyProtection="0"/>
    <xf numFmtId="0" fontId="38" fillId="8" borderId="20" applyNumberFormat="0" applyAlignment="0" applyProtection="0"/>
    <xf numFmtId="0" fontId="39" fillId="0" borderId="22" applyNumberFormat="0" applyFill="0" applyAlignment="0" applyProtection="0"/>
    <xf numFmtId="0" fontId="40" fillId="9" borderId="23" applyNumberFormat="0" applyAlignment="0" applyProtection="0"/>
    <xf numFmtId="0" fontId="41" fillId="0" borderId="0" applyNumberFormat="0" applyFill="0" applyBorder="0" applyAlignment="0" applyProtection="0"/>
    <xf numFmtId="0" fontId="4" fillId="10" borderId="24" applyNumberFormat="0" applyFont="0" applyAlignment="0" applyProtection="0"/>
    <xf numFmtId="0" fontId="42" fillId="0" borderId="0" applyNumberFormat="0" applyFill="0" applyBorder="0" applyAlignment="0" applyProtection="0"/>
    <xf numFmtId="0" fontId="4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4" fillId="34" borderId="0" applyNumberFormat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" fillId="0" borderId="0"/>
    <xf numFmtId="0" fontId="61" fillId="0" borderId="0"/>
    <xf numFmtId="0" fontId="2" fillId="0" borderId="0"/>
    <xf numFmtId="0" fontId="66" fillId="36" borderId="26" applyNumberFormat="0" applyAlignment="0" applyProtection="0">
      <alignment horizontal="left" vertical="distributed"/>
    </xf>
    <xf numFmtId="0" fontId="68" fillId="0" borderId="28" applyNumberFormat="0" applyAlignment="0" applyProtection="0">
      <alignment horizontal="left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63" fillId="0" borderId="0"/>
    <xf numFmtId="0" fontId="70" fillId="0" borderId="0" applyNumberFormat="0" applyBorder="0" applyProtection="0"/>
    <xf numFmtId="0" fontId="67" fillId="0" borderId="0" applyNumberFormat="0" applyFill="0" applyBorder="0" applyAlignment="0" applyProtection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69" fillId="0" borderId="0">
      <alignment horizontal="center" textRotation="90"/>
    </xf>
    <xf numFmtId="0" fontId="69" fillId="0" borderId="0">
      <alignment horizontal="center"/>
    </xf>
    <xf numFmtId="181" fontId="70" fillId="0" borderId="0" applyBorder="0" applyProtection="0"/>
    <xf numFmtId="49" fontId="71" fillId="35" borderId="61">
      <alignment horizontal="center" vertical="center"/>
    </xf>
    <xf numFmtId="18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6" fillId="36" borderId="26" applyNumberFormat="0" applyAlignment="0" applyProtection="0">
      <alignment horizontal="left" vertical="distributed"/>
    </xf>
    <xf numFmtId="0" fontId="43" fillId="0" borderId="28" applyNumberFormat="0" applyAlignment="0" applyProtection="0">
      <alignment horizontal="left"/>
    </xf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2" fillId="0" borderId="0"/>
    <xf numFmtId="43" fontId="12" fillId="0" borderId="0" applyFont="0" applyFill="0" applyBorder="0" applyAlignment="0" applyProtection="0"/>
    <xf numFmtId="181" fontId="73" fillId="0" borderId="0"/>
    <xf numFmtId="0" fontId="73" fillId="0" borderId="0"/>
    <xf numFmtId="0" fontId="69" fillId="0" borderId="0">
      <alignment horizontal="center" textRotation="90"/>
    </xf>
    <xf numFmtId="0" fontId="69" fillId="0" borderId="0">
      <alignment horizontal="center"/>
    </xf>
    <xf numFmtId="182" fontId="72" fillId="0" borderId="0"/>
    <xf numFmtId="182" fontId="72" fillId="0" borderId="0" applyBorder="0" applyProtection="0"/>
    <xf numFmtId="0" fontId="74" fillId="0" borderId="0" applyNumberFormat="0" applyBorder="0" applyProtection="0">
      <alignment horizontal="center"/>
    </xf>
    <xf numFmtId="0" fontId="74" fillId="0" borderId="0" applyNumberFormat="0" applyBorder="0" applyProtection="0">
      <alignment horizontal="center" textRotation="90"/>
    </xf>
    <xf numFmtId="181" fontId="70" fillId="0" borderId="0" applyBorder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6" fillId="36" borderId="29" applyNumberFormat="0" applyAlignment="0" applyProtection="0">
      <alignment horizontal="left" vertical="distributed"/>
    </xf>
    <xf numFmtId="0" fontId="48" fillId="0" borderId="28" applyNumberFormat="0" applyAlignment="0" applyProtection="0">
      <alignment horizontal="left"/>
    </xf>
    <xf numFmtId="0" fontId="46" fillId="3" borderId="27" applyAlignment="0" applyProtection="0">
      <alignment horizontal="left" vertical="center" shrinkToFit="1"/>
    </xf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2" fontId="72" fillId="0" borderId="0"/>
    <xf numFmtId="0" fontId="63" fillId="0" borderId="0"/>
    <xf numFmtId="0" fontId="74" fillId="0" borderId="0" applyNumberFormat="0" applyBorder="0" applyProtection="0">
      <alignment horizontal="center" textRotation="90"/>
    </xf>
    <xf numFmtId="0" fontId="70" fillId="0" borderId="0" applyNumberFormat="0" applyBorder="0" applyProtection="0"/>
    <xf numFmtId="49" fontId="46" fillId="3" borderId="62">
      <alignment horizontal="left" vertical="center" shrinkToFit="1"/>
    </xf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9" fontId="46" fillId="3" borderId="62">
      <alignment horizontal="left" vertical="center" shrinkToFit="1"/>
    </xf>
    <xf numFmtId="0" fontId="46" fillId="3" borderId="62" applyAlignment="0" applyProtection="0">
      <alignment horizontal="left" vertical="center" shrinkToFit="1"/>
    </xf>
    <xf numFmtId="43" fontId="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75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2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0" fontId="12" fillId="0" borderId="0"/>
    <xf numFmtId="9" fontId="1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" fillId="0" borderId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</cellStyleXfs>
  <cellXfs count="501">
    <xf numFmtId="0" fontId="0" fillId="0" borderId="0" xfId="0"/>
    <xf numFmtId="0" fontId="12" fillId="0" borderId="0" xfId="0" applyFont="1" applyProtection="1">
      <protection locked="0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165" fontId="16" fillId="0" borderId="0" xfId="0" applyNumberFormat="1" applyFont="1" applyAlignment="1">
      <alignment horizontal="center"/>
    </xf>
    <xf numFmtId="0" fontId="12" fillId="0" borderId="0" xfId="0" applyFont="1"/>
    <xf numFmtId="165" fontId="19" fillId="2" borderId="0" xfId="0" applyNumberFormat="1" applyFont="1" applyFill="1"/>
    <xf numFmtId="167" fontId="19" fillId="2" borderId="0" xfId="0" applyNumberFormat="1" applyFont="1" applyFill="1"/>
    <xf numFmtId="0" fontId="20" fillId="0" borderId="0" xfId="0" applyFont="1"/>
    <xf numFmtId="0" fontId="19" fillId="2" borderId="0" xfId="0" applyFont="1" applyFill="1"/>
    <xf numFmtId="0" fontId="0" fillId="0" borderId="0" xfId="0" applyAlignment="1">
      <alignment horizontal="center" vertical="center"/>
    </xf>
    <xf numFmtId="0" fontId="12" fillId="0" borderId="0" xfId="0" applyFont="1" applyAlignment="1">
      <alignment horizontal="right"/>
    </xf>
    <xf numFmtId="10" fontId="0" fillId="0" borderId="0" xfId="0" applyNumberFormat="1"/>
    <xf numFmtId="10" fontId="17" fillId="0" borderId="0" xfId="0" applyNumberFormat="1" applyFont="1" applyAlignment="1">
      <alignment horizontal="left"/>
    </xf>
    <xf numFmtId="0" fontId="24" fillId="0" borderId="0" xfId="0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0" fillId="0" borderId="0" xfId="0" applyProtection="1">
      <protection locked="0"/>
    </xf>
    <xf numFmtId="0" fontId="14" fillId="0" borderId="1" xfId="0" applyFont="1" applyBorder="1" applyProtection="1">
      <protection locked="0"/>
    </xf>
    <xf numFmtId="0" fontId="1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21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3" fillId="0" borderId="2" xfId="0" applyFont="1" applyBorder="1" applyAlignment="1" applyProtection="1">
      <alignment horizontal="center"/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13" fillId="0" borderId="3" xfId="0" applyFont="1" applyBorder="1" applyAlignment="1" applyProtection="1">
      <alignment horizontal="center"/>
      <protection locked="0"/>
    </xf>
    <xf numFmtId="2" fontId="14" fillId="0" borderId="1" xfId="0" applyNumberFormat="1" applyFont="1" applyBorder="1" applyProtection="1">
      <protection locked="0"/>
    </xf>
    <xf numFmtId="168" fontId="14" fillId="0" borderId="1" xfId="0" applyNumberFormat="1" applyFont="1" applyBorder="1" applyAlignment="1" applyProtection="1">
      <alignment horizontal="center"/>
      <protection locked="0"/>
    </xf>
    <xf numFmtId="165" fontId="14" fillId="0" borderId="1" xfId="0" applyNumberFormat="1" applyFont="1" applyBorder="1" applyProtection="1">
      <protection locked="0"/>
    </xf>
    <xf numFmtId="0" fontId="13" fillId="0" borderId="1" xfId="0" applyFont="1" applyBorder="1" applyAlignment="1" applyProtection="1">
      <alignment wrapText="1"/>
      <protection locked="0"/>
    </xf>
    <xf numFmtId="0" fontId="13" fillId="0" borderId="1" xfId="0" applyFont="1" applyBorder="1" applyProtection="1">
      <protection locked="0"/>
    </xf>
    <xf numFmtId="0" fontId="13" fillId="0" borderId="2" xfId="0" applyFont="1" applyBorder="1" applyProtection="1">
      <protection locked="0"/>
    </xf>
    <xf numFmtId="168" fontId="14" fillId="0" borderId="1" xfId="0" applyNumberFormat="1" applyFont="1" applyBorder="1" applyProtection="1">
      <protection locked="0"/>
    </xf>
    <xf numFmtId="0" fontId="14" fillId="0" borderId="2" xfId="0" applyFont="1" applyBorder="1" applyProtection="1">
      <protection locked="0"/>
    </xf>
    <xf numFmtId="4" fontId="13" fillId="0" borderId="1" xfId="0" applyNumberFormat="1" applyFont="1" applyBorder="1" applyAlignment="1" applyProtection="1">
      <alignment wrapText="1"/>
      <protection locked="0"/>
    </xf>
    <xf numFmtId="165" fontId="13" fillId="0" borderId="1" xfId="0" applyNumberFormat="1" applyFont="1" applyBorder="1" applyProtection="1">
      <protection locked="0"/>
    </xf>
    <xf numFmtId="0" fontId="15" fillId="0" borderId="1" xfId="0" applyFont="1" applyBorder="1" applyAlignment="1">
      <alignment horizontal="center" vertical="center" wrapText="1"/>
    </xf>
    <xf numFmtId="165" fontId="16" fillId="0" borderId="0" xfId="0" applyNumberFormat="1" applyFont="1" applyAlignment="1" applyProtection="1">
      <alignment horizontal="center"/>
      <protection locked="0"/>
    </xf>
    <xf numFmtId="0" fontId="26" fillId="0" borderId="0" xfId="0" applyFont="1" applyAlignment="1">
      <alignment horizontal="center"/>
    </xf>
    <xf numFmtId="10" fontId="14" fillId="0" borderId="0" xfId="0" applyNumberFormat="1" applyFont="1"/>
    <xf numFmtId="10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0" fontId="14" fillId="0" borderId="0" xfId="0" applyFont="1" applyAlignment="1">
      <alignment horizontal="right"/>
    </xf>
    <xf numFmtId="10" fontId="14" fillId="0" borderId="0" xfId="0" applyNumberFormat="1" applyFont="1" applyAlignment="1">
      <alignment horizontal="right"/>
    </xf>
    <xf numFmtId="9" fontId="12" fillId="0" borderId="0" xfId="0" applyNumberFormat="1" applyFont="1" applyAlignment="1">
      <alignment horizontal="left"/>
    </xf>
    <xf numFmtId="0" fontId="14" fillId="0" borderId="1" xfId="0" applyFont="1" applyBorder="1" applyAlignment="1">
      <alignment horizontal="center"/>
    </xf>
    <xf numFmtId="0" fontId="14" fillId="0" borderId="1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21" fillId="0" borderId="0" xfId="0" applyFont="1"/>
    <xf numFmtId="0" fontId="21" fillId="0" borderId="14" xfId="0" applyFont="1" applyBorder="1"/>
    <xf numFmtId="0" fontId="47" fillId="35" borderId="26" xfId="47" applyProtection="1">
      <alignment wrapText="1"/>
      <protection locked="0"/>
    </xf>
    <xf numFmtId="0" fontId="47" fillId="35" borderId="26" xfId="47" applyAlignment="1" applyProtection="1">
      <alignment horizontal="center" wrapText="1"/>
      <protection locked="0"/>
    </xf>
    <xf numFmtId="0" fontId="47" fillId="35" borderId="26" xfId="47" applyAlignment="1" applyProtection="1">
      <alignment horizontal="right" wrapText="1"/>
      <protection locked="0"/>
    </xf>
    <xf numFmtId="0" fontId="48" fillId="0" borderId="28" xfId="83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7" fillId="35" borderId="26" xfId="47" applyAlignment="1" applyProtection="1">
      <alignment horizontal="center"/>
      <protection locked="0"/>
    </xf>
    <xf numFmtId="0" fontId="46" fillId="3" borderId="27" xfId="84" applyAlignment="1">
      <alignment horizontal="center" vertical="center"/>
    </xf>
    <xf numFmtId="168" fontId="48" fillId="0" borderId="28" xfId="83" applyNumberFormat="1" applyAlignment="1" applyProtection="1">
      <alignment horizontal="right"/>
      <protection locked="0"/>
    </xf>
    <xf numFmtId="168" fontId="47" fillId="35" borderId="26" xfId="47" applyNumberFormat="1" applyAlignment="1" applyProtection="1">
      <protection locked="0"/>
    </xf>
    <xf numFmtId="0" fontId="47" fillId="35" borderId="26" xfId="47" applyAlignment="1"/>
    <xf numFmtId="0" fontId="47" fillId="35" borderId="26" xfId="47" applyAlignment="1" applyProtection="1">
      <alignment horizontal="left"/>
      <protection locked="0"/>
    </xf>
    <xf numFmtId="0" fontId="48" fillId="0" borderId="28" xfId="83" applyAlignment="1">
      <alignment horizontal="left" wrapText="1"/>
    </xf>
    <xf numFmtId="0" fontId="48" fillId="0" borderId="28" xfId="83" applyAlignment="1">
      <alignment horizontal="center"/>
    </xf>
    <xf numFmtId="44" fontId="47" fillId="35" borderId="26" xfId="86" applyFont="1" applyFill="1" applyBorder="1" applyAlignment="1" applyProtection="1">
      <alignment wrapText="1"/>
      <protection locked="0"/>
    </xf>
    <xf numFmtId="44" fontId="47" fillId="35" borderId="26" xfId="86" applyFont="1" applyFill="1" applyBorder="1" applyAlignment="1" applyProtection="1">
      <alignment horizontal="right"/>
      <protection locked="0"/>
    </xf>
    <xf numFmtId="44" fontId="47" fillId="35" borderId="26" xfId="86" applyFont="1" applyFill="1" applyBorder="1" applyAlignment="1" applyProtection="1">
      <alignment horizontal="right" wrapText="1"/>
      <protection locked="0"/>
    </xf>
    <xf numFmtId="0" fontId="45" fillId="3" borderId="21" xfId="87" applyAlignment="1">
      <alignment horizontal="center" vertical="center" wrapText="1"/>
    </xf>
    <xf numFmtId="44" fontId="45" fillId="3" borderId="21" xfId="87" applyNumberFormat="1" applyProtection="1">
      <alignment wrapText="1"/>
      <protection locked="0"/>
    </xf>
    <xf numFmtId="0" fontId="45" fillId="3" borderId="21" xfId="87" applyProtection="1">
      <alignment wrapText="1"/>
      <protection locked="0"/>
    </xf>
    <xf numFmtId="0" fontId="45" fillId="3" borderId="21" xfId="87">
      <alignment wrapText="1"/>
    </xf>
    <xf numFmtId="0" fontId="45" fillId="3" borderId="21" xfId="87" applyAlignment="1" applyProtection="1">
      <alignment horizontal="center" wrapText="1"/>
      <protection locked="0"/>
    </xf>
    <xf numFmtId="0" fontId="45" fillId="3" borderId="21" xfId="87" applyAlignment="1">
      <alignment horizontal="center" wrapText="1"/>
    </xf>
    <xf numFmtId="171" fontId="12" fillId="0" borderId="0" xfId="0" applyNumberFormat="1" applyFont="1"/>
    <xf numFmtId="0" fontId="14" fillId="0" borderId="10" xfId="0" applyFont="1" applyBorder="1" applyAlignment="1">
      <alignment horizontal="center" wrapText="1"/>
    </xf>
    <xf numFmtId="171" fontId="14" fillId="0" borderId="1" xfId="366" applyNumberFormat="1" applyFont="1" applyFill="1" applyBorder="1" applyAlignment="1">
      <alignment horizontal="center"/>
    </xf>
    <xf numFmtId="171" fontId="14" fillId="0" borderId="0" xfId="0" applyNumberFormat="1" applyFont="1" applyAlignment="1">
      <alignment horizontal="center"/>
    </xf>
    <xf numFmtId="171" fontId="13" fillId="0" borderId="0" xfId="366" applyNumberFormat="1" applyFont="1" applyFill="1" applyBorder="1" applyAlignment="1">
      <alignment horizontal="center"/>
    </xf>
    <xf numFmtId="171" fontId="14" fillId="0" borderId="1" xfId="366" applyNumberFormat="1" applyFont="1" applyFill="1" applyBorder="1" applyAlignment="1">
      <alignment horizontal="center" wrapText="1"/>
    </xf>
    <xf numFmtId="169" fontId="14" fillId="0" borderId="1" xfId="366" applyNumberFormat="1" applyFont="1" applyFill="1" applyBorder="1" applyAlignment="1">
      <alignment horizontal="center" wrapText="1"/>
    </xf>
    <xf numFmtId="164" fontId="14" fillId="0" borderId="0" xfId="366" applyNumberFormat="1" applyFont="1" applyFill="1" applyBorder="1" applyAlignment="1">
      <alignment horizontal="center"/>
    </xf>
    <xf numFmtId="0" fontId="14" fillId="0" borderId="0" xfId="0" applyFont="1" applyAlignment="1">
      <alignment horizontal="center" wrapText="1"/>
    </xf>
    <xf numFmtId="171" fontId="14" fillId="0" borderId="0" xfId="0" applyNumberFormat="1" applyFont="1" applyAlignment="1">
      <alignment horizontal="center" wrapText="1"/>
    </xf>
    <xf numFmtId="0" fontId="12" fillId="0" borderId="0" xfId="0" applyFont="1" applyAlignment="1">
      <alignment horizontal="center"/>
    </xf>
    <xf numFmtId="0" fontId="14" fillId="0" borderId="10" xfId="0" applyFont="1" applyBorder="1" applyAlignment="1">
      <alignment horizontal="left" wrapText="1"/>
    </xf>
    <xf numFmtId="0" fontId="49" fillId="37" borderId="15" xfId="0" applyFont="1" applyFill="1" applyBorder="1" applyAlignment="1">
      <alignment horizontal="center" vertical="center" wrapText="1"/>
    </xf>
    <xf numFmtId="44" fontId="49" fillId="37" borderId="15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49" fillId="37" borderId="9" xfId="0" applyFont="1" applyFill="1" applyBorder="1" applyAlignment="1">
      <alignment horizontal="center" vertical="center" wrapText="1"/>
    </xf>
    <xf numFmtId="0" fontId="49" fillId="0" borderId="12" xfId="0" applyFont="1" applyBorder="1" applyAlignment="1">
      <alignment horizontal="center" wrapText="1"/>
    </xf>
    <xf numFmtId="173" fontId="49" fillId="0" borderId="12" xfId="0" applyNumberFormat="1" applyFont="1" applyBorder="1" applyAlignment="1">
      <alignment horizontal="center"/>
    </xf>
    <xf numFmtId="0" fontId="49" fillId="0" borderId="12" xfId="0" applyFont="1" applyBorder="1" applyAlignment="1">
      <alignment horizontal="center"/>
    </xf>
    <xf numFmtId="2" fontId="49" fillId="0" borderId="12" xfId="0" applyNumberFormat="1" applyFont="1" applyBorder="1" applyAlignment="1">
      <alignment horizontal="center"/>
    </xf>
    <xf numFmtId="44" fontId="49" fillId="0" borderId="12" xfId="0" applyNumberFormat="1" applyFont="1" applyBorder="1" applyAlignment="1">
      <alignment horizontal="center"/>
    </xf>
    <xf numFmtId="0" fontId="50" fillId="0" borderId="1" xfId="0" applyFont="1" applyBorder="1" applyAlignment="1">
      <alignment wrapText="1"/>
    </xf>
    <xf numFmtId="173" fontId="50" fillId="0" borderId="1" xfId="0" applyNumberFormat="1" applyFont="1" applyBorder="1" applyAlignment="1">
      <alignment horizontal="center"/>
    </xf>
    <xf numFmtId="0" fontId="50" fillId="0" borderId="1" xfId="0" applyFont="1" applyBorder="1" applyAlignment="1">
      <alignment horizontal="center"/>
    </xf>
    <xf numFmtId="2" fontId="50" fillId="0" borderId="1" xfId="0" applyNumberFormat="1" applyFont="1" applyBorder="1" applyAlignment="1">
      <alignment horizontal="center"/>
    </xf>
    <xf numFmtId="0" fontId="51" fillId="0" borderId="1" xfId="0" applyFont="1" applyBorder="1" applyAlignment="1">
      <alignment horizontal="center"/>
    </xf>
    <xf numFmtId="44" fontId="48" fillId="0" borderId="28" xfId="83" applyNumberFormat="1" applyAlignment="1" applyProtection="1">
      <protection locked="0"/>
    </xf>
    <xf numFmtId="44" fontId="48" fillId="0" borderId="28" xfId="83" applyNumberFormat="1" applyAlignment="1" applyProtection="1">
      <alignment horizontal="right"/>
      <protection locked="0"/>
    </xf>
    <xf numFmtId="0" fontId="48" fillId="0" borderId="28" xfId="83" applyAlignment="1">
      <alignment wrapText="1"/>
    </xf>
    <xf numFmtId="0" fontId="48" fillId="0" borderId="28" xfId="83" applyAlignment="1" applyProtection="1">
      <alignment wrapText="1"/>
      <protection locked="0"/>
    </xf>
    <xf numFmtId="44" fontId="48" fillId="0" borderId="28" xfId="83" applyNumberFormat="1" applyAlignment="1" applyProtection="1">
      <alignment wrapText="1"/>
      <protection locked="0"/>
    </xf>
    <xf numFmtId="171" fontId="27" fillId="0" borderId="6" xfId="366" applyNumberFormat="1" applyFont="1" applyFill="1" applyBorder="1" applyAlignment="1">
      <alignment horizontal="center"/>
    </xf>
    <xf numFmtId="171" fontId="27" fillId="0" borderId="1" xfId="366" applyNumberFormat="1" applyFont="1" applyFill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13" fillId="0" borderId="30" xfId="0" applyFont="1" applyBorder="1" applyAlignment="1" applyProtection="1">
      <alignment horizontal="center"/>
      <protection locked="0"/>
    </xf>
    <xf numFmtId="165" fontId="14" fillId="0" borderId="31" xfId="0" applyNumberFormat="1" applyFont="1" applyBorder="1" applyProtection="1">
      <protection locked="0"/>
    </xf>
    <xf numFmtId="0" fontId="14" fillId="0" borderId="32" xfId="0" applyFont="1" applyBorder="1" applyProtection="1">
      <protection locked="0"/>
    </xf>
    <xf numFmtId="0" fontId="14" fillId="0" borderId="33" xfId="0" applyFont="1" applyBorder="1" applyProtection="1">
      <protection locked="0"/>
    </xf>
    <xf numFmtId="2" fontId="14" fillId="0" borderId="33" xfId="0" applyNumberFormat="1" applyFont="1" applyBorder="1" applyProtection="1">
      <protection locked="0"/>
    </xf>
    <xf numFmtId="165" fontId="14" fillId="0" borderId="33" xfId="0" applyNumberFormat="1" applyFont="1" applyBorder="1" applyProtection="1">
      <protection locked="0"/>
    </xf>
    <xf numFmtId="2" fontId="14" fillId="0" borderId="34" xfId="0" applyNumberFormat="1" applyFont="1" applyBorder="1" applyProtection="1">
      <protection locked="0"/>
    </xf>
    <xf numFmtId="0" fontId="23" fillId="0" borderId="0" xfId="0" applyFont="1"/>
    <xf numFmtId="0" fontId="45" fillId="0" borderId="21" xfId="87" applyFill="1">
      <alignment wrapText="1"/>
    </xf>
    <xf numFmtId="44" fontId="45" fillId="0" borderId="21" xfId="87" applyNumberFormat="1" applyFill="1" applyProtection="1">
      <alignment wrapText="1"/>
      <protection locked="0"/>
    </xf>
    <xf numFmtId="0" fontId="45" fillId="0" borderId="21" xfId="87" applyFill="1" applyAlignment="1" applyProtection="1">
      <alignment horizontal="center" wrapText="1"/>
      <protection locked="0"/>
    </xf>
    <xf numFmtId="0" fontId="0" fillId="0" borderId="1" xfId="0" applyBorder="1"/>
    <xf numFmtId="0" fontId="45" fillId="3" borderId="39" xfId="87" applyBorder="1" applyAlignment="1" applyProtection="1">
      <alignment horizontal="center" vertical="center" wrapText="1"/>
      <protection locked="0"/>
    </xf>
    <xf numFmtId="0" fontId="45" fillId="3" borderId="1" xfId="87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0" fontId="48" fillId="3" borderId="1" xfId="84" applyFont="1" applyBorder="1" applyAlignment="1">
      <alignment horizontal="center" vertical="center"/>
    </xf>
    <xf numFmtId="0" fontId="48" fillId="3" borderId="1" xfId="84" applyFont="1" applyBorder="1" applyAlignment="1">
      <alignment horizontal="center" vertical="center" wrapText="1"/>
    </xf>
    <xf numFmtId="0" fontId="48" fillId="3" borderId="12" xfId="84" applyFont="1" applyBorder="1" applyAlignment="1">
      <alignment horizontal="center" vertical="center"/>
    </xf>
    <xf numFmtId="0" fontId="48" fillId="3" borderId="42" xfId="84" applyFont="1" applyBorder="1" applyAlignment="1">
      <alignment horizontal="center" vertical="center" wrapText="1"/>
    </xf>
    <xf numFmtId="0" fontId="48" fillId="3" borderId="12" xfId="84" applyFont="1" applyBorder="1" applyAlignment="1">
      <alignment horizontal="center" vertical="center" wrapText="1"/>
    </xf>
    <xf numFmtId="0" fontId="47" fillId="35" borderId="8" xfId="47" applyBorder="1" applyAlignment="1"/>
    <xf numFmtId="2" fontId="45" fillId="3" borderId="1" xfId="87" applyNumberFormat="1" applyBorder="1" applyAlignment="1" applyProtection="1">
      <alignment horizontal="center" vertical="center" wrapText="1"/>
      <protection locked="0"/>
    </xf>
    <xf numFmtId="2" fontId="53" fillId="38" borderId="1" xfId="87" applyNumberFormat="1" applyFont="1" applyFill="1" applyBorder="1" applyAlignment="1" applyProtection="1">
      <alignment horizontal="center" vertical="center" wrapText="1"/>
      <protection locked="0"/>
    </xf>
    <xf numFmtId="0" fontId="45" fillId="3" borderId="39" xfId="87" applyBorder="1" applyAlignment="1">
      <alignment horizontal="left" vertical="center" wrapText="1"/>
    </xf>
    <xf numFmtId="0" fontId="45" fillId="3" borderId="36" xfId="87" applyBorder="1" applyAlignment="1">
      <alignment horizontal="left" vertical="center" wrapText="1"/>
    </xf>
    <xf numFmtId="0" fontId="45" fillId="3" borderId="21" xfId="87" applyAlignment="1" applyProtection="1">
      <alignment horizontal="left" vertical="center" wrapText="1"/>
      <protection locked="0"/>
    </xf>
    <xf numFmtId="0" fontId="45" fillId="3" borderId="35" xfId="87" applyBorder="1" applyAlignment="1" applyProtection="1">
      <alignment horizontal="left" vertical="center" wrapText="1"/>
      <protection locked="0"/>
    </xf>
    <xf numFmtId="0" fontId="47" fillId="35" borderId="7" xfId="47" applyBorder="1" applyAlignment="1">
      <alignment horizontal="center"/>
    </xf>
    <xf numFmtId="2" fontId="45" fillId="3" borderId="21" xfId="87" applyNumberFormat="1" applyAlignment="1">
      <alignment horizontal="center" vertical="center" wrapText="1"/>
    </xf>
    <xf numFmtId="0" fontId="54" fillId="3" borderId="1" xfId="87" applyFont="1" applyBorder="1" applyAlignment="1">
      <alignment horizontal="center" vertical="center" wrapText="1"/>
    </xf>
    <xf numFmtId="2" fontId="54" fillId="3" borderId="1" xfId="87" applyNumberFormat="1" applyFont="1" applyBorder="1" applyAlignment="1" applyProtection="1">
      <alignment horizontal="center" vertical="center" wrapText="1"/>
      <protection locked="0"/>
    </xf>
    <xf numFmtId="0" fontId="55" fillId="0" borderId="1" xfId="0" applyFont="1" applyBorder="1" applyAlignment="1">
      <alignment horizontal="center" vertical="center"/>
    </xf>
    <xf numFmtId="2" fontId="56" fillId="38" borderId="1" xfId="87" applyNumberFormat="1" applyFont="1" applyFill="1" applyBorder="1" applyAlignment="1" applyProtection="1">
      <alignment horizontal="center" vertical="center" wrapText="1"/>
      <protection locked="0"/>
    </xf>
    <xf numFmtId="0" fontId="54" fillId="3" borderId="1" xfId="87" applyFont="1" applyBorder="1" applyAlignment="1" applyProtection="1">
      <alignment horizontal="center" vertical="center" wrapText="1"/>
      <protection locked="0"/>
    </xf>
    <xf numFmtId="2" fontId="54" fillId="3" borderId="21" xfId="87" applyNumberFormat="1" applyFont="1" applyAlignment="1">
      <alignment horizontal="center" vertical="center" wrapText="1"/>
    </xf>
    <xf numFmtId="0" fontId="50" fillId="0" borderId="0" xfId="0" applyFont="1" applyAlignment="1">
      <alignment wrapText="1"/>
    </xf>
    <xf numFmtId="173" fontId="50" fillId="0" borderId="0" xfId="0" applyNumberFormat="1" applyFont="1" applyAlignment="1">
      <alignment horizontal="center"/>
    </xf>
    <xf numFmtId="0" fontId="50" fillId="0" borderId="0" xfId="0" applyFont="1" applyAlignment="1">
      <alignment horizontal="center"/>
    </xf>
    <xf numFmtId="2" fontId="50" fillId="0" borderId="0" xfId="0" applyNumberFormat="1" applyFont="1" applyAlignment="1">
      <alignment horizontal="center"/>
    </xf>
    <xf numFmtId="0" fontId="51" fillId="0" borderId="0" xfId="0" applyFont="1" applyAlignment="1">
      <alignment horizontal="center"/>
    </xf>
    <xf numFmtId="2" fontId="56" fillId="38" borderId="5" xfId="87" applyNumberFormat="1" applyFont="1" applyFill="1" applyBorder="1" applyAlignment="1" applyProtection="1">
      <alignment horizontal="center" vertical="center" wrapText="1"/>
      <protection locked="0"/>
    </xf>
    <xf numFmtId="0" fontId="47" fillId="35" borderId="8" xfId="47" applyBorder="1" applyAlignment="1" applyProtection="1">
      <alignment horizontal="center"/>
      <protection locked="0"/>
    </xf>
    <xf numFmtId="168" fontId="47" fillId="35" borderId="8" xfId="47" applyNumberFormat="1" applyBorder="1" applyAlignment="1" applyProtection="1">
      <protection locked="0"/>
    </xf>
    <xf numFmtId="44" fontId="47" fillId="35" borderId="8" xfId="86" applyFont="1" applyFill="1" applyBorder="1" applyAlignment="1" applyProtection="1">
      <alignment horizontal="right" wrapText="1"/>
      <protection locked="0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wrapText="1"/>
    </xf>
    <xf numFmtId="2" fontId="13" fillId="38" borderId="1" xfId="87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left" vertical="center" wrapText="1"/>
    </xf>
    <xf numFmtId="0" fontId="23" fillId="0" borderId="44" xfId="0" applyFont="1" applyBorder="1"/>
    <xf numFmtId="0" fontId="0" fillId="0" borderId="44" xfId="0" applyBorder="1"/>
    <xf numFmtId="0" fontId="47" fillId="35" borderId="45" xfId="47" applyBorder="1" applyAlignment="1"/>
    <xf numFmtId="44" fontId="47" fillId="35" borderId="45" xfId="86" applyFont="1" applyFill="1" applyBorder="1" applyAlignment="1" applyProtection="1">
      <alignment horizontal="right"/>
      <protection locked="0"/>
    </xf>
    <xf numFmtId="44" fontId="48" fillId="0" borderId="47" xfId="83" applyNumberFormat="1" applyBorder="1" applyAlignment="1" applyProtection="1">
      <alignment horizontal="right"/>
      <protection locked="0"/>
    </xf>
    <xf numFmtId="44" fontId="45" fillId="3" borderId="46" xfId="87" applyNumberFormat="1" applyBorder="1" applyProtection="1">
      <alignment wrapText="1"/>
      <protection locked="0"/>
    </xf>
    <xf numFmtId="44" fontId="48" fillId="0" borderId="47" xfId="83" applyNumberFormat="1" applyBorder="1" applyAlignment="1" applyProtection="1">
      <alignment wrapText="1"/>
      <protection locked="0"/>
    </xf>
    <xf numFmtId="44" fontId="47" fillId="35" borderId="48" xfId="86" applyFont="1" applyFill="1" applyBorder="1" applyAlignment="1" applyProtection="1">
      <alignment horizontal="right"/>
      <protection locked="0"/>
    </xf>
    <xf numFmtId="2" fontId="54" fillId="0" borderId="1" xfId="0" applyNumberFormat="1" applyFont="1" applyBorder="1" applyAlignment="1">
      <alignment horizontal="center" vertical="center"/>
    </xf>
    <xf numFmtId="2" fontId="45" fillId="0" borderId="21" xfId="87" applyNumberFormat="1" applyFill="1" applyProtection="1">
      <alignment wrapText="1"/>
      <protection locked="0"/>
    </xf>
    <xf numFmtId="0" fontId="25" fillId="0" borderId="0" xfId="0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48" fillId="0" borderId="28" xfId="83" applyAlignment="1" applyProtection="1">
      <protection locked="0"/>
    </xf>
    <xf numFmtId="168" fontId="48" fillId="0" borderId="28" xfId="83" applyNumberFormat="1" applyAlignment="1" applyProtection="1">
      <protection locked="0"/>
    </xf>
    <xf numFmtId="168" fontId="46" fillId="0" borderId="28" xfId="83" applyNumberFormat="1" applyFont="1" applyAlignment="1" applyProtection="1">
      <alignment horizontal="right"/>
      <protection locked="0"/>
    </xf>
    <xf numFmtId="44" fontId="46" fillId="0" borderId="28" xfId="86" applyFont="1" applyFill="1" applyBorder="1" applyAlignment="1" applyProtection="1">
      <protection locked="0"/>
    </xf>
    <xf numFmtId="168" fontId="48" fillId="0" borderId="28" xfId="83" applyNumberFormat="1" applyAlignment="1" applyProtection="1">
      <alignment horizontal="center"/>
      <protection locked="0"/>
    </xf>
    <xf numFmtId="0" fontId="46" fillId="0" borderId="0" xfId="85" applyFill="1" applyBorder="1" applyAlignment="1">
      <alignment horizontal="center" vertical="center"/>
    </xf>
    <xf numFmtId="0" fontId="46" fillId="0" borderId="0" xfId="85" applyFill="1" applyBorder="1" applyAlignment="1">
      <alignment horizontal="center" vertical="top" wrapText="1"/>
    </xf>
    <xf numFmtId="49" fontId="46" fillId="0" borderId="0" xfId="85" applyNumberFormat="1" applyFill="1" applyBorder="1" applyAlignment="1">
      <alignment horizontal="center" vertical="center"/>
    </xf>
    <xf numFmtId="4" fontId="46" fillId="0" borderId="0" xfId="85" applyNumberFormat="1" applyFill="1" applyBorder="1" applyAlignment="1">
      <alignment horizontal="center" vertical="center"/>
    </xf>
    <xf numFmtId="2" fontId="46" fillId="0" borderId="0" xfId="85" applyNumberFormat="1" applyFill="1" applyBorder="1" applyAlignment="1">
      <alignment horizontal="center" vertical="center" wrapText="1"/>
    </xf>
    <xf numFmtId="4" fontId="46" fillId="0" borderId="0" xfId="85" applyNumberFormat="1" applyFill="1" applyBorder="1" applyAlignment="1">
      <alignment vertical="top" wrapText="1"/>
    </xf>
    <xf numFmtId="0" fontId="45" fillId="0" borderId="21" xfId="87" applyFill="1" applyAlignment="1" applyProtection="1">
      <alignment horizontal="center" vertical="center" wrapText="1"/>
      <protection locked="0"/>
    </xf>
    <xf numFmtId="0" fontId="45" fillId="0" borderId="21" xfId="87" applyFill="1" applyAlignment="1">
      <alignment horizontal="center" vertical="center" wrapText="1"/>
    </xf>
    <xf numFmtId="0" fontId="45" fillId="0" borderId="21" xfId="87" applyFill="1" applyAlignment="1">
      <alignment horizontal="center" wrapText="1"/>
    </xf>
    <xf numFmtId="0" fontId="48" fillId="0" borderId="28" xfId="83" applyAlignment="1" applyProtection="1">
      <alignment horizontal="center" wrapText="1"/>
      <protection locked="0"/>
    </xf>
    <xf numFmtId="0" fontId="14" fillId="0" borderId="1" xfId="367" applyFont="1" applyBorder="1" applyAlignment="1">
      <alignment horizontal="center"/>
    </xf>
    <xf numFmtId="2" fontId="56" fillId="38" borderId="12" xfId="87" applyNumberFormat="1" applyFont="1" applyFill="1" applyBorder="1" applyAlignment="1" applyProtection="1">
      <alignment horizontal="center" vertical="center" wrapText="1"/>
      <protection locked="0"/>
    </xf>
    <xf numFmtId="0" fontId="45" fillId="3" borderId="1" xfId="87" applyBorder="1" applyAlignment="1" applyProtection="1">
      <alignment horizontal="left" vertical="center" wrapText="1"/>
    </xf>
    <xf numFmtId="0" fontId="45" fillId="3" borderId="1" xfId="87" applyBorder="1" applyAlignment="1">
      <alignment horizontal="left" vertical="center" wrapText="1"/>
    </xf>
    <xf numFmtId="0" fontId="14" fillId="0" borderId="21" xfId="87" applyFont="1" applyFill="1" applyAlignment="1" applyProtection="1">
      <alignment horizontal="center" wrapText="1"/>
      <protection locked="0"/>
    </xf>
    <xf numFmtId="0" fontId="14" fillId="0" borderId="21" xfId="87" applyFont="1" applyFill="1" applyAlignment="1">
      <alignment horizontal="center" wrapText="1"/>
    </xf>
    <xf numFmtId="0" fontId="45" fillId="0" borderId="1" xfId="0" applyFont="1" applyBorder="1" applyAlignment="1">
      <alignment horizontal="center"/>
    </xf>
    <xf numFmtId="171" fontId="45" fillId="0" borderId="1" xfId="366" applyNumberFormat="1" applyFont="1" applyFill="1" applyBorder="1" applyAlignment="1">
      <alignment horizontal="center"/>
    </xf>
    <xf numFmtId="0" fontId="49" fillId="37" borderId="15" xfId="367" applyFont="1" applyFill="1" applyBorder="1" applyAlignment="1">
      <alignment horizontal="center" vertical="center" wrapText="1"/>
    </xf>
    <xf numFmtId="44" fontId="49" fillId="37" borderId="15" xfId="367" applyNumberFormat="1" applyFont="1" applyFill="1" applyBorder="1" applyAlignment="1">
      <alignment horizontal="center" vertical="center"/>
    </xf>
    <xf numFmtId="0" fontId="49" fillId="37" borderId="9" xfId="367" applyFont="1" applyFill="1" applyBorder="1" applyAlignment="1">
      <alignment horizontal="center" vertical="center" wrapText="1"/>
    </xf>
    <xf numFmtId="173" fontId="49" fillId="0" borderId="12" xfId="367" applyNumberFormat="1" applyFont="1" applyBorder="1" applyAlignment="1">
      <alignment horizontal="center"/>
    </xf>
    <xf numFmtId="0" fontId="49" fillId="0" borderId="12" xfId="367" applyFont="1" applyBorder="1" applyAlignment="1">
      <alignment horizontal="center"/>
    </xf>
    <xf numFmtId="2" fontId="49" fillId="0" borderId="12" xfId="367" applyNumberFormat="1" applyFont="1" applyBorder="1" applyAlignment="1">
      <alignment horizontal="center"/>
    </xf>
    <xf numFmtId="44" fontId="49" fillId="0" borderId="12" xfId="367" applyNumberFormat="1" applyFont="1" applyBorder="1" applyAlignment="1">
      <alignment horizontal="center"/>
    </xf>
    <xf numFmtId="0" fontId="50" fillId="0" borderId="1" xfId="367" applyFont="1" applyBorder="1" applyAlignment="1">
      <alignment wrapText="1"/>
    </xf>
    <xf numFmtId="173" fontId="50" fillId="0" borderId="1" xfId="367" applyNumberFormat="1" applyFont="1" applyBorder="1" applyAlignment="1">
      <alignment horizontal="center"/>
    </xf>
    <xf numFmtId="0" fontId="50" fillId="0" borderId="1" xfId="367" applyFont="1" applyBorder="1" applyAlignment="1">
      <alignment horizontal="center"/>
    </xf>
    <xf numFmtId="2" fontId="50" fillId="0" borderId="1" xfId="367" applyNumberFormat="1" applyFont="1" applyBorder="1" applyAlignment="1">
      <alignment horizontal="center"/>
    </xf>
    <xf numFmtId="0" fontId="51" fillId="0" borderId="1" xfId="367" applyFont="1" applyBorder="1" applyAlignment="1">
      <alignment horizontal="center"/>
    </xf>
    <xf numFmtId="0" fontId="43" fillId="0" borderId="0" xfId="0" applyFont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2" fontId="0" fillId="0" borderId="6" xfId="0" applyNumberFormat="1" applyBorder="1" applyAlignment="1">
      <alignment horizontal="left" vertical="center" wrapText="1"/>
    </xf>
    <xf numFmtId="0" fontId="45" fillId="0" borderId="1" xfId="87" applyFill="1" applyBorder="1">
      <alignment wrapText="1"/>
    </xf>
    <xf numFmtId="0" fontId="45" fillId="3" borderId="1" xfId="87" applyBorder="1">
      <alignment wrapText="1"/>
    </xf>
    <xf numFmtId="0" fontId="48" fillId="0" borderId="10" xfId="83" applyBorder="1" applyAlignment="1" applyProtection="1">
      <alignment horizontal="center"/>
      <protection locked="0"/>
    </xf>
    <xf numFmtId="0" fontId="48" fillId="0" borderId="11" xfId="83" applyBorder="1" applyAlignment="1">
      <alignment horizontal="left" wrapText="1"/>
    </xf>
    <xf numFmtId="0" fontId="48" fillId="3" borderId="11" xfId="84" applyFont="1" applyBorder="1" applyAlignment="1">
      <alignment horizontal="center" vertical="center" wrapText="1"/>
    </xf>
    <xf numFmtId="0" fontId="48" fillId="3" borderId="6" xfId="84" applyFont="1" applyBorder="1" applyAlignment="1">
      <alignment horizontal="center" vertical="center" wrapText="1"/>
    </xf>
    <xf numFmtId="0" fontId="45" fillId="3" borderId="1" xfId="87" applyBorder="1" applyAlignment="1" applyProtection="1">
      <alignment horizontal="left" vertical="center" wrapText="1"/>
      <protection locked="0"/>
    </xf>
    <xf numFmtId="4" fontId="45" fillId="0" borderId="21" xfId="87" applyNumberFormat="1" applyFill="1" applyProtection="1">
      <alignment wrapText="1"/>
      <protection locked="0"/>
    </xf>
    <xf numFmtId="10" fontId="45" fillId="0" borderId="21" xfId="87" applyNumberFormat="1" applyFill="1" applyProtection="1">
      <alignment wrapText="1"/>
      <protection locked="0"/>
    </xf>
    <xf numFmtId="170" fontId="18" fillId="0" borderId="1" xfId="366" applyNumberFormat="1" applyFont="1" applyFill="1" applyBorder="1" applyAlignment="1">
      <alignment horizontal="center" wrapText="1"/>
    </xf>
    <xf numFmtId="170" fontId="28" fillId="0" borderId="0" xfId="366" applyNumberFormat="1" applyFont="1" applyFill="1" applyBorder="1" applyAlignment="1">
      <alignment horizontal="center"/>
    </xf>
    <xf numFmtId="177" fontId="14" fillId="0" borderId="1" xfId="256" applyNumberFormat="1" applyFont="1" applyFill="1" applyBorder="1" applyAlignment="1" applyProtection="1">
      <alignment horizontal="center" wrapText="1"/>
    </xf>
    <xf numFmtId="171" fontId="27" fillId="0" borderId="0" xfId="366" applyNumberFormat="1" applyFont="1" applyFill="1" applyBorder="1" applyAlignment="1">
      <alignment horizontal="center"/>
    </xf>
    <xf numFmtId="170" fontId="45" fillId="0" borderId="1" xfId="366" applyNumberFormat="1" applyFont="1" applyFill="1" applyBorder="1" applyAlignment="1">
      <alignment horizontal="center"/>
    </xf>
    <xf numFmtId="170" fontId="15" fillId="0" borderId="1" xfId="366" applyNumberFormat="1" applyFont="1" applyFill="1" applyBorder="1" applyAlignment="1">
      <alignment horizontal="center"/>
    </xf>
    <xf numFmtId="170" fontId="15" fillId="0" borderId="6" xfId="366" applyNumberFormat="1" applyFont="1" applyFill="1" applyBorder="1" applyAlignment="1">
      <alignment horizontal="center"/>
    </xf>
    <xf numFmtId="4" fontId="54" fillId="3" borderId="1" xfId="87" applyNumberFormat="1" applyFont="1" applyBorder="1" applyAlignment="1">
      <alignment horizontal="center" vertical="center" wrapText="1"/>
    </xf>
    <xf numFmtId="4" fontId="54" fillId="3" borderId="1" xfId="87" applyNumberFormat="1" applyFont="1" applyBorder="1" applyAlignment="1" applyProtection="1">
      <alignment horizontal="center" vertical="center" wrapText="1"/>
      <protection locked="0"/>
    </xf>
    <xf numFmtId="4" fontId="53" fillId="38" borderId="1" xfId="87" applyNumberFormat="1" applyFont="1" applyFill="1" applyBorder="1" applyAlignment="1" applyProtection="1">
      <alignment horizontal="center" vertical="center" wrapText="1"/>
      <protection locked="0"/>
    </xf>
    <xf numFmtId="0" fontId="45" fillId="0" borderId="1" xfId="87" applyFill="1" applyBorder="1" applyAlignment="1">
      <alignment horizontal="left" vertical="center" wrapText="1"/>
    </xf>
    <xf numFmtId="4" fontId="48" fillId="3" borderId="1" xfId="84" applyNumberFormat="1" applyFont="1" applyBorder="1" applyAlignment="1">
      <alignment horizontal="center" vertical="center" wrapText="1"/>
    </xf>
    <xf numFmtId="4" fontId="45" fillId="3" borderId="1" xfId="87" applyNumberFormat="1" applyBorder="1" applyAlignment="1" applyProtection="1">
      <alignment horizontal="center" vertical="center" wrapText="1"/>
      <protection locked="0"/>
    </xf>
    <xf numFmtId="0" fontId="45" fillId="0" borderId="1" xfId="87" applyFill="1" applyBorder="1" applyAlignment="1" applyProtection="1">
      <alignment horizontal="left" vertical="center" wrapText="1"/>
    </xf>
    <xf numFmtId="4" fontId="45" fillId="3" borderId="1" xfId="87" applyNumberFormat="1" applyBorder="1" applyAlignment="1" applyProtection="1">
      <alignment horizontal="center" vertical="center" wrapText="1"/>
    </xf>
    <xf numFmtId="4" fontId="45" fillId="0" borderId="1" xfId="87" applyNumberFormat="1" applyFill="1" applyBorder="1" applyAlignment="1" applyProtection="1">
      <alignment horizontal="center" vertical="center" wrapText="1"/>
      <protection locked="0"/>
    </xf>
    <xf numFmtId="4" fontId="56" fillId="38" borderId="1" xfId="87" applyNumberFormat="1" applyFont="1" applyFill="1" applyBorder="1" applyAlignment="1" applyProtection="1">
      <alignment horizontal="center" vertical="center" wrapText="1"/>
      <protection locked="0"/>
    </xf>
    <xf numFmtId="4" fontId="0" fillId="0" borderId="1" xfId="0" applyNumberFormat="1" applyBorder="1" applyAlignment="1">
      <alignment horizontal="center" vertical="center"/>
    </xf>
    <xf numFmtId="4" fontId="45" fillId="3" borderId="1" xfId="87" applyNumberFormat="1" applyBorder="1">
      <alignment wrapText="1"/>
    </xf>
    <xf numFmtId="4" fontId="45" fillId="3" borderId="1" xfId="87" applyNumberFormat="1" applyBorder="1" applyProtection="1">
      <alignment wrapText="1"/>
      <protection locked="0"/>
    </xf>
    <xf numFmtId="4" fontId="45" fillId="3" borderId="1" xfId="87" applyNumberFormat="1" applyBorder="1" applyAlignment="1">
      <alignment horizontal="center" vertical="center" wrapText="1"/>
    </xf>
    <xf numFmtId="4" fontId="0" fillId="0" borderId="1" xfId="0" applyNumberFormat="1" applyBorder="1"/>
    <xf numFmtId="0" fontId="45" fillId="3" borderId="1" xfId="87" applyBorder="1" applyAlignment="1" applyProtection="1">
      <alignment horizontal="center" wrapText="1"/>
      <protection locked="0"/>
    </xf>
    <xf numFmtId="4" fontId="14" fillId="0" borderId="1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45" fillId="3" borderId="35" xfId="87" applyBorder="1" applyProtection="1">
      <alignment wrapText="1"/>
      <protection locked="0"/>
    </xf>
    <xf numFmtId="44" fontId="45" fillId="3" borderId="50" xfId="87" applyNumberFormat="1" applyBorder="1" applyProtection="1">
      <alignment wrapText="1"/>
      <protection locked="0"/>
    </xf>
    <xf numFmtId="44" fontId="49" fillId="37" borderId="15" xfId="0" applyNumberFormat="1" applyFont="1" applyFill="1" applyBorder="1" applyAlignment="1">
      <alignment horizontal="center" vertical="center" wrapText="1"/>
    </xf>
    <xf numFmtId="178" fontId="14" fillId="0" borderId="1" xfId="0" applyNumberFormat="1" applyFont="1" applyBorder="1" applyAlignment="1">
      <alignment horizontal="center"/>
    </xf>
    <xf numFmtId="178" fontId="14" fillId="0" borderId="5" xfId="0" applyNumberFormat="1" applyFont="1" applyBorder="1" applyAlignment="1">
      <alignment horizontal="center"/>
    </xf>
    <xf numFmtId="178" fontId="45" fillId="0" borderId="1" xfId="366" applyNumberFormat="1" applyFont="1" applyFill="1" applyBorder="1" applyAlignment="1">
      <alignment horizontal="center"/>
    </xf>
    <xf numFmtId="178" fontId="45" fillId="0" borderId="1" xfId="0" applyNumberFormat="1" applyFont="1" applyBorder="1" applyAlignment="1">
      <alignment horizontal="center"/>
    </xf>
    <xf numFmtId="178" fontId="14" fillId="0" borderId="1" xfId="366" applyNumberFormat="1" applyFont="1" applyFill="1" applyBorder="1" applyAlignment="1">
      <alignment horizontal="center"/>
    </xf>
    <xf numFmtId="44" fontId="46" fillId="0" borderId="0" xfId="86" applyFont="1" applyFill="1" applyBorder="1" applyAlignment="1">
      <alignment vertical="top" wrapText="1"/>
    </xf>
    <xf numFmtId="171" fontId="14" fillId="0" borderId="1" xfId="366" applyNumberFormat="1" applyFont="1" applyFill="1" applyBorder="1" applyAlignment="1"/>
    <xf numFmtId="171" fontId="14" fillId="0" borderId="1" xfId="366" applyNumberFormat="1" applyFont="1" applyFill="1" applyBorder="1" applyAlignment="1">
      <alignment wrapText="1"/>
    </xf>
    <xf numFmtId="170" fontId="15" fillId="0" borderId="0" xfId="366" applyNumberFormat="1" applyFont="1" applyFill="1" applyBorder="1" applyAlignment="1">
      <alignment horizontal="center"/>
    </xf>
    <xf numFmtId="0" fontId="50" fillId="0" borderId="0" xfId="367" applyFont="1" applyAlignment="1">
      <alignment wrapText="1"/>
    </xf>
    <xf numFmtId="173" fontId="50" fillId="0" borderId="0" xfId="367" applyNumberFormat="1" applyFont="1" applyAlignment="1">
      <alignment horizontal="center"/>
    </xf>
    <xf numFmtId="0" fontId="50" fillId="0" borderId="0" xfId="367" applyFont="1" applyAlignment="1">
      <alignment horizontal="center"/>
    </xf>
    <xf numFmtId="2" fontId="50" fillId="0" borderId="0" xfId="367" applyNumberFormat="1" applyFont="1" applyAlignment="1">
      <alignment horizontal="center"/>
    </xf>
    <xf numFmtId="0" fontId="12" fillId="0" borderId="13" xfId="0" applyFont="1" applyBorder="1"/>
    <xf numFmtId="0" fontId="12" fillId="0" borderId="1" xfId="0" applyFont="1" applyBorder="1" applyAlignment="1">
      <alignment vertical="center" wrapText="1"/>
    </xf>
    <xf numFmtId="0" fontId="45" fillId="3" borderId="39" xfId="87" applyBorder="1" applyAlignment="1" applyProtection="1">
      <alignment horizontal="left" vertical="center" wrapText="1"/>
      <protection locked="0"/>
    </xf>
    <xf numFmtId="0" fontId="46" fillId="38" borderId="52" xfId="47" applyFont="1" applyFill="1" applyBorder="1" applyProtection="1">
      <alignment wrapText="1"/>
      <protection locked="0"/>
    </xf>
    <xf numFmtId="0" fontId="47" fillId="35" borderId="52" xfId="47" applyBorder="1" applyProtection="1">
      <alignment wrapText="1"/>
      <protection locked="0"/>
    </xf>
    <xf numFmtId="0" fontId="14" fillId="0" borderId="1" xfId="0" applyFont="1" applyBorder="1" applyAlignment="1" applyProtection="1">
      <alignment vertical="center" wrapText="1"/>
      <protection locked="0"/>
    </xf>
    <xf numFmtId="0" fontId="14" fillId="0" borderId="1" xfId="0" applyFont="1" applyBorder="1" applyAlignment="1" applyProtection="1">
      <alignment horizontal="left" wrapText="1"/>
      <protection locked="0"/>
    </xf>
    <xf numFmtId="0" fontId="48" fillId="0" borderId="28" xfId="83" applyAlignment="1">
      <alignment horizontal="left"/>
    </xf>
    <xf numFmtId="0" fontId="48" fillId="0" borderId="11" xfId="83" applyBorder="1" applyAlignment="1">
      <alignment horizontal="left"/>
    </xf>
    <xf numFmtId="0" fontId="45" fillId="3" borderId="37" xfId="87" applyBorder="1" applyProtection="1">
      <alignment wrapText="1"/>
      <protection locked="0"/>
    </xf>
    <xf numFmtId="0" fontId="45" fillId="3" borderId="37" xfId="87" applyBorder="1">
      <alignment wrapText="1"/>
    </xf>
    <xf numFmtId="44" fontId="45" fillId="3" borderId="41" xfId="87" applyNumberFormat="1" applyBorder="1" applyProtection="1">
      <alignment wrapText="1"/>
      <protection locked="0"/>
    </xf>
    <xf numFmtId="0" fontId="45" fillId="3" borderId="40" xfId="87" applyBorder="1" applyAlignment="1" applyProtection="1">
      <alignment horizontal="left" vertical="center" wrapText="1"/>
      <protection locked="0"/>
    </xf>
    <xf numFmtId="0" fontId="47" fillId="35" borderId="52" xfId="47" applyBorder="1" applyAlignment="1" applyProtection="1">
      <alignment horizontal="left"/>
      <protection locked="0"/>
    </xf>
    <xf numFmtId="0" fontId="47" fillId="35" borderId="52" xfId="47" applyBorder="1" applyAlignment="1" applyProtection="1">
      <alignment horizontal="center"/>
      <protection locked="0"/>
    </xf>
    <xf numFmtId="168" fontId="47" fillId="35" borderId="52" xfId="47" applyNumberFormat="1" applyBorder="1" applyAlignment="1" applyProtection="1">
      <protection locked="0"/>
    </xf>
    <xf numFmtId="44" fontId="47" fillId="35" borderId="52" xfId="86" applyFont="1" applyFill="1" applyBorder="1" applyAlignment="1" applyProtection="1">
      <alignment horizontal="right" wrapText="1"/>
      <protection locked="0"/>
    </xf>
    <xf numFmtId="44" fontId="47" fillId="35" borderId="54" xfId="86" applyFont="1" applyFill="1" applyBorder="1" applyAlignment="1" applyProtection="1">
      <alignment horizontal="right"/>
      <protection locked="0"/>
    </xf>
    <xf numFmtId="0" fontId="48" fillId="0" borderId="11" xfId="83" applyBorder="1" applyAlignment="1">
      <alignment horizontal="center"/>
    </xf>
    <xf numFmtId="168" fontId="48" fillId="0" borderId="11" xfId="83" applyNumberFormat="1" applyBorder="1" applyAlignment="1" applyProtection="1">
      <alignment horizontal="right"/>
      <protection locked="0"/>
    </xf>
    <xf numFmtId="44" fontId="48" fillId="0" borderId="11" xfId="83" applyNumberFormat="1" applyBorder="1" applyAlignment="1" applyProtection="1">
      <protection locked="0"/>
    </xf>
    <xf numFmtId="44" fontId="48" fillId="0" borderId="6" xfId="83" applyNumberFormat="1" applyBorder="1" applyAlignment="1" applyProtection="1">
      <alignment horizontal="right"/>
      <protection locked="0"/>
    </xf>
    <xf numFmtId="0" fontId="45" fillId="3" borderId="5" xfId="87" applyBorder="1" applyAlignment="1" applyProtection="1">
      <alignment horizontal="center" wrapText="1"/>
      <protection locked="0"/>
    </xf>
    <xf numFmtId="0" fontId="45" fillId="0" borderId="5" xfId="87" applyFill="1" applyBorder="1">
      <alignment wrapText="1"/>
    </xf>
    <xf numFmtId="0" fontId="45" fillId="3" borderId="5" xfId="87" applyBorder="1">
      <alignment wrapText="1"/>
    </xf>
    <xf numFmtId="4" fontId="45" fillId="3" borderId="5" xfId="87" applyNumberFormat="1" applyBorder="1">
      <alignment wrapText="1"/>
    </xf>
    <xf numFmtId="4" fontId="14" fillId="0" borderId="5" xfId="0" applyNumberFormat="1" applyFont="1" applyBorder="1" applyAlignment="1">
      <alignment horizontal="center" vertical="center"/>
    </xf>
    <xf numFmtId="4" fontId="45" fillId="0" borderId="5" xfId="87" applyNumberFormat="1" applyFill="1" applyBorder="1" applyAlignment="1" applyProtection="1">
      <alignment horizontal="center" vertical="center" wrapText="1"/>
      <protection locked="0"/>
    </xf>
    <xf numFmtId="4" fontId="53" fillId="38" borderId="5" xfId="87" applyNumberFormat="1" applyFont="1" applyFill="1" applyBorder="1" applyAlignment="1" applyProtection="1">
      <alignment horizontal="center" vertical="center" wrapText="1"/>
      <protection locked="0"/>
    </xf>
    <xf numFmtId="4" fontId="48" fillId="3" borderId="12" xfId="84" applyNumberFormat="1" applyFont="1" applyBorder="1" applyAlignment="1">
      <alignment horizontal="center" vertical="center" wrapText="1"/>
    </xf>
    <xf numFmtId="0" fontId="48" fillId="0" borderId="11" xfId="83" applyBorder="1" applyAlignment="1"/>
    <xf numFmtId="0" fontId="48" fillId="0" borderId="6" xfId="83" applyBorder="1" applyAlignment="1"/>
    <xf numFmtId="44" fontId="49" fillId="37" borderId="15" xfId="367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47" fillId="35" borderId="55" xfId="47" applyBorder="1" applyAlignment="1" applyProtection="1">
      <alignment horizontal="center" wrapText="1"/>
      <protection locked="0"/>
    </xf>
    <xf numFmtId="0" fontId="45" fillId="0" borderId="56" xfId="87" applyFill="1" applyBorder="1" applyAlignment="1" applyProtection="1">
      <alignment horizontal="center" wrapText="1"/>
      <protection locked="0"/>
    </xf>
    <xf numFmtId="0" fontId="45" fillId="0" borderId="57" xfId="87" applyFill="1" applyBorder="1" applyAlignment="1" applyProtection="1">
      <alignment horizontal="center" wrapText="1"/>
      <protection locked="0"/>
    </xf>
    <xf numFmtId="0" fontId="47" fillId="35" borderId="58" xfId="47" applyBorder="1" applyAlignment="1" applyProtection="1">
      <alignment horizontal="center"/>
      <protection locked="0"/>
    </xf>
    <xf numFmtId="0" fontId="48" fillId="0" borderId="59" xfId="83" applyBorder="1" applyAlignment="1" applyProtection="1">
      <alignment horizontal="center"/>
      <protection locked="0"/>
    </xf>
    <xf numFmtId="0" fontId="47" fillId="35" borderId="58" xfId="47" applyBorder="1" applyAlignment="1">
      <alignment horizontal="center"/>
    </xf>
    <xf numFmtId="0" fontId="45" fillId="0" borderId="57" xfId="87" applyFill="1" applyBorder="1" applyAlignment="1">
      <alignment horizontal="center" wrapText="1"/>
    </xf>
    <xf numFmtId="0" fontId="47" fillId="35" borderId="60" xfId="47" applyBorder="1" applyProtection="1">
      <alignment wrapText="1"/>
      <protection locked="0"/>
    </xf>
    <xf numFmtId="0" fontId="45" fillId="0" borderId="46" xfId="87" applyFill="1" applyBorder="1" applyAlignment="1" applyProtection="1">
      <alignment horizontal="center" vertical="center" wrapText="1"/>
      <protection locked="0"/>
    </xf>
    <xf numFmtId="2" fontId="47" fillId="35" borderId="48" xfId="47" applyNumberFormat="1" applyBorder="1" applyAlignment="1" applyProtection="1">
      <alignment horizontal="center" wrapText="1"/>
      <protection locked="0"/>
    </xf>
    <xf numFmtId="2" fontId="48" fillId="0" borderId="47" xfId="83" applyNumberFormat="1" applyBorder="1" applyAlignment="1" applyProtection="1">
      <alignment horizontal="center" wrapText="1"/>
      <protection locked="0"/>
    </xf>
    <xf numFmtId="0" fontId="48" fillId="0" borderId="47" xfId="83" applyBorder="1" applyAlignment="1" applyProtection="1">
      <alignment horizontal="center" wrapText="1"/>
      <protection locked="0"/>
    </xf>
    <xf numFmtId="168" fontId="48" fillId="0" borderId="47" xfId="83" applyNumberFormat="1" applyBorder="1" applyAlignment="1" applyProtection="1">
      <alignment horizontal="center"/>
      <protection locked="0"/>
    </xf>
    <xf numFmtId="0" fontId="12" fillId="0" borderId="0" xfId="0" applyFont="1" applyAlignment="1">
      <alignment horizontal="center" vertical="center"/>
    </xf>
    <xf numFmtId="179" fontId="0" fillId="0" borderId="1" xfId="0" applyNumberForma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10" xfId="0" applyFont="1" applyBorder="1" applyAlignment="1">
      <alignment horizontal="left" vertical="center" wrapText="1"/>
    </xf>
    <xf numFmtId="0" fontId="45" fillId="0" borderId="21" xfId="87" applyFill="1" applyAlignment="1">
      <alignment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45" fillId="0" borderId="39" xfId="87" applyFill="1" applyBorder="1" applyAlignment="1" applyProtection="1">
      <alignment horizontal="left" vertical="center" wrapText="1"/>
      <protection locked="0"/>
    </xf>
    <xf numFmtId="0" fontId="45" fillId="0" borderId="12" xfId="87" applyFill="1" applyBorder="1">
      <alignment wrapText="1"/>
    </xf>
    <xf numFmtId="2" fontId="14" fillId="3" borderId="21" xfId="87" applyNumberFormat="1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21" xfId="87" applyFont="1" applyFill="1" applyAlignment="1" applyProtection="1">
      <alignment horizontal="center" vertical="center" wrapText="1"/>
      <protection locked="0"/>
    </xf>
    <xf numFmtId="4" fontId="54" fillId="0" borderId="1" xfId="87" applyNumberFormat="1" applyFont="1" applyFill="1" applyBorder="1" applyAlignment="1" applyProtection="1">
      <alignment horizontal="center" vertical="center" wrapText="1"/>
      <protection locked="0"/>
    </xf>
    <xf numFmtId="0" fontId="14" fillId="3" borderId="1" xfId="87" applyFont="1" applyBorder="1" applyAlignment="1">
      <alignment horizontal="left" vertical="center" wrapText="1"/>
    </xf>
    <xf numFmtId="0" fontId="54" fillId="3" borderId="21" xfId="87" applyFont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" fontId="54" fillId="0" borderId="1" xfId="0" applyNumberFormat="1" applyFont="1" applyBorder="1" applyAlignment="1">
      <alignment horizontal="center" vertical="center"/>
    </xf>
    <xf numFmtId="4" fontId="54" fillId="0" borderId="5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9" fontId="55" fillId="0" borderId="1" xfId="0" applyNumberFormat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46" fillId="0" borderId="0" xfId="85" applyNumberFormat="1" applyFill="1" applyBorder="1" applyAlignment="1">
      <alignment vertical="center" wrapText="1"/>
    </xf>
    <xf numFmtId="0" fontId="0" fillId="0" borderId="13" xfId="0" applyBorder="1"/>
    <xf numFmtId="0" fontId="49" fillId="0" borderId="12" xfId="0" applyFont="1" applyBorder="1" applyAlignment="1">
      <alignment horizontal="center" vertical="center" wrapText="1"/>
    </xf>
    <xf numFmtId="0" fontId="49" fillId="0" borderId="42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/>
    </xf>
    <xf numFmtId="0" fontId="49" fillId="0" borderId="43" xfId="0" applyFont="1" applyBorder="1" applyAlignment="1">
      <alignment horizontal="center" vertical="center" wrapText="1"/>
    </xf>
    <xf numFmtId="0" fontId="49" fillId="0" borderId="43" xfId="0" applyFont="1" applyBorder="1" applyAlignment="1">
      <alignment horizontal="center" vertical="center"/>
    </xf>
    <xf numFmtId="2" fontId="49" fillId="0" borderId="43" xfId="0" applyNumberFormat="1" applyFont="1" applyBorder="1" applyAlignment="1">
      <alignment horizontal="center" vertical="center"/>
    </xf>
    <xf numFmtId="44" fontId="49" fillId="0" borderId="43" xfId="0" applyNumberFormat="1" applyFont="1" applyBorder="1" applyAlignment="1">
      <alignment horizontal="center" vertical="center"/>
    </xf>
    <xf numFmtId="0" fontId="14" fillId="0" borderId="42" xfId="0" applyFont="1" applyBorder="1" applyAlignment="1">
      <alignment horizontal="left" wrapText="1"/>
    </xf>
    <xf numFmtId="177" fontId="14" fillId="0" borderId="12" xfId="256" applyNumberFormat="1" applyFont="1" applyFill="1" applyBorder="1" applyAlignment="1" applyProtection="1">
      <alignment horizontal="center" wrapText="1"/>
    </xf>
    <xf numFmtId="171" fontId="14" fillId="0" borderId="12" xfId="366" applyNumberFormat="1" applyFont="1" applyFill="1" applyBorder="1" applyAlignment="1">
      <alignment horizontal="center" wrapText="1"/>
    </xf>
    <xf numFmtId="169" fontId="14" fillId="0" borderId="12" xfId="366" applyNumberFormat="1" applyFont="1" applyFill="1" applyBorder="1" applyAlignment="1">
      <alignment horizontal="center" wrapText="1"/>
    </xf>
    <xf numFmtId="0" fontId="14" fillId="0" borderId="12" xfId="0" applyFont="1" applyBorder="1" applyAlignment="1">
      <alignment horizont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/>
    </xf>
    <xf numFmtId="2" fontId="49" fillId="0" borderId="11" xfId="0" applyNumberFormat="1" applyFont="1" applyBorder="1" applyAlignment="1">
      <alignment horizontal="center" vertical="center"/>
    </xf>
    <xf numFmtId="44" fontId="49" fillId="0" borderId="6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/>
    </xf>
    <xf numFmtId="44" fontId="13" fillId="0" borderId="12" xfId="0" applyNumberFormat="1" applyFont="1" applyBorder="1" applyAlignment="1" applyProtection="1">
      <alignment horizontal="center"/>
      <protection locked="0"/>
    </xf>
    <xf numFmtId="4" fontId="46" fillId="0" borderId="0" xfId="85" applyNumberFormat="1" applyFill="1" applyBorder="1" applyAlignment="1">
      <alignment horizontal="center" vertical="top" wrapText="1"/>
    </xf>
    <xf numFmtId="0" fontId="47" fillId="0" borderId="0" xfId="47" applyFill="1" applyBorder="1" applyAlignment="1"/>
    <xf numFmtId="44" fontId="13" fillId="0" borderId="33" xfId="0" applyNumberFormat="1" applyFont="1" applyBorder="1" applyAlignment="1" applyProtection="1">
      <alignment horizontal="center"/>
      <protection locked="0"/>
    </xf>
    <xf numFmtId="179" fontId="55" fillId="0" borderId="6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48" fillId="3" borderId="12" xfId="3575" applyFont="1" applyBorder="1" applyAlignment="1">
      <alignment horizontal="center" vertical="center"/>
    </xf>
    <xf numFmtId="0" fontId="48" fillId="3" borderId="42" xfId="3575" applyFont="1" applyBorder="1" applyAlignment="1">
      <alignment horizontal="center" vertical="center" wrapText="1"/>
    </xf>
    <xf numFmtId="4" fontId="48" fillId="3" borderId="1" xfId="3575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48" fillId="3" borderId="12" xfId="3575" applyFont="1" applyBorder="1" applyAlignment="1">
      <alignment horizontal="center" vertical="center" wrapText="1"/>
    </xf>
    <xf numFmtId="172" fontId="54" fillId="0" borderId="1" xfId="0" applyNumberFormat="1" applyFont="1" applyBorder="1" applyAlignment="1">
      <alignment horizontal="center" vertical="center"/>
    </xf>
    <xf numFmtId="0" fontId="45" fillId="3" borderId="63" xfId="87" applyBorder="1">
      <alignment wrapText="1"/>
    </xf>
    <xf numFmtId="0" fontId="45" fillId="3" borderId="63" xfId="87" applyBorder="1" applyProtection="1">
      <alignment wrapText="1"/>
      <protection locked="0"/>
    </xf>
    <xf numFmtId="44" fontId="45" fillId="3" borderId="64" xfId="87" applyNumberFormat="1" applyBorder="1" applyProtection="1">
      <alignment wrapText="1"/>
      <protection locked="0"/>
    </xf>
    <xf numFmtId="2" fontId="54" fillId="0" borderId="1" xfId="0" applyNumberFormat="1" applyFont="1" applyBorder="1" applyAlignment="1">
      <alignment horizontal="center"/>
    </xf>
    <xf numFmtId="44" fontId="48" fillId="39" borderId="28" xfId="83" applyNumberFormat="1" applyFill="1" applyAlignment="1" applyProtection="1">
      <alignment wrapText="1"/>
      <protection locked="0"/>
    </xf>
    <xf numFmtId="44" fontId="48" fillId="39" borderId="28" xfId="83" applyNumberFormat="1" applyFill="1" applyAlignment="1" applyProtection="1">
      <alignment horizontal="right"/>
      <protection locked="0"/>
    </xf>
    <xf numFmtId="0" fontId="45" fillId="0" borderId="51" xfId="87" applyFill="1" applyBorder="1" applyAlignment="1" applyProtection="1">
      <alignment horizont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left" wrapText="1"/>
      <protection locked="0"/>
    </xf>
    <xf numFmtId="0" fontId="45" fillId="0" borderId="44" xfId="87" applyFill="1" applyBorder="1" applyAlignment="1" applyProtection="1">
      <alignment horizontal="center" vertical="center" wrapText="1"/>
      <protection locked="0"/>
    </xf>
    <xf numFmtId="0" fontId="46" fillId="3" borderId="74" xfId="84" applyBorder="1" applyAlignment="1">
      <alignment horizontal="center" vertical="center"/>
    </xf>
    <xf numFmtId="0" fontId="46" fillId="3" borderId="74" xfId="84" applyBorder="1" applyAlignment="1">
      <alignment horizontal="left" vertical="center"/>
    </xf>
    <xf numFmtId="0" fontId="46" fillId="3" borderId="74" xfId="84" applyBorder="1" applyAlignment="1">
      <alignment horizontal="center" vertical="center" wrapText="1"/>
    </xf>
    <xf numFmtId="10" fontId="45" fillId="0" borderId="35" xfId="87" applyNumberFormat="1" applyFill="1" applyBorder="1" applyProtection="1">
      <alignment wrapText="1"/>
      <protection locked="0"/>
    </xf>
    <xf numFmtId="0" fontId="45" fillId="0" borderId="38" xfId="87" applyFill="1" applyBorder="1" applyAlignment="1" applyProtection="1">
      <alignment horizontal="center" vertical="center" wrapText="1"/>
      <protection locked="0"/>
    </xf>
    <xf numFmtId="44" fontId="47" fillId="0" borderId="52" xfId="86" applyFont="1" applyFill="1" applyBorder="1" applyAlignment="1" applyProtection="1">
      <alignment horizontal="right" wrapText="1"/>
      <protection locked="0"/>
    </xf>
    <xf numFmtId="44" fontId="47" fillId="0" borderId="52" xfId="86" applyFont="1" applyFill="1" applyBorder="1" applyAlignment="1" applyProtection="1">
      <alignment horizontal="right"/>
      <protection locked="0"/>
    </xf>
    <xf numFmtId="44" fontId="47" fillId="35" borderId="75" xfId="86" applyFont="1" applyFill="1" applyBorder="1" applyAlignment="1" applyProtection="1">
      <alignment horizontal="right" wrapText="1"/>
      <protection locked="0"/>
    </xf>
    <xf numFmtId="44" fontId="47" fillId="35" borderId="75" xfId="86" applyFont="1" applyFill="1" applyBorder="1" applyAlignment="1" applyProtection="1">
      <alignment horizontal="right"/>
      <protection locked="0"/>
    </xf>
    <xf numFmtId="44" fontId="47" fillId="0" borderId="7" xfId="86" applyFont="1" applyFill="1" applyBorder="1" applyAlignment="1" applyProtection="1">
      <alignment horizontal="right" wrapText="1"/>
      <protection locked="0"/>
    </xf>
    <xf numFmtId="44" fontId="47" fillId="0" borderId="9" xfId="86" applyFont="1" applyFill="1" applyBorder="1" applyAlignment="1" applyProtection="1">
      <alignment horizontal="right"/>
      <protection locked="0"/>
    </xf>
    <xf numFmtId="44" fontId="14" fillId="0" borderId="0" xfId="0" applyNumberFormat="1" applyFont="1" applyAlignment="1" applyProtection="1">
      <alignment vertical="center" wrapText="1"/>
      <protection locked="0"/>
    </xf>
    <xf numFmtId="0" fontId="14" fillId="0" borderId="5" xfId="0" applyFont="1" applyBorder="1" applyAlignment="1" applyProtection="1">
      <alignment vertical="center" wrapText="1"/>
      <protection locked="0"/>
    </xf>
    <xf numFmtId="0" fontId="14" fillId="0" borderId="5" xfId="0" applyFont="1" applyBorder="1" applyAlignment="1" applyProtection="1">
      <alignment horizontal="left" wrapText="1"/>
      <protection locked="0"/>
    </xf>
    <xf numFmtId="2" fontId="45" fillId="0" borderId="37" xfId="87" applyNumberFormat="1" applyFill="1" applyBorder="1" applyProtection="1">
      <alignment wrapText="1"/>
      <protection locked="0"/>
    </xf>
    <xf numFmtId="4" fontId="45" fillId="0" borderId="37" xfId="87" applyNumberFormat="1" applyFill="1" applyBorder="1" applyProtection="1">
      <alignment wrapText="1"/>
      <protection locked="0"/>
    </xf>
    <xf numFmtId="10" fontId="45" fillId="0" borderId="37" xfId="87" applyNumberFormat="1" applyFill="1" applyBorder="1" applyProtection="1">
      <alignment wrapText="1"/>
      <protection locked="0"/>
    </xf>
    <xf numFmtId="44" fontId="45" fillId="0" borderId="37" xfId="87" applyNumberFormat="1" applyFill="1" applyBorder="1" applyProtection="1">
      <alignment wrapText="1"/>
      <protection locked="0"/>
    </xf>
    <xf numFmtId="0" fontId="45" fillId="0" borderId="37" xfId="87" applyFill="1" applyBorder="1" applyAlignment="1" applyProtection="1">
      <alignment horizontal="center" vertical="center" wrapText="1"/>
      <protection locked="0"/>
    </xf>
    <xf numFmtId="0" fontId="45" fillId="0" borderId="41" xfId="87" applyFill="1" applyBorder="1" applyAlignment="1" applyProtection="1">
      <alignment horizontal="center" vertical="center" wrapText="1"/>
      <protection locked="0"/>
    </xf>
    <xf numFmtId="0" fontId="46" fillId="35" borderId="75" xfId="47" applyFont="1" applyBorder="1" applyProtection="1">
      <alignment wrapText="1"/>
      <protection locked="0"/>
    </xf>
    <xf numFmtId="0" fontId="47" fillId="35" borderId="75" xfId="47" applyBorder="1" applyProtection="1">
      <alignment wrapText="1"/>
      <protection locked="0"/>
    </xf>
    <xf numFmtId="0" fontId="47" fillId="35" borderId="75" xfId="47" applyBorder="1" applyAlignment="1" applyProtection="1">
      <alignment horizontal="right" wrapText="1"/>
      <protection locked="0"/>
    </xf>
    <xf numFmtId="44" fontId="47" fillId="35" borderId="75" xfId="86" applyFont="1" applyFill="1" applyBorder="1" applyAlignment="1" applyProtection="1">
      <alignment wrapText="1"/>
      <protection locked="0"/>
    </xf>
    <xf numFmtId="0" fontId="47" fillId="35" borderId="75" xfId="47" applyBorder="1" applyAlignment="1" applyProtection="1">
      <alignment horizontal="center" wrapText="1"/>
      <protection locked="0"/>
    </xf>
    <xf numFmtId="0" fontId="47" fillId="35" borderId="76" xfId="47" applyBorder="1" applyProtection="1">
      <alignment wrapText="1"/>
      <protection locked="0"/>
    </xf>
    <xf numFmtId="2" fontId="45" fillId="0" borderId="1" xfId="87" applyNumberFormat="1" applyFill="1" applyBorder="1" applyProtection="1">
      <alignment wrapText="1"/>
      <protection locked="0"/>
    </xf>
    <xf numFmtId="4" fontId="45" fillId="0" borderId="1" xfId="87" applyNumberFormat="1" applyFill="1" applyBorder="1" applyProtection="1">
      <alignment wrapText="1"/>
      <protection locked="0"/>
    </xf>
    <xf numFmtId="0" fontId="45" fillId="0" borderId="1" xfId="87" applyFill="1" applyBorder="1" applyAlignment="1" applyProtection="1">
      <alignment horizontal="center" vertical="center" wrapText="1"/>
      <protection locked="0"/>
    </xf>
    <xf numFmtId="2" fontId="45" fillId="0" borderId="38" xfId="87" applyNumberFormat="1" applyFill="1" applyBorder="1" applyProtection="1">
      <alignment wrapText="1"/>
      <protection locked="0"/>
    </xf>
    <xf numFmtId="0" fontId="45" fillId="3" borderId="0" xfId="87" applyBorder="1" applyAlignment="1" applyProtection="1">
      <alignment horizontal="left" vertical="center" wrapText="1"/>
      <protection locked="0"/>
    </xf>
    <xf numFmtId="0" fontId="76" fillId="0" borderId="65" xfId="0" applyFont="1" applyBorder="1" applyAlignment="1" applyProtection="1">
      <alignment horizontal="left" vertical="center" wrapText="1"/>
      <protection locked="0"/>
    </xf>
    <xf numFmtId="0" fontId="25" fillId="0" borderId="66" xfId="0" applyFont="1" applyBorder="1" applyAlignment="1" applyProtection="1">
      <alignment horizontal="left" vertical="center"/>
      <protection locked="0"/>
    </xf>
    <xf numFmtId="0" fontId="25" fillId="0" borderId="67" xfId="0" applyFont="1" applyBorder="1" applyAlignment="1" applyProtection="1">
      <alignment horizontal="left" vertical="center"/>
      <protection locked="0"/>
    </xf>
    <xf numFmtId="0" fontId="25" fillId="0" borderId="68" xfId="0" applyFont="1" applyBorder="1" applyAlignment="1" applyProtection="1">
      <alignment horizontal="left" vertical="center"/>
      <protection locked="0"/>
    </xf>
    <xf numFmtId="0" fontId="25" fillId="0" borderId="14" xfId="0" applyFont="1" applyBorder="1" applyAlignment="1" applyProtection="1">
      <alignment horizontal="left" vertical="center"/>
      <protection locked="0"/>
    </xf>
    <xf numFmtId="0" fontId="25" fillId="0" borderId="69" xfId="0" applyFont="1" applyBorder="1" applyAlignment="1" applyProtection="1">
      <alignment horizontal="left" vertical="center"/>
      <protection locked="0"/>
    </xf>
    <xf numFmtId="0" fontId="21" fillId="0" borderId="65" xfId="0" applyFont="1" applyBorder="1" applyAlignment="1">
      <alignment horizontal="center"/>
    </xf>
    <xf numFmtId="0" fontId="21" fillId="0" borderId="67" xfId="0" applyFont="1" applyBorder="1" applyAlignment="1">
      <alignment horizontal="center"/>
    </xf>
    <xf numFmtId="0" fontId="21" fillId="0" borderId="68" xfId="0" applyFont="1" applyBorder="1" applyAlignment="1">
      <alignment horizontal="center"/>
    </xf>
    <xf numFmtId="0" fontId="21" fillId="0" borderId="69" xfId="0" applyFont="1" applyBorder="1" applyAlignment="1">
      <alignment horizontal="center"/>
    </xf>
    <xf numFmtId="0" fontId="21" fillId="0" borderId="65" xfId="0" applyFont="1" applyBorder="1" applyAlignment="1">
      <alignment horizontal="left" vertical="center" wrapText="1"/>
    </xf>
    <xf numFmtId="0" fontId="21" fillId="0" borderId="66" xfId="0" applyFont="1" applyBorder="1" applyAlignment="1">
      <alignment horizontal="left" vertical="center"/>
    </xf>
    <xf numFmtId="0" fontId="21" fillId="0" borderId="67" xfId="0" applyFont="1" applyBorder="1" applyAlignment="1">
      <alignment horizontal="left" vertical="center"/>
    </xf>
    <xf numFmtId="0" fontId="21" fillId="0" borderId="7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71" xfId="0" applyFont="1" applyBorder="1" applyAlignment="1">
      <alignment horizontal="left" vertical="center"/>
    </xf>
    <xf numFmtId="0" fontId="21" fillId="0" borderId="68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69" xfId="0" applyFont="1" applyBorder="1" applyAlignment="1">
      <alignment horizontal="left" vertical="center"/>
    </xf>
    <xf numFmtId="44" fontId="52" fillId="0" borderId="0" xfId="86" applyFont="1" applyFill="1" applyBorder="1" applyAlignment="1">
      <alignment horizontal="center" vertical="top" wrapText="1"/>
    </xf>
    <xf numFmtId="4" fontId="46" fillId="0" borderId="16" xfId="85" applyNumberFormat="1" applyFill="1" applyBorder="1" applyAlignment="1">
      <alignment horizontal="center" vertical="top" wrapText="1"/>
    </xf>
    <xf numFmtId="4" fontId="46" fillId="0" borderId="0" xfId="85" applyNumberFormat="1" applyFill="1" applyBorder="1" applyAlignment="1">
      <alignment horizontal="center" vertical="center"/>
    </xf>
    <xf numFmtId="4" fontId="46" fillId="0" borderId="13" xfId="85" applyNumberFormat="1" applyFill="1" applyBorder="1" applyAlignment="1">
      <alignment horizontal="center" vertical="center"/>
    </xf>
    <xf numFmtId="0" fontId="17" fillId="0" borderId="65" xfId="0" applyFont="1" applyBorder="1" applyAlignment="1" applyProtection="1">
      <alignment horizontal="left" vertical="center" wrapText="1"/>
      <protection locked="0"/>
    </xf>
    <xf numFmtId="0" fontId="17" fillId="0" borderId="66" xfId="0" applyFont="1" applyBorder="1" applyAlignment="1" applyProtection="1">
      <alignment horizontal="left" vertical="center"/>
      <protection locked="0"/>
    </xf>
    <xf numFmtId="0" fontId="17" fillId="0" borderId="67" xfId="0" applyFont="1" applyBorder="1" applyAlignment="1" applyProtection="1">
      <alignment horizontal="left" vertical="center"/>
      <protection locked="0"/>
    </xf>
    <xf numFmtId="0" fontId="17" fillId="0" borderId="70" xfId="0" applyFont="1" applyBorder="1" applyAlignment="1" applyProtection="1">
      <alignment horizontal="left" vertical="center"/>
      <protection locked="0"/>
    </xf>
    <xf numFmtId="0" fontId="17" fillId="0" borderId="0" xfId="0" applyFont="1" applyAlignment="1" applyProtection="1">
      <alignment horizontal="left" vertical="center"/>
      <protection locked="0"/>
    </xf>
    <xf numFmtId="0" fontId="17" fillId="0" borderId="71" xfId="0" applyFont="1" applyBorder="1" applyAlignment="1" applyProtection="1">
      <alignment horizontal="left" vertical="center"/>
      <protection locked="0"/>
    </xf>
    <xf numFmtId="0" fontId="17" fillId="0" borderId="68" xfId="0" applyFont="1" applyBorder="1" applyAlignment="1" applyProtection="1">
      <alignment horizontal="left" vertical="center"/>
      <protection locked="0"/>
    </xf>
    <xf numFmtId="0" fontId="17" fillId="0" borderId="14" xfId="0" applyFont="1" applyBorder="1" applyAlignment="1" applyProtection="1">
      <alignment horizontal="left" vertical="center"/>
      <protection locked="0"/>
    </xf>
    <xf numFmtId="0" fontId="17" fillId="0" borderId="69" xfId="0" applyFont="1" applyBorder="1" applyAlignment="1" applyProtection="1">
      <alignment horizontal="left" vertical="center"/>
      <protection locked="0"/>
    </xf>
    <xf numFmtId="0" fontId="21" fillId="0" borderId="72" xfId="0" applyFont="1" applyBorder="1" applyAlignment="1">
      <alignment horizontal="center" wrapText="1"/>
    </xf>
    <xf numFmtId="0" fontId="21" fillId="0" borderId="73" xfId="0" applyFont="1" applyBorder="1" applyAlignment="1">
      <alignment horizontal="center"/>
    </xf>
    <xf numFmtId="17" fontId="21" fillId="0" borderId="72" xfId="0" applyNumberFormat="1" applyFont="1" applyBorder="1" applyAlignment="1">
      <alignment horizontal="center"/>
    </xf>
    <xf numFmtId="0" fontId="21" fillId="0" borderId="65" xfId="0" applyFont="1" applyBorder="1" applyAlignment="1">
      <alignment horizontal="center" vertical="center"/>
    </xf>
    <xf numFmtId="0" fontId="21" fillId="0" borderId="66" xfId="0" applyFont="1" applyBorder="1" applyAlignment="1">
      <alignment horizontal="center" vertical="center"/>
    </xf>
    <xf numFmtId="0" fontId="21" fillId="0" borderId="67" xfId="0" applyFont="1" applyBorder="1" applyAlignment="1">
      <alignment horizontal="center" vertical="center"/>
    </xf>
    <xf numFmtId="0" fontId="21" fillId="0" borderId="68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69" xfId="0" applyFont="1" applyBorder="1" applyAlignment="1">
      <alignment horizontal="center" vertical="center"/>
    </xf>
    <xf numFmtId="0" fontId="21" fillId="0" borderId="65" xfId="0" applyFont="1" applyBorder="1" applyAlignment="1">
      <alignment horizontal="left" wrapText="1"/>
    </xf>
    <xf numFmtId="0" fontId="21" fillId="0" borderId="66" xfId="0" applyFont="1" applyBorder="1" applyAlignment="1">
      <alignment horizontal="left"/>
    </xf>
    <xf numFmtId="0" fontId="21" fillId="0" borderId="68" xfId="0" applyFont="1" applyBorder="1" applyAlignment="1">
      <alignment horizontal="left"/>
    </xf>
    <xf numFmtId="0" fontId="21" fillId="0" borderId="14" xfId="0" applyFont="1" applyBorder="1" applyAlignment="1">
      <alignment horizontal="left"/>
    </xf>
    <xf numFmtId="0" fontId="21" fillId="0" borderId="0" xfId="0" applyFont="1" applyAlignment="1">
      <alignment horizontal="center"/>
    </xf>
    <xf numFmtId="4" fontId="15" fillId="0" borderId="16" xfId="0" applyNumberFormat="1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44" fontId="64" fillId="0" borderId="0" xfId="86" applyFont="1" applyFill="1" applyBorder="1" applyAlignment="1">
      <alignment horizontal="center" vertical="top" wrapText="1"/>
    </xf>
    <xf numFmtId="10" fontId="17" fillId="0" borderId="0" xfId="0" applyNumberFormat="1" applyFont="1" applyAlignment="1">
      <alignment horizontal="center" vertical="center" wrapText="1"/>
    </xf>
    <xf numFmtId="10" fontId="16" fillId="0" borderId="0" xfId="0" applyNumberFormat="1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16" fillId="0" borderId="0" xfId="0" applyFont="1" applyAlignment="1">
      <alignment horizontal="left" wrapText="1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49" fillId="37" borderId="7" xfId="0" applyFont="1" applyFill="1" applyBorder="1" applyAlignment="1">
      <alignment horizontal="center" wrapText="1"/>
    </xf>
    <xf numFmtId="0" fontId="49" fillId="37" borderId="8" xfId="0" applyFont="1" applyFill="1" applyBorder="1" applyAlignment="1">
      <alignment horizontal="center" wrapText="1"/>
    </xf>
    <xf numFmtId="0" fontId="49" fillId="37" borderId="9" xfId="0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49" fillId="37" borderId="7" xfId="0" applyFont="1" applyFill="1" applyBorder="1" applyAlignment="1">
      <alignment horizontal="center" vertical="center" wrapText="1"/>
    </xf>
    <xf numFmtId="0" fontId="49" fillId="37" borderId="8" xfId="0" applyFont="1" applyFill="1" applyBorder="1" applyAlignment="1">
      <alignment horizontal="center" vertical="center" wrapText="1"/>
    </xf>
    <xf numFmtId="0" fontId="49" fillId="37" borderId="9" xfId="0" applyFont="1" applyFill="1" applyBorder="1" applyAlignment="1">
      <alignment horizontal="center" vertical="center" wrapText="1"/>
    </xf>
    <xf numFmtId="4" fontId="46" fillId="0" borderId="16" xfId="85" applyNumberForma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49" fillId="37" borderId="7" xfId="367" applyFont="1" applyFill="1" applyBorder="1" applyAlignment="1">
      <alignment horizontal="center" vertical="center" wrapText="1"/>
    </xf>
    <xf numFmtId="0" fontId="49" fillId="37" borderId="8" xfId="367" applyFont="1" applyFill="1" applyBorder="1" applyAlignment="1">
      <alignment horizontal="center" vertical="center" wrapText="1"/>
    </xf>
    <xf numFmtId="0" fontId="49" fillId="37" borderId="9" xfId="367" applyFont="1" applyFill="1" applyBorder="1" applyAlignment="1">
      <alignment horizontal="center" vertical="center" wrapText="1"/>
    </xf>
    <xf numFmtId="0" fontId="49" fillId="37" borderId="7" xfId="367" applyFont="1" applyFill="1" applyBorder="1" applyAlignment="1">
      <alignment horizontal="center" wrapText="1"/>
    </xf>
    <xf numFmtId="0" fontId="49" fillId="37" borderId="8" xfId="367" applyFont="1" applyFill="1" applyBorder="1" applyAlignment="1">
      <alignment horizontal="center" wrapText="1"/>
    </xf>
    <xf numFmtId="0" fontId="49" fillId="37" borderId="9" xfId="367" applyFont="1" applyFill="1" applyBorder="1" applyAlignment="1">
      <alignment horizont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4" xfId="0" applyBorder="1" applyAlignment="1">
      <alignment horizontal="center"/>
    </xf>
    <xf numFmtId="4" fontId="46" fillId="0" borderId="0" xfId="85" applyNumberFormat="1" applyFill="1" applyBorder="1" applyAlignment="1">
      <alignment horizontal="center" vertical="center" wrapText="1"/>
    </xf>
    <xf numFmtId="0" fontId="45" fillId="3" borderId="37" xfId="87" applyBorder="1" applyAlignment="1" applyProtection="1">
      <alignment horizontal="left" vertical="center" wrapText="1"/>
      <protection locked="0"/>
    </xf>
    <xf numFmtId="0" fontId="45" fillId="3" borderId="40" xfId="87" applyBorder="1" applyAlignment="1" applyProtection="1">
      <alignment horizontal="left" vertical="center" wrapText="1"/>
      <protection locked="0"/>
    </xf>
    <xf numFmtId="0" fontId="45" fillId="3" borderId="53" xfId="87" applyBorder="1" applyAlignment="1" applyProtection="1">
      <alignment horizontal="left" vertical="center" wrapText="1"/>
      <protection locked="0"/>
    </xf>
    <xf numFmtId="0" fontId="45" fillId="3" borderId="37" xfId="87" applyBorder="1" applyAlignment="1" applyProtection="1">
      <alignment horizontal="center" vertical="center" wrapText="1"/>
      <protection locked="0"/>
    </xf>
    <xf numFmtId="0" fontId="45" fillId="3" borderId="40" xfId="87" applyBorder="1" applyAlignment="1" applyProtection="1">
      <alignment horizontal="center" vertical="center" wrapText="1"/>
      <protection locked="0"/>
    </xf>
    <xf numFmtId="0" fontId="45" fillId="3" borderId="53" xfId="87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79" fontId="0" fillId="0" borderId="1" xfId="0" applyNumberFormat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</cellXfs>
  <cellStyles count="3846">
    <cellStyle name="20% - Ênfase1" xfId="24" builtinId="30" hidden="1"/>
    <cellStyle name="20% - Ênfase1" xfId="60" builtinId="30" hidden="1"/>
    <cellStyle name="20% - Ênfase1" xfId="110" builtinId="30" hidden="1"/>
    <cellStyle name="20% - Ênfase1" xfId="143" builtinId="30" hidden="1"/>
    <cellStyle name="20% - Ênfase1" xfId="190" builtinId="30" hidden="1"/>
    <cellStyle name="20% - Ênfase1" xfId="226" builtinId="30" hidden="1"/>
    <cellStyle name="20% - Ênfase1" xfId="107" builtinId="30" hidden="1"/>
    <cellStyle name="20% - Ênfase1" xfId="263" builtinId="30" hidden="1"/>
    <cellStyle name="20% - Ênfase1" xfId="308" builtinId="30" hidden="1"/>
    <cellStyle name="20% - Ênfase1" xfId="343" builtinId="30" hidden="1"/>
    <cellStyle name="20% - Ênfase1" xfId="391" builtinId="30" hidden="1"/>
    <cellStyle name="20% - Ênfase1" xfId="463" builtinId="30" hidden="1"/>
    <cellStyle name="20% - Ênfase1" xfId="499" builtinId="30" hidden="1"/>
    <cellStyle name="20% - Ênfase1" xfId="549" builtinId="30" hidden="1"/>
    <cellStyle name="20% - Ênfase1" xfId="582" builtinId="30" hidden="1"/>
    <cellStyle name="20% - Ênfase1" xfId="629" builtinId="30" hidden="1"/>
    <cellStyle name="20% - Ênfase1" xfId="665" builtinId="30" hidden="1"/>
    <cellStyle name="20% - Ênfase1" xfId="546" builtinId="30" hidden="1"/>
    <cellStyle name="20% - Ênfase1" xfId="701" builtinId="30" hidden="1"/>
    <cellStyle name="20% - Ênfase1" xfId="746" builtinId="30" hidden="1"/>
    <cellStyle name="20% - Ênfase1" xfId="781" builtinId="30" hidden="1"/>
    <cellStyle name="20% - Ênfase1" xfId="841" builtinId="30" hidden="1"/>
    <cellStyle name="20% - Ênfase1" xfId="883" builtinId="30" hidden="1"/>
    <cellStyle name="20% - Ênfase1" xfId="928" builtinId="30" hidden="1"/>
    <cellStyle name="20% - Ênfase1" xfId="961" builtinId="30" hidden="1"/>
    <cellStyle name="20% - Ênfase1" xfId="1008" builtinId="30" hidden="1"/>
    <cellStyle name="20% - Ênfase1" xfId="1044" builtinId="30" hidden="1"/>
    <cellStyle name="20% - Ênfase1" xfId="925" builtinId="30" hidden="1"/>
    <cellStyle name="20% - Ênfase1" xfId="1080" builtinId="30" hidden="1"/>
    <cellStyle name="20% - Ênfase1" xfId="1125" builtinId="30" hidden="1"/>
    <cellStyle name="20% - Ênfase1" xfId="1160" builtinId="30" hidden="1"/>
    <cellStyle name="20% - Ênfase1" xfId="1217" builtinId="30" hidden="1"/>
    <cellStyle name="20% - Ênfase1" xfId="1253" builtinId="30" hidden="1"/>
    <cellStyle name="20% - Ênfase1" xfId="1303" builtinId="30" hidden="1"/>
    <cellStyle name="20% - Ênfase1" xfId="1336" builtinId="30" hidden="1"/>
    <cellStyle name="20% - Ênfase1" xfId="1383" builtinId="30" hidden="1"/>
    <cellStyle name="20% - Ênfase1" xfId="1419" builtinId="30" hidden="1"/>
    <cellStyle name="20% - Ênfase1" xfId="1300" builtinId="30" hidden="1"/>
    <cellStyle name="20% - Ênfase1" xfId="1455" builtinId="30" hidden="1"/>
    <cellStyle name="20% - Ênfase1" xfId="1500" builtinId="30" hidden="1"/>
    <cellStyle name="20% - Ênfase1" xfId="1535" builtinId="30" hidden="1"/>
    <cellStyle name="20% - Ênfase1" xfId="1583" builtinId="30" hidden="1"/>
    <cellStyle name="20% - Ênfase1" xfId="1654" builtinId="30" hidden="1"/>
    <cellStyle name="20% - Ênfase1" xfId="1690" builtinId="30" hidden="1"/>
    <cellStyle name="20% - Ênfase1" xfId="1740" builtinId="30" hidden="1"/>
    <cellStyle name="20% - Ênfase1" xfId="1773" builtinId="30" hidden="1"/>
    <cellStyle name="20% - Ênfase1" xfId="1820" builtinId="30" hidden="1"/>
    <cellStyle name="20% - Ênfase1" xfId="1856" builtinId="30" hidden="1"/>
    <cellStyle name="20% - Ênfase1" xfId="1737" builtinId="30" hidden="1"/>
    <cellStyle name="20% - Ênfase1" xfId="1892" builtinId="30" hidden="1"/>
    <cellStyle name="20% - Ênfase1" xfId="1937" builtinId="30" hidden="1"/>
    <cellStyle name="20% - Ênfase1" xfId="1972" builtinId="30" hidden="1"/>
    <cellStyle name="20% - Ênfase1" xfId="2032" builtinId="30" hidden="1"/>
    <cellStyle name="20% - Ênfase1" xfId="2074" builtinId="30" hidden="1"/>
    <cellStyle name="20% - Ênfase1" xfId="2119" builtinId="30" hidden="1"/>
    <cellStyle name="20% - Ênfase1" xfId="2152" builtinId="30" hidden="1"/>
    <cellStyle name="20% - Ênfase1" xfId="2199" builtinId="30" hidden="1"/>
    <cellStyle name="20% - Ênfase1" xfId="2235" builtinId="30" hidden="1"/>
    <cellStyle name="20% - Ênfase1" xfId="2116" builtinId="30" hidden="1"/>
    <cellStyle name="20% - Ênfase1" xfId="2271" builtinId="30" hidden="1"/>
    <cellStyle name="20% - Ênfase1" xfId="2316" builtinId="30" hidden="1"/>
    <cellStyle name="20% - Ênfase1" xfId="2351" builtinId="30" hidden="1"/>
    <cellStyle name="20% - Ênfase1" xfId="1625" builtinId="30" hidden="1"/>
    <cellStyle name="20% - Ênfase1" xfId="2408" builtinId="30" hidden="1"/>
    <cellStyle name="20% - Ênfase1" xfId="2453" builtinId="30" hidden="1"/>
    <cellStyle name="20% - Ênfase1" xfId="2486" builtinId="30" hidden="1"/>
    <cellStyle name="20% - Ênfase1" xfId="2533" builtinId="30" hidden="1"/>
    <cellStyle name="20% - Ênfase1" xfId="2569" builtinId="30" hidden="1"/>
    <cellStyle name="20% - Ênfase1" xfId="2450" builtinId="30" hidden="1"/>
    <cellStyle name="20% - Ênfase1" xfId="2605" builtinId="30" hidden="1"/>
    <cellStyle name="20% - Ênfase1" xfId="2650" builtinId="30" hidden="1"/>
    <cellStyle name="20% - Ênfase1" xfId="2685" builtinId="30" hidden="1"/>
    <cellStyle name="20% - Ênfase1" xfId="2728" builtinId="30" hidden="1"/>
    <cellStyle name="20% - Ênfase1" xfId="2775" builtinId="30" hidden="1"/>
    <cellStyle name="20% - Ênfase1" xfId="2811" builtinId="30" hidden="1"/>
    <cellStyle name="20% - Ênfase1" xfId="2860" builtinId="30" hidden="1"/>
    <cellStyle name="20% - Ênfase1" xfId="2893" builtinId="30" hidden="1"/>
    <cellStyle name="20% - Ênfase1" xfId="2940" builtinId="30" hidden="1"/>
    <cellStyle name="20% - Ênfase1" xfId="2976" builtinId="30" hidden="1"/>
    <cellStyle name="20% - Ênfase1" xfId="2857" builtinId="30" hidden="1"/>
    <cellStyle name="20% - Ênfase1" xfId="3012" builtinId="30" hidden="1"/>
    <cellStyle name="20% - Ênfase1" xfId="3057" builtinId="30" hidden="1"/>
    <cellStyle name="20% - Ênfase1" xfId="3092" builtinId="30" hidden="1"/>
    <cellStyle name="20% - Ênfase1" xfId="3133" builtinId="30" hidden="1"/>
    <cellStyle name="20% - Ênfase1" xfId="3173" builtinId="30" hidden="1"/>
    <cellStyle name="20% - Ênfase1" xfId="3218" builtinId="30" hidden="1"/>
    <cellStyle name="20% - Ênfase1" xfId="3251" builtinId="30" hidden="1"/>
    <cellStyle name="20% - Ênfase1" xfId="3298" builtinId="30" hidden="1"/>
    <cellStyle name="20% - Ênfase1" xfId="3334" builtinId="30" hidden="1"/>
    <cellStyle name="20% - Ênfase1" xfId="3215" builtinId="30" hidden="1"/>
    <cellStyle name="20% - Ênfase1" xfId="3370" builtinId="30" hidden="1"/>
    <cellStyle name="20% - Ênfase1" xfId="3415" builtinId="30" hidden="1"/>
    <cellStyle name="20% - Ênfase1" xfId="3450" builtinId="30" hidden="1"/>
    <cellStyle name="20% - Ênfase2" xfId="28" builtinId="34" hidden="1"/>
    <cellStyle name="20% - Ênfase2" xfId="64" builtinId="34" hidden="1"/>
    <cellStyle name="20% - Ênfase2" xfId="114" builtinId="34" hidden="1"/>
    <cellStyle name="20% - Ênfase2" xfId="147" builtinId="34" hidden="1"/>
    <cellStyle name="20% - Ênfase2" xfId="194" builtinId="34" hidden="1"/>
    <cellStyle name="20% - Ênfase2" xfId="230" builtinId="34" hidden="1"/>
    <cellStyle name="20% - Ênfase2" xfId="98" builtinId="34" hidden="1"/>
    <cellStyle name="20% - Ênfase2" xfId="267" builtinId="34" hidden="1"/>
    <cellStyle name="20% - Ênfase2" xfId="312" builtinId="34" hidden="1"/>
    <cellStyle name="20% - Ênfase2" xfId="347" builtinId="34" hidden="1"/>
    <cellStyle name="20% - Ênfase2" xfId="395" builtinId="34" hidden="1"/>
    <cellStyle name="20% - Ênfase2" xfId="467" builtinId="34" hidden="1"/>
    <cellStyle name="20% - Ênfase2" xfId="503" builtinId="34" hidden="1"/>
    <cellStyle name="20% - Ênfase2" xfId="553" builtinId="34" hidden="1"/>
    <cellStyle name="20% - Ênfase2" xfId="586" builtinId="34" hidden="1"/>
    <cellStyle name="20% - Ênfase2" xfId="633" builtinId="34" hidden="1"/>
    <cellStyle name="20% - Ênfase2" xfId="669" builtinId="34" hidden="1"/>
    <cellStyle name="20% - Ênfase2" xfId="537" builtinId="34" hidden="1"/>
    <cellStyle name="20% - Ênfase2" xfId="705" builtinId="34" hidden="1"/>
    <cellStyle name="20% - Ênfase2" xfId="750" builtinId="34" hidden="1"/>
    <cellStyle name="20% - Ênfase2" xfId="785" builtinId="34" hidden="1"/>
    <cellStyle name="20% - Ênfase2" xfId="852" builtinId="34" hidden="1"/>
    <cellStyle name="20% - Ênfase2" xfId="887" builtinId="34" hidden="1"/>
    <cellStyle name="20% - Ênfase2" xfId="932" builtinId="34" hidden="1"/>
    <cellStyle name="20% - Ênfase2" xfId="965" builtinId="34" hidden="1"/>
    <cellStyle name="20% - Ênfase2" xfId="1012" builtinId="34" hidden="1"/>
    <cellStyle name="20% - Ênfase2" xfId="1048" builtinId="34" hidden="1"/>
    <cellStyle name="20% - Ênfase2" xfId="916" builtinId="34" hidden="1"/>
    <cellStyle name="20% - Ênfase2" xfId="1084" builtinId="34" hidden="1"/>
    <cellStyle name="20% - Ênfase2" xfId="1129" builtinId="34" hidden="1"/>
    <cellStyle name="20% - Ênfase2" xfId="1164" builtinId="34" hidden="1"/>
    <cellStyle name="20% - Ênfase2" xfId="1221" builtinId="34" hidden="1"/>
    <cellStyle name="20% - Ênfase2" xfId="1257" builtinId="34" hidden="1"/>
    <cellStyle name="20% - Ênfase2" xfId="1307" builtinId="34" hidden="1"/>
    <cellStyle name="20% - Ênfase2" xfId="1340" builtinId="34" hidden="1"/>
    <cellStyle name="20% - Ênfase2" xfId="1387" builtinId="34" hidden="1"/>
    <cellStyle name="20% - Ênfase2" xfId="1423" builtinId="34" hidden="1"/>
    <cellStyle name="20% - Ênfase2" xfId="1291" builtinId="34" hidden="1"/>
    <cellStyle name="20% - Ênfase2" xfId="1459" builtinId="34" hidden="1"/>
    <cellStyle name="20% - Ênfase2" xfId="1504" builtinId="34" hidden="1"/>
    <cellStyle name="20% - Ênfase2" xfId="1539" builtinId="34" hidden="1"/>
    <cellStyle name="20% - Ênfase2" xfId="1587" builtinId="34" hidden="1"/>
    <cellStyle name="20% - Ênfase2" xfId="1658" builtinId="34" hidden="1"/>
    <cellStyle name="20% - Ênfase2" xfId="1694" builtinId="34" hidden="1"/>
    <cellStyle name="20% - Ênfase2" xfId="1744" builtinId="34" hidden="1"/>
    <cellStyle name="20% - Ênfase2" xfId="1777" builtinId="34" hidden="1"/>
    <cellStyle name="20% - Ênfase2" xfId="1824" builtinId="34" hidden="1"/>
    <cellStyle name="20% - Ênfase2" xfId="1860" builtinId="34" hidden="1"/>
    <cellStyle name="20% - Ênfase2" xfId="1728" builtinId="34" hidden="1"/>
    <cellStyle name="20% - Ênfase2" xfId="1896" builtinId="34" hidden="1"/>
    <cellStyle name="20% - Ênfase2" xfId="1941" builtinId="34" hidden="1"/>
    <cellStyle name="20% - Ênfase2" xfId="1976" builtinId="34" hidden="1"/>
    <cellStyle name="20% - Ênfase2" xfId="2043" builtinId="34" hidden="1"/>
    <cellStyle name="20% - Ênfase2" xfId="2078" builtinId="34" hidden="1"/>
    <cellStyle name="20% - Ênfase2" xfId="2123" builtinId="34" hidden="1"/>
    <cellStyle name="20% - Ênfase2" xfId="2156" builtinId="34" hidden="1"/>
    <cellStyle name="20% - Ênfase2" xfId="2203" builtinId="34" hidden="1"/>
    <cellStyle name="20% - Ênfase2" xfId="2239" builtinId="34" hidden="1"/>
    <cellStyle name="20% - Ênfase2" xfId="2107" builtinId="34" hidden="1"/>
    <cellStyle name="20% - Ênfase2" xfId="2275" builtinId="34" hidden="1"/>
    <cellStyle name="20% - Ênfase2" xfId="2320" builtinId="34" hidden="1"/>
    <cellStyle name="20% - Ênfase2" xfId="2355" builtinId="34" hidden="1"/>
    <cellStyle name="20% - Ênfase2" xfId="2007" builtinId="34" hidden="1"/>
    <cellStyle name="20% - Ênfase2" xfId="2412" builtinId="34" hidden="1"/>
    <cellStyle name="20% - Ênfase2" xfId="2457" builtinId="34" hidden="1"/>
    <cellStyle name="20% - Ênfase2" xfId="2490" builtinId="34" hidden="1"/>
    <cellStyle name="20% - Ênfase2" xfId="2537" builtinId="34" hidden="1"/>
    <cellStyle name="20% - Ênfase2" xfId="2573" builtinId="34" hidden="1"/>
    <cellStyle name="20% - Ênfase2" xfId="2441" builtinId="34" hidden="1"/>
    <cellStyle name="20% - Ênfase2" xfId="2609" builtinId="34" hidden="1"/>
    <cellStyle name="20% - Ênfase2" xfId="2654" builtinId="34" hidden="1"/>
    <cellStyle name="20% - Ênfase2" xfId="2689" builtinId="34" hidden="1"/>
    <cellStyle name="20% - Ênfase2" xfId="2732" builtinId="34" hidden="1"/>
    <cellStyle name="20% - Ênfase2" xfId="2779" builtinId="34" hidden="1"/>
    <cellStyle name="20% - Ênfase2" xfId="2815" builtinId="34" hidden="1"/>
    <cellStyle name="20% - Ênfase2" xfId="2864" builtinId="34" hidden="1"/>
    <cellStyle name="20% - Ênfase2" xfId="2897" builtinId="34" hidden="1"/>
    <cellStyle name="20% - Ênfase2" xfId="2944" builtinId="34" hidden="1"/>
    <cellStyle name="20% - Ênfase2" xfId="2980" builtinId="34" hidden="1"/>
    <cellStyle name="20% - Ênfase2" xfId="2848" builtinId="34" hidden="1"/>
    <cellStyle name="20% - Ênfase2" xfId="3016" builtinId="34" hidden="1"/>
    <cellStyle name="20% - Ênfase2" xfId="3061" builtinId="34" hidden="1"/>
    <cellStyle name="20% - Ênfase2" xfId="3096" builtinId="34" hidden="1"/>
    <cellStyle name="20% - Ênfase2" xfId="3142" builtinId="34" hidden="1"/>
    <cellStyle name="20% - Ênfase2" xfId="3177" builtinId="34" hidden="1"/>
    <cellStyle name="20% - Ênfase2" xfId="3222" builtinId="34" hidden="1"/>
    <cellStyle name="20% - Ênfase2" xfId="3255" builtinId="34" hidden="1"/>
    <cellStyle name="20% - Ênfase2" xfId="3302" builtinId="34" hidden="1"/>
    <cellStyle name="20% - Ênfase2" xfId="3338" builtinId="34" hidden="1"/>
    <cellStyle name="20% - Ênfase2" xfId="3206" builtinId="34" hidden="1"/>
    <cellStyle name="20% - Ênfase2" xfId="3374" builtinId="34" hidden="1"/>
    <cellStyle name="20% - Ênfase2" xfId="3419" builtinId="34" hidden="1"/>
    <cellStyle name="20% - Ênfase2" xfId="3454" builtinId="34" hidden="1"/>
    <cellStyle name="20% - Ênfase3" xfId="32" builtinId="38" hidden="1"/>
    <cellStyle name="20% - Ênfase3" xfId="68" builtinId="38" hidden="1"/>
    <cellStyle name="20% - Ênfase3" xfId="118" builtinId="38" hidden="1"/>
    <cellStyle name="20% - Ênfase3" xfId="151" builtinId="38" hidden="1"/>
    <cellStyle name="20% - Ênfase3" xfId="198" builtinId="38" hidden="1"/>
    <cellStyle name="20% - Ênfase3" xfId="234" builtinId="38" hidden="1"/>
    <cellStyle name="20% - Ênfase3" xfId="94" builtinId="38" hidden="1"/>
    <cellStyle name="20% - Ênfase3" xfId="271" builtinId="38" hidden="1"/>
    <cellStyle name="20% - Ênfase3" xfId="316" builtinId="38" hidden="1"/>
    <cellStyle name="20% - Ênfase3" xfId="351" builtinId="38" hidden="1"/>
    <cellStyle name="20% - Ênfase3" xfId="399" builtinId="38" hidden="1"/>
    <cellStyle name="20% - Ênfase3" xfId="471" builtinId="38" hidden="1"/>
    <cellStyle name="20% - Ênfase3" xfId="507" builtinId="38" hidden="1"/>
    <cellStyle name="20% - Ênfase3" xfId="557" builtinId="38" hidden="1"/>
    <cellStyle name="20% - Ênfase3" xfId="590" builtinId="38" hidden="1"/>
    <cellStyle name="20% - Ênfase3" xfId="637" builtinId="38" hidden="1"/>
    <cellStyle name="20% - Ênfase3" xfId="673" builtinId="38" hidden="1"/>
    <cellStyle name="20% - Ênfase3" xfId="533" builtinId="38" hidden="1"/>
    <cellStyle name="20% - Ênfase3" xfId="709" builtinId="38" hidden="1"/>
    <cellStyle name="20% - Ênfase3" xfId="754" builtinId="38" hidden="1"/>
    <cellStyle name="20% - Ênfase3" xfId="789" builtinId="38" hidden="1"/>
    <cellStyle name="20% - Ênfase3" xfId="856" builtinId="38" hidden="1"/>
    <cellStyle name="20% - Ênfase3" xfId="891" builtinId="38" hidden="1"/>
    <cellStyle name="20% - Ênfase3" xfId="936" builtinId="38" hidden="1"/>
    <cellStyle name="20% - Ênfase3" xfId="969" builtinId="38" hidden="1"/>
    <cellStyle name="20% - Ênfase3" xfId="1016" builtinId="38" hidden="1"/>
    <cellStyle name="20% - Ênfase3" xfId="1052" builtinId="38" hidden="1"/>
    <cellStyle name="20% - Ênfase3" xfId="912" builtinId="38" hidden="1"/>
    <cellStyle name="20% - Ênfase3" xfId="1088" builtinId="38" hidden="1"/>
    <cellStyle name="20% - Ênfase3" xfId="1133" builtinId="38" hidden="1"/>
    <cellStyle name="20% - Ênfase3" xfId="1168" builtinId="38" hidden="1"/>
    <cellStyle name="20% - Ênfase3" xfId="1225" builtinId="38" hidden="1"/>
    <cellStyle name="20% - Ênfase3" xfId="1261" builtinId="38" hidden="1"/>
    <cellStyle name="20% - Ênfase3" xfId="1311" builtinId="38" hidden="1"/>
    <cellStyle name="20% - Ênfase3" xfId="1344" builtinId="38" hidden="1"/>
    <cellStyle name="20% - Ênfase3" xfId="1391" builtinId="38" hidden="1"/>
    <cellStyle name="20% - Ênfase3" xfId="1427" builtinId="38" hidden="1"/>
    <cellStyle name="20% - Ênfase3" xfId="1287" builtinId="38" hidden="1"/>
    <cellStyle name="20% - Ênfase3" xfId="1463" builtinId="38" hidden="1"/>
    <cellStyle name="20% - Ênfase3" xfId="1508" builtinId="38" hidden="1"/>
    <cellStyle name="20% - Ênfase3" xfId="1543" builtinId="38" hidden="1"/>
    <cellStyle name="20% - Ênfase3" xfId="1591" builtinId="38" hidden="1"/>
    <cellStyle name="20% - Ênfase3" xfId="1662" builtinId="38" hidden="1"/>
    <cellStyle name="20% - Ênfase3" xfId="1698" builtinId="38" hidden="1"/>
    <cellStyle name="20% - Ênfase3" xfId="1748" builtinId="38" hidden="1"/>
    <cellStyle name="20% - Ênfase3" xfId="1781" builtinId="38" hidden="1"/>
    <cellStyle name="20% - Ênfase3" xfId="1828" builtinId="38" hidden="1"/>
    <cellStyle name="20% - Ênfase3" xfId="1864" builtinId="38" hidden="1"/>
    <cellStyle name="20% - Ênfase3" xfId="1724" builtinId="38" hidden="1"/>
    <cellStyle name="20% - Ênfase3" xfId="1900" builtinId="38" hidden="1"/>
    <cellStyle name="20% - Ênfase3" xfId="1945" builtinId="38" hidden="1"/>
    <cellStyle name="20% - Ênfase3" xfId="1980" builtinId="38" hidden="1"/>
    <cellStyle name="20% - Ênfase3" xfId="2047" builtinId="38" hidden="1"/>
    <cellStyle name="20% - Ênfase3" xfId="2082" builtinId="38" hidden="1"/>
    <cellStyle name="20% - Ênfase3" xfId="2127" builtinId="38" hidden="1"/>
    <cellStyle name="20% - Ênfase3" xfId="2160" builtinId="38" hidden="1"/>
    <cellStyle name="20% - Ênfase3" xfId="2207" builtinId="38" hidden="1"/>
    <cellStyle name="20% - Ênfase3" xfId="2243" builtinId="38" hidden="1"/>
    <cellStyle name="20% - Ênfase3" xfId="2103" builtinId="38" hidden="1"/>
    <cellStyle name="20% - Ênfase3" xfId="2279" builtinId="38" hidden="1"/>
    <cellStyle name="20% - Ênfase3" xfId="2324" builtinId="38" hidden="1"/>
    <cellStyle name="20% - Ênfase3" xfId="2359" builtinId="38" hidden="1"/>
    <cellStyle name="20% - Ênfase3" xfId="1608" builtinId="38" hidden="1"/>
    <cellStyle name="20% - Ênfase3" xfId="2416" builtinId="38" hidden="1"/>
    <cellStyle name="20% - Ênfase3" xfId="2461" builtinId="38" hidden="1"/>
    <cellStyle name="20% - Ênfase3" xfId="2494" builtinId="38" hidden="1"/>
    <cellStyle name="20% - Ênfase3" xfId="2541" builtinId="38" hidden="1"/>
    <cellStyle name="20% - Ênfase3" xfId="2577" builtinId="38" hidden="1"/>
    <cellStyle name="20% - Ênfase3" xfId="2437" builtinId="38" hidden="1"/>
    <cellStyle name="20% - Ênfase3" xfId="2613" builtinId="38" hidden="1"/>
    <cellStyle name="20% - Ênfase3" xfId="2658" builtinId="38" hidden="1"/>
    <cellStyle name="20% - Ênfase3" xfId="2693" builtinId="38" hidden="1"/>
    <cellStyle name="20% - Ênfase3" xfId="2736" builtinId="38" hidden="1"/>
    <cellStyle name="20% - Ênfase3" xfId="2783" builtinId="38" hidden="1"/>
    <cellStyle name="20% - Ênfase3" xfId="2819" builtinId="38" hidden="1"/>
    <cellStyle name="20% - Ênfase3" xfId="2868" builtinId="38" hidden="1"/>
    <cellStyle name="20% - Ênfase3" xfId="2901" builtinId="38" hidden="1"/>
    <cellStyle name="20% - Ênfase3" xfId="2948" builtinId="38" hidden="1"/>
    <cellStyle name="20% - Ênfase3" xfId="2984" builtinId="38" hidden="1"/>
    <cellStyle name="20% - Ênfase3" xfId="2844" builtinId="38" hidden="1"/>
    <cellStyle name="20% - Ênfase3" xfId="3020" builtinId="38" hidden="1"/>
    <cellStyle name="20% - Ênfase3" xfId="3065" builtinId="38" hidden="1"/>
    <cellStyle name="20% - Ênfase3" xfId="3100" builtinId="38" hidden="1"/>
    <cellStyle name="20% - Ênfase3" xfId="3146" builtinId="38" hidden="1"/>
    <cellStyle name="20% - Ênfase3" xfId="3181" builtinId="38" hidden="1"/>
    <cellStyle name="20% - Ênfase3" xfId="3226" builtinId="38" hidden="1"/>
    <cellStyle name="20% - Ênfase3" xfId="3259" builtinId="38" hidden="1"/>
    <cellStyle name="20% - Ênfase3" xfId="3306" builtinId="38" hidden="1"/>
    <cellStyle name="20% - Ênfase3" xfId="3342" builtinId="38" hidden="1"/>
    <cellStyle name="20% - Ênfase3" xfId="3202" builtinId="38" hidden="1"/>
    <cellStyle name="20% - Ênfase3" xfId="3378" builtinId="38" hidden="1"/>
    <cellStyle name="20% - Ênfase3" xfId="3423" builtinId="38" hidden="1"/>
    <cellStyle name="20% - Ênfase3" xfId="3458" builtinId="38" hidden="1"/>
    <cellStyle name="20% - Ênfase4" xfId="36" builtinId="42" hidden="1"/>
    <cellStyle name="20% - Ênfase4" xfId="72" builtinId="42" hidden="1"/>
    <cellStyle name="20% - Ênfase4" xfId="122" builtinId="42" hidden="1"/>
    <cellStyle name="20% - Ênfase4" xfId="155" builtinId="42" hidden="1"/>
    <cellStyle name="20% - Ênfase4" xfId="202" builtinId="42" hidden="1"/>
    <cellStyle name="20% - Ênfase4" xfId="238" builtinId="42" hidden="1"/>
    <cellStyle name="20% - Ênfase4" xfId="90" builtinId="42" hidden="1"/>
    <cellStyle name="20% - Ênfase4" xfId="275" builtinId="42" hidden="1"/>
    <cellStyle name="20% - Ênfase4" xfId="320" builtinId="42" hidden="1"/>
    <cellStyle name="20% - Ênfase4" xfId="355" builtinId="42" hidden="1"/>
    <cellStyle name="20% - Ênfase4" xfId="403" builtinId="42" hidden="1"/>
    <cellStyle name="20% - Ênfase4" xfId="475" builtinId="42" hidden="1"/>
    <cellStyle name="20% - Ênfase4" xfId="511" builtinId="42" hidden="1"/>
    <cellStyle name="20% - Ênfase4" xfId="561" builtinId="42" hidden="1"/>
    <cellStyle name="20% - Ênfase4" xfId="594" builtinId="42" hidden="1"/>
    <cellStyle name="20% - Ênfase4" xfId="641" builtinId="42" hidden="1"/>
    <cellStyle name="20% - Ênfase4" xfId="677" builtinId="42" hidden="1"/>
    <cellStyle name="20% - Ênfase4" xfId="529" builtinId="42" hidden="1"/>
    <cellStyle name="20% - Ênfase4" xfId="713" builtinId="42" hidden="1"/>
    <cellStyle name="20% - Ênfase4" xfId="758" builtinId="42" hidden="1"/>
    <cellStyle name="20% - Ênfase4" xfId="793" builtinId="42" hidden="1"/>
    <cellStyle name="20% - Ênfase4" xfId="860" builtinId="42" hidden="1"/>
    <cellStyle name="20% - Ênfase4" xfId="895" builtinId="42" hidden="1"/>
    <cellStyle name="20% - Ênfase4" xfId="940" builtinId="42" hidden="1"/>
    <cellStyle name="20% - Ênfase4" xfId="973" builtinId="42" hidden="1"/>
    <cellStyle name="20% - Ênfase4" xfId="1020" builtinId="42" hidden="1"/>
    <cellStyle name="20% - Ênfase4" xfId="1056" builtinId="42" hidden="1"/>
    <cellStyle name="20% - Ênfase4" xfId="908" builtinId="42" hidden="1"/>
    <cellStyle name="20% - Ênfase4" xfId="1092" builtinId="42" hidden="1"/>
    <cellStyle name="20% - Ênfase4" xfId="1137" builtinId="42" hidden="1"/>
    <cellStyle name="20% - Ênfase4" xfId="1172" builtinId="42" hidden="1"/>
    <cellStyle name="20% - Ênfase4" xfId="1229" builtinId="42" hidden="1"/>
    <cellStyle name="20% - Ênfase4" xfId="1265" builtinId="42" hidden="1"/>
    <cellStyle name="20% - Ênfase4" xfId="1315" builtinId="42" hidden="1"/>
    <cellStyle name="20% - Ênfase4" xfId="1348" builtinId="42" hidden="1"/>
    <cellStyle name="20% - Ênfase4" xfId="1395" builtinId="42" hidden="1"/>
    <cellStyle name="20% - Ênfase4" xfId="1431" builtinId="42" hidden="1"/>
    <cellStyle name="20% - Ênfase4" xfId="1283" builtinId="42" hidden="1"/>
    <cellStyle name="20% - Ênfase4" xfId="1467" builtinId="42" hidden="1"/>
    <cellStyle name="20% - Ênfase4" xfId="1512" builtinId="42" hidden="1"/>
    <cellStyle name="20% - Ênfase4" xfId="1547" builtinId="42" hidden="1"/>
    <cellStyle name="20% - Ênfase4" xfId="1595" builtinId="42" hidden="1"/>
    <cellStyle name="20% - Ênfase4" xfId="1666" builtinId="42" hidden="1"/>
    <cellStyle name="20% - Ênfase4" xfId="1702" builtinId="42" hidden="1"/>
    <cellStyle name="20% - Ênfase4" xfId="1752" builtinId="42" hidden="1"/>
    <cellStyle name="20% - Ênfase4" xfId="1785" builtinId="42" hidden="1"/>
    <cellStyle name="20% - Ênfase4" xfId="1832" builtinId="42" hidden="1"/>
    <cellStyle name="20% - Ênfase4" xfId="1868" builtinId="42" hidden="1"/>
    <cellStyle name="20% - Ênfase4" xfId="1720" builtinId="42" hidden="1"/>
    <cellStyle name="20% - Ênfase4" xfId="1904" builtinId="42" hidden="1"/>
    <cellStyle name="20% - Ênfase4" xfId="1949" builtinId="42" hidden="1"/>
    <cellStyle name="20% - Ênfase4" xfId="1984" builtinId="42" hidden="1"/>
    <cellStyle name="20% - Ênfase4" xfId="2051" builtinId="42" hidden="1"/>
    <cellStyle name="20% - Ênfase4" xfId="2086" builtinId="42" hidden="1"/>
    <cellStyle name="20% - Ênfase4" xfId="2131" builtinId="42" hidden="1"/>
    <cellStyle name="20% - Ênfase4" xfId="2164" builtinId="42" hidden="1"/>
    <cellStyle name="20% - Ênfase4" xfId="2211" builtinId="42" hidden="1"/>
    <cellStyle name="20% - Ênfase4" xfId="2247" builtinId="42" hidden="1"/>
    <cellStyle name="20% - Ênfase4" xfId="2099" builtinId="42" hidden="1"/>
    <cellStyle name="20% - Ênfase4" xfId="2283" builtinId="42" hidden="1"/>
    <cellStyle name="20% - Ênfase4" xfId="2328" builtinId="42" hidden="1"/>
    <cellStyle name="20% - Ênfase4" xfId="2363" builtinId="42" hidden="1"/>
    <cellStyle name="20% - Ênfase4" xfId="2385" builtinId="42" hidden="1"/>
    <cellStyle name="20% - Ênfase4" xfId="2420" builtinId="42" hidden="1"/>
    <cellStyle name="20% - Ênfase4" xfId="2465" builtinId="42" hidden="1"/>
    <cellStyle name="20% - Ênfase4" xfId="2498" builtinId="42" hidden="1"/>
    <cellStyle name="20% - Ênfase4" xfId="2545" builtinId="42" hidden="1"/>
    <cellStyle name="20% - Ênfase4" xfId="2581" builtinId="42" hidden="1"/>
    <cellStyle name="20% - Ênfase4" xfId="2433" builtinId="42" hidden="1"/>
    <cellStyle name="20% - Ênfase4" xfId="2617" builtinId="42" hidden="1"/>
    <cellStyle name="20% - Ênfase4" xfId="2662" builtinId="42" hidden="1"/>
    <cellStyle name="20% - Ênfase4" xfId="2697" builtinId="42" hidden="1"/>
    <cellStyle name="20% - Ênfase4" xfId="2740" builtinId="42" hidden="1"/>
    <cellStyle name="20% - Ênfase4" xfId="2787" builtinId="42" hidden="1"/>
    <cellStyle name="20% - Ênfase4" xfId="2823" builtinId="42" hidden="1"/>
    <cellStyle name="20% - Ênfase4" xfId="2872" builtinId="42" hidden="1"/>
    <cellStyle name="20% - Ênfase4" xfId="2905" builtinId="42" hidden="1"/>
    <cellStyle name="20% - Ênfase4" xfId="2952" builtinId="42" hidden="1"/>
    <cellStyle name="20% - Ênfase4" xfId="2988" builtinId="42" hidden="1"/>
    <cellStyle name="20% - Ênfase4" xfId="2840" builtinId="42" hidden="1"/>
    <cellStyle name="20% - Ênfase4" xfId="3024" builtinId="42" hidden="1"/>
    <cellStyle name="20% - Ênfase4" xfId="3069" builtinId="42" hidden="1"/>
    <cellStyle name="20% - Ênfase4" xfId="3104" builtinId="42" hidden="1"/>
    <cellStyle name="20% - Ênfase4" xfId="3150" builtinId="42" hidden="1"/>
    <cellStyle name="20% - Ênfase4" xfId="3185" builtinId="42" hidden="1"/>
    <cellStyle name="20% - Ênfase4" xfId="3230" builtinId="42" hidden="1"/>
    <cellStyle name="20% - Ênfase4" xfId="3263" builtinId="42" hidden="1"/>
    <cellStyle name="20% - Ênfase4" xfId="3310" builtinId="42" hidden="1"/>
    <cellStyle name="20% - Ênfase4" xfId="3346" builtinId="42" hidden="1"/>
    <cellStyle name="20% - Ênfase4" xfId="3198" builtinId="42" hidden="1"/>
    <cellStyle name="20% - Ênfase4" xfId="3382" builtinId="42" hidden="1"/>
    <cellStyle name="20% - Ênfase4" xfId="3427" builtinId="42" hidden="1"/>
    <cellStyle name="20% - Ênfase4" xfId="3462" builtinId="42" hidden="1"/>
    <cellStyle name="20% - Ênfase5" xfId="40" builtinId="46" hidden="1"/>
    <cellStyle name="20% - Ênfase5" xfId="76" builtinId="46" hidden="1"/>
    <cellStyle name="20% - Ênfase5" xfId="126" builtinId="46" hidden="1"/>
    <cellStyle name="20% - Ênfase5" xfId="159" builtinId="46" hidden="1"/>
    <cellStyle name="20% - Ênfase5" xfId="206" builtinId="46" hidden="1"/>
    <cellStyle name="20% - Ênfase5" xfId="242" builtinId="46" hidden="1"/>
    <cellStyle name="20% - Ênfase5" xfId="249" builtinId="46" hidden="1"/>
    <cellStyle name="20% - Ênfase5" xfId="279" builtinId="46" hidden="1"/>
    <cellStyle name="20% - Ênfase5" xfId="324" builtinId="46" hidden="1"/>
    <cellStyle name="20% - Ênfase5" xfId="359" builtinId="46" hidden="1"/>
    <cellStyle name="20% - Ênfase5" xfId="407" builtinId="46" hidden="1"/>
    <cellStyle name="20% - Ênfase5" xfId="479" builtinId="46" hidden="1"/>
    <cellStyle name="20% - Ênfase5" xfId="515" builtinId="46" hidden="1"/>
    <cellStyle name="20% - Ênfase5" xfId="565" builtinId="46" hidden="1"/>
    <cellStyle name="20% - Ênfase5" xfId="598" builtinId="46" hidden="1"/>
    <cellStyle name="20% - Ênfase5" xfId="645" builtinId="46" hidden="1"/>
    <cellStyle name="20% - Ênfase5" xfId="681" builtinId="46" hidden="1"/>
    <cellStyle name="20% - Ênfase5" xfId="688" builtinId="46" hidden="1"/>
    <cellStyle name="20% - Ênfase5" xfId="717" builtinId="46" hidden="1"/>
    <cellStyle name="20% - Ênfase5" xfId="762" builtinId="46" hidden="1"/>
    <cellStyle name="20% - Ênfase5" xfId="797" builtinId="46" hidden="1"/>
    <cellStyle name="20% - Ênfase5" xfId="864" builtinId="46" hidden="1"/>
    <cellStyle name="20% - Ênfase5" xfId="899" builtinId="46" hidden="1"/>
    <cellStyle name="20% - Ênfase5" xfId="944" builtinId="46" hidden="1"/>
    <cellStyle name="20% - Ênfase5" xfId="977" builtinId="46" hidden="1"/>
    <cellStyle name="20% - Ênfase5" xfId="1024" builtinId="46" hidden="1"/>
    <cellStyle name="20% - Ênfase5" xfId="1060" builtinId="46" hidden="1"/>
    <cellStyle name="20% - Ênfase5" xfId="1067" builtinId="46" hidden="1"/>
    <cellStyle name="20% - Ênfase5" xfId="1096" builtinId="46" hidden="1"/>
    <cellStyle name="20% - Ênfase5" xfId="1141" builtinId="46" hidden="1"/>
    <cellStyle name="20% - Ênfase5" xfId="1176" builtinId="46" hidden="1"/>
    <cellStyle name="20% - Ênfase5" xfId="1233" builtinId="46" hidden="1"/>
    <cellStyle name="20% - Ênfase5" xfId="1269" builtinId="46" hidden="1"/>
    <cellStyle name="20% - Ênfase5" xfId="1319" builtinId="46" hidden="1"/>
    <cellStyle name="20% - Ênfase5" xfId="1352" builtinId="46" hidden="1"/>
    <cellStyle name="20% - Ênfase5" xfId="1399" builtinId="46" hidden="1"/>
    <cellStyle name="20% - Ênfase5" xfId="1435" builtinId="46" hidden="1"/>
    <cellStyle name="20% - Ênfase5" xfId="1442" builtinId="46" hidden="1"/>
    <cellStyle name="20% - Ênfase5" xfId="1471" builtinId="46" hidden="1"/>
    <cellStyle name="20% - Ênfase5" xfId="1516" builtinId="46" hidden="1"/>
    <cellStyle name="20% - Ênfase5" xfId="1551" builtinId="46" hidden="1"/>
    <cellStyle name="20% - Ênfase5" xfId="1599" builtinId="46" hidden="1"/>
    <cellStyle name="20% - Ênfase5" xfId="1670" builtinId="46" hidden="1"/>
    <cellStyle name="20% - Ênfase5" xfId="1706" builtinId="46" hidden="1"/>
    <cellStyle name="20% - Ênfase5" xfId="1756" builtinId="46" hidden="1"/>
    <cellStyle name="20% - Ênfase5" xfId="1789" builtinId="46" hidden="1"/>
    <cellStyle name="20% - Ênfase5" xfId="1836" builtinId="46" hidden="1"/>
    <cellStyle name="20% - Ênfase5" xfId="1872" builtinId="46" hidden="1"/>
    <cellStyle name="20% - Ênfase5" xfId="1879" builtinId="46" hidden="1"/>
    <cellStyle name="20% - Ênfase5" xfId="1908" builtinId="46" hidden="1"/>
    <cellStyle name="20% - Ênfase5" xfId="1953" builtinId="46" hidden="1"/>
    <cellStyle name="20% - Ênfase5" xfId="1988" builtinId="46" hidden="1"/>
    <cellStyle name="20% - Ênfase5" xfId="2055" builtinId="46" hidden="1"/>
    <cellStyle name="20% - Ênfase5" xfId="2090" builtinId="46" hidden="1"/>
    <cellStyle name="20% - Ênfase5" xfId="2135" builtinId="46" hidden="1"/>
    <cellStyle name="20% - Ênfase5" xfId="2168" builtinId="46" hidden="1"/>
    <cellStyle name="20% - Ênfase5" xfId="2215" builtinId="46" hidden="1"/>
    <cellStyle name="20% - Ênfase5" xfId="2251" builtinId="46" hidden="1"/>
    <cellStyle name="20% - Ênfase5" xfId="2258" builtinId="46" hidden="1"/>
    <cellStyle name="20% - Ênfase5" xfId="2287" builtinId="46" hidden="1"/>
    <cellStyle name="20% - Ênfase5" xfId="2332" builtinId="46" hidden="1"/>
    <cellStyle name="20% - Ênfase5" xfId="2367" builtinId="46" hidden="1"/>
    <cellStyle name="20% - Ênfase5" xfId="2389" builtinId="46" hidden="1"/>
    <cellStyle name="20% - Ênfase5" xfId="2424" builtinId="46" hidden="1"/>
    <cellStyle name="20% - Ênfase5" xfId="2469" builtinId="46" hidden="1"/>
    <cellStyle name="20% - Ênfase5" xfId="2502" builtinId="46" hidden="1"/>
    <cellStyle name="20% - Ênfase5" xfId="2549" builtinId="46" hidden="1"/>
    <cellStyle name="20% - Ênfase5" xfId="2585" builtinId="46" hidden="1"/>
    <cellStyle name="20% - Ênfase5" xfId="2592" builtinId="46" hidden="1"/>
    <cellStyle name="20% - Ênfase5" xfId="2621" builtinId="46" hidden="1"/>
    <cellStyle name="20% - Ênfase5" xfId="2666" builtinId="46" hidden="1"/>
    <cellStyle name="20% - Ênfase5" xfId="2701" builtinId="46" hidden="1"/>
    <cellStyle name="20% - Ênfase5" xfId="2744" builtinId="46" hidden="1"/>
    <cellStyle name="20% - Ênfase5" xfId="2791" builtinId="46" hidden="1"/>
    <cellStyle name="20% - Ênfase5" xfId="2827" builtinId="46" hidden="1"/>
    <cellStyle name="20% - Ênfase5" xfId="2876" builtinId="46" hidden="1"/>
    <cellStyle name="20% - Ênfase5" xfId="2909" builtinId="46" hidden="1"/>
    <cellStyle name="20% - Ênfase5" xfId="2956" builtinId="46" hidden="1"/>
    <cellStyle name="20% - Ênfase5" xfId="2992" builtinId="46" hidden="1"/>
    <cellStyle name="20% - Ênfase5" xfId="2999" builtinId="46" hidden="1"/>
    <cellStyle name="20% - Ênfase5" xfId="3028" builtinId="46" hidden="1"/>
    <cellStyle name="20% - Ênfase5" xfId="3073" builtinId="46" hidden="1"/>
    <cellStyle name="20% - Ênfase5" xfId="3108" builtinId="46" hidden="1"/>
    <cellStyle name="20% - Ênfase5" xfId="3154" builtinId="46" hidden="1"/>
    <cellStyle name="20% - Ênfase5" xfId="3189" builtinId="46" hidden="1"/>
    <cellStyle name="20% - Ênfase5" xfId="3234" builtinId="46" hidden="1"/>
    <cellStyle name="20% - Ênfase5" xfId="3267" builtinId="46" hidden="1"/>
    <cellStyle name="20% - Ênfase5" xfId="3314" builtinId="46" hidden="1"/>
    <cellStyle name="20% - Ênfase5" xfId="3350" builtinId="46" hidden="1"/>
    <cellStyle name="20% - Ênfase5" xfId="3357" builtinId="46" hidden="1"/>
    <cellStyle name="20% - Ênfase5" xfId="3386" builtinId="46" hidden="1"/>
    <cellStyle name="20% - Ênfase5" xfId="3431" builtinId="46" hidden="1"/>
    <cellStyle name="20% - Ênfase5" xfId="3466" builtinId="46" hidden="1"/>
    <cellStyle name="20% - Ênfase6" xfId="44" builtinId="50" hidden="1"/>
    <cellStyle name="20% - Ênfase6" xfId="80" builtinId="50" hidden="1"/>
    <cellStyle name="20% - Ênfase6" xfId="130" builtinId="50" hidden="1"/>
    <cellStyle name="20% - Ênfase6" xfId="163" builtinId="50" hidden="1"/>
    <cellStyle name="20% - Ênfase6" xfId="210" builtinId="50" hidden="1"/>
    <cellStyle name="20% - Ênfase6" xfId="246" builtinId="50" hidden="1"/>
    <cellStyle name="20% - Ênfase6" xfId="254" builtinId="50" hidden="1"/>
    <cellStyle name="20% - Ênfase6" xfId="283" builtinId="50" hidden="1"/>
    <cellStyle name="20% - Ênfase6" xfId="328" builtinId="50" hidden="1"/>
    <cellStyle name="20% - Ênfase6" xfId="363" builtinId="50" hidden="1"/>
    <cellStyle name="20% - Ênfase6" xfId="411" builtinId="50" hidden="1"/>
    <cellStyle name="20% - Ênfase6" xfId="483" builtinId="50" hidden="1"/>
    <cellStyle name="20% - Ênfase6" xfId="519" builtinId="50" hidden="1"/>
    <cellStyle name="20% - Ênfase6" xfId="569" builtinId="50" hidden="1"/>
    <cellStyle name="20% - Ênfase6" xfId="602" builtinId="50" hidden="1"/>
    <cellStyle name="20% - Ênfase6" xfId="649" builtinId="50" hidden="1"/>
    <cellStyle name="20% - Ênfase6" xfId="685" builtinId="50" hidden="1"/>
    <cellStyle name="20% - Ênfase6" xfId="693" builtinId="50" hidden="1"/>
    <cellStyle name="20% - Ênfase6" xfId="721" builtinId="50" hidden="1"/>
    <cellStyle name="20% - Ênfase6" xfId="766" builtinId="50" hidden="1"/>
    <cellStyle name="20% - Ênfase6" xfId="801" builtinId="50" hidden="1"/>
    <cellStyle name="20% - Ênfase6" xfId="868" builtinId="50" hidden="1"/>
    <cellStyle name="20% - Ênfase6" xfId="903" builtinId="50" hidden="1"/>
    <cellStyle name="20% - Ênfase6" xfId="948" builtinId="50" hidden="1"/>
    <cellStyle name="20% - Ênfase6" xfId="981" builtinId="50" hidden="1"/>
    <cellStyle name="20% - Ênfase6" xfId="1028" builtinId="50" hidden="1"/>
    <cellStyle name="20% - Ênfase6" xfId="1064" builtinId="50" hidden="1"/>
    <cellStyle name="20% - Ênfase6" xfId="1072" builtinId="50" hidden="1"/>
    <cellStyle name="20% - Ênfase6" xfId="1100" builtinId="50" hidden="1"/>
    <cellStyle name="20% - Ênfase6" xfId="1145" builtinId="50" hidden="1"/>
    <cellStyle name="20% - Ênfase6" xfId="1180" builtinId="50" hidden="1"/>
    <cellStyle name="20% - Ênfase6" xfId="1237" builtinId="50" hidden="1"/>
    <cellStyle name="20% - Ênfase6" xfId="1273" builtinId="50" hidden="1"/>
    <cellStyle name="20% - Ênfase6" xfId="1323" builtinId="50" hidden="1"/>
    <cellStyle name="20% - Ênfase6" xfId="1356" builtinId="50" hidden="1"/>
    <cellStyle name="20% - Ênfase6" xfId="1403" builtinId="50" hidden="1"/>
    <cellStyle name="20% - Ênfase6" xfId="1439" builtinId="50" hidden="1"/>
    <cellStyle name="20% - Ênfase6" xfId="1447" builtinId="50" hidden="1"/>
    <cellStyle name="20% - Ênfase6" xfId="1475" builtinId="50" hidden="1"/>
    <cellStyle name="20% - Ênfase6" xfId="1520" builtinId="50" hidden="1"/>
    <cellStyle name="20% - Ênfase6" xfId="1555" builtinId="50" hidden="1"/>
    <cellStyle name="20% - Ênfase6" xfId="1603" builtinId="50" hidden="1"/>
    <cellStyle name="20% - Ênfase6" xfId="1674" builtinId="50" hidden="1"/>
    <cellStyle name="20% - Ênfase6" xfId="1710" builtinId="50" hidden="1"/>
    <cellStyle name="20% - Ênfase6" xfId="1760" builtinId="50" hidden="1"/>
    <cellStyle name="20% - Ênfase6" xfId="1793" builtinId="50" hidden="1"/>
    <cellStyle name="20% - Ênfase6" xfId="1840" builtinId="50" hidden="1"/>
    <cellStyle name="20% - Ênfase6" xfId="1876" builtinId="50" hidden="1"/>
    <cellStyle name="20% - Ênfase6" xfId="1884" builtinId="50" hidden="1"/>
    <cellStyle name="20% - Ênfase6" xfId="1912" builtinId="50" hidden="1"/>
    <cellStyle name="20% - Ênfase6" xfId="1957" builtinId="50" hidden="1"/>
    <cellStyle name="20% - Ênfase6" xfId="1992" builtinId="50" hidden="1"/>
    <cellStyle name="20% - Ênfase6" xfId="2059" builtinId="50" hidden="1"/>
    <cellStyle name="20% - Ênfase6" xfId="2094" builtinId="50" hidden="1"/>
    <cellStyle name="20% - Ênfase6" xfId="2139" builtinId="50" hidden="1"/>
    <cellStyle name="20% - Ênfase6" xfId="2172" builtinId="50" hidden="1"/>
    <cellStyle name="20% - Ênfase6" xfId="2219" builtinId="50" hidden="1"/>
    <cellStyle name="20% - Ênfase6" xfId="2255" builtinId="50" hidden="1"/>
    <cellStyle name="20% - Ênfase6" xfId="2263" builtinId="50" hidden="1"/>
    <cellStyle name="20% - Ênfase6" xfId="2291" builtinId="50" hidden="1"/>
    <cellStyle name="20% - Ênfase6" xfId="2336" builtinId="50" hidden="1"/>
    <cellStyle name="20% - Ênfase6" xfId="2371" builtinId="50" hidden="1"/>
    <cellStyle name="20% - Ênfase6" xfId="2393" builtinId="50" hidden="1"/>
    <cellStyle name="20% - Ênfase6" xfId="2428" builtinId="50" hidden="1"/>
    <cellStyle name="20% - Ênfase6" xfId="2473" builtinId="50" hidden="1"/>
    <cellStyle name="20% - Ênfase6" xfId="2506" builtinId="50" hidden="1"/>
    <cellStyle name="20% - Ênfase6" xfId="2553" builtinId="50" hidden="1"/>
    <cellStyle name="20% - Ênfase6" xfId="2589" builtinId="50" hidden="1"/>
    <cellStyle name="20% - Ênfase6" xfId="2597" builtinId="50" hidden="1"/>
    <cellStyle name="20% - Ênfase6" xfId="2625" builtinId="50" hidden="1"/>
    <cellStyle name="20% - Ênfase6" xfId="2670" builtinId="50" hidden="1"/>
    <cellStyle name="20% - Ênfase6" xfId="2705" builtinId="50" hidden="1"/>
    <cellStyle name="20% - Ênfase6" xfId="2748" builtinId="50" hidden="1"/>
    <cellStyle name="20% - Ênfase6" xfId="2795" builtinId="50" hidden="1"/>
    <cellStyle name="20% - Ênfase6" xfId="2831" builtinId="50" hidden="1"/>
    <cellStyle name="20% - Ênfase6" xfId="2880" builtinId="50" hidden="1"/>
    <cellStyle name="20% - Ênfase6" xfId="2913" builtinId="50" hidden="1"/>
    <cellStyle name="20% - Ênfase6" xfId="2960" builtinId="50" hidden="1"/>
    <cellStyle name="20% - Ênfase6" xfId="2996" builtinId="50" hidden="1"/>
    <cellStyle name="20% - Ênfase6" xfId="3004" builtinId="50" hidden="1"/>
    <cellStyle name="20% - Ênfase6" xfId="3032" builtinId="50" hidden="1"/>
    <cellStyle name="20% - Ênfase6" xfId="3077" builtinId="50" hidden="1"/>
    <cellStyle name="20% - Ênfase6" xfId="3112" builtinId="50" hidden="1"/>
    <cellStyle name="20% - Ênfase6" xfId="3158" builtinId="50" hidden="1"/>
    <cellStyle name="20% - Ênfase6" xfId="3193" builtinId="50" hidden="1"/>
    <cellStyle name="20% - Ênfase6" xfId="3238" builtinId="50" hidden="1"/>
    <cellStyle name="20% - Ênfase6" xfId="3271" builtinId="50" hidden="1"/>
    <cellStyle name="20% - Ênfase6" xfId="3318" builtinId="50" hidden="1"/>
    <cellStyle name="20% - Ênfase6" xfId="3354" builtinId="50" hidden="1"/>
    <cellStyle name="20% - Ênfase6" xfId="3362" builtinId="50" hidden="1"/>
    <cellStyle name="20% - Ênfase6" xfId="3390" builtinId="50" hidden="1"/>
    <cellStyle name="20% - Ênfase6" xfId="3435" builtinId="50" hidden="1"/>
    <cellStyle name="20% - Ênfase6" xfId="3470" builtinId="50" hidden="1"/>
    <cellStyle name="40% - Ênfase1" xfId="25" builtinId="31" hidden="1"/>
    <cellStyle name="40% - Ênfase1" xfId="61" builtinId="31" hidden="1"/>
    <cellStyle name="40% - Ênfase1" xfId="111" builtinId="31" hidden="1"/>
    <cellStyle name="40% - Ênfase1" xfId="144" builtinId="31" hidden="1"/>
    <cellStyle name="40% - Ênfase1" xfId="191" builtinId="31" hidden="1"/>
    <cellStyle name="40% - Ênfase1" xfId="227" builtinId="31" hidden="1"/>
    <cellStyle name="40% - Ênfase1" xfId="103" builtinId="31" hidden="1"/>
    <cellStyle name="40% - Ênfase1" xfId="264" builtinId="31" hidden="1"/>
    <cellStyle name="40% - Ênfase1" xfId="309" builtinId="31" hidden="1"/>
    <cellStyle name="40% - Ênfase1" xfId="344" builtinId="31" hidden="1"/>
    <cellStyle name="40% - Ênfase1" xfId="392" builtinId="31" hidden="1"/>
    <cellStyle name="40% - Ênfase1" xfId="464" builtinId="31" hidden="1"/>
    <cellStyle name="40% - Ênfase1" xfId="500" builtinId="31" hidden="1"/>
    <cellStyle name="40% - Ênfase1" xfId="550" builtinId="31" hidden="1"/>
    <cellStyle name="40% - Ênfase1" xfId="583" builtinId="31" hidden="1"/>
    <cellStyle name="40% - Ênfase1" xfId="630" builtinId="31" hidden="1"/>
    <cellStyle name="40% - Ênfase1" xfId="666" builtinId="31" hidden="1"/>
    <cellStyle name="40% - Ênfase1" xfId="542" builtinId="31" hidden="1"/>
    <cellStyle name="40% - Ênfase1" xfId="702" builtinId="31" hidden="1"/>
    <cellStyle name="40% - Ênfase1" xfId="747" builtinId="31" hidden="1"/>
    <cellStyle name="40% - Ênfase1" xfId="782" builtinId="31" hidden="1"/>
    <cellStyle name="40% - Ênfase1" xfId="526" builtinId="31" hidden="1"/>
    <cellStyle name="40% - Ênfase1" xfId="884" builtinId="31" hidden="1"/>
    <cellStyle name="40% - Ênfase1" xfId="929" builtinId="31" hidden="1"/>
    <cellStyle name="40% - Ênfase1" xfId="962" builtinId="31" hidden="1"/>
    <cellStyle name="40% - Ênfase1" xfId="1009" builtinId="31" hidden="1"/>
    <cellStyle name="40% - Ênfase1" xfId="1045" builtinId="31" hidden="1"/>
    <cellStyle name="40% - Ênfase1" xfId="921" builtinId="31" hidden="1"/>
    <cellStyle name="40% - Ênfase1" xfId="1081" builtinId="31" hidden="1"/>
    <cellStyle name="40% - Ênfase1" xfId="1126" builtinId="31" hidden="1"/>
    <cellStyle name="40% - Ênfase1" xfId="1161" builtinId="31" hidden="1"/>
    <cellStyle name="40% - Ênfase1" xfId="1218" builtinId="31" hidden="1"/>
    <cellStyle name="40% - Ênfase1" xfId="1254" builtinId="31" hidden="1"/>
    <cellStyle name="40% - Ênfase1" xfId="1304" builtinId="31" hidden="1"/>
    <cellStyle name="40% - Ênfase1" xfId="1337" builtinId="31" hidden="1"/>
    <cellStyle name="40% - Ênfase1" xfId="1384" builtinId="31" hidden="1"/>
    <cellStyle name="40% - Ênfase1" xfId="1420" builtinId="31" hidden="1"/>
    <cellStyle name="40% - Ênfase1" xfId="1296" builtinId="31" hidden="1"/>
    <cellStyle name="40% - Ênfase1" xfId="1456" builtinId="31" hidden="1"/>
    <cellStyle name="40% - Ênfase1" xfId="1501" builtinId="31" hidden="1"/>
    <cellStyle name="40% - Ênfase1" xfId="1536" builtinId="31" hidden="1"/>
    <cellStyle name="40% - Ênfase1" xfId="1584" builtinId="31" hidden="1"/>
    <cellStyle name="40% - Ênfase1" xfId="1655" builtinId="31" hidden="1"/>
    <cellStyle name="40% - Ênfase1" xfId="1691" builtinId="31" hidden="1"/>
    <cellStyle name="40% - Ênfase1" xfId="1741" builtinId="31" hidden="1"/>
    <cellStyle name="40% - Ênfase1" xfId="1774" builtinId="31" hidden="1"/>
    <cellStyle name="40% - Ênfase1" xfId="1821" builtinId="31" hidden="1"/>
    <cellStyle name="40% - Ênfase1" xfId="1857" builtinId="31" hidden="1"/>
    <cellStyle name="40% - Ênfase1" xfId="1733" builtinId="31" hidden="1"/>
    <cellStyle name="40% - Ênfase1" xfId="1893" builtinId="31" hidden="1"/>
    <cellStyle name="40% - Ênfase1" xfId="1938" builtinId="31" hidden="1"/>
    <cellStyle name="40% - Ênfase1" xfId="1973" builtinId="31" hidden="1"/>
    <cellStyle name="40% - Ênfase1" xfId="1717" builtinId="31" hidden="1"/>
    <cellStyle name="40% - Ênfase1" xfId="2075" builtinId="31" hidden="1"/>
    <cellStyle name="40% - Ênfase1" xfId="2120" builtinId="31" hidden="1"/>
    <cellStyle name="40% - Ênfase1" xfId="2153" builtinId="31" hidden="1"/>
    <cellStyle name="40% - Ênfase1" xfId="2200" builtinId="31" hidden="1"/>
    <cellStyle name="40% - Ênfase1" xfId="2236" builtinId="31" hidden="1"/>
    <cellStyle name="40% - Ênfase1" xfId="2112" builtinId="31" hidden="1"/>
    <cellStyle name="40% - Ênfase1" xfId="2272" builtinId="31" hidden="1"/>
    <cellStyle name="40% - Ênfase1" xfId="2317" builtinId="31" hidden="1"/>
    <cellStyle name="40% - Ênfase1" xfId="2352" builtinId="31" hidden="1"/>
    <cellStyle name="40% - Ênfase1" xfId="1614" builtinId="31" hidden="1"/>
    <cellStyle name="40% - Ênfase1" xfId="2409" builtinId="31" hidden="1"/>
    <cellStyle name="40% - Ênfase1" xfId="2454" builtinId="31" hidden="1"/>
    <cellStyle name="40% - Ênfase1" xfId="2487" builtinId="31" hidden="1"/>
    <cellStyle name="40% - Ênfase1" xfId="2534" builtinId="31" hidden="1"/>
    <cellStyle name="40% - Ênfase1" xfId="2570" builtinId="31" hidden="1"/>
    <cellStyle name="40% - Ênfase1" xfId="2446" builtinId="31" hidden="1"/>
    <cellStyle name="40% - Ênfase1" xfId="2606" builtinId="31" hidden="1"/>
    <cellStyle name="40% - Ênfase1" xfId="2651" builtinId="31" hidden="1"/>
    <cellStyle name="40% - Ênfase1" xfId="2686" builtinId="31" hidden="1"/>
    <cellStyle name="40% - Ênfase1" xfId="2729" builtinId="31" hidden="1"/>
    <cellStyle name="40% - Ênfase1" xfId="2776" builtinId="31" hidden="1"/>
    <cellStyle name="40% - Ênfase1" xfId="2812" builtinId="31" hidden="1"/>
    <cellStyle name="40% - Ênfase1" xfId="2861" builtinId="31" hidden="1"/>
    <cellStyle name="40% - Ênfase1" xfId="2894" builtinId="31" hidden="1"/>
    <cellStyle name="40% - Ênfase1" xfId="2941" builtinId="31" hidden="1"/>
    <cellStyle name="40% - Ênfase1" xfId="2977" builtinId="31" hidden="1"/>
    <cellStyle name="40% - Ênfase1" xfId="2853" builtinId="31" hidden="1"/>
    <cellStyle name="40% - Ênfase1" xfId="3013" builtinId="31" hidden="1"/>
    <cellStyle name="40% - Ênfase1" xfId="3058" builtinId="31" hidden="1"/>
    <cellStyle name="40% - Ênfase1" xfId="3093" builtinId="31" hidden="1"/>
    <cellStyle name="40% - Ênfase1" xfId="2837" builtinId="31" hidden="1"/>
    <cellStyle name="40% - Ênfase1" xfId="3174" builtinId="31" hidden="1"/>
    <cellStyle name="40% - Ênfase1" xfId="3219" builtinId="31" hidden="1"/>
    <cellStyle name="40% - Ênfase1" xfId="3252" builtinId="31" hidden="1"/>
    <cellStyle name="40% - Ênfase1" xfId="3299" builtinId="31" hidden="1"/>
    <cellStyle name="40% - Ênfase1" xfId="3335" builtinId="31" hidden="1"/>
    <cellStyle name="40% - Ênfase1" xfId="3211" builtinId="31" hidden="1"/>
    <cellStyle name="40% - Ênfase1" xfId="3371" builtinId="31" hidden="1"/>
    <cellStyle name="40% - Ênfase1" xfId="3416" builtinId="31" hidden="1"/>
    <cellStyle name="40% - Ênfase1" xfId="3451" builtinId="31" hidden="1"/>
    <cellStyle name="40% - Ênfase2" xfId="29" builtinId="35" hidden="1"/>
    <cellStyle name="40% - Ênfase2" xfId="65" builtinId="35" hidden="1"/>
    <cellStyle name="40% - Ênfase2" xfId="115" builtinId="35" hidden="1"/>
    <cellStyle name="40% - Ênfase2" xfId="148" builtinId="35" hidden="1"/>
    <cellStyle name="40% - Ênfase2" xfId="195" builtinId="35" hidden="1"/>
    <cellStyle name="40% - Ênfase2" xfId="231" builtinId="35" hidden="1"/>
    <cellStyle name="40% - Ênfase2" xfId="97" builtinId="35" hidden="1"/>
    <cellStyle name="40% - Ênfase2" xfId="268" builtinId="35" hidden="1"/>
    <cellStyle name="40% - Ênfase2" xfId="313" builtinId="35" hidden="1"/>
    <cellStyle name="40% - Ênfase2" xfId="348" builtinId="35" hidden="1"/>
    <cellStyle name="40% - Ênfase2" xfId="396" builtinId="35" hidden="1"/>
    <cellStyle name="40% - Ênfase2" xfId="468" builtinId="35" hidden="1"/>
    <cellStyle name="40% - Ênfase2" xfId="504" builtinId="35" hidden="1"/>
    <cellStyle name="40% - Ênfase2" xfId="554" builtinId="35" hidden="1"/>
    <cellStyle name="40% - Ênfase2" xfId="587" builtinId="35" hidden="1"/>
    <cellStyle name="40% - Ênfase2" xfId="634" builtinId="35" hidden="1"/>
    <cellStyle name="40% - Ênfase2" xfId="670" builtinId="35" hidden="1"/>
    <cellStyle name="40% - Ênfase2" xfId="536" builtinId="35" hidden="1"/>
    <cellStyle name="40% - Ênfase2" xfId="706" builtinId="35" hidden="1"/>
    <cellStyle name="40% - Ênfase2" xfId="751" builtinId="35" hidden="1"/>
    <cellStyle name="40% - Ênfase2" xfId="786" builtinId="35" hidden="1"/>
    <cellStyle name="40% - Ênfase2" xfId="853" builtinId="35" hidden="1"/>
    <cellStyle name="40% - Ênfase2" xfId="888" builtinId="35" hidden="1"/>
    <cellStyle name="40% - Ênfase2" xfId="933" builtinId="35" hidden="1"/>
    <cellStyle name="40% - Ênfase2" xfId="966" builtinId="35" hidden="1"/>
    <cellStyle name="40% - Ênfase2" xfId="1013" builtinId="35" hidden="1"/>
    <cellStyle name="40% - Ênfase2" xfId="1049" builtinId="35" hidden="1"/>
    <cellStyle name="40% - Ênfase2" xfId="915" builtinId="35" hidden="1"/>
    <cellStyle name="40% - Ênfase2" xfId="1085" builtinId="35" hidden="1"/>
    <cellStyle name="40% - Ênfase2" xfId="1130" builtinId="35" hidden="1"/>
    <cellStyle name="40% - Ênfase2" xfId="1165" builtinId="35" hidden="1"/>
    <cellStyle name="40% - Ênfase2" xfId="1222" builtinId="35" hidden="1"/>
    <cellStyle name="40% - Ênfase2" xfId="1258" builtinId="35" hidden="1"/>
    <cellStyle name="40% - Ênfase2" xfId="1308" builtinId="35" hidden="1"/>
    <cellStyle name="40% - Ênfase2" xfId="1341" builtinId="35" hidden="1"/>
    <cellStyle name="40% - Ênfase2" xfId="1388" builtinId="35" hidden="1"/>
    <cellStyle name="40% - Ênfase2" xfId="1424" builtinId="35" hidden="1"/>
    <cellStyle name="40% - Ênfase2" xfId="1290" builtinId="35" hidden="1"/>
    <cellStyle name="40% - Ênfase2" xfId="1460" builtinId="35" hidden="1"/>
    <cellStyle name="40% - Ênfase2" xfId="1505" builtinId="35" hidden="1"/>
    <cellStyle name="40% - Ênfase2" xfId="1540" builtinId="35" hidden="1"/>
    <cellStyle name="40% - Ênfase2" xfId="1588" builtinId="35" hidden="1"/>
    <cellStyle name="40% - Ênfase2" xfId="1659" builtinId="35" hidden="1"/>
    <cellStyle name="40% - Ênfase2" xfId="1695" builtinId="35" hidden="1"/>
    <cellStyle name="40% - Ênfase2" xfId="1745" builtinId="35" hidden="1"/>
    <cellStyle name="40% - Ênfase2" xfId="1778" builtinId="35" hidden="1"/>
    <cellStyle name="40% - Ênfase2" xfId="1825" builtinId="35" hidden="1"/>
    <cellStyle name="40% - Ênfase2" xfId="1861" builtinId="35" hidden="1"/>
    <cellStyle name="40% - Ênfase2" xfId="1727" builtinId="35" hidden="1"/>
    <cellStyle name="40% - Ênfase2" xfId="1897" builtinId="35" hidden="1"/>
    <cellStyle name="40% - Ênfase2" xfId="1942" builtinId="35" hidden="1"/>
    <cellStyle name="40% - Ênfase2" xfId="1977" builtinId="35" hidden="1"/>
    <cellStyle name="40% - Ênfase2" xfId="2044" builtinId="35" hidden="1"/>
    <cellStyle name="40% - Ênfase2" xfId="2079" builtinId="35" hidden="1"/>
    <cellStyle name="40% - Ênfase2" xfId="2124" builtinId="35" hidden="1"/>
    <cellStyle name="40% - Ênfase2" xfId="2157" builtinId="35" hidden="1"/>
    <cellStyle name="40% - Ênfase2" xfId="2204" builtinId="35" hidden="1"/>
    <cellStyle name="40% - Ênfase2" xfId="2240" builtinId="35" hidden="1"/>
    <cellStyle name="40% - Ênfase2" xfId="2106" builtinId="35" hidden="1"/>
    <cellStyle name="40% - Ênfase2" xfId="2276" builtinId="35" hidden="1"/>
    <cellStyle name="40% - Ênfase2" xfId="2321" builtinId="35" hidden="1"/>
    <cellStyle name="40% - Ênfase2" xfId="2356" builtinId="35" hidden="1"/>
    <cellStyle name="40% - Ênfase2" xfId="1628" builtinId="35" hidden="1"/>
    <cellStyle name="40% - Ênfase2" xfId="2413" builtinId="35" hidden="1"/>
    <cellStyle name="40% - Ênfase2" xfId="2458" builtinId="35" hidden="1"/>
    <cellStyle name="40% - Ênfase2" xfId="2491" builtinId="35" hidden="1"/>
    <cellStyle name="40% - Ênfase2" xfId="2538" builtinId="35" hidden="1"/>
    <cellStyle name="40% - Ênfase2" xfId="2574" builtinId="35" hidden="1"/>
    <cellStyle name="40% - Ênfase2" xfId="2440" builtinId="35" hidden="1"/>
    <cellStyle name="40% - Ênfase2" xfId="2610" builtinId="35" hidden="1"/>
    <cellStyle name="40% - Ênfase2" xfId="2655" builtinId="35" hidden="1"/>
    <cellStyle name="40% - Ênfase2" xfId="2690" builtinId="35" hidden="1"/>
    <cellStyle name="40% - Ênfase2" xfId="2733" builtinId="35" hidden="1"/>
    <cellStyle name="40% - Ênfase2" xfId="2780" builtinId="35" hidden="1"/>
    <cellStyle name="40% - Ênfase2" xfId="2816" builtinId="35" hidden="1"/>
    <cellStyle name="40% - Ênfase2" xfId="2865" builtinId="35" hidden="1"/>
    <cellStyle name="40% - Ênfase2" xfId="2898" builtinId="35" hidden="1"/>
    <cellStyle name="40% - Ênfase2" xfId="2945" builtinId="35" hidden="1"/>
    <cellStyle name="40% - Ênfase2" xfId="2981" builtinId="35" hidden="1"/>
    <cellStyle name="40% - Ênfase2" xfId="2847" builtinId="35" hidden="1"/>
    <cellStyle name="40% - Ênfase2" xfId="3017" builtinId="35" hidden="1"/>
    <cellStyle name="40% - Ênfase2" xfId="3062" builtinId="35" hidden="1"/>
    <cellStyle name="40% - Ênfase2" xfId="3097" builtinId="35" hidden="1"/>
    <cellStyle name="40% - Ênfase2" xfId="3143" builtinId="35" hidden="1"/>
    <cellStyle name="40% - Ênfase2" xfId="3178" builtinId="35" hidden="1"/>
    <cellStyle name="40% - Ênfase2" xfId="3223" builtinId="35" hidden="1"/>
    <cellStyle name="40% - Ênfase2" xfId="3256" builtinId="35" hidden="1"/>
    <cellStyle name="40% - Ênfase2" xfId="3303" builtinId="35" hidden="1"/>
    <cellStyle name="40% - Ênfase2" xfId="3339" builtinId="35" hidden="1"/>
    <cellStyle name="40% - Ênfase2" xfId="3205" builtinId="35" hidden="1"/>
    <cellStyle name="40% - Ênfase2" xfId="3375" builtinId="35" hidden="1"/>
    <cellStyle name="40% - Ênfase2" xfId="3420" builtinId="35" hidden="1"/>
    <cellStyle name="40% - Ênfase2" xfId="3455" builtinId="35" hidden="1"/>
    <cellStyle name="40% - Ênfase3" xfId="33" builtinId="39" hidden="1"/>
    <cellStyle name="40% - Ênfase3" xfId="69" builtinId="39" hidden="1"/>
    <cellStyle name="40% - Ênfase3" xfId="119" builtinId="39" hidden="1"/>
    <cellStyle name="40% - Ênfase3" xfId="152" builtinId="39" hidden="1"/>
    <cellStyle name="40% - Ênfase3" xfId="199" builtinId="39" hidden="1"/>
    <cellStyle name="40% - Ênfase3" xfId="235" builtinId="39" hidden="1"/>
    <cellStyle name="40% - Ênfase3" xfId="93" builtinId="39" hidden="1"/>
    <cellStyle name="40% - Ênfase3" xfId="272" builtinId="39" hidden="1"/>
    <cellStyle name="40% - Ênfase3" xfId="317" builtinId="39" hidden="1"/>
    <cellStyle name="40% - Ênfase3" xfId="352" builtinId="39" hidden="1"/>
    <cellStyle name="40% - Ênfase3" xfId="400" builtinId="39" hidden="1"/>
    <cellStyle name="40% - Ênfase3" xfId="472" builtinId="39" hidden="1"/>
    <cellStyle name="40% - Ênfase3" xfId="508" builtinId="39" hidden="1"/>
    <cellStyle name="40% - Ênfase3" xfId="558" builtinId="39" hidden="1"/>
    <cellStyle name="40% - Ênfase3" xfId="591" builtinId="39" hidden="1"/>
    <cellStyle name="40% - Ênfase3" xfId="638" builtinId="39" hidden="1"/>
    <cellStyle name="40% - Ênfase3" xfId="674" builtinId="39" hidden="1"/>
    <cellStyle name="40% - Ênfase3" xfId="532" builtinId="39" hidden="1"/>
    <cellStyle name="40% - Ênfase3" xfId="710" builtinId="39" hidden="1"/>
    <cellStyle name="40% - Ênfase3" xfId="755" builtinId="39" hidden="1"/>
    <cellStyle name="40% - Ênfase3" xfId="790" builtinId="39" hidden="1"/>
    <cellStyle name="40% - Ênfase3" xfId="857" builtinId="39" hidden="1"/>
    <cellStyle name="40% - Ênfase3" xfId="892" builtinId="39" hidden="1"/>
    <cellStyle name="40% - Ênfase3" xfId="937" builtinId="39" hidden="1"/>
    <cellStyle name="40% - Ênfase3" xfId="970" builtinId="39" hidden="1"/>
    <cellStyle name="40% - Ênfase3" xfId="1017" builtinId="39" hidden="1"/>
    <cellStyle name="40% - Ênfase3" xfId="1053" builtinId="39" hidden="1"/>
    <cellStyle name="40% - Ênfase3" xfId="911" builtinId="39" hidden="1"/>
    <cellStyle name="40% - Ênfase3" xfId="1089" builtinId="39" hidden="1"/>
    <cellStyle name="40% - Ênfase3" xfId="1134" builtinId="39" hidden="1"/>
    <cellStyle name="40% - Ênfase3" xfId="1169" builtinId="39" hidden="1"/>
    <cellStyle name="40% - Ênfase3" xfId="1226" builtinId="39" hidden="1"/>
    <cellStyle name="40% - Ênfase3" xfId="1262" builtinId="39" hidden="1"/>
    <cellStyle name="40% - Ênfase3" xfId="1312" builtinId="39" hidden="1"/>
    <cellStyle name="40% - Ênfase3" xfId="1345" builtinId="39" hidden="1"/>
    <cellStyle name="40% - Ênfase3" xfId="1392" builtinId="39" hidden="1"/>
    <cellStyle name="40% - Ênfase3" xfId="1428" builtinId="39" hidden="1"/>
    <cellStyle name="40% - Ênfase3" xfId="1286" builtinId="39" hidden="1"/>
    <cellStyle name="40% - Ênfase3" xfId="1464" builtinId="39" hidden="1"/>
    <cellStyle name="40% - Ênfase3" xfId="1509" builtinId="39" hidden="1"/>
    <cellStyle name="40% - Ênfase3" xfId="1544" builtinId="39" hidden="1"/>
    <cellStyle name="40% - Ênfase3" xfId="1592" builtinId="39" hidden="1"/>
    <cellStyle name="40% - Ênfase3" xfId="1663" builtinId="39" hidden="1"/>
    <cellStyle name="40% - Ênfase3" xfId="1699" builtinId="39" hidden="1"/>
    <cellStyle name="40% - Ênfase3" xfId="1749" builtinId="39" hidden="1"/>
    <cellStyle name="40% - Ênfase3" xfId="1782" builtinId="39" hidden="1"/>
    <cellStyle name="40% - Ênfase3" xfId="1829" builtinId="39" hidden="1"/>
    <cellStyle name="40% - Ênfase3" xfId="1865" builtinId="39" hidden="1"/>
    <cellStyle name="40% - Ênfase3" xfId="1723" builtinId="39" hidden="1"/>
    <cellStyle name="40% - Ênfase3" xfId="1901" builtinId="39" hidden="1"/>
    <cellStyle name="40% - Ênfase3" xfId="1946" builtinId="39" hidden="1"/>
    <cellStyle name="40% - Ênfase3" xfId="1981" builtinId="39" hidden="1"/>
    <cellStyle name="40% - Ênfase3" xfId="2048" builtinId="39" hidden="1"/>
    <cellStyle name="40% - Ênfase3" xfId="2083" builtinId="39" hidden="1"/>
    <cellStyle name="40% - Ênfase3" xfId="2128" builtinId="39" hidden="1"/>
    <cellStyle name="40% - Ênfase3" xfId="2161" builtinId="39" hidden="1"/>
    <cellStyle name="40% - Ênfase3" xfId="2208" builtinId="39" hidden="1"/>
    <cellStyle name="40% - Ênfase3" xfId="2244" builtinId="39" hidden="1"/>
    <cellStyle name="40% - Ênfase3" xfId="2102" builtinId="39" hidden="1"/>
    <cellStyle name="40% - Ênfase3" xfId="2280" builtinId="39" hidden="1"/>
    <cellStyle name="40% - Ênfase3" xfId="2325" builtinId="39" hidden="1"/>
    <cellStyle name="40% - Ênfase3" xfId="2360" builtinId="39" hidden="1"/>
    <cellStyle name="40% - Ênfase3" xfId="2382" builtinId="39" hidden="1"/>
    <cellStyle name="40% - Ênfase3" xfId="2417" builtinId="39" hidden="1"/>
    <cellStyle name="40% - Ênfase3" xfId="2462" builtinId="39" hidden="1"/>
    <cellStyle name="40% - Ênfase3" xfId="2495" builtinId="39" hidden="1"/>
    <cellStyle name="40% - Ênfase3" xfId="2542" builtinId="39" hidden="1"/>
    <cellStyle name="40% - Ênfase3" xfId="2578" builtinId="39" hidden="1"/>
    <cellStyle name="40% - Ênfase3" xfId="2436" builtinId="39" hidden="1"/>
    <cellStyle name="40% - Ênfase3" xfId="2614" builtinId="39" hidden="1"/>
    <cellStyle name="40% - Ênfase3" xfId="2659" builtinId="39" hidden="1"/>
    <cellStyle name="40% - Ênfase3" xfId="2694" builtinId="39" hidden="1"/>
    <cellStyle name="40% - Ênfase3" xfId="2737" builtinId="39" hidden="1"/>
    <cellStyle name="40% - Ênfase3" xfId="2784" builtinId="39" hidden="1"/>
    <cellStyle name="40% - Ênfase3" xfId="2820" builtinId="39" hidden="1"/>
    <cellStyle name="40% - Ênfase3" xfId="2869" builtinId="39" hidden="1"/>
    <cellStyle name="40% - Ênfase3" xfId="2902" builtinId="39" hidden="1"/>
    <cellStyle name="40% - Ênfase3" xfId="2949" builtinId="39" hidden="1"/>
    <cellStyle name="40% - Ênfase3" xfId="2985" builtinId="39" hidden="1"/>
    <cellStyle name="40% - Ênfase3" xfId="2843" builtinId="39" hidden="1"/>
    <cellStyle name="40% - Ênfase3" xfId="3021" builtinId="39" hidden="1"/>
    <cellStyle name="40% - Ênfase3" xfId="3066" builtinId="39" hidden="1"/>
    <cellStyle name="40% - Ênfase3" xfId="3101" builtinId="39" hidden="1"/>
    <cellStyle name="40% - Ênfase3" xfId="3147" builtinId="39" hidden="1"/>
    <cellStyle name="40% - Ênfase3" xfId="3182" builtinId="39" hidden="1"/>
    <cellStyle name="40% - Ênfase3" xfId="3227" builtinId="39" hidden="1"/>
    <cellStyle name="40% - Ênfase3" xfId="3260" builtinId="39" hidden="1"/>
    <cellStyle name="40% - Ênfase3" xfId="3307" builtinId="39" hidden="1"/>
    <cellStyle name="40% - Ênfase3" xfId="3343" builtinId="39" hidden="1"/>
    <cellStyle name="40% - Ênfase3" xfId="3201" builtinId="39" hidden="1"/>
    <cellStyle name="40% - Ênfase3" xfId="3379" builtinId="39" hidden="1"/>
    <cellStyle name="40% - Ênfase3" xfId="3424" builtinId="39" hidden="1"/>
    <cellStyle name="40% - Ênfase3" xfId="3459" builtinId="39" hidden="1"/>
    <cellStyle name="40% - Ênfase4" xfId="37" builtinId="43" hidden="1"/>
    <cellStyle name="40% - Ênfase4" xfId="73" builtinId="43" hidden="1"/>
    <cellStyle name="40% - Ênfase4" xfId="123" builtinId="43" hidden="1"/>
    <cellStyle name="40% - Ênfase4" xfId="156" builtinId="43" hidden="1"/>
    <cellStyle name="40% - Ênfase4" xfId="203" builtinId="43" hidden="1"/>
    <cellStyle name="40% - Ênfase4" xfId="239" builtinId="43" hidden="1"/>
    <cellStyle name="40% - Ênfase4" xfId="89" builtinId="43" hidden="1"/>
    <cellStyle name="40% - Ênfase4" xfId="276" builtinId="43" hidden="1"/>
    <cellStyle name="40% - Ênfase4" xfId="321" builtinId="43" hidden="1"/>
    <cellStyle name="40% - Ênfase4" xfId="356" builtinId="43" hidden="1"/>
    <cellStyle name="40% - Ênfase4" xfId="404" builtinId="43" hidden="1"/>
    <cellStyle name="40% - Ênfase4" xfId="476" builtinId="43" hidden="1"/>
    <cellStyle name="40% - Ênfase4" xfId="512" builtinId="43" hidden="1"/>
    <cellStyle name="40% - Ênfase4" xfId="562" builtinId="43" hidden="1"/>
    <cellStyle name="40% - Ênfase4" xfId="595" builtinId="43" hidden="1"/>
    <cellStyle name="40% - Ênfase4" xfId="642" builtinId="43" hidden="1"/>
    <cellStyle name="40% - Ênfase4" xfId="678" builtinId="43" hidden="1"/>
    <cellStyle name="40% - Ênfase4" xfId="528" builtinId="43" hidden="1"/>
    <cellStyle name="40% - Ênfase4" xfId="714" builtinId="43" hidden="1"/>
    <cellStyle name="40% - Ênfase4" xfId="759" builtinId="43" hidden="1"/>
    <cellStyle name="40% - Ênfase4" xfId="794" builtinId="43" hidden="1"/>
    <cellStyle name="40% - Ênfase4" xfId="861" builtinId="43" hidden="1"/>
    <cellStyle name="40% - Ênfase4" xfId="896" builtinId="43" hidden="1"/>
    <cellStyle name="40% - Ênfase4" xfId="941" builtinId="43" hidden="1"/>
    <cellStyle name="40% - Ênfase4" xfId="974" builtinId="43" hidden="1"/>
    <cellStyle name="40% - Ênfase4" xfId="1021" builtinId="43" hidden="1"/>
    <cellStyle name="40% - Ênfase4" xfId="1057" builtinId="43" hidden="1"/>
    <cellStyle name="40% - Ênfase4" xfId="907" builtinId="43" hidden="1"/>
    <cellStyle name="40% - Ênfase4" xfId="1093" builtinId="43" hidden="1"/>
    <cellStyle name="40% - Ênfase4" xfId="1138" builtinId="43" hidden="1"/>
    <cellStyle name="40% - Ênfase4" xfId="1173" builtinId="43" hidden="1"/>
    <cellStyle name="40% - Ênfase4" xfId="1230" builtinId="43" hidden="1"/>
    <cellStyle name="40% - Ênfase4" xfId="1266" builtinId="43" hidden="1"/>
    <cellStyle name="40% - Ênfase4" xfId="1316" builtinId="43" hidden="1"/>
    <cellStyle name="40% - Ênfase4" xfId="1349" builtinId="43" hidden="1"/>
    <cellStyle name="40% - Ênfase4" xfId="1396" builtinId="43" hidden="1"/>
    <cellStyle name="40% - Ênfase4" xfId="1432" builtinId="43" hidden="1"/>
    <cellStyle name="40% - Ênfase4" xfId="1282" builtinId="43" hidden="1"/>
    <cellStyle name="40% - Ênfase4" xfId="1468" builtinId="43" hidden="1"/>
    <cellStyle name="40% - Ênfase4" xfId="1513" builtinId="43" hidden="1"/>
    <cellStyle name="40% - Ênfase4" xfId="1548" builtinId="43" hidden="1"/>
    <cellStyle name="40% - Ênfase4" xfId="1596" builtinId="43" hidden="1"/>
    <cellStyle name="40% - Ênfase4" xfId="1667" builtinId="43" hidden="1"/>
    <cellStyle name="40% - Ênfase4" xfId="1703" builtinId="43" hidden="1"/>
    <cellStyle name="40% - Ênfase4" xfId="1753" builtinId="43" hidden="1"/>
    <cellStyle name="40% - Ênfase4" xfId="1786" builtinId="43" hidden="1"/>
    <cellStyle name="40% - Ênfase4" xfId="1833" builtinId="43" hidden="1"/>
    <cellStyle name="40% - Ênfase4" xfId="1869" builtinId="43" hidden="1"/>
    <cellStyle name="40% - Ênfase4" xfId="1719" builtinId="43" hidden="1"/>
    <cellStyle name="40% - Ênfase4" xfId="1905" builtinId="43" hidden="1"/>
    <cellStyle name="40% - Ênfase4" xfId="1950" builtinId="43" hidden="1"/>
    <cellStyle name="40% - Ênfase4" xfId="1985" builtinId="43" hidden="1"/>
    <cellStyle name="40% - Ênfase4" xfId="2052" builtinId="43" hidden="1"/>
    <cellStyle name="40% - Ênfase4" xfId="2087" builtinId="43" hidden="1"/>
    <cellStyle name="40% - Ênfase4" xfId="2132" builtinId="43" hidden="1"/>
    <cellStyle name="40% - Ênfase4" xfId="2165" builtinId="43" hidden="1"/>
    <cellStyle name="40% - Ênfase4" xfId="2212" builtinId="43" hidden="1"/>
    <cellStyle name="40% - Ênfase4" xfId="2248" builtinId="43" hidden="1"/>
    <cellStyle name="40% - Ênfase4" xfId="2098" builtinId="43" hidden="1"/>
    <cellStyle name="40% - Ênfase4" xfId="2284" builtinId="43" hidden="1"/>
    <cellStyle name="40% - Ênfase4" xfId="2329" builtinId="43" hidden="1"/>
    <cellStyle name="40% - Ênfase4" xfId="2364" builtinId="43" hidden="1"/>
    <cellStyle name="40% - Ênfase4" xfId="2386" builtinId="43" hidden="1"/>
    <cellStyle name="40% - Ênfase4" xfId="2421" builtinId="43" hidden="1"/>
    <cellStyle name="40% - Ênfase4" xfId="2466" builtinId="43" hidden="1"/>
    <cellStyle name="40% - Ênfase4" xfId="2499" builtinId="43" hidden="1"/>
    <cellStyle name="40% - Ênfase4" xfId="2546" builtinId="43" hidden="1"/>
    <cellStyle name="40% - Ênfase4" xfId="2582" builtinId="43" hidden="1"/>
    <cellStyle name="40% - Ênfase4" xfId="2432" builtinId="43" hidden="1"/>
    <cellStyle name="40% - Ênfase4" xfId="2618" builtinId="43" hidden="1"/>
    <cellStyle name="40% - Ênfase4" xfId="2663" builtinId="43" hidden="1"/>
    <cellStyle name="40% - Ênfase4" xfId="2698" builtinId="43" hidden="1"/>
    <cellStyle name="40% - Ênfase4" xfId="2741" builtinId="43" hidden="1"/>
    <cellStyle name="40% - Ênfase4" xfId="2788" builtinId="43" hidden="1"/>
    <cellStyle name="40% - Ênfase4" xfId="2824" builtinId="43" hidden="1"/>
    <cellStyle name="40% - Ênfase4" xfId="2873" builtinId="43" hidden="1"/>
    <cellStyle name="40% - Ênfase4" xfId="2906" builtinId="43" hidden="1"/>
    <cellStyle name="40% - Ênfase4" xfId="2953" builtinId="43" hidden="1"/>
    <cellStyle name="40% - Ênfase4" xfId="2989" builtinId="43" hidden="1"/>
    <cellStyle name="40% - Ênfase4" xfId="2839" builtinId="43" hidden="1"/>
    <cellStyle name="40% - Ênfase4" xfId="3025" builtinId="43" hidden="1"/>
    <cellStyle name="40% - Ênfase4" xfId="3070" builtinId="43" hidden="1"/>
    <cellStyle name="40% - Ênfase4" xfId="3105" builtinId="43" hidden="1"/>
    <cellStyle name="40% - Ênfase4" xfId="3151" builtinId="43" hidden="1"/>
    <cellStyle name="40% - Ênfase4" xfId="3186" builtinId="43" hidden="1"/>
    <cellStyle name="40% - Ênfase4" xfId="3231" builtinId="43" hidden="1"/>
    <cellStyle name="40% - Ênfase4" xfId="3264" builtinId="43" hidden="1"/>
    <cellStyle name="40% - Ênfase4" xfId="3311" builtinId="43" hidden="1"/>
    <cellStyle name="40% - Ênfase4" xfId="3347" builtinId="43" hidden="1"/>
    <cellStyle name="40% - Ênfase4" xfId="3197" builtinId="43" hidden="1"/>
    <cellStyle name="40% - Ênfase4" xfId="3383" builtinId="43" hidden="1"/>
    <cellStyle name="40% - Ênfase4" xfId="3428" builtinId="43" hidden="1"/>
    <cellStyle name="40% - Ênfase4" xfId="3463" builtinId="43" hidden="1"/>
    <cellStyle name="40% - Ênfase5" xfId="41" builtinId="47" hidden="1"/>
    <cellStyle name="40% - Ênfase5" xfId="77" builtinId="47" hidden="1"/>
    <cellStyle name="40% - Ênfase5" xfId="127" builtinId="47" hidden="1"/>
    <cellStyle name="40% - Ênfase5" xfId="160" builtinId="47" hidden="1"/>
    <cellStyle name="40% - Ênfase5" xfId="207" builtinId="47" hidden="1"/>
    <cellStyle name="40% - Ênfase5" xfId="243" builtinId="47" hidden="1"/>
    <cellStyle name="40% - Ênfase5" xfId="251" builtinId="47" hidden="1"/>
    <cellStyle name="40% - Ênfase5" xfId="280" builtinId="47" hidden="1"/>
    <cellStyle name="40% - Ênfase5" xfId="325" builtinId="47" hidden="1"/>
    <cellStyle name="40% - Ênfase5" xfId="360" builtinId="47" hidden="1"/>
    <cellStyle name="40% - Ênfase5" xfId="408" builtinId="47" hidden="1"/>
    <cellStyle name="40% - Ênfase5" xfId="480" builtinId="47" hidden="1"/>
    <cellStyle name="40% - Ênfase5" xfId="516" builtinId="47" hidden="1"/>
    <cellStyle name="40% - Ênfase5" xfId="566" builtinId="47" hidden="1"/>
    <cellStyle name="40% - Ênfase5" xfId="599" builtinId="47" hidden="1"/>
    <cellStyle name="40% - Ênfase5" xfId="646" builtinId="47" hidden="1"/>
    <cellStyle name="40% - Ênfase5" xfId="682" builtinId="47" hidden="1"/>
    <cellStyle name="40% - Ênfase5" xfId="690" builtinId="47" hidden="1"/>
    <cellStyle name="40% - Ênfase5" xfId="718" builtinId="47" hidden="1"/>
    <cellStyle name="40% - Ênfase5" xfId="763" builtinId="47" hidden="1"/>
    <cellStyle name="40% - Ênfase5" xfId="798" builtinId="47" hidden="1"/>
    <cellStyle name="40% - Ênfase5" xfId="865" builtinId="47" hidden="1"/>
    <cellStyle name="40% - Ênfase5" xfId="900" builtinId="47" hidden="1"/>
    <cellStyle name="40% - Ênfase5" xfId="945" builtinId="47" hidden="1"/>
    <cellStyle name="40% - Ênfase5" xfId="978" builtinId="47" hidden="1"/>
    <cellStyle name="40% - Ênfase5" xfId="1025" builtinId="47" hidden="1"/>
    <cellStyle name="40% - Ênfase5" xfId="1061" builtinId="47" hidden="1"/>
    <cellStyle name="40% - Ênfase5" xfId="1069" builtinId="47" hidden="1"/>
    <cellStyle name="40% - Ênfase5" xfId="1097" builtinId="47" hidden="1"/>
    <cellStyle name="40% - Ênfase5" xfId="1142" builtinId="47" hidden="1"/>
    <cellStyle name="40% - Ênfase5" xfId="1177" builtinId="47" hidden="1"/>
    <cellStyle name="40% - Ênfase5" xfId="1234" builtinId="47" hidden="1"/>
    <cellStyle name="40% - Ênfase5" xfId="1270" builtinId="47" hidden="1"/>
    <cellStyle name="40% - Ênfase5" xfId="1320" builtinId="47" hidden="1"/>
    <cellStyle name="40% - Ênfase5" xfId="1353" builtinId="47" hidden="1"/>
    <cellStyle name="40% - Ênfase5" xfId="1400" builtinId="47" hidden="1"/>
    <cellStyle name="40% - Ênfase5" xfId="1436" builtinId="47" hidden="1"/>
    <cellStyle name="40% - Ênfase5" xfId="1444" builtinId="47" hidden="1"/>
    <cellStyle name="40% - Ênfase5" xfId="1472" builtinId="47" hidden="1"/>
    <cellStyle name="40% - Ênfase5" xfId="1517" builtinId="47" hidden="1"/>
    <cellStyle name="40% - Ênfase5" xfId="1552" builtinId="47" hidden="1"/>
    <cellStyle name="40% - Ênfase5" xfId="1600" builtinId="47" hidden="1"/>
    <cellStyle name="40% - Ênfase5" xfId="1671" builtinId="47" hidden="1"/>
    <cellStyle name="40% - Ênfase5" xfId="1707" builtinId="47" hidden="1"/>
    <cellStyle name="40% - Ênfase5" xfId="1757" builtinId="47" hidden="1"/>
    <cellStyle name="40% - Ênfase5" xfId="1790" builtinId="47" hidden="1"/>
    <cellStyle name="40% - Ênfase5" xfId="1837" builtinId="47" hidden="1"/>
    <cellStyle name="40% - Ênfase5" xfId="1873" builtinId="47" hidden="1"/>
    <cellStyle name="40% - Ênfase5" xfId="1881" builtinId="47" hidden="1"/>
    <cellStyle name="40% - Ênfase5" xfId="1909" builtinId="47" hidden="1"/>
    <cellStyle name="40% - Ênfase5" xfId="1954" builtinId="47" hidden="1"/>
    <cellStyle name="40% - Ênfase5" xfId="1989" builtinId="47" hidden="1"/>
    <cellStyle name="40% - Ênfase5" xfId="2056" builtinId="47" hidden="1"/>
    <cellStyle name="40% - Ênfase5" xfId="2091" builtinId="47" hidden="1"/>
    <cellStyle name="40% - Ênfase5" xfId="2136" builtinId="47" hidden="1"/>
    <cellStyle name="40% - Ênfase5" xfId="2169" builtinId="47" hidden="1"/>
    <cellStyle name="40% - Ênfase5" xfId="2216" builtinId="47" hidden="1"/>
    <cellStyle name="40% - Ênfase5" xfId="2252" builtinId="47" hidden="1"/>
    <cellStyle name="40% - Ênfase5" xfId="2260" builtinId="47" hidden="1"/>
    <cellStyle name="40% - Ênfase5" xfId="2288" builtinId="47" hidden="1"/>
    <cellStyle name="40% - Ênfase5" xfId="2333" builtinId="47" hidden="1"/>
    <cellStyle name="40% - Ênfase5" xfId="2368" builtinId="47" hidden="1"/>
    <cellStyle name="40% - Ênfase5" xfId="2390" builtinId="47" hidden="1"/>
    <cellStyle name="40% - Ênfase5" xfId="2425" builtinId="47" hidden="1"/>
    <cellStyle name="40% - Ênfase5" xfId="2470" builtinId="47" hidden="1"/>
    <cellStyle name="40% - Ênfase5" xfId="2503" builtinId="47" hidden="1"/>
    <cellStyle name="40% - Ênfase5" xfId="2550" builtinId="47" hidden="1"/>
    <cellStyle name="40% - Ênfase5" xfId="2586" builtinId="47" hidden="1"/>
    <cellStyle name="40% - Ênfase5" xfId="2594" builtinId="47" hidden="1"/>
    <cellStyle name="40% - Ênfase5" xfId="2622" builtinId="47" hidden="1"/>
    <cellStyle name="40% - Ênfase5" xfId="2667" builtinId="47" hidden="1"/>
    <cellStyle name="40% - Ênfase5" xfId="2702" builtinId="47" hidden="1"/>
    <cellStyle name="40% - Ênfase5" xfId="2745" builtinId="47" hidden="1"/>
    <cellStyle name="40% - Ênfase5" xfId="2792" builtinId="47" hidden="1"/>
    <cellStyle name="40% - Ênfase5" xfId="2828" builtinId="47" hidden="1"/>
    <cellStyle name="40% - Ênfase5" xfId="2877" builtinId="47" hidden="1"/>
    <cellStyle name="40% - Ênfase5" xfId="2910" builtinId="47" hidden="1"/>
    <cellStyle name="40% - Ênfase5" xfId="2957" builtinId="47" hidden="1"/>
    <cellStyle name="40% - Ênfase5" xfId="2993" builtinId="47" hidden="1"/>
    <cellStyle name="40% - Ênfase5" xfId="3001" builtinId="47" hidden="1"/>
    <cellStyle name="40% - Ênfase5" xfId="3029" builtinId="47" hidden="1"/>
    <cellStyle name="40% - Ênfase5" xfId="3074" builtinId="47" hidden="1"/>
    <cellStyle name="40% - Ênfase5" xfId="3109" builtinId="47" hidden="1"/>
    <cellStyle name="40% - Ênfase5" xfId="3155" builtinId="47" hidden="1"/>
    <cellStyle name="40% - Ênfase5" xfId="3190" builtinId="47" hidden="1"/>
    <cellStyle name="40% - Ênfase5" xfId="3235" builtinId="47" hidden="1"/>
    <cellStyle name="40% - Ênfase5" xfId="3268" builtinId="47" hidden="1"/>
    <cellStyle name="40% - Ênfase5" xfId="3315" builtinId="47" hidden="1"/>
    <cellStyle name="40% - Ênfase5" xfId="3351" builtinId="47" hidden="1"/>
    <cellStyle name="40% - Ênfase5" xfId="3359" builtinId="47" hidden="1"/>
    <cellStyle name="40% - Ênfase5" xfId="3387" builtinId="47" hidden="1"/>
    <cellStyle name="40% - Ênfase5" xfId="3432" builtinId="47" hidden="1"/>
    <cellStyle name="40% - Ênfase5" xfId="3467" builtinId="47" hidden="1"/>
    <cellStyle name="40% - Ênfase6" xfId="45" builtinId="51" hidden="1"/>
    <cellStyle name="40% - Ênfase6" xfId="81" builtinId="51" hidden="1"/>
    <cellStyle name="40% - Ênfase6" xfId="131" builtinId="51" hidden="1"/>
    <cellStyle name="40% - Ênfase6" xfId="164" builtinId="51" hidden="1"/>
    <cellStyle name="40% - Ênfase6" xfId="211" builtinId="51" hidden="1"/>
    <cellStyle name="40% - Ênfase6" xfId="247" builtinId="51" hidden="1"/>
    <cellStyle name="40% - Ênfase6" xfId="133" builtinId="51" hidden="1"/>
    <cellStyle name="40% - Ênfase6" xfId="284" builtinId="51" hidden="1"/>
    <cellStyle name="40% - Ênfase6" xfId="329" builtinId="51" hidden="1"/>
    <cellStyle name="40% - Ênfase6" xfId="364" builtinId="51" hidden="1"/>
    <cellStyle name="40% - Ênfase6" xfId="412" builtinId="51" hidden="1"/>
    <cellStyle name="40% - Ênfase6" xfId="484" builtinId="51" hidden="1"/>
    <cellStyle name="40% - Ênfase6" xfId="520" builtinId="51" hidden="1"/>
    <cellStyle name="40% - Ênfase6" xfId="570" builtinId="51" hidden="1"/>
    <cellStyle name="40% - Ênfase6" xfId="603" builtinId="51" hidden="1"/>
    <cellStyle name="40% - Ênfase6" xfId="650" builtinId="51" hidden="1"/>
    <cellStyle name="40% - Ênfase6" xfId="686" builtinId="51" hidden="1"/>
    <cellStyle name="40% - Ênfase6" xfId="572" builtinId="51" hidden="1"/>
    <cellStyle name="40% - Ênfase6" xfId="722" builtinId="51" hidden="1"/>
    <cellStyle name="40% - Ênfase6" xfId="767" builtinId="51" hidden="1"/>
    <cellStyle name="40% - Ênfase6" xfId="802" builtinId="51" hidden="1"/>
    <cellStyle name="40% - Ênfase6" xfId="869" builtinId="51" hidden="1"/>
    <cellStyle name="40% - Ênfase6" xfId="904" builtinId="51" hidden="1"/>
    <cellStyle name="40% - Ênfase6" xfId="949" builtinId="51" hidden="1"/>
    <cellStyle name="40% - Ênfase6" xfId="982" builtinId="51" hidden="1"/>
    <cellStyle name="40% - Ênfase6" xfId="1029" builtinId="51" hidden="1"/>
    <cellStyle name="40% - Ênfase6" xfId="1065" builtinId="51" hidden="1"/>
    <cellStyle name="40% - Ênfase6" xfId="951" builtinId="51" hidden="1"/>
    <cellStyle name="40% - Ênfase6" xfId="1101" builtinId="51" hidden="1"/>
    <cellStyle name="40% - Ênfase6" xfId="1146" builtinId="51" hidden="1"/>
    <cellStyle name="40% - Ênfase6" xfId="1181" builtinId="51" hidden="1"/>
    <cellStyle name="40% - Ênfase6" xfId="1238" builtinId="51" hidden="1"/>
    <cellStyle name="40% - Ênfase6" xfId="1274" builtinId="51" hidden="1"/>
    <cellStyle name="40% - Ênfase6" xfId="1324" builtinId="51" hidden="1"/>
    <cellStyle name="40% - Ênfase6" xfId="1357" builtinId="51" hidden="1"/>
    <cellStyle name="40% - Ênfase6" xfId="1404" builtinId="51" hidden="1"/>
    <cellStyle name="40% - Ênfase6" xfId="1440" builtinId="51" hidden="1"/>
    <cellStyle name="40% - Ênfase6" xfId="1326" builtinId="51" hidden="1"/>
    <cellStyle name="40% - Ênfase6" xfId="1476" builtinId="51" hidden="1"/>
    <cellStyle name="40% - Ênfase6" xfId="1521" builtinId="51" hidden="1"/>
    <cellStyle name="40% - Ênfase6" xfId="1556" builtinId="51" hidden="1"/>
    <cellStyle name="40% - Ênfase6" xfId="1604" builtinId="51" hidden="1"/>
    <cellStyle name="40% - Ênfase6" xfId="1675" builtinId="51" hidden="1"/>
    <cellStyle name="40% - Ênfase6" xfId="1711" builtinId="51" hidden="1"/>
    <cellStyle name="40% - Ênfase6" xfId="1761" builtinId="51" hidden="1"/>
    <cellStyle name="40% - Ênfase6" xfId="1794" builtinId="51" hidden="1"/>
    <cellStyle name="40% - Ênfase6" xfId="1841" builtinId="51" hidden="1"/>
    <cellStyle name="40% - Ênfase6" xfId="1877" builtinId="51" hidden="1"/>
    <cellStyle name="40% - Ênfase6" xfId="1763" builtinId="51" hidden="1"/>
    <cellStyle name="40% - Ênfase6" xfId="1913" builtinId="51" hidden="1"/>
    <cellStyle name="40% - Ênfase6" xfId="1958" builtinId="51" hidden="1"/>
    <cellStyle name="40% - Ênfase6" xfId="1993" builtinId="51" hidden="1"/>
    <cellStyle name="40% - Ênfase6" xfId="2060" builtinId="51" hidden="1"/>
    <cellStyle name="40% - Ênfase6" xfId="2095" builtinId="51" hidden="1"/>
    <cellStyle name="40% - Ênfase6" xfId="2140" builtinId="51" hidden="1"/>
    <cellStyle name="40% - Ênfase6" xfId="2173" builtinId="51" hidden="1"/>
    <cellStyle name="40% - Ênfase6" xfId="2220" builtinId="51" hidden="1"/>
    <cellStyle name="40% - Ênfase6" xfId="2256" builtinId="51" hidden="1"/>
    <cellStyle name="40% - Ênfase6" xfId="2142" builtinId="51" hidden="1"/>
    <cellStyle name="40% - Ênfase6" xfId="2292" builtinId="51" hidden="1"/>
    <cellStyle name="40% - Ênfase6" xfId="2337" builtinId="51" hidden="1"/>
    <cellStyle name="40% - Ênfase6" xfId="2372" builtinId="51" hidden="1"/>
    <cellStyle name="40% - Ênfase6" xfId="2394" builtinId="51" hidden="1"/>
    <cellStyle name="40% - Ênfase6" xfId="2429" builtinId="51" hidden="1"/>
    <cellStyle name="40% - Ênfase6" xfId="2474" builtinId="51" hidden="1"/>
    <cellStyle name="40% - Ênfase6" xfId="2507" builtinId="51" hidden="1"/>
    <cellStyle name="40% - Ênfase6" xfId="2554" builtinId="51" hidden="1"/>
    <cellStyle name="40% - Ênfase6" xfId="2590" builtinId="51" hidden="1"/>
    <cellStyle name="40% - Ênfase6" xfId="2476" builtinId="51" hidden="1"/>
    <cellStyle name="40% - Ênfase6" xfId="2626" builtinId="51" hidden="1"/>
    <cellStyle name="40% - Ênfase6" xfId="2671" builtinId="51" hidden="1"/>
    <cellStyle name="40% - Ênfase6" xfId="2706" builtinId="51" hidden="1"/>
    <cellStyle name="40% - Ênfase6" xfId="2749" builtinId="51" hidden="1"/>
    <cellStyle name="40% - Ênfase6" xfId="2796" builtinId="51" hidden="1"/>
    <cellStyle name="40% - Ênfase6" xfId="2832" builtinId="51" hidden="1"/>
    <cellStyle name="40% - Ênfase6" xfId="2881" builtinId="51" hidden="1"/>
    <cellStyle name="40% - Ênfase6" xfId="2914" builtinId="51" hidden="1"/>
    <cellStyle name="40% - Ênfase6" xfId="2961" builtinId="51" hidden="1"/>
    <cellStyle name="40% - Ênfase6" xfId="2997" builtinId="51" hidden="1"/>
    <cellStyle name="40% - Ênfase6" xfId="2883" builtinId="51" hidden="1"/>
    <cellStyle name="40% - Ênfase6" xfId="3033" builtinId="51" hidden="1"/>
    <cellStyle name="40% - Ênfase6" xfId="3078" builtinId="51" hidden="1"/>
    <cellStyle name="40% - Ênfase6" xfId="3113" builtinId="51" hidden="1"/>
    <cellStyle name="40% - Ênfase6" xfId="3159" builtinId="51" hidden="1"/>
    <cellStyle name="40% - Ênfase6" xfId="3194" builtinId="51" hidden="1"/>
    <cellStyle name="40% - Ênfase6" xfId="3239" builtinId="51" hidden="1"/>
    <cellStyle name="40% - Ênfase6" xfId="3272" builtinId="51" hidden="1"/>
    <cellStyle name="40% - Ênfase6" xfId="3319" builtinId="51" hidden="1"/>
    <cellStyle name="40% - Ênfase6" xfId="3355" builtinId="51" hidden="1"/>
    <cellStyle name="40% - Ênfase6" xfId="3241" builtinId="51" hidden="1"/>
    <cellStyle name="40% - Ênfase6" xfId="3391" builtinId="51" hidden="1"/>
    <cellStyle name="40% - Ênfase6" xfId="3436" builtinId="51" hidden="1"/>
    <cellStyle name="40% - Ênfase6" xfId="3471" builtinId="51" hidden="1"/>
    <cellStyle name="60% - Ênfase1" xfId="26" builtinId="32" hidden="1"/>
    <cellStyle name="60% - Ênfase1" xfId="62" builtinId="32" hidden="1"/>
    <cellStyle name="60% - Ênfase1" xfId="112" builtinId="32" hidden="1"/>
    <cellStyle name="60% - Ênfase1" xfId="145" builtinId="32" hidden="1"/>
    <cellStyle name="60% - Ênfase1" xfId="192" builtinId="32" hidden="1"/>
    <cellStyle name="60% - Ênfase1" xfId="228" builtinId="32" hidden="1"/>
    <cellStyle name="60% - Ênfase1" xfId="101" builtinId="32" hidden="1"/>
    <cellStyle name="60% - Ênfase1" xfId="265" builtinId="32" hidden="1"/>
    <cellStyle name="60% - Ênfase1" xfId="310" builtinId="32" hidden="1"/>
    <cellStyle name="60% - Ênfase1" xfId="345" builtinId="32" hidden="1"/>
    <cellStyle name="60% - Ênfase1" xfId="393" builtinId="32" hidden="1"/>
    <cellStyle name="60% - Ênfase1" xfId="465" builtinId="32" hidden="1"/>
    <cellStyle name="60% - Ênfase1" xfId="501" builtinId="32" hidden="1"/>
    <cellStyle name="60% - Ênfase1" xfId="551" builtinId="32" hidden="1"/>
    <cellStyle name="60% - Ênfase1" xfId="584" builtinId="32" hidden="1"/>
    <cellStyle name="60% - Ênfase1" xfId="631" builtinId="32" hidden="1"/>
    <cellStyle name="60% - Ênfase1" xfId="667" builtinId="32" hidden="1"/>
    <cellStyle name="60% - Ênfase1" xfId="540" builtinId="32" hidden="1"/>
    <cellStyle name="60% - Ênfase1" xfId="703" builtinId="32" hidden="1"/>
    <cellStyle name="60% - Ênfase1" xfId="748" builtinId="32" hidden="1"/>
    <cellStyle name="60% - Ênfase1" xfId="783" builtinId="32" hidden="1"/>
    <cellStyle name="60% - Ênfase1" xfId="824" builtinId="32" hidden="1"/>
    <cellStyle name="60% - Ênfase1" xfId="885" builtinId="32" hidden="1"/>
    <cellStyle name="60% - Ênfase1" xfId="930" builtinId="32" hidden="1"/>
    <cellStyle name="60% - Ênfase1" xfId="963" builtinId="32" hidden="1"/>
    <cellStyle name="60% - Ênfase1" xfId="1010" builtinId="32" hidden="1"/>
    <cellStyle name="60% - Ênfase1" xfId="1046" builtinId="32" hidden="1"/>
    <cellStyle name="60% - Ênfase1" xfId="919" builtinId="32" hidden="1"/>
    <cellStyle name="60% - Ênfase1" xfId="1082" builtinId="32" hidden="1"/>
    <cellStyle name="60% - Ênfase1" xfId="1127" builtinId="32" hidden="1"/>
    <cellStyle name="60% - Ênfase1" xfId="1162" builtinId="32" hidden="1"/>
    <cellStyle name="60% - Ênfase1" xfId="1219" builtinId="32" hidden="1"/>
    <cellStyle name="60% - Ênfase1" xfId="1255" builtinId="32" hidden="1"/>
    <cellStyle name="60% - Ênfase1" xfId="1305" builtinId="32" hidden="1"/>
    <cellStyle name="60% - Ênfase1" xfId="1338" builtinId="32" hidden="1"/>
    <cellStyle name="60% - Ênfase1" xfId="1385" builtinId="32" hidden="1"/>
    <cellStyle name="60% - Ênfase1" xfId="1421" builtinId="32" hidden="1"/>
    <cellStyle name="60% - Ênfase1" xfId="1294" builtinId="32" hidden="1"/>
    <cellStyle name="60% - Ênfase1" xfId="1457" builtinId="32" hidden="1"/>
    <cellStyle name="60% - Ênfase1" xfId="1502" builtinId="32" hidden="1"/>
    <cellStyle name="60% - Ênfase1" xfId="1537" builtinId="32" hidden="1"/>
    <cellStyle name="60% - Ênfase1" xfId="1585" builtinId="32" hidden="1"/>
    <cellStyle name="60% - Ênfase1" xfId="1656" builtinId="32" hidden="1"/>
    <cellStyle name="60% - Ênfase1" xfId="1692" builtinId="32" hidden="1"/>
    <cellStyle name="60% - Ênfase1" xfId="1742" builtinId="32" hidden="1"/>
    <cellStyle name="60% - Ênfase1" xfId="1775" builtinId="32" hidden="1"/>
    <cellStyle name="60% - Ênfase1" xfId="1822" builtinId="32" hidden="1"/>
    <cellStyle name="60% - Ênfase1" xfId="1858" builtinId="32" hidden="1"/>
    <cellStyle name="60% - Ênfase1" xfId="1731" builtinId="32" hidden="1"/>
    <cellStyle name="60% - Ênfase1" xfId="1894" builtinId="32" hidden="1"/>
    <cellStyle name="60% - Ênfase1" xfId="1939" builtinId="32" hidden="1"/>
    <cellStyle name="60% - Ênfase1" xfId="1974" builtinId="32" hidden="1"/>
    <cellStyle name="60% - Ênfase1" xfId="2015" builtinId="32" hidden="1"/>
    <cellStyle name="60% - Ênfase1" xfId="2076" builtinId="32" hidden="1"/>
    <cellStyle name="60% - Ênfase1" xfId="2121" builtinId="32" hidden="1"/>
    <cellStyle name="60% - Ênfase1" xfId="2154" builtinId="32" hidden="1"/>
    <cellStyle name="60% - Ênfase1" xfId="2201" builtinId="32" hidden="1"/>
    <cellStyle name="60% - Ênfase1" xfId="2237" builtinId="32" hidden="1"/>
    <cellStyle name="60% - Ênfase1" xfId="2110" builtinId="32" hidden="1"/>
    <cellStyle name="60% - Ênfase1" xfId="2273" builtinId="32" hidden="1"/>
    <cellStyle name="60% - Ênfase1" xfId="2318" builtinId="32" hidden="1"/>
    <cellStyle name="60% - Ênfase1" xfId="2353" builtinId="32" hidden="1"/>
    <cellStyle name="60% - Ênfase1" xfId="1624" builtinId="32" hidden="1"/>
    <cellStyle name="60% - Ênfase1" xfId="2410" builtinId="32" hidden="1"/>
    <cellStyle name="60% - Ênfase1" xfId="2455" builtinId="32" hidden="1"/>
    <cellStyle name="60% - Ênfase1" xfId="2488" builtinId="32" hidden="1"/>
    <cellStyle name="60% - Ênfase1" xfId="2535" builtinId="32" hidden="1"/>
    <cellStyle name="60% - Ênfase1" xfId="2571" builtinId="32" hidden="1"/>
    <cellStyle name="60% - Ênfase1" xfId="2444" builtinId="32" hidden="1"/>
    <cellStyle name="60% - Ênfase1" xfId="2607" builtinId="32" hidden="1"/>
    <cellStyle name="60% - Ênfase1" xfId="2652" builtinId="32" hidden="1"/>
    <cellStyle name="60% - Ênfase1" xfId="2687" builtinId="32" hidden="1"/>
    <cellStyle name="60% - Ênfase1" xfId="2730" builtinId="32" hidden="1"/>
    <cellStyle name="60% - Ênfase1" xfId="2777" builtinId="32" hidden="1"/>
    <cellStyle name="60% - Ênfase1" xfId="2813" builtinId="32" hidden="1"/>
    <cellStyle name="60% - Ênfase1" xfId="2862" builtinId="32" hidden="1"/>
    <cellStyle name="60% - Ênfase1" xfId="2895" builtinId="32" hidden="1"/>
    <cellStyle name="60% - Ênfase1" xfId="2942" builtinId="32" hidden="1"/>
    <cellStyle name="60% - Ênfase1" xfId="2978" builtinId="32" hidden="1"/>
    <cellStyle name="60% - Ênfase1" xfId="2851" builtinId="32" hidden="1"/>
    <cellStyle name="60% - Ênfase1" xfId="3014" builtinId="32" hidden="1"/>
    <cellStyle name="60% - Ênfase1" xfId="3059" builtinId="32" hidden="1"/>
    <cellStyle name="60% - Ênfase1" xfId="3094" builtinId="32" hidden="1"/>
    <cellStyle name="60% - Ênfase1" xfId="3125" builtinId="32" hidden="1"/>
    <cellStyle name="60% - Ênfase1" xfId="3175" builtinId="32" hidden="1"/>
    <cellStyle name="60% - Ênfase1" xfId="3220" builtinId="32" hidden="1"/>
    <cellStyle name="60% - Ênfase1" xfId="3253" builtinId="32" hidden="1"/>
    <cellStyle name="60% - Ênfase1" xfId="3300" builtinId="32" hidden="1"/>
    <cellStyle name="60% - Ênfase1" xfId="3336" builtinId="32" hidden="1"/>
    <cellStyle name="60% - Ênfase1" xfId="3209" builtinId="32" hidden="1"/>
    <cellStyle name="60% - Ênfase1" xfId="3372" builtinId="32" hidden="1"/>
    <cellStyle name="60% - Ênfase1" xfId="3417" builtinId="32" hidden="1"/>
    <cellStyle name="60% - Ênfase1" xfId="3452" builtinId="32" hidden="1"/>
    <cellStyle name="60% - Ênfase2" xfId="30" builtinId="36" hidden="1"/>
    <cellStyle name="60% - Ênfase2" xfId="66" builtinId="36" hidden="1"/>
    <cellStyle name="60% - Ênfase2" xfId="116" builtinId="36" hidden="1"/>
    <cellStyle name="60% - Ênfase2" xfId="149" builtinId="36" hidden="1"/>
    <cellStyle name="60% - Ênfase2" xfId="196" builtinId="36" hidden="1"/>
    <cellStyle name="60% - Ênfase2" xfId="232" builtinId="36" hidden="1"/>
    <cellStyle name="60% - Ênfase2" xfId="96" builtinId="36" hidden="1"/>
    <cellStyle name="60% - Ênfase2" xfId="269" builtinId="36" hidden="1"/>
    <cellStyle name="60% - Ênfase2" xfId="314" builtinId="36" hidden="1"/>
    <cellStyle name="60% - Ênfase2" xfId="349" builtinId="36" hidden="1"/>
    <cellStyle name="60% - Ênfase2" xfId="397" builtinId="36" hidden="1"/>
    <cellStyle name="60% - Ênfase2" xfId="469" builtinId="36" hidden="1"/>
    <cellStyle name="60% - Ênfase2" xfId="505" builtinId="36" hidden="1"/>
    <cellStyle name="60% - Ênfase2" xfId="555" builtinId="36" hidden="1"/>
    <cellStyle name="60% - Ênfase2" xfId="588" builtinId="36" hidden="1"/>
    <cellStyle name="60% - Ênfase2" xfId="635" builtinId="36" hidden="1"/>
    <cellStyle name="60% - Ênfase2" xfId="671" builtinId="36" hidden="1"/>
    <cellStyle name="60% - Ênfase2" xfId="535" builtinId="36" hidden="1"/>
    <cellStyle name="60% - Ênfase2" xfId="707" builtinId="36" hidden="1"/>
    <cellStyle name="60% - Ênfase2" xfId="752" builtinId="36" hidden="1"/>
    <cellStyle name="60% - Ênfase2" xfId="787" builtinId="36" hidden="1"/>
    <cellStyle name="60% - Ênfase2" xfId="854" builtinId="36" hidden="1"/>
    <cellStyle name="60% - Ênfase2" xfId="889" builtinId="36" hidden="1"/>
    <cellStyle name="60% - Ênfase2" xfId="934" builtinId="36" hidden="1"/>
    <cellStyle name="60% - Ênfase2" xfId="967" builtinId="36" hidden="1"/>
    <cellStyle name="60% - Ênfase2" xfId="1014" builtinId="36" hidden="1"/>
    <cellStyle name="60% - Ênfase2" xfId="1050" builtinId="36" hidden="1"/>
    <cellStyle name="60% - Ênfase2" xfId="914" builtinId="36" hidden="1"/>
    <cellStyle name="60% - Ênfase2" xfId="1086" builtinId="36" hidden="1"/>
    <cellStyle name="60% - Ênfase2" xfId="1131" builtinId="36" hidden="1"/>
    <cellStyle name="60% - Ênfase2" xfId="1166" builtinId="36" hidden="1"/>
    <cellStyle name="60% - Ênfase2" xfId="1223" builtinId="36" hidden="1"/>
    <cellStyle name="60% - Ênfase2" xfId="1259" builtinId="36" hidden="1"/>
    <cellStyle name="60% - Ênfase2" xfId="1309" builtinId="36" hidden="1"/>
    <cellStyle name="60% - Ênfase2" xfId="1342" builtinId="36" hidden="1"/>
    <cellStyle name="60% - Ênfase2" xfId="1389" builtinId="36" hidden="1"/>
    <cellStyle name="60% - Ênfase2" xfId="1425" builtinId="36" hidden="1"/>
    <cellStyle name="60% - Ênfase2" xfId="1289" builtinId="36" hidden="1"/>
    <cellStyle name="60% - Ênfase2" xfId="1461" builtinId="36" hidden="1"/>
    <cellStyle name="60% - Ênfase2" xfId="1506" builtinId="36" hidden="1"/>
    <cellStyle name="60% - Ênfase2" xfId="1541" builtinId="36" hidden="1"/>
    <cellStyle name="60% - Ênfase2" xfId="1589" builtinId="36" hidden="1"/>
    <cellStyle name="60% - Ênfase2" xfId="1660" builtinId="36" hidden="1"/>
    <cellStyle name="60% - Ênfase2" xfId="1696" builtinId="36" hidden="1"/>
    <cellStyle name="60% - Ênfase2" xfId="1746" builtinId="36" hidden="1"/>
    <cellStyle name="60% - Ênfase2" xfId="1779" builtinId="36" hidden="1"/>
    <cellStyle name="60% - Ênfase2" xfId="1826" builtinId="36" hidden="1"/>
    <cellStyle name="60% - Ênfase2" xfId="1862" builtinId="36" hidden="1"/>
    <cellStyle name="60% - Ênfase2" xfId="1726" builtinId="36" hidden="1"/>
    <cellStyle name="60% - Ênfase2" xfId="1898" builtinId="36" hidden="1"/>
    <cellStyle name="60% - Ênfase2" xfId="1943" builtinId="36" hidden="1"/>
    <cellStyle name="60% - Ênfase2" xfId="1978" builtinId="36" hidden="1"/>
    <cellStyle name="60% - Ênfase2" xfId="2045" builtinId="36" hidden="1"/>
    <cellStyle name="60% - Ênfase2" xfId="2080" builtinId="36" hidden="1"/>
    <cellStyle name="60% - Ênfase2" xfId="2125" builtinId="36" hidden="1"/>
    <cellStyle name="60% - Ênfase2" xfId="2158" builtinId="36" hidden="1"/>
    <cellStyle name="60% - Ênfase2" xfId="2205" builtinId="36" hidden="1"/>
    <cellStyle name="60% - Ênfase2" xfId="2241" builtinId="36" hidden="1"/>
    <cellStyle name="60% - Ênfase2" xfId="2105" builtinId="36" hidden="1"/>
    <cellStyle name="60% - Ênfase2" xfId="2277" builtinId="36" hidden="1"/>
    <cellStyle name="60% - Ênfase2" xfId="2322" builtinId="36" hidden="1"/>
    <cellStyle name="60% - Ênfase2" xfId="2357" builtinId="36" hidden="1"/>
    <cellStyle name="60% - Ênfase2" xfId="1627" builtinId="36" hidden="1"/>
    <cellStyle name="60% - Ênfase2" xfId="2414" builtinId="36" hidden="1"/>
    <cellStyle name="60% - Ênfase2" xfId="2459" builtinId="36" hidden="1"/>
    <cellStyle name="60% - Ênfase2" xfId="2492" builtinId="36" hidden="1"/>
    <cellStyle name="60% - Ênfase2" xfId="2539" builtinId="36" hidden="1"/>
    <cellStyle name="60% - Ênfase2" xfId="2575" builtinId="36" hidden="1"/>
    <cellStyle name="60% - Ênfase2" xfId="2439" builtinId="36" hidden="1"/>
    <cellStyle name="60% - Ênfase2" xfId="2611" builtinId="36" hidden="1"/>
    <cellStyle name="60% - Ênfase2" xfId="2656" builtinId="36" hidden="1"/>
    <cellStyle name="60% - Ênfase2" xfId="2691" builtinId="36" hidden="1"/>
    <cellStyle name="60% - Ênfase2" xfId="2734" builtinId="36" hidden="1"/>
    <cellStyle name="60% - Ênfase2" xfId="2781" builtinId="36" hidden="1"/>
    <cellStyle name="60% - Ênfase2" xfId="2817" builtinId="36" hidden="1"/>
    <cellStyle name="60% - Ênfase2" xfId="2866" builtinId="36" hidden="1"/>
    <cellStyle name="60% - Ênfase2" xfId="2899" builtinId="36" hidden="1"/>
    <cellStyle name="60% - Ênfase2" xfId="2946" builtinId="36" hidden="1"/>
    <cellStyle name="60% - Ênfase2" xfId="2982" builtinId="36" hidden="1"/>
    <cellStyle name="60% - Ênfase2" xfId="2846" builtinId="36" hidden="1"/>
    <cellStyle name="60% - Ênfase2" xfId="3018" builtinId="36" hidden="1"/>
    <cellStyle name="60% - Ênfase2" xfId="3063" builtinId="36" hidden="1"/>
    <cellStyle name="60% - Ênfase2" xfId="3098" builtinId="36" hidden="1"/>
    <cellStyle name="60% - Ênfase2" xfId="3144" builtinId="36" hidden="1"/>
    <cellStyle name="60% - Ênfase2" xfId="3179" builtinId="36" hidden="1"/>
    <cellStyle name="60% - Ênfase2" xfId="3224" builtinId="36" hidden="1"/>
    <cellStyle name="60% - Ênfase2" xfId="3257" builtinId="36" hidden="1"/>
    <cellStyle name="60% - Ênfase2" xfId="3304" builtinId="36" hidden="1"/>
    <cellStyle name="60% - Ênfase2" xfId="3340" builtinId="36" hidden="1"/>
    <cellStyle name="60% - Ênfase2" xfId="3204" builtinId="36" hidden="1"/>
    <cellStyle name="60% - Ênfase2" xfId="3376" builtinId="36" hidden="1"/>
    <cellStyle name="60% - Ênfase2" xfId="3421" builtinId="36" hidden="1"/>
    <cellStyle name="60% - Ênfase2" xfId="3456" builtinId="36" hidden="1"/>
    <cellStyle name="60% - Ênfase3" xfId="34" builtinId="40" hidden="1"/>
    <cellStyle name="60% - Ênfase3" xfId="70" builtinId="40" hidden="1"/>
    <cellStyle name="60% - Ênfase3" xfId="120" builtinId="40" hidden="1"/>
    <cellStyle name="60% - Ênfase3" xfId="153" builtinId="40" hidden="1"/>
    <cellStyle name="60% - Ênfase3" xfId="200" builtinId="40" hidden="1"/>
    <cellStyle name="60% - Ênfase3" xfId="236" builtinId="40" hidden="1"/>
    <cellStyle name="60% - Ênfase3" xfId="92" builtinId="40" hidden="1"/>
    <cellStyle name="60% - Ênfase3" xfId="273" builtinId="40" hidden="1"/>
    <cellStyle name="60% - Ênfase3" xfId="318" builtinId="40" hidden="1"/>
    <cellStyle name="60% - Ênfase3" xfId="353" builtinId="40" hidden="1"/>
    <cellStyle name="60% - Ênfase3" xfId="401" builtinId="40" hidden="1"/>
    <cellStyle name="60% - Ênfase3" xfId="473" builtinId="40" hidden="1"/>
    <cellStyle name="60% - Ênfase3" xfId="509" builtinId="40" hidden="1"/>
    <cellStyle name="60% - Ênfase3" xfId="559" builtinId="40" hidden="1"/>
    <cellStyle name="60% - Ênfase3" xfId="592" builtinId="40" hidden="1"/>
    <cellStyle name="60% - Ênfase3" xfId="639" builtinId="40" hidden="1"/>
    <cellStyle name="60% - Ênfase3" xfId="675" builtinId="40" hidden="1"/>
    <cellStyle name="60% - Ênfase3" xfId="531" builtinId="40" hidden="1"/>
    <cellStyle name="60% - Ênfase3" xfId="711" builtinId="40" hidden="1"/>
    <cellStyle name="60% - Ênfase3" xfId="756" builtinId="40" hidden="1"/>
    <cellStyle name="60% - Ênfase3" xfId="791" builtinId="40" hidden="1"/>
    <cellStyle name="60% - Ênfase3" xfId="858" builtinId="40" hidden="1"/>
    <cellStyle name="60% - Ênfase3" xfId="893" builtinId="40" hidden="1"/>
    <cellStyle name="60% - Ênfase3" xfId="938" builtinId="40" hidden="1"/>
    <cellStyle name="60% - Ênfase3" xfId="971" builtinId="40" hidden="1"/>
    <cellStyle name="60% - Ênfase3" xfId="1018" builtinId="40" hidden="1"/>
    <cellStyle name="60% - Ênfase3" xfId="1054" builtinId="40" hidden="1"/>
    <cellStyle name="60% - Ênfase3" xfId="910" builtinId="40" hidden="1"/>
    <cellStyle name="60% - Ênfase3" xfId="1090" builtinId="40" hidden="1"/>
    <cellStyle name="60% - Ênfase3" xfId="1135" builtinId="40" hidden="1"/>
    <cellStyle name="60% - Ênfase3" xfId="1170" builtinId="40" hidden="1"/>
    <cellStyle name="60% - Ênfase3" xfId="1227" builtinId="40" hidden="1"/>
    <cellStyle name="60% - Ênfase3" xfId="1263" builtinId="40" hidden="1"/>
    <cellStyle name="60% - Ênfase3" xfId="1313" builtinId="40" hidden="1"/>
    <cellStyle name="60% - Ênfase3" xfId="1346" builtinId="40" hidden="1"/>
    <cellStyle name="60% - Ênfase3" xfId="1393" builtinId="40" hidden="1"/>
    <cellStyle name="60% - Ênfase3" xfId="1429" builtinId="40" hidden="1"/>
    <cellStyle name="60% - Ênfase3" xfId="1285" builtinId="40" hidden="1"/>
    <cellStyle name="60% - Ênfase3" xfId="1465" builtinId="40" hidden="1"/>
    <cellStyle name="60% - Ênfase3" xfId="1510" builtinId="40" hidden="1"/>
    <cellStyle name="60% - Ênfase3" xfId="1545" builtinId="40" hidden="1"/>
    <cellStyle name="60% - Ênfase3" xfId="1593" builtinId="40" hidden="1"/>
    <cellStyle name="60% - Ênfase3" xfId="1664" builtinId="40" hidden="1"/>
    <cellStyle name="60% - Ênfase3" xfId="1700" builtinId="40" hidden="1"/>
    <cellStyle name="60% - Ênfase3" xfId="1750" builtinId="40" hidden="1"/>
    <cellStyle name="60% - Ênfase3" xfId="1783" builtinId="40" hidden="1"/>
    <cellStyle name="60% - Ênfase3" xfId="1830" builtinId="40" hidden="1"/>
    <cellStyle name="60% - Ênfase3" xfId="1866" builtinId="40" hidden="1"/>
    <cellStyle name="60% - Ênfase3" xfId="1722" builtinId="40" hidden="1"/>
    <cellStyle name="60% - Ênfase3" xfId="1902" builtinId="40" hidden="1"/>
    <cellStyle name="60% - Ênfase3" xfId="1947" builtinId="40" hidden="1"/>
    <cellStyle name="60% - Ênfase3" xfId="1982" builtinId="40" hidden="1"/>
    <cellStyle name="60% - Ênfase3" xfId="2049" builtinId="40" hidden="1"/>
    <cellStyle name="60% - Ênfase3" xfId="2084" builtinId="40" hidden="1"/>
    <cellStyle name="60% - Ênfase3" xfId="2129" builtinId="40" hidden="1"/>
    <cellStyle name="60% - Ênfase3" xfId="2162" builtinId="40" hidden="1"/>
    <cellStyle name="60% - Ênfase3" xfId="2209" builtinId="40" hidden="1"/>
    <cellStyle name="60% - Ênfase3" xfId="2245" builtinId="40" hidden="1"/>
    <cellStyle name="60% - Ênfase3" xfId="2101" builtinId="40" hidden="1"/>
    <cellStyle name="60% - Ênfase3" xfId="2281" builtinId="40" hidden="1"/>
    <cellStyle name="60% - Ênfase3" xfId="2326" builtinId="40" hidden="1"/>
    <cellStyle name="60% - Ênfase3" xfId="2361" builtinId="40" hidden="1"/>
    <cellStyle name="60% - Ênfase3" xfId="2383" builtinId="40" hidden="1"/>
    <cellStyle name="60% - Ênfase3" xfId="2418" builtinId="40" hidden="1"/>
    <cellStyle name="60% - Ênfase3" xfId="2463" builtinId="40" hidden="1"/>
    <cellStyle name="60% - Ênfase3" xfId="2496" builtinId="40" hidden="1"/>
    <cellStyle name="60% - Ênfase3" xfId="2543" builtinId="40" hidden="1"/>
    <cellStyle name="60% - Ênfase3" xfId="2579" builtinId="40" hidden="1"/>
    <cellStyle name="60% - Ênfase3" xfId="2435" builtinId="40" hidden="1"/>
    <cellStyle name="60% - Ênfase3" xfId="2615" builtinId="40" hidden="1"/>
    <cellStyle name="60% - Ênfase3" xfId="2660" builtinId="40" hidden="1"/>
    <cellStyle name="60% - Ênfase3" xfId="2695" builtinId="40" hidden="1"/>
    <cellStyle name="60% - Ênfase3" xfId="2738" builtinId="40" hidden="1"/>
    <cellStyle name="60% - Ênfase3" xfId="2785" builtinId="40" hidden="1"/>
    <cellStyle name="60% - Ênfase3" xfId="2821" builtinId="40" hidden="1"/>
    <cellStyle name="60% - Ênfase3" xfId="2870" builtinId="40" hidden="1"/>
    <cellStyle name="60% - Ênfase3" xfId="2903" builtinId="40" hidden="1"/>
    <cellStyle name="60% - Ênfase3" xfId="2950" builtinId="40" hidden="1"/>
    <cellStyle name="60% - Ênfase3" xfId="2986" builtinId="40" hidden="1"/>
    <cellStyle name="60% - Ênfase3" xfId="2842" builtinId="40" hidden="1"/>
    <cellStyle name="60% - Ênfase3" xfId="3022" builtinId="40" hidden="1"/>
    <cellStyle name="60% - Ênfase3" xfId="3067" builtinId="40" hidden="1"/>
    <cellStyle name="60% - Ênfase3" xfId="3102" builtinId="40" hidden="1"/>
    <cellStyle name="60% - Ênfase3" xfId="3148" builtinId="40" hidden="1"/>
    <cellStyle name="60% - Ênfase3" xfId="3183" builtinId="40" hidden="1"/>
    <cellStyle name="60% - Ênfase3" xfId="3228" builtinId="40" hidden="1"/>
    <cellStyle name="60% - Ênfase3" xfId="3261" builtinId="40" hidden="1"/>
    <cellStyle name="60% - Ênfase3" xfId="3308" builtinId="40" hidden="1"/>
    <cellStyle name="60% - Ênfase3" xfId="3344" builtinId="40" hidden="1"/>
    <cellStyle name="60% - Ênfase3" xfId="3200" builtinId="40" hidden="1"/>
    <cellStyle name="60% - Ênfase3" xfId="3380" builtinId="40" hidden="1"/>
    <cellStyle name="60% - Ênfase3" xfId="3425" builtinId="40" hidden="1"/>
    <cellStyle name="60% - Ênfase3" xfId="3460" builtinId="40" hidden="1"/>
    <cellStyle name="60% - Ênfase4" xfId="38" builtinId="44" hidden="1"/>
    <cellStyle name="60% - Ênfase4" xfId="74" builtinId="44" hidden="1"/>
    <cellStyle name="60% - Ênfase4" xfId="124" builtinId="44" hidden="1"/>
    <cellStyle name="60% - Ênfase4" xfId="157" builtinId="44" hidden="1"/>
    <cellStyle name="60% - Ênfase4" xfId="204" builtinId="44" hidden="1"/>
    <cellStyle name="60% - Ênfase4" xfId="240" builtinId="44" hidden="1"/>
    <cellStyle name="60% - Ênfase4" xfId="88" builtinId="44" hidden="1"/>
    <cellStyle name="60% - Ênfase4" xfId="277" builtinId="44" hidden="1"/>
    <cellStyle name="60% - Ênfase4" xfId="322" builtinId="44" hidden="1"/>
    <cellStyle name="60% - Ênfase4" xfId="357" builtinId="44" hidden="1"/>
    <cellStyle name="60% - Ênfase4" xfId="405" builtinId="44" hidden="1"/>
    <cellStyle name="60% - Ênfase4" xfId="477" builtinId="44" hidden="1"/>
    <cellStyle name="60% - Ênfase4" xfId="513" builtinId="44" hidden="1"/>
    <cellStyle name="60% - Ênfase4" xfId="563" builtinId="44" hidden="1"/>
    <cellStyle name="60% - Ênfase4" xfId="596" builtinId="44" hidden="1"/>
    <cellStyle name="60% - Ênfase4" xfId="643" builtinId="44" hidden="1"/>
    <cellStyle name="60% - Ênfase4" xfId="679" builtinId="44" hidden="1"/>
    <cellStyle name="60% - Ênfase4" xfId="527" builtinId="44" hidden="1"/>
    <cellStyle name="60% - Ênfase4" xfId="715" builtinId="44" hidden="1"/>
    <cellStyle name="60% - Ênfase4" xfId="760" builtinId="44" hidden="1"/>
    <cellStyle name="60% - Ênfase4" xfId="795" builtinId="44" hidden="1"/>
    <cellStyle name="60% - Ênfase4" xfId="862" builtinId="44" hidden="1"/>
    <cellStyle name="60% - Ênfase4" xfId="897" builtinId="44" hidden="1"/>
    <cellStyle name="60% - Ênfase4" xfId="942" builtinId="44" hidden="1"/>
    <cellStyle name="60% - Ênfase4" xfId="975" builtinId="44" hidden="1"/>
    <cellStyle name="60% - Ênfase4" xfId="1022" builtinId="44" hidden="1"/>
    <cellStyle name="60% - Ênfase4" xfId="1058" builtinId="44" hidden="1"/>
    <cellStyle name="60% - Ênfase4" xfId="906" builtinId="44" hidden="1"/>
    <cellStyle name="60% - Ênfase4" xfId="1094" builtinId="44" hidden="1"/>
    <cellStyle name="60% - Ênfase4" xfId="1139" builtinId="44" hidden="1"/>
    <cellStyle name="60% - Ênfase4" xfId="1174" builtinId="44" hidden="1"/>
    <cellStyle name="60% - Ênfase4" xfId="1231" builtinId="44" hidden="1"/>
    <cellStyle name="60% - Ênfase4" xfId="1267" builtinId="44" hidden="1"/>
    <cellStyle name="60% - Ênfase4" xfId="1317" builtinId="44" hidden="1"/>
    <cellStyle name="60% - Ênfase4" xfId="1350" builtinId="44" hidden="1"/>
    <cellStyle name="60% - Ênfase4" xfId="1397" builtinId="44" hidden="1"/>
    <cellStyle name="60% - Ênfase4" xfId="1433" builtinId="44" hidden="1"/>
    <cellStyle name="60% - Ênfase4" xfId="1281" builtinId="44" hidden="1"/>
    <cellStyle name="60% - Ênfase4" xfId="1469" builtinId="44" hidden="1"/>
    <cellStyle name="60% - Ênfase4" xfId="1514" builtinId="44" hidden="1"/>
    <cellStyle name="60% - Ênfase4" xfId="1549" builtinId="44" hidden="1"/>
    <cellStyle name="60% - Ênfase4" xfId="1597" builtinId="44" hidden="1"/>
    <cellStyle name="60% - Ênfase4" xfId="1668" builtinId="44" hidden="1"/>
    <cellStyle name="60% - Ênfase4" xfId="1704" builtinId="44" hidden="1"/>
    <cellStyle name="60% - Ênfase4" xfId="1754" builtinId="44" hidden="1"/>
    <cellStyle name="60% - Ênfase4" xfId="1787" builtinId="44" hidden="1"/>
    <cellStyle name="60% - Ênfase4" xfId="1834" builtinId="44" hidden="1"/>
    <cellStyle name="60% - Ênfase4" xfId="1870" builtinId="44" hidden="1"/>
    <cellStyle name="60% - Ênfase4" xfId="1718" builtinId="44" hidden="1"/>
    <cellStyle name="60% - Ênfase4" xfId="1906" builtinId="44" hidden="1"/>
    <cellStyle name="60% - Ênfase4" xfId="1951" builtinId="44" hidden="1"/>
    <cellStyle name="60% - Ênfase4" xfId="1986" builtinId="44" hidden="1"/>
    <cellStyle name="60% - Ênfase4" xfId="2053" builtinId="44" hidden="1"/>
    <cellStyle name="60% - Ênfase4" xfId="2088" builtinId="44" hidden="1"/>
    <cellStyle name="60% - Ênfase4" xfId="2133" builtinId="44" hidden="1"/>
    <cellStyle name="60% - Ênfase4" xfId="2166" builtinId="44" hidden="1"/>
    <cellStyle name="60% - Ênfase4" xfId="2213" builtinId="44" hidden="1"/>
    <cellStyle name="60% - Ênfase4" xfId="2249" builtinId="44" hidden="1"/>
    <cellStyle name="60% - Ênfase4" xfId="2097" builtinId="44" hidden="1"/>
    <cellStyle name="60% - Ênfase4" xfId="2285" builtinId="44" hidden="1"/>
    <cellStyle name="60% - Ênfase4" xfId="2330" builtinId="44" hidden="1"/>
    <cellStyle name="60% - Ênfase4" xfId="2365" builtinId="44" hidden="1"/>
    <cellStyle name="60% - Ênfase4" xfId="2387" builtinId="44" hidden="1"/>
    <cellStyle name="60% - Ênfase4" xfId="2422" builtinId="44" hidden="1"/>
    <cellStyle name="60% - Ênfase4" xfId="2467" builtinId="44" hidden="1"/>
    <cellStyle name="60% - Ênfase4" xfId="2500" builtinId="44" hidden="1"/>
    <cellStyle name="60% - Ênfase4" xfId="2547" builtinId="44" hidden="1"/>
    <cellStyle name="60% - Ênfase4" xfId="2583" builtinId="44" hidden="1"/>
    <cellStyle name="60% - Ênfase4" xfId="2431" builtinId="44" hidden="1"/>
    <cellStyle name="60% - Ênfase4" xfId="2619" builtinId="44" hidden="1"/>
    <cellStyle name="60% - Ênfase4" xfId="2664" builtinId="44" hidden="1"/>
    <cellStyle name="60% - Ênfase4" xfId="2699" builtinId="44" hidden="1"/>
    <cellStyle name="60% - Ênfase4" xfId="2742" builtinId="44" hidden="1"/>
    <cellStyle name="60% - Ênfase4" xfId="2789" builtinId="44" hidden="1"/>
    <cellStyle name="60% - Ênfase4" xfId="2825" builtinId="44" hidden="1"/>
    <cellStyle name="60% - Ênfase4" xfId="2874" builtinId="44" hidden="1"/>
    <cellStyle name="60% - Ênfase4" xfId="2907" builtinId="44" hidden="1"/>
    <cellStyle name="60% - Ênfase4" xfId="2954" builtinId="44" hidden="1"/>
    <cellStyle name="60% - Ênfase4" xfId="2990" builtinId="44" hidden="1"/>
    <cellStyle name="60% - Ênfase4" xfId="2838" builtinId="44" hidden="1"/>
    <cellStyle name="60% - Ênfase4" xfId="3026" builtinId="44" hidden="1"/>
    <cellStyle name="60% - Ênfase4" xfId="3071" builtinId="44" hidden="1"/>
    <cellStyle name="60% - Ênfase4" xfId="3106" builtinId="44" hidden="1"/>
    <cellStyle name="60% - Ênfase4" xfId="3152" builtinId="44" hidden="1"/>
    <cellStyle name="60% - Ênfase4" xfId="3187" builtinId="44" hidden="1"/>
    <cellStyle name="60% - Ênfase4" xfId="3232" builtinId="44" hidden="1"/>
    <cellStyle name="60% - Ênfase4" xfId="3265" builtinId="44" hidden="1"/>
    <cellStyle name="60% - Ênfase4" xfId="3312" builtinId="44" hidden="1"/>
    <cellStyle name="60% - Ênfase4" xfId="3348" builtinId="44" hidden="1"/>
    <cellStyle name="60% - Ênfase4" xfId="3196" builtinId="44" hidden="1"/>
    <cellStyle name="60% - Ênfase4" xfId="3384" builtinId="44" hidden="1"/>
    <cellStyle name="60% - Ênfase4" xfId="3429" builtinId="44" hidden="1"/>
    <cellStyle name="60% - Ênfase4" xfId="3464" builtinId="44" hidden="1"/>
    <cellStyle name="60% - Ênfase5" xfId="42" builtinId="48" hidden="1"/>
    <cellStyle name="60% - Ênfase5" xfId="78" builtinId="48" hidden="1"/>
    <cellStyle name="60% - Ênfase5" xfId="128" builtinId="48" hidden="1"/>
    <cellStyle name="60% - Ênfase5" xfId="161" builtinId="48" hidden="1"/>
    <cellStyle name="60% - Ênfase5" xfId="208" builtinId="48" hidden="1"/>
    <cellStyle name="60% - Ênfase5" xfId="244" builtinId="48" hidden="1"/>
    <cellStyle name="60% - Ênfase5" xfId="213" builtinId="48" hidden="1"/>
    <cellStyle name="60% - Ênfase5" xfId="281" builtinId="48" hidden="1"/>
    <cellStyle name="60% - Ênfase5" xfId="326" builtinId="48" hidden="1"/>
    <cellStyle name="60% - Ênfase5" xfId="361" builtinId="48" hidden="1"/>
    <cellStyle name="60% - Ênfase5" xfId="409" builtinId="48" hidden="1"/>
    <cellStyle name="60% - Ênfase5" xfId="481" builtinId="48" hidden="1"/>
    <cellStyle name="60% - Ênfase5" xfId="517" builtinId="48" hidden="1"/>
    <cellStyle name="60% - Ênfase5" xfId="567" builtinId="48" hidden="1"/>
    <cellStyle name="60% - Ênfase5" xfId="600" builtinId="48" hidden="1"/>
    <cellStyle name="60% - Ênfase5" xfId="647" builtinId="48" hidden="1"/>
    <cellStyle name="60% - Ênfase5" xfId="683" builtinId="48" hidden="1"/>
    <cellStyle name="60% - Ênfase5" xfId="652" builtinId="48" hidden="1"/>
    <cellStyle name="60% - Ênfase5" xfId="719" builtinId="48" hidden="1"/>
    <cellStyle name="60% - Ênfase5" xfId="764" builtinId="48" hidden="1"/>
    <cellStyle name="60% - Ênfase5" xfId="799" builtinId="48" hidden="1"/>
    <cellStyle name="60% - Ênfase5" xfId="866" builtinId="48" hidden="1"/>
    <cellStyle name="60% - Ênfase5" xfId="901" builtinId="48" hidden="1"/>
    <cellStyle name="60% - Ênfase5" xfId="946" builtinId="48" hidden="1"/>
    <cellStyle name="60% - Ênfase5" xfId="979" builtinId="48" hidden="1"/>
    <cellStyle name="60% - Ênfase5" xfId="1026" builtinId="48" hidden="1"/>
    <cellStyle name="60% - Ênfase5" xfId="1062" builtinId="48" hidden="1"/>
    <cellStyle name="60% - Ênfase5" xfId="1031" builtinId="48" hidden="1"/>
    <cellStyle name="60% - Ênfase5" xfId="1098" builtinId="48" hidden="1"/>
    <cellStyle name="60% - Ênfase5" xfId="1143" builtinId="48" hidden="1"/>
    <cellStyle name="60% - Ênfase5" xfId="1178" builtinId="48" hidden="1"/>
    <cellStyle name="60% - Ênfase5" xfId="1235" builtinId="48" hidden="1"/>
    <cellStyle name="60% - Ênfase5" xfId="1271" builtinId="48" hidden="1"/>
    <cellStyle name="60% - Ênfase5" xfId="1321" builtinId="48" hidden="1"/>
    <cellStyle name="60% - Ênfase5" xfId="1354" builtinId="48" hidden="1"/>
    <cellStyle name="60% - Ênfase5" xfId="1401" builtinId="48" hidden="1"/>
    <cellStyle name="60% - Ênfase5" xfId="1437" builtinId="48" hidden="1"/>
    <cellStyle name="60% - Ênfase5" xfId="1406" builtinId="48" hidden="1"/>
    <cellStyle name="60% - Ênfase5" xfId="1473" builtinId="48" hidden="1"/>
    <cellStyle name="60% - Ênfase5" xfId="1518" builtinId="48" hidden="1"/>
    <cellStyle name="60% - Ênfase5" xfId="1553" builtinId="48" hidden="1"/>
    <cellStyle name="60% - Ênfase5" xfId="1601" builtinId="48" hidden="1"/>
    <cellStyle name="60% - Ênfase5" xfId="1672" builtinId="48" hidden="1"/>
    <cellStyle name="60% - Ênfase5" xfId="1708" builtinId="48" hidden="1"/>
    <cellStyle name="60% - Ênfase5" xfId="1758" builtinId="48" hidden="1"/>
    <cellStyle name="60% - Ênfase5" xfId="1791" builtinId="48" hidden="1"/>
    <cellStyle name="60% - Ênfase5" xfId="1838" builtinId="48" hidden="1"/>
    <cellStyle name="60% - Ênfase5" xfId="1874" builtinId="48" hidden="1"/>
    <cellStyle name="60% - Ênfase5" xfId="1843" builtinId="48" hidden="1"/>
    <cellStyle name="60% - Ênfase5" xfId="1910" builtinId="48" hidden="1"/>
    <cellStyle name="60% - Ênfase5" xfId="1955" builtinId="48" hidden="1"/>
    <cellStyle name="60% - Ênfase5" xfId="1990" builtinId="48" hidden="1"/>
    <cellStyle name="60% - Ênfase5" xfId="2057" builtinId="48" hidden="1"/>
    <cellStyle name="60% - Ênfase5" xfId="2092" builtinId="48" hidden="1"/>
    <cellStyle name="60% - Ênfase5" xfId="2137" builtinId="48" hidden="1"/>
    <cellStyle name="60% - Ênfase5" xfId="2170" builtinId="48" hidden="1"/>
    <cellStyle name="60% - Ênfase5" xfId="2217" builtinId="48" hidden="1"/>
    <cellStyle name="60% - Ênfase5" xfId="2253" builtinId="48" hidden="1"/>
    <cellStyle name="60% - Ênfase5" xfId="2222" builtinId="48" hidden="1"/>
    <cellStyle name="60% - Ênfase5" xfId="2289" builtinId="48" hidden="1"/>
    <cellStyle name="60% - Ênfase5" xfId="2334" builtinId="48" hidden="1"/>
    <cellStyle name="60% - Ênfase5" xfId="2369" builtinId="48" hidden="1"/>
    <cellStyle name="60% - Ênfase5" xfId="2391" builtinId="48" hidden="1"/>
    <cellStyle name="60% - Ênfase5" xfId="2426" builtinId="48" hidden="1"/>
    <cellStyle name="60% - Ênfase5" xfId="2471" builtinId="48" hidden="1"/>
    <cellStyle name="60% - Ênfase5" xfId="2504" builtinId="48" hidden="1"/>
    <cellStyle name="60% - Ênfase5" xfId="2551" builtinId="48" hidden="1"/>
    <cellStyle name="60% - Ênfase5" xfId="2587" builtinId="48" hidden="1"/>
    <cellStyle name="60% - Ênfase5" xfId="2556" builtinId="48" hidden="1"/>
    <cellStyle name="60% - Ênfase5" xfId="2623" builtinId="48" hidden="1"/>
    <cellStyle name="60% - Ênfase5" xfId="2668" builtinId="48" hidden="1"/>
    <cellStyle name="60% - Ênfase5" xfId="2703" builtinId="48" hidden="1"/>
    <cellStyle name="60% - Ênfase5" xfId="2746" builtinId="48" hidden="1"/>
    <cellStyle name="60% - Ênfase5" xfId="2793" builtinId="48" hidden="1"/>
    <cellStyle name="60% - Ênfase5" xfId="2829" builtinId="48" hidden="1"/>
    <cellStyle name="60% - Ênfase5" xfId="2878" builtinId="48" hidden="1"/>
    <cellStyle name="60% - Ênfase5" xfId="2911" builtinId="48" hidden="1"/>
    <cellStyle name="60% - Ênfase5" xfId="2958" builtinId="48" hidden="1"/>
    <cellStyle name="60% - Ênfase5" xfId="2994" builtinId="48" hidden="1"/>
    <cellStyle name="60% - Ênfase5" xfId="2963" builtinId="48" hidden="1"/>
    <cellStyle name="60% - Ênfase5" xfId="3030" builtinId="48" hidden="1"/>
    <cellStyle name="60% - Ênfase5" xfId="3075" builtinId="48" hidden="1"/>
    <cellStyle name="60% - Ênfase5" xfId="3110" builtinId="48" hidden="1"/>
    <cellStyle name="60% - Ênfase5" xfId="3156" builtinId="48" hidden="1"/>
    <cellStyle name="60% - Ênfase5" xfId="3191" builtinId="48" hidden="1"/>
    <cellStyle name="60% - Ênfase5" xfId="3236" builtinId="48" hidden="1"/>
    <cellStyle name="60% - Ênfase5" xfId="3269" builtinId="48" hidden="1"/>
    <cellStyle name="60% - Ênfase5" xfId="3316" builtinId="48" hidden="1"/>
    <cellStyle name="60% - Ênfase5" xfId="3352" builtinId="48" hidden="1"/>
    <cellStyle name="60% - Ênfase5" xfId="3321" builtinId="48" hidden="1"/>
    <cellStyle name="60% - Ênfase5" xfId="3388" builtinId="48" hidden="1"/>
    <cellStyle name="60% - Ênfase5" xfId="3433" builtinId="48" hidden="1"/>
    <cellStyle name="60% - Ênfase5" xfId="3468" builtinId="48" hidden="1"/>
    <cellStyle name="60% - Ênfase6" xfId="46" builtinId="52" hidden="1"/>
    <cellStyle name="60% - Ênfase6" xfId="82" builtinId="52" hidden="1"/>
    <cellStyle name="60% - Ênfase6" xfId="132" builtinId="52" hidden="1"/>
    <cellStyle name="60% - Ênfase6" xfId="165" builtinId="52" hidden="1"/>
    <cellStyle name="60% - Ênfase6" xfId="212" builtinId="52" hidden="1"/>
    <cellStyle name="60% - Ênfase6" xfId="248" builtinId="52" hidden="1"/>
    <cellStyle name="60% - Ênfase6" xfId="252" builtinId="52" hidden="1"/>
    <cellStyle name="60% - Ênfase6" xfId="285" builtinId="52" hidden="1"/>
    <cellStyle name="60% - Ênfase6" xfId="330" builtinId="52" hidden="1"/>
    <cellStyle name="60% - Ênfase6" xfId="365" builtinId="52" hidden="1"/>
    <cellStyle name="60% - Ênfase6" xfId="413" builtinId="52" hidden="1"/>
    <cellStyle name="60% - Ênfase6" xfId="485" builtinId="52" hidden="1"/>
    <cellStyle name="60% - Ênfase6" xfId="521" builtinId="52" hidden="1"/>
    <cellStyle name="60% - Ênfase6" xfId="571" builtinId="52" hidden="1"/>
    <cellStyle name="60% - Ênfase6" xfId="604" builtinId="52" hidden="1"/>
    <cellStyle name="60% - Ênfase6" xfId="651" builtinId="52" hidden="1"/>
    <cellStyle name="60% - Ênfase6" xfId="687" builtinId="52" hidden="1"/>
    <cellStyle name="60% - Ênfase6" xfId="691" builtinId="52" hidden="1"/>
    <cellStyle name="60% - Ênfase6" xfId="723" builtinId="52" hidden="1"/>
    <cellStyle name="60% - Ênfase6" xfId="768" builtinId="52" hidden="1"/>
    <cellStyle name="60% - Ênfase6" xfId="803" builtinId="52" hidden="1"/>
    <cellStyle name="60% - Ênfase6" xfId="870" builtinId="52" hidden="1"/>
    <cellStyle name="60% - Ênfase6" xfId="905" builtinId="52" hidden="1"/>
    <cellStyle name="60% - Ênfase6" xfId="950" builtinId="52" hidden="1"/>
    <cellStyle name="60% - Ênfase6" xfId="983" builtinId="52" hidden="1"/>
    <cellStyle name="60% - Ênfase6" xfId="1030" builtinId="52" hidden="1"/>
    <cellStyle name="60% - Ênfase6" xfId="1066" builtinId="52" hidden="1"/>
    <cellStyle name="60% - Ênfase6" xfId="1070" builtinId="52" hidden="1"/>
    <cellStyle name="60% - Ênfase6" xfId="1102" builtinId="52" hidden="1"/>
    <cellStyle name="60% - Ênfase6" xfId="1147" builtinId="52" hidden="1"/>
    <cellStyle name="60% - Ênfase6" xfId="1182" builtinId="52" hidden="1"/>
    <cellStyle name="60% - Ênfase6" xfId="1239" builtinId="52" hidden="1"/>
    <cellStyle name="60% - Ênfase6" xfId="1275" builtinId="52" hidden="1"/>
    <cellStyle name="60% - Ênfase6" xfId="1325" builtinId="52" hidden="1"/>
    <cellStyle name="60% - Ênfase6" xfId="1358" builtinId="52" hidden="1"/>
    <cellStyle name="60% - Ênfase6" xfId="1405" builtinId="52" hidden="1"/>
    <cellStyle name="60% - Ênfase6" xfId="1441" builtinId="52" hidden="1"/>
    <cellStyle name="60% - Ênfase6" xfId="1445" builtinId="52" hidden="1"/>
    <cellStyle name="60% - Ênfase6" xfId="1477" builtinId="52" hidden="1"/>
    <cellStyle name="60% - Ênfase6" xfId="1522" builtinId="52" hidden="1"/>
    <cellStyle name="60% - Ênfase6" xfId="1557" builtinId="52" hidden="1"/>
    <cellStyle name="60% - Ênfase6" xfId="1605" builtinId="52" hidden="1"/>
    <cellStyle name="60% - Ênfase6" xfId="1676" builtinId="52" hidden="1"/>
    <cellStyle name="60% - Ênfase6" xfId="1712" builtinId="52" hidden="1"/>
    <cellStyle name="60% - Ênfase6" xfId="1762" builtinId="52" hidden="1"/>
    <cellStyle name="60% - Ênfase6" xfId="1795" builtinId="52" hidden="1"/>
    <cellStyle name="60% - Ênfase6" xfId="1842" builtinId="52" hidden="1"/>
    <cellStyle name="60% - Ênfase6" xfId="1878" builtinId="52" hidden="1"/>
    <cellStyle name="60% - Ênfase6" xfId="1882" builtinId="52" hidden="1"/>
    <cellStyle name="60% - Ênfase6" xfId="1914" builtinId="52" hidden="1"/>
    <cellStyle name="60% - Ênfase6" xfId="1959" builtinId="52" hidden="1"/>
    <cellStyle name="60% - Ênfase6" xfId="1994" builtinId="52" hidden="1"/>
    <cellStyle name="60% - Ênfase6" xfId="2061" builtinId="52" hidden="1"/>
    <cellStyle name="60% - Ênfase6" xfId="2096" builtinId="52" hidden="1"/>
    <cellStyle name="60% - Ênfase6" xfId="2141" builtinId="52" hidden="1"/>
    <cellStyle name="60% - Ênfase6" xfId="2174" builtinId="52" hidden="1"/>
    <cellStyle name="60% - Ênfase6" xfId="2221" builtinId="52" hidden="1"/>
    <cellStyle name="60% - Ênfase6" xfId="2257" builtinId="52" hidden="1"/>
    <cellStyle name="60% - Ênfase6" xfId="2261" builtinId="52" hidden="1"/>
    <cellStyle name="60% - Ênfase6" xfId="2293" builtinId="52" hidden="1"/>
    <cellStyle name="60% - Ênfase6" xfId="2338" builtinId="52" hidden="1"/>
    <cellStyle name="60% - Ênfase6" xfId="2373" builtinId="52" hidden="1"/>
    <cellStyle name="60% - Ênfase6" xfId="2395" builtinId="52" hidden="1"/>
    <cellStyle name="60% - Ênfase6" xfId="2430" builtinId="52" hidden="1"/>
    <cellStyle name="60% - Ênfase6" xfId="2475" builtinId="52" hidden="1"/>
    <cellStyle name="60% - Ênfase6" xfId="2508" builtinId="52" hidden="1"/>
    <cellStyle name="60% - Ênfase6" xfId="2555" builtinId="52" hidden="1"/>
    <cellStyle name="60% - Ênfase6" xfId="2591" builtinId="52" hidden="1"/>
    <cellStyle name="60% - Ênfase6" xfId="2595" builtinId="52" hidden="1"/>
    <cellStyle name="60% - Ênfase6" xfId="2627" builtinId="52" hidden="1"/>
    <cellStyle name="60% - Ênfase6" xfId="2672" builtinId="52" hidden="1"/>
    <cellStyle name="60% - Ênfase6" xfId="2707" builtinId="52" hidden="1"/>
    <cellStyle name="60% - Ênfase6" xfId="2750" builtinId="52" hidden="1"/>
    <cellStyle name="60% - Ênfase6" xfId="2797" builtinId="52" hidden="1"/>
    <cellStyle name="60% - Ênfase6" xfId="2833" builtinId="52" hidden="1"/>
    <cellStyle name="60% - Ênfase6" xfId="2882" builtinId="52" hidden="1"/>
    <cellStyle name="60% - Ênfase6" xfId="2915" builtinId="52" hidden="1"/>
    <cellStyle name="60% - Ênfase6" xfId="2962" builtinId="52" hidden="1"/>
    <cellStyle name="60% - Ênfase6" xfId="2998" builtinId="52" hidden="1"/>
    <cellStyle name="60% - Ênfase6" xfId="3002" builtinId="52" hidden="1"/>
    <cellStyle name="60% - Ênfase6" xfId="3034" builtinId="52" hidden="1"/>
    <cellStyle name="60% - Ênfase6" xfId="3079" builtinId="52" hidden="1"/>
    <cellStyle name="60% - Ênfase6" xfId="3114" builtinId="52" hidden="1"/>
    <cellStyle name="60% - Ênfase6" xfId="3160" builtinId="52" hidden="1"/>
    <cellStyle name="60% - Ênfase6" xfId="3195" builtinId="52" hidden="1"/>
    <cellStyle name="60% - Ênfase6" xfId="3240" builtinId="52" hidden="1"/>
    <cellStyle name="60% - Ênfase6" xfId="3273" builtinId="52" hidden="1"/>
    <cellStyle name="60% - Ênfase6" xfId="3320" builtinId="52" hidden="1"/>
    <cellStyle name="60% - Ênfase6" xfId="3356" builtinId="52" hidden="1"/>
    <cellStyle name="60% - Ênfase6" xfId="3360" builtinId="52" hidden="1"/>
    <cellStyle name="60% - Ênfase6" xfId="3392" builtinId="52" hidden="1"/>
    <cellStyle name="60% - Ênfase6" xfId="3437" builtinId="52" hidden="1"/>
    <cellStyle name="60% - Ênfase6" xfId="3472" builtinId="52" hidden="1"/>
    <cellStyle name="Bom" xfId="11" builtinId="26" hidden="1"/>
    <cellStyle name="Bom" xfId="49" builtinId="26" hidden="1"/>
    <cellStyle name="Bom" xfId="99" builtinId="26" hidden="1"/>
    <cellStyle name="Bom" xfId="134" builtinId="26" hidden="1"/>
    <cellStyle name="Bom" xfId="177" builtinId="26" hidden="1"/>
    <cellStyle name="Bom" xfId="215" builtinId="26" hidden="1"/>
    <cellStyle name="Bom" xfId="167" builtinId="26" hidden="1"/>
    <cellStyle name="Bom" xfId="257" builtinId="26" hidden="1"/>
    <cellStyle name="Bom" xfId="295" builtinId="26" hidden="1"/>
    <cellStyle name="Bom" xfId="332" builtinId="26" hidden="1"/>
    <cellStyle name="Bom" xfId="378" builtinId="26" hidden="1"/>
    <cellStyle name="Bom" xfId="450" builtinId="26" hidden="1"/>
    <cellStyle name="Bom" xfId="488" builtinId="26" hidden="1"/>
    <cellStyle name="Bom" xfId="538" builtinId="26" hidden="1"/>
    <cellStyle name="Bom" xfId="573" builtinId="26" hidden="1"/>
    <cellStyle name="Bom" xfId="616" builtinId="26" hidden="1"/>
    <cellStyle name="Bom" xfId="654" builtinId="26" hidden="1"/>
    <cellStyle name="Bom" xfId="606" builtinId="26" hidden="1"/>
    <cellStyle name="Bom" xfId="695" builtinId="26" hidden="1"/>
    <cellStyle name="Bom" xfId="733" builtinId="26" hidden="1"/>
    <cellStyle name="Bom" xfId="770" builtinId="26" hidden="1"/>
    <cellStyle name="Bom" xfId="828" builtinId="26" hidden="1"/>
    <cellStyle name="Bom" xfId="872" builtinId="26" hidden="1"/>
    <cellStyle name="Bom" xfId="917" builtinId="26" hidden="1"/>
    <cellStyle name="Bom" xfId="952" builtinId="26" hidden="1"/>
    <cellStyle name="Bom" xfId="995" builtinId="26" hidden="1"/>
    <cellStyle name="Bom" xfId="1033" builtinId="26" hidden="1"/>
    <cellStyle name="Bom" xfId="985" builtinId="26" hidden="1"/>
    <cellStyle name="Bom" xfId="1074" builtinId="26" hidden="1"/>
    <cellStyle name="Bom" xfId="1112" builtinId="26" hidden="1"/>
    <cellStyle name="Bom" xfId="1149" builtinId="26" hidden="1"/>
    <cellStyle name="Bom" xfId="1204" builtinId="26" hidden="1"/>
    <cellStyle name="Bom" xfId="1242" builtinId="26" hidden="1"/>
    <cellStyle name="Bom" xfId="1292" builtinId="26" hidden="1"/>
    <cellStyle name="Bom" xfId="1327" builtinId="26" hidden="1"/>
    <cellStyle name="Bom" xfId="1370" builtinId="26" hidden="1"/>
    <cellStyle name="Bom" xfId="1408" builtinId="26" hidden="1"/>
    <cellStyle name="Bom" xfId="1360" builtinId="26" hidden="1"/>
    <cellStyle name="Bom" xfId="1449" builtinId="26" hidden="1"/>
    <cellStyle name="Bom" xfId="1487" builtinId="26" hidden="1"/>
    <cellStyle name="Bom" xfId="1524" builtinId="26" hidden="1"/>
    <cellStyle name="Bom" xfId="1570" builtinId="26" hidden="1"/>
    <cellStyle name="Bom" xfId="1641" builtinId="26" hidden="1"/>
    <cellStyle name="Bom" xfId="1679" builtinId="26" hidden="1"/>
    <cellStyle name="Bom" xfId="1729" builtinId="26" hidden="1"/>
    <cellStyle name="Bom" xfId="1764" builtinId="26" hidden="1"/>
    <cellStyle name="Bom" xfId="1807" builtinId="26" hidden="1"/>
    <cellStyle name="Bom" xfId="1845" builtinId="26" hidden="1"/>
    <cellStyle name="Bom" xfId="1797" builtinId="26" hidden="1"/>
    <cellStyle name="Bom" xfId="1886" builtinId="26" hidden="1"/>
    <cellStyle name="Bom" xfId="1924" builtinId="26" hidden="1"/>
    <cellStyle name="Bom" xfId="1961" builtinId="26" hidden="1"/>
    <cellStyle name="Bom" xfId="2019" builtinId="26" hidden="1"/>
    <cellStyle name="Bom" xfId="2063" builtinId="26" hidden="1"/>
    <cellStyle name="Bom" xfId="2108" builtinId="26" hidden="1"/>
    <cellStyle name="Bom" xfId="2143" builtinId="26" hidden="1"/>
    <cellStyle name="Bom" xfId="2186" builtinId="26" hidden="1"/>
    <cellStyle name="Bom" xfId="2224" builtinId="26" hidden="1"/>
    <cellStyle name="Bom" xfId="2176" builtinId="26" hidden="1"/>
    <cellStyle name="Bom" xfId="2265" builtinId="26" hidden="1"/>
    <cellStyle name="Bom" xfId="2303" builtinId="26" hidden="1"/>
    <cellStyle name="Bom" xfId="2340" builtinId="26" hidden="1"/>
    <cellStyle name="Bom" xfId="1623" builtinId="26" hidden="1"/>
    <cellStyle name="Bom" xfId="2397" builtinId="26" hidden="1"/>
    <cellStyle name="Bom" xfId="2442" builtinId="26" hidden="1"/>
    <cellStyle name="Bom" xfId="2477" builtinId="26" hidden="1"/>
    <cellStyle name="Bom" xfId="2520" builtinId="26" hidden="1"/>
    <cellStyle name="Bom" xfId="2558" builtinId="26" hidden="1"/>
    <cellStyle name="Bom" xfId="2510" builtinId="26" hidden="1"/>
    <cellStyle name="Bom" xfId="2599" builtinId="26" hidden="1"/>
    <cellStyle name="Bom" xfId="2637" builtinId="26" hidden="1"/>
    <cellStyle name="Bom" xfId="2674" builtinId="26" hidden="1"/>
    <cellStyle name="Bom" xfId="2715" builtinId="26" hidden="1"/>
    <cellStyle name="Bom" xfId="2762" builtinId="26" hidden="1"/>
    <cellStyle name="Bom" xfId="2800" builtinId="26" hidden="1"/>
    <cellStyle name="Bom" xfId="2849" builtinId="26" hidden="1"/>
    <cellStyle name="Bom" xfId="2884" builtinId="26" hidden="1"/>
    <cellStyle name="Bom" xfId="2927" builtinId="26" hidden="1"/>
    <cellStyle name="Bom" xfId="2965" builtinId="26" hidden="1"/>
    <cellStyle name="Bom" xfId="2917" builtinId="26" hidden="1"/>
    <cellStyle name="Bom" xfId="3006" builtinId="26" hidden="1"/>
    <cellStyle name="Bom" xfId="3044" builtinId="26" hidden="1"/>
    <cellStyle name="Bom" xfId="3081" builtinId="26" hidden="1"/>
    <cellStyle name="Bom" xfId="3127" builtinId="26" hidden="1"/>
    <cellStyle name="Bom" xfId="3162" builtinId="26" hidden="1"/>
    <cellStyle name="Bom" xfId="3207" builtinId="26" hidden="1"/>
    <cellStyle name="Bom" xfId="3242" builtinId="26" hidden="1"/>
    <cellStyle name="Bom" xfId="3285" builtinId="26" hidden="1"/>
    <cellStyle name="Bom" xfId="3323" builtinId="26" hidden="1"/>
    <cellStyle name="Bom" xfId="3275" builtinId="26" hidden="1"/>
    <cellStyle name="Bom" xfId="3364" builtinId="26" hidden="1"/>
    <cellStyle name="Bom" xfId="3402" builtinId="26" hidden="1"/>
    <cellStyle name="Bom" xfId="3439" builtinId="26" hidden="1"/>
    <cellStyle name="Cálculo" xfId="16" builtinId="22" hidden="1"/>
    <cellStyle name="Cálculo" xfId="53" builtinId="22" hidden="1"/>
    <cellStyle name="Cálculo" xfId="104" builtinId="22" hidden="1"/>
    <cellStyle name="Cálculo" xfId="137" builtinId="22" hidden="1"/>
    <cellStyle name="Cálculo" xfId="182" builtinId="22" hidden="1"/>
    <cellStyle name="Cálculo" xfId="219" builtinId="22" hidden="1"/>
    <cellStyle name="Cálculo" xfId="141" builtinId="22" hidden="1"/>
    <cellStyle name="Cálculo" xfId="259" builtinId="22" hidden="1"/>
    <cellStyle name="Cálculo" xfId="300" builtinId="22" hidden="1"/>
    <cellStyle name="Cálculo" xfId="336" builtinId="22" hidden="1"/>
    <cellStyle name="Cálculo" xfId="383" builtinId="22" hidden="1"/>
    <cellStyle name="Cálculo" xfId="455" builtinId="22" hidden="1"/>
    <cellStyle name="Cálculo" xfId="492" builtinId="22" hidden="1"/>
    <cellStyle name="Cálculo" xfId="543" builtinId="22" hidden="1"/>
    <cellStyle name="Cálculo" xfId="576" builtinId="22" hidden="1"/>
    <cellStyle name="Cálculo" xfId="621" builtinId="22" hidden="1"/>
    <cellStyle name="Cálculo" xfId="658" builtinId="22" hidden="1"/>
    <cellStyle name="Cálculo" xfId="580" builtinId="22" hidden="1"/>
    <cellStyle name="Cálculo" xfId="697" builtinId="22" hidden="1"/>
    <cellStyle name="Cálculo" xfId="738" builtinId="22" hidden="1"/>
    <cellStyle name="Cálculo" xfId="774" builtinId="22" hidden="1"/>
    <cellStyle name="Cálculo" xfId="805" builtinId="22" hidden="1"/>
    <cellStyle name="Cálculo" xfId="876" builtinId="22" hidden="1"/>
    <cellStyle name="Cálculo" xfId="922" builtinId="22" hidden="1"/>
    <cellStyle name="Cálculo" xfId="955" builtinId="22" hidden="1"/>
    <cellStyle name="Cálculo" xfId="1000" builtinId="22" hidden="1"/>
    <cellStyle name="Cálculo" xfId="1037" builtinId="22" hidden="1"/>
    <cellStyle name="Cálculo" xfId="959" builtinId="22" hidden="1"/>
    <cellStyle name="Cálculo" xfId="1076" builtinId="22" hidden="1"/>
    <cellStyle name="Cálculo" xfId="1117" builtinId="22" hidden="1"/>
    <cellStyle name="Cálculo" xfId="1153" builtinId="22" hidden="1"/>
    <cellStyle name="Cálculo" xfId="1209" builtinId="22" hidden="1"/>
    <cellStyle name="Cálculo" xfId="1246" builtinId="22" hidden="1"/>
    <cellStyle name="Cálculo" xfId="1297" builtinId="22" hidden="1"/>
    <cellStyle name="Cálculo" xfId="1330" builtinId="22" hidden="1"/>
    <cellStyle name="Cálculo" xfId="1375" builtinId="22" hidden="1"/>
    <cellStyle name="Cálculo" xfId="1412" builtinId="22" hidden="1"/>
    <cellStyle name="Cálculo" xfId="1334" builtinId="22" hidden="1"/>
    <cellStyle name="Cálculo" xfId="1451" builtinId="22" hidden="1"/>
    <cellStyle name="Cálculo" xfId="1492" builtinId="22" hidden="1"/>
    <cellStyle name="Cálculo" xfId="1528" builtinId="22" hidden="1"/>
    <cellStyle name="Cálculo" xfId="1575" builtinId="22" hidden="1"/>
    <cellStyle name="Cálculo" xfId="1646" builtinId="22" hidden="1"/>
    <cellStyle name="Cálculo" xfId="1683" builtinId="22" hidden="1"/>
    <cellStyle name="Cálculo" xfId="1734" builtinId="22" hidden="1"/>
    <cellStyle name="Cálculo" xfId="1767" builtinId="22" hidden="1"/>
    <cellStyle name="Cálculo" xfId="1812" builtinId="22" hidden="1"/>
    <cellStyle name="Cálculo" xfId="1849" builtinId="22" hidden="1"/>
    <cellStyle name="Cálculo" xfId="1771" builtinId="22" hidden="1"/>
    <cellStyle name="Cálculo" xfId="1888" builtinId="22" hidden="1"/>
    <cellStyle name="Cálculo" xfId="1929" builtinId="22" hidden="1"/>
    <cellStyle name="Cálculo" xfId="1965" builtinId="22" hidden="1"/>
    <cellStyle name="Cálculo" xfId="1996" builtinId="22" hidden="1"/>
    <cellStyle name="Cálculo" xfId="2067" builtinId="22" hidden="1"/>
    <cellStyle name="Cálculo" xfId="2113" builtinId="22" hidden="1"/>
    <cellStyle name="Cálculo" xfId="2146" builtinId="22" hidden="1"/>
    <cellStyle name="Cálculo" xfId="2191" builtinId="22" hidden="1"/>
    <cellStyle name="Cálculo" xfId="2228" builtinId="22" hidden="1"/>
    <cellStyle name="Cálculo" xfId="2150" builtinId="22" hidden="1"/>
    <cellStyle name="Cálculo" xfId="2267" builtinId="22" hidden="1"/>
    <cellStyle name="Cálculo" xfId="2308" builtinId="22" hidden="1"/>
    <cellStyle name="Cálculo" xfId="2344" builtinId="22" hidden="1"/>
    <cellStyle name="Cálculo" xfId="2031" builtinId="22" hidden="1"/>
    <cellStyle name="Cálculo" xfId="2401" builtinId="22" hidden="1"/>
    <cellStyle name="Cálculo" xfId="2447" builtinId="22" hidden="1"/>
    <cellStyle name="Cálculo" xfId="2480" builtinId="22" hidden="1"/>
    <cellStyle name="Cálculo" xfId="2525" builtinId="22" hidden="1"/>
    <cellStyle name="Cálculo" xfId="2562" builtinId="22" hidden="1"/>
    <cellStyle name="Cálculo" xfId="2484" builtinId="22" hidden="1"/>
    <cellStyle name="Cálculo" xfId="2601" builtinId="22" hidden="1"/>
    <cellStyle name="Cálculo" xfId="2642" builtinId="22" hidden="1"/>
    <cellStyle name="Cálculo" xfId="2678" builtinId="22" hidden="1"/>
    <cellStyle name="Cálculo" xfId="2720" builtinId="22" hidden="1"/>
    <cellStyle name="Cálculo" xfId="2767" builtinId="22" hidden="1"/>
    <cellStyle name="Cálculo" xfId="2804" builtinId="22" hidden="1"/>
    <cellStyle name="Cálculo" xfId="2854" builtinId="22" hidden="1"/>
    <cellStyle name="Cálculo" xfId="2887" builtinId="22" hidden="1"/>
    <cellStyle name="Cálculo" xfId="2932" builtinId="22" hidden="1"/>
    <cellStyle name="Cálculo" xfId="2969" builtinId="22" hidden="1"/>
    <cellStyle name="Cálculo" xfId="2891" builtinId="22" hidden="1"/>
    <cellStyle name="Cálculo" xfId="3008" builtinId="22" hidden="1"/>
    <cellStyle name="Cálculo" xfId="3049" builtinId="22" hidden="1"/>
    <cellStyle name="Cálculo" xfId="3085" builtinId="22" hidden="1"/>
    <cellStyle name="Cálculo" xfId="3116" builtinId="22" hidden="1"/>
    <cellStyle name="Cálculo" xfId="3166" builtinId="22" hidden="1"/>
    <cellStyle name="Cálculo" xfId="3212" builtinId="22" hidden="1"/>
    <cellStyle name="Cálculo" xfId="3245" builtinId="22" hidden="1"/>
    <cellStyle name="Cálculo" xfId="3290" builtinId="22" hidden="1"/>
    <cellStyle name="Cálculo" xfId="3327" builtinId="22" hidden="1"/>
    <cellStyle name="Cálculo" xfId="3249" builtinId="22" hidden="1"/>
    <cellStyle name="Cálculo" xfId="3366" builtinId="22" hidden="1"/>
    <cellStyle name="Cálculo" xfId="3407" builtinId="22" hidden="1"/>
    <cellStyle name="Cálculo" xfId="3443" builtinId="22" hidden="1"/>
    <cellStyle name="Célula de Verificação" xfId="18" builtinId="23" hidden="1"/>
    <cellStyle name="Célula de Verificação" xfId="55" builtinId="23" hidden="1"/>
    <cellStyle name="Célula de Verificação" xfId="106" builtinId="23" hidden="1"/>
    <cellStyle name="Célula de Verificação" xfId="139" builtinId="23" hidden="1"/>
    <cellStyle name="Célula de Verificação" xfId="184" builtinId="23" hidden="1"/>
    <cellStyle name="Célula de Verificação" xfId="221" builtinId="23" hidden="1"/>
    <cellStyle name="Célula de Verificação" xfId="135" builtinId="23" hidden="1"/>
    <cellStyle name="Célula de Verificação" xfId="261" builtinId="23" hidden="1"/>
    <cellStyle name="Célula de Verificação" xfId="302" builtinId="23" hidden="1"/>
    <cellStyle name="Célula de Verificação" xfId="338" builtinId="23" hidden="1"/>
    <cellStyle name="Célula de Verificação" xfId="385" builtinId="23" hidden="1"/>
    <cellStyle name="Célula de Verificação" xfId="457" builtinId="23" hidden="1"/>
    <cellStyle name="Célula de Verificação" xfId="494" builtinId="23" hidden="1"/>
    <cellStyle name="Célula de Verificação" xfId="545" builtinId="23" hidden="1"/>
    <cellStyle name="Célula de Verificação" xfId="578" builtinId="23" hidden="1"/>
    <cellStyle name="Célula de Verificação" xfId="623" builtinId="23" hidden="1"/>
    <cellStyle name="Célula de Verificação" xfId="660" builtinId="23" hidden="1"/>
    <cellStyle name="Célula de Verificação" xfId="574" builtinId="23" hidden="1"/>
    <cellStyle name="Célula de Verificação" xfId="699" builtinId="23" hidden="1"/>
    <cellStyle name="Célula de Verificação" xfId="740" builtinId="23" hidden="1"/>
    <cellStyle name="Célula de Verificação" xfId="776" builtinId="23" hidden="1"/>
    <cellStyle name="Célula de Verificação" xfId="439" builtinId="23" hidden="1"/>
    <cellStyle name="Célula de Verificação" xfId="878" builtinId="23" hidden="1"/>
    <cellStyle name="Célula de Verificação" xfId="924" builtinId="23" hidden="1"/>
    <cellStyle name="Célula de Verificação" xfId="957" builtinId="23" hidden="1"/>
    <cellStyle name="Célula de Verificação" xfId="1002" builtinId="23" hidden="1"/>
    <cellStyle name="Célula de Verificação" xfId="1039" builtinId="23" hidden="1"/>
    <cellStyle name="Célula de Verificação" xfId="953" builtinId="23" hidden="1"/>
    <cellStyle name="Célula de Verificação" xfId="1078" builtinId="23" hidden="1"/>
    <cellStyle name="Célula de Verificação" xfId="1119" builtinId="23" hidden="1"/>
    <cellStyle name="Célula de Verificação" xfId="1155" builtinId="23" hidden="1"/>
    <cellStyle name="Célula de Verificação" xfId="1211" builtinId="23" hidden="1"/>
    <cellStyle name="Célula de Verificação" xfId="1248" builtinId="23" hidden="1"/>
    <cellStyle name="Célula de Verificação" xfId="1299" builtinId="23" hidden="1"/>
    <cellStyle name="Célula de Verificação" xfId="1332" builtinId="23" hidden="1"/>
    <cellStyle name="Célula de Verificação" xfId="1377" builtinId="23" hidden="1"/>
    <cellStyle name="Célula de Verificação" xfId="1414" builtinId="23" hidden="1"/>
    <cellStyle name="Célula de Verificação" xfId="1328" builtinId="23" hidden="1"/>
    <cellStyle name="Célula de Verificação" xfId="1453" builtinId="23" hidden="1"/>
    <cellStyle name="Célula de Verificação" xfId="1494" builtinId="23" hidden="1"/>
    <cellStyle name="Célula de Verificação" xfId="1530" builtinId="23" hidden="1"/>
    <cellStyle name="Célula de Verificação" xfId="1577" builtinId="23" hidden="1"/>
    <cellStyle name="Célula de Verificação" xfId="1648" builtinId="23" hidden="1"/>
    <cellStyle name="Célula de Verificação" xfId="1685" builtinId="23" hidden="1"/>
    <cellStyle name="Célula de Verificação" xfId="1736" builtinId="23" hidden="1"/>
    <cellStyle name="Célula de Verificação" xfId="1769" builtinId="23" hidden="1"/>
    <cellStyle name="Célula de Verificação" xfId="1814" builtinId="23" hidden="1"/>
    <cellStyle name="Célula de Verificação" xfId="1851" builtinId="23" hidden="1"/>
    <cellStyle name="Célula de Verificação" xfId="1765" builtinId="23" hidden="1"/>
    <cellStyle name="Célula de Verificação" xfId="1890" builtinId="23" hidden="1"/>
    <cellStyle name="Célula de Verificação" xfId="1931" builtinId="23" hidden="1"/>
    <cellStyle name="Célula de Verificação" xfId="1967" builtinId="23" hidden="1"/>
    <cellStyle name="Célula de Verificação" xfId="1630" builtinId="23" hidden="1"/>
    <cellStyle name="Célula de Verificação" xfId="2069" builtinId="23" hidden="1"/>
    <cellStyle name="Célula de Verificação" xfId="2115" builtinId="23" hidden="1"/>
    <cellStyle name="Célula de Verificação" xfId="2148" builtinId="23" hidden="1"/>
    <cellStyle name="Célula de Verificação" xfId="2193" builtinId="23" hidden="1"/>
    <cellStyle name="Célula de Verificação" xfId="2230" builtinId="23" hidden="1"/>
    <cellStyle name="Célula de Verificação" xfId="2144" builtinId="23" hidden="1"/>
    <cellStyle name="Célula de Verificação" xfId="2269" builtinId="23" hidden="1"/>
    <cellStyle name="Célula de Verificação" xfId="2310" builtinId="23" hidden="1"/>
    <cellStyle name="Célula de Verificação" xfId="2346" builtinId="23" hidden="1"/>
    <cellStyle name="Célula de Verificação" xfId="2016" builtinId="23" hidden="1"/>
    <cellStyle name="Célula de Verificação" xfId="2403" builtinId="23" hidden="1"/>
    <cellStyle name="Célula de Verificação" xfId="2449" builtinId="23" hidden="1"/>
    <cellStyle name="Célula de Verificação" xfId="2482" builtinId="23" hidden="1"/>
    <cellStyle name="Célula de Verificação" xfId="2527" builtinId="23" hidden="1"/>
    <cellStyle name="Célula de Verificação" xfId="2564" builtinId="23" hidden="1"/>
    <cellStyle name="Célula de Verificação" xfId="2478" builtinId="23" hidden="1"/>
    <cellStyle name="Célula de Verificação" xfId="2603" builtinId="23" hidden="1"/>
    <cellStyle name="Célula de Verificação" xfId="2644" builtinId="23" hidden="1"/>
    <cellStyle name="Célula de Verificação" xfId="2680" builtinId="23" hidden="1"/>
    <cellStyle name="Célula de Verificação" xfId="2722" builtinId="23" hidden="1"/>
    <cellStyle name="Célula de Verificação" xfId="2769" builtinId="23" hidden="1"/>
    <cellStyle name="Célula de Verificação" xfId="2806" builtinId="23" hidden="1"/>
    <cellStyle name="Célula de Verificação" xfId="2856" builtinId="23" hidden="1"/>
    <cellStyle name="Célula de Verificação" xfId="2889" builtinId="23" hidden="1"/>
    <cellStyle name="Célula de Verificação" xfId="2934" builtinId="23" hidden="1"/>
    <cellStyle name="Célula de Verificação" xfId="2971" builtinId="23" hidden="1"/>
    <cellStyle name="Célula de Verificação" xfId="2885" builtinId="23" hidden="1"/>
    <cellStyle name="Célula de Verificação" xfId="3010" builtinId="23" hidden="1"/>
    <cellStyle name="Célula de Verificação" xfId="3051" builtinId="23" hidden="1"/>
    <cellStyle name="Célula de Verificação" xfId="3087" builtinId="23" hidden="1"/>
    <cellStyle name="Célula de Verificação" xfId="2751" builtinId="23" hidden="1"/>
    <cellStyle name="Célula de Verificação" xfId="3168" builtinId="23" hidden="1"/>
    <cellStyle name="Célula de Verificação" xfId="3214" builtinId="23" hidden="1"/>
    <cellStyle name="Célula de Verificação" xfId="3247" builtinId="23" hidden="1"/>
    <cellStyle name="Célula de Verificação" xfId="3292" builtinId="23" hidden="1"/>
    <cellStyle name="Célula de Verificação" xfId="3329" builtinId="23" hidden="1"/>
    <cellStyle name="Célula de Verificação" xfId="3243" builtinId="23" hidden="1"/>
    <cellStyle name="Célula de Verificação" xfId="3368" builtinId="23" hidden="1"/>
    <cellStyle name="Célula de Verificação" xfId="3409" builtinId="23" hidden="1"/>
    <cellStyle name="Célula de Verificação" xfId="3445" builtinId="23" hidden="1"/>
    <cellStyle name="Célula Vinculada" xfId="17" builtinId="24" hidden="1"/>
    <cellStyle name="Célula Vinculada" xfId="54" builtinId="24" hidden="1"/>
    <cellStyle name="Célula Vinculada" xfId="105" builtinId="24" hidden="1"/>
    <cellStyle name="Célula Vinculada" xfId="138" builtinId="24" hidden="1"/>
    <cellStyle name="Célula Vinculada" xfId="183" builtinId="24" hidden="1"/>
    <cellStyle name="Célula Vinculada" xfId="220" builtinId="24" hidden="1"/>
    <cellStyle name="Célula Vinculada" xfId="140" builtinId="24" hidden="1"/>
    <cellStyle name="Célula Vinculada" xfId="260" builtinId="24" hidden="1"/>
    <cellStyle name="Célula Vinculada" xfId="301" builtinId="24" hidden="1"/>
    <cellStyle name="Célula Vinculada" xfId="337" builtinId="24" hidden="1"/>
    <cellStyle name="Célula Vinculada" xfId="384" builtinId="24" hidden="1"/>
    <cellStyle name="Célula Vinculada" xfId="456" builtinId="24" hidden="1"/>
    <cellStyle name="Célula Vinculada" xfId="493" builtinId="24" hidden="1"/>
    <cellStyle name="Célula Vinculada" xfId="544" builtinId="24" hidden="1"/>
    <cellStyle name="Célula Vinculada" xfId="577" builtinId="24" hidden="1"/>
    <cellStyle name="Célula Vinculada" xfId="622" builtinId="24" hidden="1"/>
    <cellStyle name="Célula Vinculada" xfId="659" builtinId="24" hidden="1"/>
    <cellStyle name="Célula Vinculada" xfId="579" builtinId="24" hidden="1"/>
    <cellStyle name="Célula Vinculada" xfId="698" builtinId="24" hidden="1"/>
    <cellStyle name="Célula Vinculada" xfId="739" builtinId="24" hidden="1"/>
    <cellStyle name="Célula Vinculada" xfId="775" builtinId="24" hidden="1"/>
    <cellStyle name="Célula Vinculada" xfId="810" builtinId="24" hidden="1"/>
    <cellStyle name="Célula Vinculada" xfId="877" builtinId="24" hidden="1"/>
    <cellStyle name="Célula Vinculada" xfId="923" builtinId="24" hidden="1"/>
    <cellStyle name="Célula Vinculada" xfId="956" builtinId="24" hidden="1"/>
    <cellStyle name="Célula Vinculada" xfId="1001" builtinId="24" hidden="1"/>
    <cellStyle name="Célula Vinculada" xfId="1038" builtinId="24" hidden="1"/>
    <cellStyle name="Célula Vinculada" xfId="958" builtinId="24" hidden="1"/>
    <cellStyle name="Célula Vinculada" xfId="1077" builtinId="24" hidden="1"/>
    <cellStyle name="Célula Vinculada" xfId="1118" builtinId="24" hidden="1"/>
    <cellStyle name="Célula Vinculada" xfId="1154" builtinId="24" hidden="1"/>
    <cellStyle name="Célula Vinculada" xfId="1210" builtinId="24" hidden="1"/>
    <cellStyle name="Célula Vinculada" xfId="1247" builtinId="24" hidden="1"/>
    <cellStyle name="Célula Vinculada" xfId="1298" builtinId="24" hidden="1"/>
    <cellStyle name="Célula Vinculada" xfId="1331" builtinId="24" hidden="1"/>
    <cellStyle name="Célula Vinculada" xfId="1376" builtinId="24" hidden="1"/>
    <cellStyle name="Célula Vinculada" xfId="1413" builtinId="24" hidden="1"/>
    <cellStyle name="Célula Vinculada" xfId="1333" builtinId="24" hidden="1"/>
    <cellStyle name="Célula Vinculada" xfId="1452" builtinId="24" hidden="1"/>
    <cellStyle name="Célula Vinculada" xfId="1493" builtinId="24" hidden="1"/>
    <cellStyle name="Célula Vinculada" xfId="1529" builtinId="24" hidden="1"/>
    <cellStyle name="Célula Vinculada" xfId="1576" builtinId="24" hidden="1"/>
    <cellStyle name="Célula Vinculada" xfId="1647" builtinId="24" hidden="1"/>
    <cellStyle name="Célula Vinculada" xfId="1684" builtinId="24" hidden="1"/>
    <cellStyle name="Célula Vinculada" xfId="1735" builtinId="24" hidden="1"/>
    <cellStyle name="Célula Vinculada" xfId="1768" builtinId="24" hidden="1"/>
    <cellStyle name="Célula Vinculada" xfId="1813" builtinId="24" hidden="1"/>
    <cellStyle name="Célula Vinculada" xfId="1850" builtinId="24" hidden="1"/>
    <cellStyle name="Célula Vinculada" xfId="1770" builtinId="24" hidden="1"/>
    <cellStyle name="Célula Vinculada" xfId="1889" builtinId="24" hidden="1"/>
    <cellStyle name="Célula Vinculada" xfId="1930" builtinId="24" hidden="1"/>
    <cellStyle name="Célula Vinculada" xfId="1966" builtinId="24" hidden="1"/>
    <cellStyle name="Célula Vinculada" xfId="2001" builtinId="24" hidden="1"/>
    <cellStyle name="Célula Vinculada" xfId="2068" builtinId="24" hidden="1"/>
    <cellStyle name="Célula Vinculada" xfId="2114" builtinId="24" hidden="1"/>
    <cellStyle name="Célula Vinculada" xfId="2147" builtinId="24" hidden="1"/>
    <cellStyle name="Célula Vinculada" xfId="2192" builtinId="24" hidden="1"/>
    <cellStyle name="Célula Vinculada" xfId="2229" builtinId="24" hidden="1"/>
    <cellStyle name="Célula Vinculada" xfId="2149" builtinId="24" hidden="1"/>
    <cellStyle name="Célula Vinculada" xfId="2268" builtinId="24" hidden="1"/>
    <cellStyle name="Célula Vinculada" xfId="2309" builtinId="24" hidden="1"/>
    <cellStyle name="Célula Vinculada" xfId="2345" builtinId="24" hidden="1"/>
    <cellStyle name="Célula Vinculada" xfId="1626" builtinId="24" hidden="1"/>
    <cellStyle name="Célula Vinculada" xfId="2402" builtinId="24" hidden="1"/>
    <cellStyle name="Célula Vinculada" xfId="2448" builtinId="24" hidden="1"/>
    <cellStyle name="Célula Vinculada" xfId="2481" builtinId="24" hidden="1"/>
    <cellStyle name="Célula Vinculada" xfId="2526" builtinId="24" hidden="1"/>
    <cellStyle name="Célula Vinculada" xfId="2563" builtinId="24" hidden="1"/>
    <cellStyle name="Célula Vinculada" xfId="2483" builtinId="24" hidden="1"/>
    <cellStyle name="Célula Vinculada" xfId="2602" builtinId="24" hidden="1"/>
    <cellStyle name="Célula Vinculada" xfId="2643" builtinId="24" hidden="1"/>
    <cellStyle name="Célula Vinculada" xfId="2679" builtinId="24" hidden="1"/>
    <cellStyle name="Célula Vinculada" xfId="2721" builtinId="24" hidden="1"/>
    <cellStyle name="Célula Vinculada" xfId="2768" builtinId="24" hidden="1"/>
    <cellStyle name="Célula Vinculada" xfId="2805" builtinId="24" hidden="1"/>
    <cellStyle name="Célula Vinculada" xfId="2855" builtinId="24" hidden="1"/>
    <cellStyle name="Célula Vinculada" xfId="2888" builtinId="24" hidden="1"/>
    <cellStyle name="Célula Vinculada" xfId="2933" builtinId="24" hidden="1"/>
    <cellStyle name="Célula Vinculada" xfId="2970" builtinId="24" hidden="1"/>
    <cellStyle name="Célula Vinculada" xfId="2890" builtinId="24" hidden="1"/>
    <cellStyle name="Célula Vinculada" xfId="3009" builtinId="24" hidden="1"/>
    <cellStyle name="Célula Vinculada" xfId="3050" builtinId="24" hidden="1"/>
    <cellStyle name="Célula Vinculada" xfId="3086" builtinId="24" hidden="1"/>
    <cellStyle name="Célula Vinculada" xfId="3119" builtinId="24" hidden="1"/>
    <cellStyle name="Célula Vinculada" xfId="3167" builtinId="24" hidden="1"/>
    <cellStyle name="Célula Vinculada" xfId="3213" builtinId="24" hidden="1"/>
    <cellStyle name="Célula Vinculada" xfId="3246" builtinId="24" hidden="1"/>
    <cellStyle name="Célula Vinculada" xfId="3291" builtinId="24" hidden="1"/>
    <cellStyle name="Célula Vinculada" xfId="3328" builtinId="24" hidden="1"/>
    <cellStyle name="Célula Vinculada" xfId="3248" builtinId="24" hidden="1"/>
    <cellStyle name="Célula Vinculada" xfId="3367" builtinId="24" hidden="1"/>
    <cellStyle name="Célula Vinculada" xfId="3408" builtinId="24" hidden="1"/>
    <cellStyle name="Célula Vinculada" xfId="3444" builtinId="24" hidden="1"/>
    <cellStyle name="Ênfase1" xfId="23" builtinId="29" hidden="1"/>
    <cellStyle name="Ênfase1" xfId="59" builtinId="29" hidden="1"/>
    <cellStyle name="Ênfase1" xfId="109" builtinId="29" hidden="1"/>
    <cellStyle name="Ênfase1" xfId="142" builtinId="29" hidden="1"/>
    <cellStyle name="Ênfase1" xfId="189" builtinId="29" hidden="1"/>
    <cellStyle name="Ênfase1" xfId="225" builtinId="29" hidden="1"/>
    <cellStyle name="Ênfase1" xfId="108" builtinId="29" hidden="1"/>
    <cellStyle name="Ênfase1" xfId="262" builtinId="29" hidden="1"/>
    <cellStyle name="Ênfase1" xfId="307" builtinId="29" hidden="1"/>
    <cellStyle name="Ênfase1" xfId="342" builtinId="29" hidden="1"/>
    <cellStyle name="Ênfase1" xfId="390" builtinId="29" hidden="1"/>
    <cellStyle name="Ênfase1" xfId="462" builtinId="29" hidden="1"/>
    <cellStyle name="Ênfase1" xfId="498" builtinId="29" hidden="1"/>
    <cellStyle name="Ênfase1" xfId="548" builtinId="29" hidden="1"/>
    <cellStyle name="Ênfase1" xfId="581" builtinId="29" hidden="1"/>
    <cellStyle name="Ênfase1" xfId="628" builtinId="29" hidden="1"/>
    <cellStyle name="Ênfase1" xfId="664" builtinId="29" hidden="1"/>
    <cellStyle name="Ênfase1" xfId="547" builtinId="29" hidden="1"/>
    <cellStyle name="Ênfase1" xfId="700" builtinId="29" hidden="1"/>
    <cellStyle name="Ênfase1" xfId="745" builtinId="29" hidden="1"/>
    <cellStyle name="Ênfase1" xfId="780" builtinId="29" hidden="1"/>
    <cellStyle name="Ênfase1" xfId="842" builtinId="29" hidden="1"/>
    <cellStyle name="Ênfase1" xfId="882" builtinId="29" hidden="1"/>
    <cellStyle name="Ênfase1" xfId="927" builtinId="29" hidden="1"/>
    <cellStyle name="Ênfase1" xfId="960" builtinId="29" hidden="1"/>
    <cellStyle name="Ênfase1" xfId="1007" builtinId="29" hidden="1"/>
    <cellStyle name="Ênfase1" xfId="1043" builtinId="29" hidden="1"/>
    <cellStyle name="Ênfase1" xfId="926" builtinId="29" hidden="1"/>
    <cellStyle name="Ênfase1" xfId="1079" builtinId="29" hidden="1"/>
    <cellStyle name="Ênfase1" xfId="1124" builtinId="29" hidden="1"/>
    <cellStyle name="Ênfase1" xfId="1159" builtinId="29" hidden="1"/>
    <cellStyle name="Ênfase1" xfId="1216" builtinId="29" hidden="1"/>
    <cellStyle name="Ênfase1" xfId="1252" builtinId="29" hidden="1"/>
    <cellStyle name="Ênfase1" xfId="1302" builtinId="29" hidden="1"/>
    <cellStyle name="Ênfase1" xfId="1335" builtinId="29" hidden="1"/>
    <cellStyle name="Ênfase1" xfId="1382" builtinId="29" hidden="1"/>
    <cellStyle name="Ênfase1" xfId="1418" builtinId="29" hidden="1"/>
    <cellStyle name="Ênfase1" xfId="1301" builtinId="29" hidden="1"/>
    <cellStyle name="Ênfase1" xfId="1454" builtinId="29" hidden="1"/>
    <cellStyle name="Ênfase1" xfId="1499" builtinId="29" hidden="1"/>
    <cellStyle name="Ênfase1" xfId="1534" builtinId="29" hidden="1"/>
    <cellStyle name="Ênfase1" xfId="1582" builtinId="29" hidden="1"/>
    <cellStyle name="Ênfase1" xfId="1653" builtinId="29" hidden="1"/>
    <cellStyle name="Ênfase1" xfId="1689" builtinId="29" hidden="1"/>
    <cellStyle name="Ênfase1" xfId="1739" builtinId="29" hidden="1"/>
    <cellStyle name="Ênfase1" xfId="1772" builtinId="29" hidden="1"/>
    <cellStyle name="Ênfase1" xfId="1819" builtinId="29" hidden="1"/>
    <cellStyle name="Ênfase1" xfId="1855" builtinId="29" hidden="1"/>
    <cellStyle name="Ênfase1" xfId="1738" builtinId="29" hidden="1"/>
    <cellStyle name="Ênfase1" xfId="1891" builtinId="29" hidden="1"/>
    <cellStyle name="Ênfase1" xfId="1936" builtinId="29" hidden="1"/>
    <cellStyle name="Ênfase1" xfId="1971" builtinId="29" hidden="1"/>
    <cellStyle name="Ênfase1" xfId="2033" builtinId="29" hidden="1"/>
    <cellStyle name="Ênfase1" xfId="2073" builtinId="29" hidden="1"/>
    <cellStyle name="Ênfase1" xfId="2118" builtinId="29" hidden="1"/>
    <cellStyle name="Ênfase1" xfId="2151" builtinId="29" hidden="1"/>
    <cellStyle name="Ênfase1" xfId="2198" builtinId="29" hidden="1"/>
    <cellStyle name="Ênfase1" xfId="2234" builtinId="29" hidden="1"/>
    <cellStyle name="Ênfase1" xfId="2117" builtinId="29" hidden="1"/>
    <cellStyle name="Ênfase1" xfId="2270" builtinId="29" hidden="1"/>
    <cellStyle name="Ênfase1" xfId="2315" builtinId="29" hidden="1"/>
    <cellStyle name="Ênfase1" xfId="2350" builtinId="29" hidden="1"/>
    <cellStyle name="Ênfase1" xfId="1193" builtinId="29" hidden="1"/>
    <cellStyle name="Ênfase1" xfId="2407" builtinId="29" hidden="1"/>
    <cellStyle name="Ênfase1" xfId="2452" builtinId="29" hidden="1"/>
    <cellStyle name="Ênfase1" xfId="2485" builtinId="29" hidden="1"/>
    <cellStyle name="Ênfase1" xfId="2532" builtinId="29" hidden="1"/>
    <cellStyle name="Ênfase1" xfId="2568" builtinId="29" hidden="1"/>
    <cellStyle name="Ênfase1" xfId="2451" builtinId="29" hidden="1"/>
    <cellStyle name="Ênfase1" xfId="2604" builtinId="29" hidden="1"/>
    <cellStyle name="Ênfase1" xfId="2649" builtinId="29" hidden="1"/>
    <cellStyle name="Ênfase1" xfId="2684" builtinId="29" hidden="1"/>
    <cellStyle name="Ênfase1" xfId="2727" builtinId="29" hidden="1"/>
    <cellStyle name="Ênfase1" xfId="2774" builtinId="29" hidden="1"/>
    <cellStyle name="Ênfase1" xfId="2810" builtinId="29" hidden="1"/>
    <cellStyle name="Ênfase1" xfId="2859" builtinId="29" hidden="1"/>
    <cellStyle name="Ênfase1" xfId="2892" builtinId="29" hidden="1"/>
    <cellStyle name="Ênfase1" xfId="2939" builtinId="29" hidden="1"/>
    <cellStyle name="Ênfase1" xfId="2975" builtinId="29" hidden="1"/>
    <cellStyle name="Ênfase1" xfId="2858" builtinId="29" hidden="1"/>
    <cellStyle name="Ênfase1" xfId="3011" builtinId="29" hidden="1"/>
    <cellStyle name="Ênfase1" xfId="3056" builtinId="29" hidden="1"/>
    <cellStyle name="Ênfase1" xfId="3091" builtinId="29" hidden="1"/>
    <cellStyle name="Ênfase1" xfId="3134" builtinId="29" hidden="1"/>
    <cellStyle name="Ênfase1" xfId="3172" builtinId="29" hidden="1"/>
    <cellStyle name="Ênfase1" xfId="3217" builtinId="29" hidden="1"/>
    <cellStyle name="Ênfase1" xfId="3250" builtinId="29" hidden="1"/>
    <cellStyle name="Ênfase1" xfId="3297" builtinId="29" hidden="1"/>
    <cellStyle name="Ênfase1" xfId="3333" builtinId="29" hidden="1"/>
    <cellStyle name="Ênfase1" xfId="3216" builtinId="29" hidden="1"/>
    <cellStyle name="Ênfase1" xfId="3369" builtinId="29" hidden="1"/>
    <cellStyle name="Ênfase1" xfId="3414" builtinId="29" hidden="1"/>
    <cellStyle name="Ênfase1" xfId="3449" builtinId="29" hidden="1"/>
    <cellStyle name="Ênfase2" xfId="27" builtinId="33" hidden="1"/>
    <cellStyle name="Ênfase2" xfId="63" builtinId="33" hidden="1"/>
    <cellStyle name="Ênfase2" xfId="113" builtinId="33" hidden="1"/>
    <cellStyle name="Ênfase2" xfId="146" builtinId="33" hidden="1"/>
    <cellStyle name="Ênfase2" xfId="193" builtinId="33" hidden="1"/>
    <cellStyle name="Ênfase2" xfId="229" builtinId="33" hidden="1"/>
    <cellStyle name="Ênfase2" xfId="100" builtinId="33" hidden="1"/>
    <cellStyle name="Ênfase2" xfId="266" builtinId="33" hidden="1"/>
    <cellStyle name="Ênfase2" xfId="311" builtinId="33" hidden="1"/>
    <cellStyle name="Ênfase2" xfId="346" builtinId="33" hidden="1"/>
    <cellStyle name="Ênfase2" xfId="394" builtinId="33" hidden="1"/>
    <cellStyle name="Ênfase2" xfId="466" builtinId="33" hidden="1"/>
    <cellStyle name="Ênfase2" xfId="502" builtinId="33" hidden="1"/>
    <cellStyle name="Ênfase2" xfId="552" builtinId="33" hidden="1"/>
    <cellStyle name="Ênfase2" xfId="585" builtinId="33" hidden="1"/>
    <cellStyle name="Ênfase2" xfId="632" builtinId="33" hidden="1"/>
    <cellStyle name="Ênfase2" xfId="668" builtinId="33" hidden="1"/>
    <cellStyle name="Ênfase2" xfId="539" builtinId="33" hidden="1"/>
    <cellStyle name="Ênfase2" xfId="704" builtinId="33" hidden="1"/>
    <cellStyle name="Ênfase2" xfId="749" builtinId="33" hidden="1"/>
    <cellStyle name="Ênfase2" xfId="784" builtinId="33" hidden="1"/>
    <cellStyle name="Ênfase2" xfId="851" builtinId="33" hidden="1"/>
    <cellStyle name="Ênfase2" xfId="886" builtinId="33" hidden="1"/>
    <cellStyle name="Ênfase2" xfId="931" builtinId="33" hidden="1"/>
    <cellStyle name="Ênfase2" xfId="964" builtinId="33" hidden="1"/>
    <cellStyle name="Ênfase2" xfId="1011" builtinId="33" hidden="1"/>
    <cellStyle name="Ênfase2" xfId="1047" builtinId="33" hidden="1"/>
    <cellStyle name="Ênfase2" xfId="918" builtinId="33" hidden="1"/>
    <cellStyle name="Ênfase2" xfId="1083" builtinId="33" hidden="1"/>
    <cellStyle name="Ênfase2" xfId="1128" builtinId="33" hidden="1"/>
    <cellStyle name="Ênfase2" xfId="1163" builtinId="33" hidden="1"/>
    <cellStyle name="Ênfase2" xfId="1220" builtinId="33" hidden="1"/>
    <cellStyle name="Ênfase2" xfId="1256" builtinId="33" hidden="1"/>
    <cellStyle name="Ênfase2" xfId="1306" builtinId="33" hidden="1"/>
    <cellStyle name="Ênfase2" xfId="1339" builtinId="33" hidden="1"/>
    <cellStyle name="Ênfase2" xfId="1386" builtinId="33" hidden="1"/>
    <cellStyle name="Ênfase2" xfId="1422" builtinId="33" hidden="1"/>
    <cellStyle name="Ênfase2" xfId="1293" builtinId="33" hidden="1"/>
    <cellStyle name="Ênfase2" xfId="1458" builtinId="33" hidden="1"/>
    <cellStyle name="Ênfase2" xfId="1503" builtinId="33" hidden="1"/>
    <cellStyle name="Ênfase2" xfId="1538" builtinId="33" hidden="1"/>
    <cellStyle name="Ênfase2" xfId="1586" builtinId="33" hidden="1"/>
    <cellStyle name="Ênfase2" xfId="1657" builtinId="33" hidden="1"/>
    <cellStyle name="Ênfase2" xfId="1693" builtinId="33" hidden="1"/>
    <cellStyle name="Ênfase2" xfId="1743" builtinId="33" hidden="1"/>
    <cellStyle name="Ênfase2" xfId="1776" builtinId="33" hidden="1"/>
    <cellStyle name="Ênfase2" xfId="1823" builtinId="33" hidden="1"/>
    <cellStyle name="Ênfase2" xfId="1859" builtinId="33" hidden="1"/>
    <cellStyle name="Ênfase2" xfId="1730" builtinId="33" hidden="1"/>
    <cellStyle name="Ênfase2" xfId="1895" builtinId="33" hidden="1"/>
    <cellStyle name="Ênfase2" xfId="1940" builtinId="33" hidden="1"/>
    <cellStyle name="Ênfase2" xfId="1975" builtinId="33" hidden="1"/>
    <cellStyle name="Ênfase2" xfId="2042" builtinId="33" hidden="1"/>
    <cellStyle name="Ênfase2" xfId="2077" builtinId="33" hidden="1"/>
    <cellStyle name="Ênfase2" xfId="2122" builtinId="33" hidden="1"/>
    <cellStyle name="Ênfase2" xfId="2155" builtinId="33" hidden="1"/>
    <cellStyle name="Ênfase2" xfId="2202" builtinId="33" hidden="1"/>
    <cellStyle name="Ênfase2" xfId="2238" builtinId="33" hidden="1"/>
    <cellStyle name="Ênfase2" xfId="2109" builtinId="33" hidden="1"/>
    <cellStyle name="Ênfase2" xfId="2274" builtinId="33" hidden="1"/>
    <cellStyle name="Ênfase2" xfId="2319" builtinId="33" hidden="1"/>
    <cellStyle name="Ênfase2" xfId="2354" builtinId="33" hidden="1"/>
    <cellStyle name="Ênfase2" xfId="1194" builtinId="33" hidden="1"/>
    <cellStyle name="Ênfase2" xfId="2411" builtinId="33" hidden="1"/>
    <cellStyle name="Ênfase2" xfId="2456" builtinId="33" hidden="1"/>
    <cellStyle name="Ênfase2" xfId="2489" builtinId="33" hidden="1"/>
    <cellStyle name="Ênfase2" xfId="2536" builtinId="33" hidden="1"/>
    <cellStyle name="Ênfase2" xfId="2572" builtinId="33" hidden="1"/>
    <cellStyle name="Ênfase2" xfId="2443" builtinId="33" hidden="1"/>
    <cellStyle name="Ênfase2" xfId="2608" builtinId="33" hidden="1"/>
    <cellStyle name="Ênfase2" xfId="2653" builtinId="33" hidden="1"/>
    <cellStyle name="Ênfase2" xfId="2688" builtinId="33" hidden="1"/>
    <cellStyle name="Ênfase2" xfId="2731" builtinId="33" hidden="1"/>
    <cellStyle name="Ênfase2" xfId="2778" builtinId="33" hidden="1"/>
    <cellStyle name="Ênfase2" xfId="2814" builtinId="33" hidden="1"/>
    <cellStyle name="Ênfase2" xfId="2863" builtinId="33" hidden="1"/>
    <cellStyle name="Ênfase2" xfId="2896" builtinId="33" hidden="1"/>
    <cellStyle name="Ênfase2" xfId="2943" builtinId="33" hidden="1"/>
    <cellStyle name="Ênfase2" xfId="2979" builtinId="33" hidden="1"/>
    <cellStyle name="Ênfase2" xfId="2850" builtinId="33" hidden="1"/>
    <cellStyle name="Ênfase2" xfId="3015" builtinId="33" hidden="1"/>
    <cellStyle name="Ênfase2" xfId="3060" builtinId="33" hidden="1"/>
    <cellStyle name="Ênfase2" xfId="3095" builtinId="33" hidden="1"/>
    <cellStyle name="Ênfase2" xfId="3141" builtinId="33" hidden="1"/>
    <cellStyle name="Ênfase2" xfId="3176" builtinId="33" hidden="1"/>
    <cellStyle name="Ênfase2" xfId="3221" builtinId="33" hidden="1"/>
    <cellStyle name="Ênfase2" xfId="3254" builtinId="33" hidden="1"/>
    <cellStyle name="Ênfase2" xfId="3301" builtinId="33" hidden="1"/>
    <cellStyle name="Ênfase2" xfId="3337" builtinId="33" hidden="1"/>
    <cellStyle name="Ênfase2" xfId="3208" builtinId="33" hidden="1"/>
    <cellStyle name="Ênfase2" xfId="3373" builtinId="33" hidden="1"/>
    <cellStyle name="Ênfase2" xfId="3418" builtinId="33" hidden="1"/>
    <cellStyle name="Ênfase2" xfId="3453" builtinId="33" hidden="1"/>
    <cellStyle name="Ênfase3" xfId="31" builtinId="37" hidden="1"/>
    <cellStyle name="Ênfase3" xfId="67" builtinId="37" hidden="1"/>
    <cellStyle name="Ênfase3" xfId="117" builtinId="37" hidden="1"/>
    <cellStyle name="Ênfase3" xfId="150" builtinId="37" hidden="1"/>
    <cellStyle name="Ênfase3" xfId="197" builtinId="37" hidden="1"/>
    <cellStyle name="Ênfase3" xfId="233" builtinId="37" hidden="1"/>
    <cellStyle name="Ênfase3" xfId="95" builtinId="37" hidden="1"/>
    <cellStyle name="Ênfase3" xfId="270" builtinId="37" hidden="1"/>
    <cellStyle name="Ênfase3" xfId="315" builtinId="37" hidden="1"/>
    <cellStyle name="Ênfase3" xfId="350" builtinId="37" hidden="1"/>
    <cellStyle name="Ênfase3" xfId="398" builtinId="37" hidden="1"/>
    <cellStyle name="Ênfase3" xfId="470" builtinId="37" hidden="1"/>
    <cellStyle name="Ênfase3" xfId="506" builtinId="37" hidden="1"/>
    <cellStyle name="Ênfase3" xfId="556" builtinId="37" hidden="1"/>
    <cellStyle name="Ênfase3" xfId="589" builtinId="37" hidden="1"/>
    <cellStyle name="Ênfase3" xfId="636" builtinId="37" hidden="1"/>
    <cellStyle name="Ênfase3" xfId="672" builtinId="37" hidden="1"/>
    <cellStyle name="Ênfase3" xfId="534" builtinId="37" hidden="1"/>
    <cellStyle name="Ênfase3" xfId="708" builtinId="37" hidden="1"/>
    <cellStyle name="Ênfase3" xfId="753" builtinId="37" hidden="1"/>
    <cellStyle name="Ênfase3" xfId="788" builtinId="37" hidden="1"/>
    <cellStyle name="Ênfase3" xfId="855" builtinId="37" hidden="1"/>
    <cellStyle name="Ênfase3" xfId="890" builtinId="37" hidden="1"/>
    <cellStyle name="Ênfase3" xfId="935" builtinId="37" hidden="1"/>
    <cellStyle name="Ênfase3" xfId="968" builtinId="37" hidden="1"/>
    <cellStyle name="Ênfase3" xfId="1015" builtinId="37" hidden="1"/>
    <cellStyle name="Ênfase3" xfId="1051" builtinId="37" hidden="1"/>
    <cellStyle name="Ênfase3" xfId="913" builtinId="37" hidden="1"/>
    <cellStyle name="Ênfase3" xfId="1087" builtinId="37" hidden="1"/>
    <cellStyle name="Ênfase3" xfId="1132" builtinId="37" hidden="1"/>
    <cellStyle name="Ênfase3" xfId="1167" builtinId="37" hidden="1"/>
    <cellStyle name="Ênfase3" xfId="1224" builtinId="37" hidden="1"/>
    <cellStyle name="Ênfase3" xfId="1260" builtinId="37" hidden="1"/>
    <cellStyle name="Ênfase3" xfId="1310" builtinId="37" hidden="1"/>
    <cellStyle name="Ênfase3" xfId="1343" builtinId="37" hidden="1"/>
    <cellStyle name="Ênfase3" xfId="1390" builtinId="37" hidden="1"/>
    <cellStyle name="Ênfase3" xfId="1426" builtinId="37" hidden="1"/>
    <cellStyle name="Ênfase3" xfId="1288" builtinId="37" hidden="1"/>
    <cellStyle name="Ênfase3" xfId="1462" builtinId="37" hidden="1"/>
    <cellStyle name="Ênfase3" xfId="1507" builtinId="37" hidden="1"/>
    <cellStyle name="Ênfase3" xfId="1542" builtinId="37" hidden="1"/>
    <cellStyle name="Ênfase3" xfId="1590" builtinId="37" hidden="1"/>
    <cellStyle name="Ênfase3" xfId="1661" builtinId="37" hidden="1"/>
    <cellStyle name="Ênfase3" xfId="1697" builtinId="37" hidden="1"/>
    <cellStyle name="Ênfase3" xfId="1747" builtinId="37" hidden="1"/>
    <cellStyle name="Ênfase3" xfId="1780" builtinId="37" hidden="1"/>
    <cellStyle name="Ênfase3" xfId="1827" builtinId="37" hidden="1"/>
    <cellStyle name="Ênfase3" xfId="1863" builtinId="37" hidden="1"/>
    <cellStyle name="Ênfase3" xfId="1725" builtinId="37" hidden="1"/>
    <cellStyle name="Ênfase3" xfId="1899" builtinId="37" hidden="1"/>
    <cellStyle name="Ênfase3" xfId="1944" builtinId="37" hidden="1"/>
    <cellStyle name="Ênfase3" xfId="1979" builtinId="37" hidden="1"/>
    <cellStyle name="Ênfase3" xfId="2046" builtinId="37" hidden="1"/>
    <cellStyle name="Ênfase3" xfId="2081" builtinId="37" hidden="1"/>
    <cellStyle name="Ênfase3" xfId="2126" builtinId="37" hidden="1"/>
    <cellStyle name="Ênfase3" xfId="2159" builtinId="37" hidden="1"/>
    <cellStyle name="Ênfase3" xfId="2206" builtinId="37" hidden="1"/>
    <cellStyle name="Ênfase3" xfId="2242" builtinId="37" hidden="1"/>
    <cellStyle name="Ênfase3" xfId="2104" builtinId="37" hidden="1"/>
    <cellStyle name="Ênfase3" xfId="2278" builtinId="37" hidden="1"/>
    <cellStyle name="Ênfase3" xfId="2323" builtinId="37" hidden="1"/>
    <cellStyle name="Ênfase3" xfId="2358" builtinId="37" hidden="1"/>
    <cellStyle name="Ênfase3" xfId="1280" builtinId="37" hidden="1"/>
    <cellStyle name="Ênfase3" xfId="2415" builtinId="37" hidden="1"/>
    <cellStyle name="Ênfase3" xfId="2460" builtinId="37" hidden="1"/>
    <cellStyle name="Ênfase3" xfId="2493" builtinId="37" hidden="1"/>
    <cellStyle name="Ênfase3" xfId="2540" builtinId="37" hidden="1"/>
    <cellStyle name="Ênfase3" xfId="2576" builtinId="37" hidden="1"/>
    <cellStyle name="Ênfase3" xfId="2438" builtinId="37" hidden="1"/>
    <cellStyle name="Ênfase3" xfId="2612" builtinId="37" hidden="1"/>
    <cellStyle name="Ênfase3" xfId="2657" builtinId="37" hidden="1"/>
    <cellStyle name="Ênfase3" xfId="2692" builtinId="37" hidden="1"/>
    <cellStyle name="Ênfase3" xfId="2735" builtinId="37" hidden="1"/>
    <cellStyle name="Ênfase3" xfId="2782" builtinId="37" hidden="1"/>
    <cellStyle name="Ênfase3" xfId="2818" builtinId="37" hidden="1"/>
    <cellStyle name="Ênfase3" xfId="2867" builtinId="37" hidden="1"/>
    <cellStyle name="Ênfase3" xfId="2900" builtinId="37" hidden="1"/>
    <cellStyle name="Ênfase3" xfId="2947" builtinId="37" hidden="1"/>
    <cellStyle name="Ênfase3" xfId="2983" builtinId="37" hidden="1"/>
    <cellStyle name="Ênfase3" xfId="2845" builtinId="37" hidden="1"/>
    <cellStyle name="Ênfase3" xfId="3019" builtinId="37" hidden="1"/>
    <cellStyle name="Ênfase3" xfId="3064" builtinId="37" hidden="1"/>
    <cellStyle name="Ênfase3" xfId="3099" builtinId="37" hidden="1"/>
    <cellStyle name="Ênfase3" xfId="3145" builtinId="37" hidden="1"/>
    <cellStyle name="Ênfase3" xfId="3180" builtinId="37" hidden="1"/>
    <cellStyle name="Ênfase3" xfId="3225" builtinId="37" hidden="1"/>
    <cellStyle name="Ênfase3" xfId="3258" builtinId="37" hidden="1"/>
    <cellStyle name="Ênfase3" xfId="3305" builtinId="37" hidden="1"/>
    <cellStyle name="Ênfase3" xfId="3341" builtinId="37" hidden="1"/>
    <cellStyle name="Ênfase3" xfId="3203" builtinId="37" hidden="1"/>
    <cellStyle name="Ênfase3" xfId="3377" builtinId="37" hidden="1"/>
    <cellStyle name="Ênfase3" xfId="3422" builtinId="37" hidden="1"/>
    <cellStyle name="Ênfase3" xfId="3457" builtinId="37" hidden="1"/>
    <cellStyle name="Ênfase4" xfId="35" builtinId="41" hidden="1"/>
    <cellStyle name="Ênfase4" xfId="71" builtinId="41" hidden="1"/>
    <cellStyle name="Ênfase4" xfId="121" builtinId="41" hidden="1"/>
    <cellStyle name="Ênfase4" xfId="154" builtinId="41" hidden="1"/>
    <cellStyle name="Ênfase4" xfId="201" builtinId="41" hidden="1"/>
    <cellStyle name="Ênfase4" xfId="237" builtinId="41" hidden="1"/>
    <cellStyle name="Ênfase4" xfId="91" builtinId="41" hidden="1"/>
    <cellStyle name="Ênfase4" xfId="274" builtinId="41" hidden="1"/>
    <cellStyle name="Ênfase4" xfId="319" builtinId="41" hidden="1"/>
    <cellStyle name="Ênfase4" xfId="354" builtinId="41" hidden="1"/>
    <cellStyle name="Ênfase4" xfId="402" builtinId="41" hidden="1"/>
    <cellStyle name="Ênfase4" xfId="474" builtinId="41" hidden="1"/>
    <cellStyle name="Ênfase4" xfId="510" builtinId="41" hidden="1"/>
    <cellStyle name="Ênfase4" xfId="560" builtinId="41" hidden="1"/>
    <cellStyle name="Ênfase4" xfId="593" builtinId="41" hidden="1"/>
    <cellStyle name="Ênfase4" xfId="640" builtinId="41" hidden="1"/>
    <cellStyle name="Ênfase4" xfId="676" builtinId="41" hidden="1"/>
    <cellStyle name="Ênfase4" xfId="530" builtinId="41" hidden="1"/>
    <cellStyle name="Ênfase4" xfId="712" builtinId="41" hidden="1"/>
    <cellStyle name="Ênfase4" xfId="757" builtinId="41" hidden="1"/>
    <cellStyle name="Ênfase4" xfId="792" builtinId="41" hidden="1"/>
    <cellStyle name="Ênfase4" xfId="859" builtinId="41" hidden="1"/>
    <cellStyle name="Ênfase4" xfId="894" builtinId="41" hidden="1"/>
    <cellStyle name="Ênfase4" xfId="939" builtinId="41" hidden="1"/>
    <cellStyle name="Ênfase4" xfId="972" builtinId="41" hidden="1"/>
    <cellStyle name="Ênfase4" xfId="1019" builtinId="41" hidden="1"/>
    <cellStyle name="Ênfase4" xfId="1055" builtinId="41" hidden="1"/>
    <cellStyle name="Ênfase4" xfId="909" builtinId="41" hidden="1"/>
    <cellStyle name="Ênfase4" xfId="1091" builtinId="41" hidden="1"/>
    <cellStyle name="Ênfase4" xfId="1136" builtinId="41" hidden="1"/>
    <cellStyle name="Ênfase4" xfId="1171" builtinId="41" hidden="1"/>
    <cellStyle name="Ênfase4" xfId="1228" builtinId="41" hidden="1"/>
    <cellStyle name="Ênfase4" xfId="1264" builtinId="41" hidden="1"/>
    <cellStyle name="Ênfase4" xfId="1314" builtinId="41" hidden="1"/>
    <cellStyle name="Ênfase4" xfId="1347" builtinId="41" hidden="1"/>
    <cellStyle name="Ênfase4" xfId="1394" builtinId="41" hidden="1"/>
    <cellStyle name="Ênfase4" xfId="1430" builtinId="41" hidden="1"/>
    <cellStyle name="Ênfase4" xfId="1284" builtinId="41" hidden="1"/>
    <cellStyle name="Ênfase4" xfId="1466" builtinId="41" hidden="1"/>
    <cellStyle name="Ênfase4" xfId="1511" builtinId="41" hidden="1"/>
    <cellStyle name="Ênfase4" xfId="1546" builtinId="41" hidden="1"/>
    <cellStyle name="Ênfase4" xfId="1594" builtinId="41" hidden="1"/>
    <cellStyle name="Ênfase4" xfId="1665" builtinId="41" hidden="1"/>
    <cellStyle name="Ênfase4" xfId="1701" builtinId="41" hidden="1"/>
    <cellStyle name="Ênfase4" xfId="1751" builtinId="41" hidden="1"/>
    <cellStyle name="Ênfase4" xfId="1784" builtinId="41" hidden="1"/>
    <cellStyle name="Ênfase4" xfId="1831" builtinId="41" hidden="1"/>
    <cellStyle name="Ênfase4" xfId="1867" builtinId="41" hidden="1"/>
    <cellStyle name="Ênfase4" xfId="1721" builtinId="41" hidden="1"/>
    <cellStyle name="Ênfase4" xfId="1903" builtinId="41" hidden="1"/>
    <cellStyle name="Ênfase4" xfId="1948" builtinId="41" hidden="1"/>
    <cellStyle name="Ênfase4" xfId="1983" builtinId="41" hidden="1"/>
    <cellStyle name="Ênfase4" xfId="2050" builtinId="41" hidden="1"/>
    <cellStyle name="Ênfase4" xfId="2085" builtinId="41" hidden="1"/>
    <cellStyle name="Ênfase4" xfId="2130" builtinId="41" hidden="1"/>
    <cellStyle name="Ênfase4" xfId="2163" builtinId="41" hidden="1"/>
    <cellStyle name="Ênfase4" xfId="2210" builtinId="41" hidden="1"/>
    <cellStyle name="Ênfase4" xfId="2246" builtinId="41" hidden="1"/>
    <cellStyle name="Ênfase4" xfId="2100" builtinId="41" hidden="1"/>
    <cellStyle name="Ênfase4" xfId="2282" builtinId="41" hidden="1"/>
    <cellStyle name="Ênfase4" xfId="2327" builtinId="41" hidden="1"/>
    <cellStyle name="Ênfase4" xfId="2362" builtinId="41" hidden="1"/>
    <cellStyle name="Ênfase4" xfId="2384" builtinId="41" hidden="1"/>
    <cellStyle name="Ênfase4" xfId="2419" builtinId="41" hidden="1"/>
    <cellStyle name="Ênfase4" xfId="2464" builtinId="41" hidden="1"/>
    <cellStyle name="Ênfase4" xfId="2497" builtinId="41" hidden="1"/>
    <cellStyle name="Ênfase4" xfId="2544" builtinId="41" hidden="1"/>
    <cellStyle name="Ênfase4" xfId="2580" builtinId="41" hidden="1"/>
    <cellStyle name="Ênfase4" xfId="2434" builtinId="41" hidden="1"/>
    <cellStyle name="Ênfase4" xfId="2616" builtinId="41" hidden="1"/>
    <cellStyle name="Ênfase4" xfId="2661" builtinId="41" hidden="1"/>
    <cellStyle name="Ênfase4" xfId="2696" builtinId="41" hidden="1"/>
    <cellStyle name="Ênfase4" xfId="2739" builtinId="41" hidden="1"/>
    <cellStyle name="Ênfase4" xfId="2786" builtinId="41" hidden="1"/>
    <cellStyle name="Ênfase4" xfId="2822" builtinId="41" hidden="1"/>
    <cellStyle name="Ênfase4" xfId="2871" builtinId="41" hidden="1"/>
    <cellStyle name="Ênfase4" xfId="2904" builtinId="41" hidden="1"/>
    <cellStyle name="Ênfase4" xfId="2951" builtinId="41" hidden="1"/>
    <cellStyle name="Ênfase4" xfId="2987" builtinId="41" hidden="1"/>
    <cellStyle name="Ênfase4" xfId="2841" builtinId="41" hidden="1"/>
    <cellStyle name="Ênfase4" xfId="3023" builtinId="41" hidden="1"/>
    <cellStyle name="Ênfase4" xfId="3068" builtinId="41" hidden="1"/>
    <cellStyle name="Ênfase4" xfId="3103" builtinId="41" hidden="1"/>
    <cellStyle name="Ênfase4" xfId="3149" builtinId="41" hidden="1"/>
    <cellStyle name="Ênfase4" xfId="3184" builtinId="41" hidden="1"/>
    <cellStyle name="Ênfase4" xfId="3229" builtinId="41" hidden="1"/>
    <cellStyle name="Ênfase4" xfId="3262" builtinId="41" hidden="1"/>
    <cellStyle name="Ênfase4" xfId="3309" builtinId="41" hidden="1"/>
    <cellStyle name="Ênfase4" xfId="3345" builtinId="41" hidden="1"/>
    <cellStyle name="Ênfase4" xfId="3199" builtinId="41" hidden="1"/>
    <cellStyle name="Ênfase4" xfId="3381" builtinId="41" hidden="1"/>
    <cellStyle name="Ênfase4" xfId="3426" builtinId="41" hidden="1"/>
    <cellStyle name="Ênfase4" xfId="3461" builtinId="41" hidden="1"/>
    <cellStyle name="Ênfase5" xfId="39" builtinId="45" hidden="1"/>
    <cellStyle name="Ênfase5" xfId="75" builtinId="45" hidden="1"/>
    <cellStyle name="Ênfase5" xfId="125" builtinId="45" hidden="1"/>
    <cellStyle name="Ênfase5" xfId="158" builtinId="45" hidden="1"/>
    <cellStyle name="Ênfase5" xfId="205" builtinId="45" hidden="1"/>
    <cellStyle name="Ênfase5" xfId="241" builtinId="45" hidden="1"/>
    <cellStyle name="Ênfase5" xfId="250" builtinId="45" hidden="1"/>
    <cellStyle name="Ênfase5" xfId="278" builtinId="45" hidden="1"/>
    <cellStyle name="Ênfase5" xfId="323" builtinId="45" hidden="1"/>
    <cellStyle name="Ênfase5" xfId="358" builtinId="45" hidden="1"/>
    <cellStyle name="Ênfase5" xfId="406" builtinId="45" hidden="1"/>
    <cellStyle name="Ênfase5" xfId="478" builtinId="45" hidden="1"/>
    <cellStyle name="Ênfase5" xfId="514" builtinId="45" hidden="1"/>
    <cellStyle name="Ênfase5" xfId="564" builtinId="45" hidden="1"/>
    <cellStyle name="Ênfase5" xfId="597" builtinId="45" hidden="1"/>
    <cellStyle name="Ênfase5" xfId="644" builtinId="45" hidden="1"/>
    <cellStyle name="Ênfase5" xfId="680" builtinId="45" hidden="1"/>
    <cellStyle name="Ênfase5" xfId="689" builtinId="45" hidden="1"/>
    <cellStyle name="Ênfase5" xfId="716" builtinId="45" hidden="1"/>
    <cellStyle name="Ênfase5" xfId="761" builtinId="45" hidden="1"/>
    <cellStyle name="Ênfase5" xfId="796" builtinId="45" hidden="1"/>
    <cellStyle name="Ênfase5" xfId="863" builtinId="45" hidden="1"/>
    <cellStyle name="Ênfase5" xfId="898" builtinId="45" hidden="1"/>
    <cellStyle name="Ênfase5" xfId="943" builtinId="45" hidden="1"/>
    <cellStyle name="Ênfase5" xfId="976" builtinId="45" hidden="1"/>
    <cellStyle name="Ênfase5" xfId="1023" builtinId="45" hidden="1"/>
    <cellStyle name="Ênfase5" xfId="1059" builtinId="45" hidden="1"/>
    <cellStyle name="Ênfase5" xfId="1068" builtinId="45" hidden="1"/>
    <cellStyle name="Ênfase5" xfId="1095" builtinId="45" hidden="1"/>
    <cellStyle name="Ênfase5" xfId="1140" builtinId="45" hidden="1"/>
    <cellStyle name="Ênfase5" xfId="1175" builtinId="45" hidden="1"/>
    <cellStyle name="Ênfase5" xfId="1232" builtinId="45" hidden="1"/>
    <cellStyle name="Ênfase5" xfId="1268" builtinId="45" hidden="1"/>
    <cellStyle name="Ênfase5" xfId="1318" builtinId="45" hidden="1"/>
    <cellStyle name="Ênfase5" xfId="1351" builtinId="45" hidden="1"/>
    <cellStyle name="Ênfase5" xfId="1398" builtinId="45" hidden="1"/>
    <cellStyle name="Ênfase5" xfId="1434" builtinId="45" hidden="1"/>
    <cellStyle name="Ênfase5" xfId="1443" builtinId="45" hidden="1"/>
    <cellStyle name="Ênfase5" xfId="1470" builtinId="45" hidden="1"/>
    <cellStyle name="Ênfase5" xfId="1515" builtinId="45" hidden="1"/>
    <cellStyle name="Ênfase5" xfId="1550" builtinId="45" hidden="1"/>
    <cellStyle name="Ênfase5" xfId="1598" builtinId="45" hidden="1"/>
    <cellStyle name="Ênfase5" xfId="1669" builtinId="45" hidden="1"/>
    <cellStyle name="Ênfase5" xfId="1705" builtinId="45" hidden="1"/>
    <cellStyle name="Ênfase5" xfId="1755" builtinId="45" hidden="1"/>
    <cellStyle name="Ênfase5" xfId="1788" builtinId="45" hidden="1"/>
    <cellStyle name="Ênfase5" xfId="1835" builtinId="45" hidden="1"/>
    <cellStyle name="Ênfase5" xfId="1871" builtinId="45" hidden="1"/>
    <cellStyle name="Ênfase5" xfId="1880" builtinId="45" hidden="1"/>
    <cellStyle name="Ênfase5" xfId="1907" builtinId="45" hidden="1"/>
    <cellStyle name="Ênfase5" xfId="1952" builtinId="45" hidden="1"/>
    <cellStyle name="Ênfase5" xfId="1987" builtinId="45" hidden="1"/>
    <cellStyle name="Ênfase5" xfId="2054" builtinId="45" hidden="1"/>
    <cellStyle name="Ênfase5" xfId="2089" builtinId="45" hidden="1"/>
    <cellStyle name="Ênfase5" xfId="2134" builtinId="45" hidden="1"/>
    <cellStyle name="Ênfase5" xfId="2167" builtinId="45" hidden="1"/>
    <cellStyle name="Ênfase5" xfId="2214" builtinId="45" hidden="1"/>
    <cellStyle name="Ênfase5" xfId="2250" builtinId="45" hidden="1"/>
    <cellStyle name="Ênfase5" xfId="2259" builtinId="45" hidden="1"/>
    <cellStyle name="Ênfase5" xfId="2286" builtinId="45" hidden="1"/>
    <cellStyle name="Ênfase5" xfId="2331" builtinId="45" hidden="1"/>
    <cellStyle name="Ênfase5" xfId="2366" builtinId="45" hidden="1"/>
    <cellStyle name="Ênfase5" xfId="2388" builtinId="45" hidden="1"/>
    <cellStyle name="Ênfase5" xfId="2423" builtinId="45" hidden="1"/>
    <cellStyle name="Ênfase5" xfId="2468" builtinId="45" hidden="1"/>
    <cellStyle name="Ênfase5" xfId="2501" builtinId="45" hidden="1"/>
    <cellStyle name="Ênfase5" xfId="2548" builtinId="45" hidden="1"/>
    <cellStyle name="Ênfase5" xfId="2584" builtinId="45" hidden="1"/>
    <cellStyle name="Ênfase5" xfId="2593" builtinId="45" hidden="1"/>
    <cellStyle name="Ênfase5" xfId="2620" builtinId="45" hidden="1"/>
    <cellStyle name="Ênfase5" xfId="2665" builtinId="45" hidden="1"/>
    <cellStyle name="Ênfase5" xfId="2700" builtinId="45" hidden="1"/>
    <cellStyle name="Ênfase5" xfId="2743" builtinId="45" hidden="1"/>
    <cellStyle name="Ênfase5" xfId="2790" builtinId="45" hidden="1"/>
    <cellStyle name="Ênfase5" xfId="2826" builtinId="45" hidden="1"/>
    <cellStyle name="Ênfase5" xfId="2875" builtinId="45" hidden="1"/>
    <cellStyle name="Ênfase5" xfId="2908" builtinId="45" hidden="1"/>
    <cellStyle name="Ênfase5" xfId="2955" builtinId="45" hidden="1"/>
    <cellStyle name="Ênfase5" xfId="2991" builtinId="45" hidden="1"/>
    <cellStyle name="Ênfase5" xfId="3000" builtinId="45" hidden="1"/>
    <cellStyle name="Ênfase5" xfId="3027" builtinId="45" hidden="1"/>
    <cellStyle name="Ênfase5" xfId="3072" builtinId="45" hidden="1"/>
    <cellStyle name="Ênfase5" xfId="3107" builtinId="45" hidden="1"/>
    <cellStyle name="Ênfase5" xfId="3153" builtinId="45" hidden="1"/>
    <cellStyle name="Ênfase5" xfId="3188" builtinId="45" hidden="1"/>
    <cellStyle name="Ênfase5" xfId="3233" builtinId="45" hidden="1"/>
    <cellStyle name="Ênfase5" xfId="3266" builtinId="45" hidden="1"/>
    <cellStyle name="Ênfase5" xfId="3313" builtinId="45" hidden="1"/>
    <cellStyle name="Ênfase5" xfId="3349" builtinId="45" hidden="1"/>
    <cellStyle name="Ênfase5" xfId="3358" builtinId="45" hidden="1"/>
    <cellStyle name="Ênfase5" xfId="3385" builtinId="45" hidden="1"/>
    <cellStyle name="Ênfase5" xfId="3430" builtinId="45" hidden="1"/>
    <cellStyle name="Ênfase5" xfId="3465" builtinId="45" hidden="1"/>
    <cellStyle name="Ênfase6" xfId="43" builtinId="49" hidden="1"/>
    <cellStyle name="Ênfase6" xfId="79" builtinId="49" hidden="1"/>
    <cellStyle name="Ênfase6" xfId="129" builtinId="49" hidden="1"/>
    <cellStyle name="Ênfase6" xfId="162" builtinId="49" hidden="1"/>
    <cellStyle name="Ênfase6" xfId="209" builtinId="49" hidden="1"/>
    <cellStyle name="Ênfase6" xfId="245" builtinId="49" hidden="1"/>
    <cellStyle name="Ênfase6" xfId="253" builtinId="49" hidden="1"/>
    <cellStyle name="Ênfase6" xfId="282" builtinId="49" hidden="1"/>
    <cellStyle name="Ênfase6" xfId="327" builtinId="49" hidden="1"/>
    <cellStyle name="Ênfase6" xfId="362" builtinId="49" hidden="1"/>
    <cellStyle name="Ênfase6" xfId="410" builtinId="49" hidden="1"/>
    <cellStyle name="Ênfase6" xfId="482" builtinId="49" hidden="1"/>
    <cellStyle name="Ênfase6" xfId="518" builtinId="49" hidden="1"/>
    <cellStyle name="Ênfase6" xfId="568" builtinId="49" hidden="1"/>
    <cellStyle name="Ênfase6" xfId="601" builtinId="49" hidden="1"/>
    <cellStyle name="Ênfase6" xfId="648" builtinId="49" hidden="1"/>
    <cellStyle name="Ênfase6" xfId="684" builtinId="49" hidden="1"/>
    <cellStyle name="Ênfase6" xfId="692" builtinId="49" hidden="1"/>
    <cellStyle name="Ênfase6" xfId="720" builtinId="49" hidden="1"/>
    <cellStyle name="Ênfase6" xfId="765" builtinId="49" hidden="1"/>
    <cellStyle name="Ênfase6" xfId="800" builtinId="49" hidden="1"/>
    <cellStyle name="Ênfase6" xfId="867" builtinId="49" hidden="1"/>
    <cellStyle name="Ênfase6" xfId="902" builtinId="49" hidden="1"/>
    <cellStyle name="Ênfase6" xfId="947" builtinId="49" hidden="1"/>
    <cellStyle name="Ênfase6" xfId="980" builtinId="49" hidden="1"/>
    <cellStyle name="Ênfase6" xfId="1027" builtinId="49" hidden="1"/>
    <cellStyle name="Ênfase6" xfId="1063" builtinId="49" hidden="1"/>
    <cellStyle name="Ênfase6" xfId="1071" builtinId="49" hidden="1"/>
    <cellStyle name="Ênfase6" xfId="1099" builtinId="49" hidden="1"/>
    <cellStyle name="Ênfase6" xfId="1144" builtinId="49" hidden="1"/>
    <cellStyle name="Ênfase6" xfId="1179" builtinId="49" hidden="1"/>
    <cellStyle name="Ênfase6" xfId="1236" builtinId="49" hidden="1"/>
    <cellStyle name="Ênfase6" xfId="1272" builtinId="49" hidden="1"/>
    <cellStyle name="Ênfase6" xfId="1322" builtinId="49" hidden="1"/>
    <cellStyle name="Ênfase6" xfId="1355" builtinId="49" hidden="1"/>
    <cellStyle name="Ênfase6" xfId="1402" builtinId="49" hidden="1"/>
    <cellStyle name="Ênfase6" xfId="1438" builtinId="49" hidden="1"/>
    <cellStyle name="Ênfase6" xfId="1446" builtinId="49" hidden="1"/>
    <cellStyle name="Ênfase6" xfId="1474" builtinId="49" hidden="1"/>
    <cellStyle name="Ênfase6" xfId="1519" builtinId="49" hidden="1"/>
    <cellStyle name="Ênfase6" xfId="1554" builtinId="49" hidden="1"/>
    <cellStyle name="Ênfase6" xfId="1602" builtinId="49" hidden="1"/>
    <cellStyle name="Ênfase6" xfId="1673" builtinId="49" hidden="1"/>
    <cellStyle name="Ênfase6" xfId="1709" builtinId="49" hidden="1"/>
    <cellStyle name="Ênfase6" xfId="1759" builtinId="49" hidden="1"/>
    <cellStyle name="Ênfase6" xfId="1792" builtinId="49" hidden="1"/>
    <cellStyle name="Ênfase6" xfId="1839" builtinId="49" hidden="1"/>
    <cellStyle name="Ênfase6" xfId="1875" builtinId="49" hidden="1"/>
    <cellStyle name="Ênfase6" xfId="1883" builtinId="49" hidden="1"/>
    <cellStyle name="Ênfase6" xfId="1911" builtinId="49" hidden="1"/>
    <cellStyle name="Ênfase6" xfId="1956" builtinId="49" hidden="1"/>
    <cellStyle name="Ênfase6" xfId="1991" builtinId="49" hidden="1"/>
    <cellStyle name="Ênfase6" xfId="2058" builtinId="49" hidden="1"/>
    <cellStyle name="Ênfase6" xfId="2093" builtinId="49" hidden="1"/>
    <cellStyle name="Ênfase6" xfId="2138" builtinId="49" hidden="1"/>
    <cellStyle name="Ênfase6" xfId="2171" builtinId="49" hidden="1"/>
    <cellStyle name="Ênfase6" xfId="2218" builtinId="49" hidden="1"/>
    <cellStyle name="Ênfase6" xfId="2254" builtinId="49" hidden="1"/>
    <cellStyle name="Ênfase6" xfId="2262" builtinId="49" hidden="1"/>
    <cellStyle name="Ênfase6" xfId="2290" builtinId="49" hidden="1"/>
    <cellStyle name="Ênfase6" xfId="2335" builtinId="49" hidden="1"/>
    <cellStyle name="Ênfase6" xfId="2370" builtinId="49" hidden="1"/>
    <cellStyle name="Ênfase6" xfId="2392" builtinId="49" hidden="1"/>
    <cellStyle name="Ênfase6" xfId="2427" builtinId="49" hidden="1"/>
    <cellStyle name="Ênfase6" xfId="2472" builtinId="49" hidden="1"/>
    <cellStyle name="Ênfase6" xfId="2505" builtinId="49" hidden="1"/>
    <cellStyle name="Ênfase6" xfId="2552" builtinId="49" hidden="1"/>
    <cellStyle name="Ênfase6" xfId="2588" builtinId="49" hidden="1"/>
    <cellStyle name="Ênfase6" xfId="2596" builtinId="49" hidden="1"/>
    <cellStyle name="Ênfase6" xfId="2624" builtinId="49" hidden="1"/>
    <cellStyle name="Ênfase6" xfId="2669" builtinId="49" hidden="1"/>
    <cellStyle name="Ênfase6" xfId="2704" builtinId="49" hidden="1"/>
    <cellStyle name="Ênfase6" xfId="2747" builtinId="49" hidden="1"/>
    <cellStyle name="Ênfase6" xfId="2794" builtinId="49" hidden="1"/>
    <cellStyle name="Ênfase6" xfId="2830" builtinId="49" hidden="1"/>
    <cellStyle name="Ênfase6" xfId="2879" builtinId="49" hidden="1"/>
    <cellStyle name="Ênfase6" xfId="2912" builtinId="49" hidden="1"/>
    <cellStyle name="Ênfase6" xfId="2959" builtinId="49" hidden="1"/>
    <cellStyle name="Ênfase6" xfId="2995" builtinId="49" hidden="1"/>
    <cellStyle name="Ênfase6" xfId="3003" builtinId="49" hidden="1"/>
    <cellStyle name="Ênfase6" xfId="3031" builtinId="49" hidden="1"/>
    <cellStyle name="Ênfase6" xfId="3076" builtinId="49" hidden="1"/>
    <cellStyle name="Ênfase6" xfId="3111" builtinId="49" hidden="1"/>
    <cellStyle name="Ênfase6" xfId="3157" builtinId="49" hidden="1"/>
    <cellStyle name="Ênfase6" xfId="3192" builtinId="49" hidden="1"/>
    <cellStyle name="Ênfase6" xfId="3237" builtinId="49" hidden="1"/>
    <cellStyle name="Ênfase6" xfId="3270" builtinId="49" hidden="1"/>
    <cellStyle name="Ênfase6" xfId="3317" builtinId="49" hidden="1"/>
    <cellStyle name="Ênfase6" xfId="3353" builtinId="49" hidden="1"/>
    <cellStyle name="Ênfase6" xfId="3361" builtinId="49" hidden="1"/>
    <cellStyle name="Ênfase6" xfId="3389" builtinId="49" hidden="1"/>
    <cellStyle name="Ênfase6" xfId="3434" builtinId="49" hidden="1"/>
    <cellStyle name="Ênfase6" xfId="3469" builtinId="49" hidden="1"/>
    <cellStyle name="Entrada" xfId="14" builtinId="20" hidden="1"/>
    <cellStyle name="Entrada" xfId="52" builtinId="20" hidden="1"/>
    <cellStyle name="Entrada" xfId="102" builtinId="20" hidden="1"/>
    <cellStyle name="Entrada" xfId="136" builtinId="20" hidden="1"/>
    <cellStyle name="Entrada" xfId="180" builtinId="20" hidden="1"/>
    <cellStyle name="Entrada" xfId="218" builtinId="20" hidden="1"/>
    <cellStyle name="Entrada" xfId="166" builtinId="20" hidden="1"/>
    <cellStyle name="Entrada" xfId="258" builtinId="20" hidden="1"/>
    <cellStyle name="Entrada" xfId="298" builtinId="20" hidden="1"/>
    <cellStyle name="Entrada" xfId="335" builtinId="20" hidden="1"/>
    <cellStyle name="Entrada" xfId="381" builtinId="20" hidden="1"/>
    <cellStyle name="Entrada" xfId="453" builtinId="20" hidden="1"/>
    <cellStyle name="Entrada" xfId="491" builtinId="20" hidden="1"/>
    <cellStyle name="Entrada" xfId="541" builtinId="20" hidden="1"/>
    <cellStyle name="Entrada" xfId="575" builtinId="20" hidden="1"/>
    <cellStyle name="Entrada" xfId="619" builtinId="20" hidden="1"/>
    <cellStyle name="Entrada" xfId="657" builtinId="20" hidden="1"/>
    <cellStyle name="Entrada" xfId="605" builtinId="20" hidden="1"/>
    <cellStyle name="Entrada" xfId="696" builtinId="20" hidden="1"/>
    <cellStyle name="Entrada" xfId="736" builtinId="20" hidden="1"/>
    <cellStyle name="Entrada" xfId="773" builtinId="20" hidden="1"/>
    <cellStyle name="Entrada" xfId="832" builtinId="20" hidden="1"/>
    <cellStyle name="Entrada" xfId="875" builtinId="20" hidden="1"/>
    <cellStyle name="Entrada" xfId="920" builtinId="20" hidden="1"/>
    <cellStyle name="Entrada" xfId="954" builtinId="20" hidden="1"/>
    <cellStyle name="Entrada" xfId="998" builtinId="20" hidden="1"/>
    <cellStyle name="Entrada" xfId="1036" builtinId="20" hidden="1"/>
    <cellStyle name="Entrada" xfId="984" builtinId="20" hidden="1"/>
    <cellStyle name="Entrada" xfId="1075" builtinId="20" hidden="1"/>
    <cellStyle name="Entrada" xfId="1115" builtinId="20" hidden="1"/>
    <cellStyle name="Entrada" xfId="1152" builtinId="20" hidden="1"/>
    <cellStyle name="Entrada" xfId="1207" builtinId="20" hidden="1"/>
    <cellStyle name="Entrada" xfId="1245" builtinId="20" hidden="1"/>
    <cellStyle name="Entrada" xfId="1295" builtinId="20" hidden="1"/>
    <cellStyle name="Entrada" xfId="1329" builtinId="20" hidden="1"/>
    <cellStyle name="Entrada" xfId="1373" builtinId="20" hidden="1"/>
    <cellStyle name="Entrada" xfId="1411" builtinId="20" hidden="1"/>
    <cellStyle name="Entrada" xfId="1359" builtinId="20" hidden="1"/>
    <cellStyle name="Entrada" xfId="1450" builtinId="20" hidden="1"/>
    <cellStyle name="Entrada" xfId="1490" builtinId="20" hidden="1"/>
    <cellStyle name="Entrada" xfId="1527" builtinId="20" hidden="1"/>
    <cellStyle name="Entrada" xfId="1573" builtinId="20" hidden="1"/>
    <cellStyle name="Entrada" xfId="1644" builtinId="20" hidden="1"/>
    <cellStyle name="Entrada" xfId="1682" builtinId="20" hidden="1"/>
    <cellStyle name="Entrada" xfId="1732" builtinId="20" hidden="1"/>
    <cellStyle name="Entrada" xfId="1766" builtinId="20" hidden="1"/>
    <cellStyle name="Entrada" xfId="1810" builtinId="20" hidden="1"/>
    <cellStyle name="Entrada" xfId="1848" builtinId="20" hidden="1"/>
    <cellStyle name="Entrada" xfId="1796" builtinId="20" hidden="1"/>
    <cellStyle name="Entrada" xfId="1887" builtinId="20" hidden="1"/>
    <cellStyle name="Entrada" xfId="1927" builtinId="20" hidden="1"/>
    <cellStyle name="Entrada" xfId="1964" builtinId="20" hidden="1"/>
    <cellStyle name="Entrada" xfId="2023" builtinId="20" hidden="1"/>
    <cellStyle name="Entrada" xfId="2066" builtinId="20" hidden="1"/>
    <cellStyle name="Entrada" xfId="2111" builtinId="20" hidden="1"/>
    <cellStyle name="Entrada" xfId="2145" builtinId="20" hidden="1"/>
    <cellStyle name="Entrada" xfId="2189" builtinId="20" hidden="1"/>
    <cellStyle name="Entrada" xfId="2227" builtinId="20" hidden="1"/>
    <cellStyle name="Entrada" xfId="2175" builtinId="20" hidden="1"/>
    <cellStyle name="Entrada" xfId="2266" builtinId="20" hidden="1"/>
    <cellStyle name="Entrada" xfId="2306" builtinId="20" hidden="1"/>
    <cellStyle name="Entrada" xfId="2343" builtinId="20" hidden="1"/>
    <cellStyle name="Entrada" xfId="1617" builtinId="20" hidden="1"/>
    <cellStyle name="Entrada" xfId="2400" builtinId="20" hidden="1"/>
    <cellStyle name="Entrada" xfId="2445" builtinId="20" hidden="1"/>
    <cellStyle name="Entrada" xfId="2479" builtinId="20" hidden="1"/>
    <cellStyle name="Entrada" xfId="2523" builtinId="20" hidden="1"/>
    <cellStyle name="Entrada" xfId="2561" builtinId="20" hidden="1"/>
    <cellStyle name="Entrada" xfId="2509" builtinId="20" hidden="1"/>
    <cellStyle name="Entrada" xfId="2600" builtinId="20" hidden="1"/>
    <cellStyle name="Entrada" xfId="2640" builtinId="20" hidden="1"/>
    <cellStyle name="Entrada" xfId="2677" builtinId="20" hidden="1"/>
    <cellStyle name="Entrada" xfId="2718" builtinId="20" hidden="1"/>
    <cellStyle name="Entrada" xfId="2765" builtinId="20" hidden="1"/>
    <cellStyle name="Entrada" xfId="2803" builtinId="20" hidden="1"/>
    <cellStyle name="Entrada" xfId="2852" builtinId="20" hidden="1"/>
    <cellStyle name="Entrada" xfId="2886" builtinId="20" hidden="1"/>
    <cellStyle name="Entrada" xfId="2930" builtinId="20" hidden="1"/>
    <cellStyle name="Entrada" xfId="2968" builtinId="20" hidden="1"/>
    <cellStyle name="Entrada" xfId="2916" builtinId="20" hidden="1"/>
    <cellStyle name="Entrada" xfId="3007" builtinId="20" hidden="1"/>
    <cellStyle name="Entrada" xfId="3047" builtinId="20" hidden="1"/>
    <cellStyle name="Entrada" xfId="3084" builtinId="20" hidden="1"/>
    <cellStyle name="Entrada" xfId="3129" builtinId="20" hidden="1"/>
    <cellStyle name="Entrada" xfId="3165" builtinId="20" hidden="1"/>
    <cellStyle name="Entrada" xfId="3210" builtinId="20" hidden="1"/>
    <cellStyle name="Entrada" xfId="3244" builtinId="20" hidden="1"/>
    <cellStyle name="Entrada" xfId="3288" builtinId="20" hidden="1"/>
    <cellStyle name="Entrada" xfId="3326" builtinId="20" hidden="1"/>
    <cellStyle name="Entrada" xfId="3274" builtinId="20" hidden="1"/>
    <cellStyle name="Entrada" xfId="3365" builtinId="20" hidden="1"/>
    <cellStyle name="Entrada" xfId="3405" builtinId="20" hidden="1"/>
    <cellStyle name="Entrada" xfId="3442" builtinId="20" hidden="1"/>
    <cellStyle name="Excel Built-in Normal" xfId="3529" xr:uid="{00000000-0005-0000-0000-000057000000}"/>
    <cellStyle name="Excel Built-in Normal 2" xfId="3531" xr:uid="{00000000-0005-0000-0000-000058000000}"/>
    <cellStyle name="Excel Built-in Normal 2 2" xfId="3556" xr:uid="{00000000-0005-0000-0000-000059000000}"/>
    <cellStyle name="Excel Built-in Normal 3" xfId="3555" xr:uid="{00000000-0005-0000-0000-00005A000000}"/>
    <cellStyle name="Geral" xfId="416" xr:uid="{00000000-0005-0000-0000-0000890A0000}"/>
    <cellStyle name="Geral Dados" xfId="87" xr:uid="{00000000-0005-0000-0000-00008A0A0000}"/>
    <cellStyle name="Heading" xfId="3528" xr:uid="{00000000-0005-0000-0000-00005D000000}"/>
    <cellStyle name="Heading 2" xfId="3532" xr:uid="{00000000-0005-0000-0000-00005E000000}"/>
    <cellStyle name="Heading 2 2" xfId="3557" xr:uid="{00000000-0005-0000-0000-00005F000000}"/>
    <cellStyle name="Heading 3" xfId="3554" xr:uid="{00000000-0005-0000-0000-000060000000}"/>
    <cellStyle name="Heading1" xfId="3527" xr:uid="{00000000-0005-0000-0000-000061000000}"/>
    <cellStyle name="Heading1 2" xfId="3495" xr:uid="{00000000-0005-0000-0000-000062000000}"/>
    <cellStyle name="Heading1 2 2" xfId="3515" xr:uid="{00000000-0005-0000-0000-000063000000}"/>
    <cellStyle name="Heading1 3" xfId="3514" xr:uid="{00000000-0005-0000-0000-000064000000}"/>
    <cellStyle name="Hiperlink" xfId="48" builtinId="8" hidden="1"/>
    <cellStyle name="Hiperlink" xfId="48" builtinId="8" hidden="1"/>
    <cellStyle name="Hiperlink" xfId="214" builtinId="8" hidden="1"/>
    <cellStyle name="Hiperlink" xfId="214" builtinId="8" hidden="1"/>
    <cellStyle name="Hiperlink" xfId="331" builtinId="8" hidden="1"/>
    <cellStyle name="Hiperlink" xfId="331" builtinId="8" hidden="1" customBuiltin="1"/>
    <cellStyle name="Hiperlink" xfId="371" builtinId="8" hidden="1"/>
    <cellStyle name="Hiperlink" xfId="487" builtinId="8" hidden="1"/>
    <cellStyle name="Hiperlink" xfId="487" builtinId="8" hidden="1"/>
    <cellStyle name="Hiperlink" xfId="653" builtinId="8" hidden="1"/>
    <cellStyle name="Hiperlink" xfId="653" builtinId="8" hidden="1"/>
    <cellStyle name="Hiperlink" xfId="769" builtinId="8" hidden="1"/>
    <cellStyle name="Hiperlink" xfId="769" builtinId="8" hidden="1" customBuiltin="1"/>
    <cellStyle name="Hiperlink" xfId="871" builtinId="8" hidden="1"/>
    <cellStyle name="Hiperlink" xfId="871" builtinId="8" hidden="1"/>
    <cellStyle name="Hiperlink" xfId="1032" builtinId="8" hidden="1"/>
    <cellStyle name="Hiperlink" xfId="1032" builtinId="8" hidden="1"/>
    <cellStyle name="Hiperlink" xfId="1148" builtinId="8" hidden="1"/>
    <cellStyle name="Hiperlink" xfId="1148" builtinId="8" hidden="1" customBuiltin="1"/>
    <cellStyle name="Hiperlink" xfId="1241" builtinId="8" hidden="1"/>
    <cellStyle name="Hiperlink" xfId="1241" builtinId="8" hidden="1"/>
    <cellStyle name="Hiperlink" xfId="1407" builtinId="8" hidden="1"/>
    <cellStyle name="Hiperlink" xfId="1407" builtinId="8" hidden="1"/>
    <cellStyle name="Hiperlink" xfId="1523" builtinId="8" hidden="1"/>
    <cellStyle name="Hiperlink" xfId="1523" builtinId="8" hidden="1" customBuiltin="1"/>
    <cellStyle name="Hiperlink" xfId="1563" builtinId="8" hidden="1"/>
    <cellStyle name="Hiperlink" xfId="1678" builtinId="8" hidden="1"/>
    <cellStyle name="Hiperlink" xfId="1678" builtinId="8" hidden="1"/>
    <cellStyle name="Hiperlink" xfId="1844" builtinId="8" hidden="1"/>
    <cellStyle name="Hiperlink" xfId="1844" builtinId="8" hidden="1"/>
    <cellStyle name="Hiperlink" xfId="1960" builtinId="8" hidden="1"/>
    <cellStyle name="Hiperlink" xfId="1960" builtinId="8" hidden="1" customBuiltin="1"/>
    <cellStyle name="Hiperlink" xfId="2062" builtinId="8" hidden="1"/>
    <cellStyle name="Hiperlink" xfId="2062" builtinId="8" hidden="1"/>
    <cellStyle name="Hiperlink" xfId="2223" builtinId="8" hidden="1"/>
    <cellStyle name="Hiperlink" xfId="2223" builtinId="8" hidden="1"/>
    <cellStyle name="Hiperlink" xfId="2339" builtinId="8" hidden="1"/>
    <cellStyle name="Hiperlink" xfId="2339" builtinId="8" hidden="1" customBuiltin="1"/>
    <cellStyle name="Hiperlink" xfId="2396" builtinId="8" hidden="1"/>
    <cellStyle name="Hiperlink" xfId="2396" builtinId="8" hidden="1"/>
    <cellStyle name="Hiperlink" xfId="2557" builtinId="8" hidden="1"/>
    <cellStyle name="Hiperlink" xfId="2557" builtinId="8" hidden="1"/>
    <cellStyle name="Hiperlink" xfId="2673" builtinId="8" hidden="1"/>
    <cellStyle name="Hiperlink" xfId="2673" builtinId="8" hidden="1" customBuiltin="1"/>
    <cellStyle name="Hiperlink" xfId="2709" builtinId="8" hidden="1"/>
    <cellStyle name="Hiperlink" xfId="2799" builtinId="8" hidden="1"/>
    <cellStyle name="Hiperlink" xfId="2799" builtinId="8" hidden="1"/>
    <cellStyle name="Hiperlink" xfId="2964" builtinId="8" hidden="1"/>
    <cellStyle name="Hiperlink" xfId="2964" builtinId="8" hidden="1"/>
    <cellStyle name="Hiperlink" xfId="3080" builtinId="8" hidden="1"/>
    <cellStyle name="Hiperlink" xfId="3080" builtinId="8" hidden="1" customBuiltin="1"/>
    <cellStyle name="Hiperlink" xfId="3161" builtinId="8" hidden="1"/>
    <cellStyle name="Hiperlink" xfId="3161" builtinId="8" hidden="1"/>
    <cellStyle name="Hiperlink" xfId="3322" builtinId="8" hidden="1"/>
    <cellStyle name="Hiperlink" xfId="3322" builtinId="8" hidden="1"/>
    <cellStyle name="Hiperlink" xfId="3438" builtinId="8" hidden="1"/>
    <cellStyle name="Hiperlink" xfId="3438" builtinId="8" hidden="1" customBuiltin="1"/>
    <cellStyle name="Hiperlink 2" xfId="436" xr:uid="{00000000-0005-0000-0000-0000C40A0000}"/>
    <cellStyle name="Hiperlink 2 2" xfId="3538" xr:uid="{00000000-0005-0000-0000-00006A000000}"/>
    <cellStyle name="Hiperlink 3" xfId="437" xr:uid="{00000000-0005-0000-0000-0000C50A0000}"/>
    <cellStyle name="Hiperlink 4" xfId="3496" xr:uid="{00000000-0005-0000-0000-0000C60D0000}"/>
    <cellStyle name="Hyperlink 2" xfId="816" xr:uid="{00000000-0005-0000-0000-0000C60A0000}"/>
    <cellStyle name="Moeda" xfId="1" builtinId="4" hidden="1"/>
    <cellStyle name="Moeda" xfId="86" builtinId="4"/>
    <cellStyle name="Moeda [0]" xfId="5" builtinId="7" hidden="1"/>
    <cellStyle name="Moeda [0]" xfId="171" builtinId="7" hidden="1"/>
    <cellStyle name="Moeda [0]" xfId="289" builtinId="7" hidden="1"/>
    <cellStyle name="Moeda [0]" xfId="444" builtinId="7" hidden="1"/>
    <cellStyle name="Moeda [0]" xfId="610" builtinId="7" hidden="1"/>
    <cellStyle name="Moeda [0]" xfId="727" builtinId="7" hidden="1"/>
    <cellStyle name="Moeda [0]" xfId="522" builtinId="7" hidden="1"/>
    <cellStyle name="Moeda [0]" xfId="989" builtinId="7" hidden="1"/>
    <cellStyle name="Moeda [0]" xfId="1106" builtinId="7" hidden="1"/>
    <cellStyle name="Moeda [0]" xfId="1198" builtinId="7" hidden="1"/>
    <cellStyle name="Moeda [0]" xfId="1364" builtinId="7" hidden="1"/>
    <cellStyle name="Moeda [0]" xfId="1481" builtinId="7" hidden="1"/>
    <cellStyle name="Moeda [0]" xfId="1635" builtinId="7" hidden="1"/>
    <cellStyle name="Moeda [0]" xfId="1801" builtinId="7" hidden="1"/>
    <cellStyle name="Moeda [0]" xfId="1918" builtinId="7" hidden="1"/>
    <cellStyle name="Moeda [0]" xfId="1713" builtinId="7" hidden="1"/>
    <cellStyle name="Moeda [0]" xfId="2180" builtinId="7" hidden="1"/>
    <cellStyle name="Moeda [0]" xfId="2297" builtinId="7" hidden="1"/>
    <cellStyle name="Moeda [0]" xfId="1276" builtinId="7" hidden="1"/>
    <cellStyle name="Moeda [0]" xfId="2514" builtinId="7" hidden="1"/>
    <cellStyle name="Moeda [0]" xfId="2631" builtinId="7" hidden="1"/>
    <cellStyle name="Moeda [0]" xfId="2756" builtinId="7" hidden="1"/>
    <cellStyle name="Moeda [0]" xfId="2921" builtinId="7" hidden="1"/>
    <cellStyle name="Moeda [0]" xfId="3038" builtinId="7" hidden="1"/>
    <cellStyle name="Moeda [0]" xfId="2834" builtinId="7" hidden="1"/>
    <cellStyle name="Moeda [0]" xfId="3279" builtinId="7" hidden="1"/>
    <cellStyle name="Moeda [0]" xfId="3396" builtinId="7" hidden="1"/>
    <cellStyle name="Moeda 10" xfId="3518" xr:uid="{00000000-0005-0000-0000-000073000000}"/>
    <cellStyle name="Moeda 10 2" xfId="3559" xr:uid="{00000000-0005-0000-0000-000073000000}"/>
    <cellStyle name="Moeda 11" xfId="3517" xr:uid="{00000000-0005-0000-0000-0000C80D0000}"/>
    <cellStyle name="Moeda 12" xfId="3580" xr:uid="{AAF2E7EC-BE2B-4418-BCCA-5094C60C7746}"/>
    <cellStyle name="Moeda 2" xfId="255" hidden="1" xr:uid="{00000000-0005-0000-0000-00001D0B0000}"/>
    <cellStyle name="Moeda 2" xfId="366" hidden="1" xr:uid="{00000000-0005-0000-0000-00001E0B0000}"/>
    <cellStyle name="Moeda 2" xfId="694" hidden="1" xr:uid="{00000000-0005-0000-0000-00001F0B0000}"/>
    <cellStyle name="Moeda 2" xfId="804" hidden="1" xr:uid="{00000000-0005-0000-0000-0000200B0000}"/>
    <cellStyle name="Moeda 2" xfId="811" hidden="1" xr:uid="{00000000-0005-0000-0000-0000210B0000}"/>
    <cellStyle name="Moeda 2" xfId="818" hidden="1" xr:uid="{00000000-0005-0000-0000-0000220B0000}"/>
    <cellStyle name="Moeda 2" xfId="849" hidden="1" xr:uid="{00000000-0005-0000-0000-0000230B0000}"/>
    <cellStyle name="Moeda 2" xfId="848" hidden="1" xr:uid="{00000000-0005-0000-0000-0000240B0000}"/>
    <cellStyle name="Moeda 2" xfId="847" hidden="1" xr:uid="{00000000-0005-0000-0000-0000250B0000}"/>
    <cellStyle name="Moeda 2" xfId="846" hidden="1" xr:uid="{00000000-0005-0000-0000-0000260B0000}"/>
    <cellStyle name="Moeda 2" xfId="850" hidden="1" xr:uid="{00000000-0005-0000-0000-0000270B0000}"/>
    <cellStyle name="Moeda 2" xfId="1073" hidden="1" xr:uid="{00000000-0005-0000-0000-0000280B0000}"/>
    <cellStyle name="Moeda 2" xfId="1183" hidden="1" xr:uid="{00000000-0005-0000-0000-0000290B0000}"/>
    <cellStyle name="Moeda 2" xfId="1184" hidden="1" xr:uid="{00000000-0005-0000-0000-00002A0B0000}"/>
    <cellStyle name="Moeda 2" xfId="1185" hidden="1" xr:uid="{00000000-0005-0000-0000-00002B0B0000}"/>
    <cellStyle name="Moeda 2" xfId="1189" hidden="1" xr:uid="{00000000-0005-0000-0000-00002C0B0000}"/>
    <cellStyle name="Moeda 2" xfId="1188" hidden="1" xr:uid="{00000000-0005-0000-0000-00002D0B0000}"/>
    <cellStyle name="Moeda 2" xfId="1187" hidden="1" xr:uid="{00000000-0005-0000-0000-00002E0B0000}"/>
    <cellStyle name="Moeda 2" xfId="1186" hidden="1" xr:uid="{00000000-0005-0000-0000-00002F0B0000}"/>
    <cellStyle name="Moeda 2" xfId="1190" hidden="1" xr:uid="{00000000-0005-0000-0000-0000300B0000}"/>
    <cellStyle name="Moeda 2" xfId="1448" hidden="1" xr:uid="{00000000-0005-0000-0000-0000310B0000}"/>
    <cellStyle name="Moeda 2" xfId="1558" hidden="1" xr:uid="{00000000-0005-0000-0000-0000320B0000}"/>
    <cellStyle name="Moeda 2" xfId="1885" hidden="1" xr:uid="{00000000-0005-0000-0000-0000330B0000}"/>
    <cellStyle name="Moeda 2" xfId="1995" hidden="1" xr:uid="{00000000-0005-0000-0000-0000340B0000}"/>
    <cellStyle name="Moeda 2" xfId="2002" hidden="1" xr:uid="{00000000-0005-0000-0000-0000350B0000}"/>
    <cellStyle name="Moeda 2" xfId="2009" hidden="1" xr:uid="{00000000-0005-0000-0000-0000360B0000}"/>
    <cellStyle name="Moeda 2" xfId="2040" hidden="1" xr:uid="{00000000-0005-0000-0000-0000370B0000}"/>
    <cellStyle name="Moeda 2" xfId="2039" hidden="1" xr:uid="{00000000-0005-0000-0000-0000380B0000}"/>
    <cellStyle name="Moeda 2" xfId="2038" hidden="1" xr:uid="{00000000-0005-0000-0000-0000390B0000}"/>
    <cellStyle name="Moeda 2" xfId="2037" hidden="1" xr:uid="{00000000-0005-0000-0000-00003A0B0000}"/>
    <cellStyle name="Moeda 2" xfId="2041" hidden="1" xr:uid="{00000000-0005-0000-0000-00003B0B0000}"/>
    <cellStyle name="Moeda 2" xfId="2264" hidden="1" xr:uid="{00000000-0005-0000-0000-00003C0B0000}"/>
    <cellStyle name="Moeda 2" xfId="2374" hidden="1" xr:uid="{00000000-0005-0000-0000-00003D0B0000}"/>
    <cellStyle name="Moeda 2" xfId="2375" hidden="1" xr:uid="{00000000-0005-0000-0000-00003E0B0000}"/>
    <cellStyle name="Moeda 2" xfId="2376" hidden="1" xr:uid="{00000000-0005-0000-0000-00003F0B0000}"/>
    <cellStyle name="Moeda 2" xfId="2380" hidden="1" xr:uid="{00000000-0005-0000-0000-0000400B0000}"/>
    <cellStyle name="Moeda 2" xfId="2379" hidden="1" xr:uid="{00000000-0005-0000-0000-0000410B0000}"/>
    <cellStyle name="Moeda 2" xfId="2378" hidden="1" xr:uid="{00000000-0005-0000-0000-0000420B0000}"/>
    <cellStyle name="Moeda 2" xfId="2377" hidden="1" xr:uid="{00000000-0005-0000-0000-0000430B0000}"/>
    <cellStyle name="Moeda 2" xfId="2381" hidden="1" xr:uid="{00000000-0005-0000-0000-0000440B0000}"/>
    <cellStyle name="Moeda 2" xfId="2598" hidden="1" xr:uid="{00000000-0005-0000-0000-0000450B0000}"/>
    <cellStyle name="Moeda 2" xfId="2708" hidden="1" xr:uid="{00000000-0005-0000-0000-0000460B0000}"/>
    <cellStyle name="Moeda 2" xfId="3005" hidden="1" xr:uid="{00000000-0005-0000-0000-0000470B0000}"/>
    <cellStyle name="Moeda 2" xfId="3115" hidden="1" xr:uid="{00000000-0005-0000-0000-0000480B0000}"/>
    <cellStyle name="Moeda 2" xfId="3120" hidden="1" xr:uid="{00000000-0005-0000-0000-0000490B0000}"/>
    <cellStyle name="Moeda 2" xfId="3122" hidden="1" xr:uid="{00000000-0005-0000-0000-00004A0B0000}"/>
    <cellStyle name="Moeda 2" xfId="3139" hidden="1" xr:uid="{00000000-0005-0000-0000-00004B0B0000}"/>
    <cellStyle name="Moeda 2" xfId="3138" hidden="1" xr:uid="{00000000-0005-0000-0000-00004C0B0000}"/>
    <cellStyle name="Moeda 2" xfId="3137" hidden="1" xr:uid="{00000000-0005-0000-0000-00004D0B0000}"/>
    <cellStyle name="Moeda 2" xfId="3136" hidden="1" xr:uid="{00000000-0005-0000-0000-00004E0B0000}"/>
    <cellStyle name="Moeda 2" xfId="3140" hidden="1" xr:uid="{00000000-0005-0000-0000-00004F0B0000}"/>
    <cellStyle name="Moeda 2" xfId="3363" hidden="1" xr:uid="{00000000-0005-0000-0000-0000500B0000}"/>
    <cellStyle name="Moeda 2" xfId="3473" hidden="1" xr:uid="{00000000-0005-0000-0000-0000510B0000}"/>
    <cellStyle name="Moeda 2" xfId="3474" hidden="1" xr:uid="{00000000-0005-0000-0000-0000520B0000}"/>
    <cellStyle name="Moeda 2" xfId="3475" hidden="1" xr:uid="{00000000-0005-0000-0000-0000530B0000}"/>
    <cellStyle name="Moeda 2" xfId="3479" hidden="1" xr:uid="{00000000-0005-0000-0000-0000540B0000}"/>
    <cellStyle name="Moeda 2" xfId="3478" hidden="1" xr:uid="{00000000-0005-0000-0000-0000550B0000}"/>
    <cellStyle name="Moeda 2" xfId="3477" hidden="1" xr:uid="{00000000-0005-0000-0000-0000560B0000}"/>
    <cellStyle name="Moeda 2" xfId="3476" hidden="1" xr:uid="{00000000-0005-0000-0000-0000570B0000}"/>
    <cellStyle name="Moeda 2" xfId="3480" hidden="1" xr:uid="{00000000-0005-0000-0000-0000580B0000}"/>
    <cellStyle name="Moeda 2" xfId="3599" hidden="1" xr:uid="{AD14A3CE-0E31-4EBD-B981-086E64BAD164}"/>
    <cellStyle name="Moeda 2" xfId="3613" hidden="1" xr:uid="{2580AE20-BD11-4FC1-BC7F-5A97851072FF}"/>
    <cellStyle name="Moeda 2" xfId="3616" hidden="1" xr:uid="{6BD71867-7069-4C65-BB60-ACB112684030}"/>
    <cellStyle name="Moeda 2" xfId="3618" hidden="1" xr:uid="{8CBE37D2-6F1A-4202-BC67-6AA069CB6BAF}"/>
    <cellStyle name="Moeda 2" xfId="3622" hidden="1" xr:uid="{24D75019-44B6-4E79-93D4-AE7E215CE7F7}"/>
    <cellStyle name="Moeda 2" xfId="3638" hidden="1" xr:uid="{B40DBB43-5D6B-4BAE-A220-36A1F30FE0C8}"/>
    <cellStyle name="Moeda 2" xfId="3637" hidden="1" xr:uid="{25EFBF49-8FFC-4E78-8522-FF0827B2FBDB}"/>
    <cellStyle name="Moeda 2" xfId="3636" hidden="1" xr:uid="{0E1AEE57-AFC6-40BF-841A-E12D695BC980}"/>
    <cellStyle name="Moeda 2" xfId="3635" hidden="1" xr:uid="{7A42DDDD-72C0-4BD4-8DE9-587786FC32DB}"/>
    <cellStyle name="Moeda 2" xfId="3639" hidden="1" xr:uid="{F661F0B1-78E2-4754-AF0F-837CF112A684}"/>
    <cellStyle name="Moeda 2" xfId="3656" hidden="1" xr:uid="{F102C788-389F-409A-B746-69ECFB9C9350}"/>
    <cellStyle name="Moeda 2" xfId="3659" hidden="1" xr:uid="{CE5C07FA-8111-4E3C-AB0A-0B6F1ECD9EFF}"/>
    <cellStyle name="Moeda 2" xfId="3660" hidden="1" xr:uid="{FF0F9983-A10A-45FA-8F6D-1DA03C4C4C47}"/>
    <cellStyle name="Moeda 2" xfId="3661" hidden="1" xr:uid="{01E04E81-04C0-4FAF-B242-93045D3DA290}"/>
    <cellStyle name="Moeda 2" xfId="3665" hidden="1" xr:uid="{39E71446-AD52-459D-91A7-2ACC76472990}"/>
    <cellStyle name="Moeda 2" xfId="3664" hidden="1" xr:uid="{4A69D146-4EE4-4CB8-A52E-7BDBFA6D08F5}"/>
    <cellStyle name="Moeda 2" xfId="3663" hidden="1" xr:uid="{0A28BFED-3301-4BB9-A742-7BD4909D48A0}"/>
    <cellStyle name="Moeda 2" xfId="3662" hidden="1" xr:uid="{7E421251-7300-4B65-8536-5A2336D5A8C9}"/>
    <cellStyle name="Moeda 2" xfId="3666" hidden="1" xr:uid="{5BF96C9F-765B-41D4-9F67-13D08E669222}"/>
    <cellStyle name="Moeda 2" xfId="3687" hidden="1" xr:uid="{185F7A1A-E0F4-4D47-9C39-52B858EE53E3}"/>
    <cellStyle name="Moeda 2" xfId="3690" hidden="1" xr:uid="{93BC147D-581B-4A2F-9956-7B56144C0375}"/>
    <cellStyle name="Moeda 2" xfId="3703" hidden="1" xr:uid="{3DC8E31F-D175-4EC7-AD3E-3275B43A194C}"/>
    <cellStyle name="Moeda 2" xfId="3706" hidden="1" xr:uid="{387A05A4-936F-4417-A088-720A98CE59F7}"/>
    <cellStyle name="Moeda 2" xfId="3708" hidden="1" xr:uid="{22993E04-D240-4EED-8EA9-66AD832C51BA}"/>
    <cellStyle name="Moeda 2" xfId="3712" hidden="1" xr:uid="{18AAD692-8C19-4CB0-B824-CDF6523FAEC5}"/>
    <cellStyle name="Moeda 2" xfId="3729" hidden="1" xr:uid="{B151E8D0-CD25-402C-93E1-EA39E4093516}"/>
    <cellStyle name="Moeda 2" xfId="3728" hidden="1" xr:uid="{E685B5DB-4D4C-4E28-B665-99246F5F26E2}"/>
    <cellStyle name="Moeda 2" xfId="3727" hidden="1" xr:uid="{DC5F0133-3986-499B-A459-CBC2BE4ACE36}"/>
    <cellStyle name="Moeda 2" xfId="3726" hidden="1" xr:uid="{C1B191EC-558E-4DEC-825F-F5A728642932}"/>
    <cellStyle name="Moeda 2" xfId="3730" hidden="1" xr:uid="{E6F4C941-9931-4889-9CB6-234CE46C340E}"/>
    <cellStyle name="Moeda 2" xfId="3734" hidden="1" xr:uid="{56CD259C-E1AB-473C-BF10-B88FB40D1536}"/>
    <cellStyle name="Moeda 2" xfId="3748" hidden="1" xr:uid="{5F1B29B8-39F3-4697-AFCE-2EC8C7432C09}"/>
    <cellStyle name="Moeda 2" xfId="3749" hidden="1" xr:uid="{5E2B6B03-3DED-40ED-A35A-189E8BDEB4DF}"/>
    <cellStyle name="Moeda 2" xfId="3750" hidden="1" xr:uid="{798BE29C-00F1-48E3-B91B-745FFF1E7335}"/>
    <cellStyle name="Moeda 2" xfId="3754" hidden="1" xr:uid="{46623D7B-4A8A-4E94-B9BF-AC04357328FA}"/>
    <cellStyle name="Moeda 2" xfId="3753" hidden="1" xr:uid="{B7D05189-6DE0-4A37-A67A-6CCB83F9E2AB}"/>
    <cellStyle name="Moeda 2" xfId="3752" hidden="1" xr:uid="{F5D70B1C-98B0-4472-9774-64EC27A4619C}"/>
    <cellStyle name="Moeda 2" xfId="3751" hidden="1" xr:uid="{944094BE-6A42-46CA-8680-40B4C4E806CC}"/>
    <cellStyle name="Moeda 2" xfId="3755" hidden="1" xr:uid="{439A040C-8E9A-4FCB-A01A-F50A5885CBB8}"/>
    <cellStyle name="Moeda 2" xfId="3758" hidden="1" xr:uid="{2D1F3F48-71DC-406C-9A1F-EC91F2658A5E}"/>
    <cellStyle name="Moeda 2" xfId="3772" hidden="1" xr:uid="{AB788E12-2C4D-444B-93C9-2464E43CBCB3}"/>
    <cellStyle name="Moeda 2" xfId="3778" hidden="1" xr:uid="{E28EFF5C-D932-4F10-A934-53ABFDF51247}"/>
    <cellStyle name="Moeda 2" xfId="3780" hidden="1" xr:uid="{ADCF48DC-4245-446C-9098-F01B87627E71}"/>
    <cellStyle name="Moeda 2" xfId="3781" hidden="1" xr:uid="{43AE39DA-91D3-4D8C-95E8-B13887ABDADF}"/>
    <cellStyle name="Moeda 2" xfId="3782" hidden="1" xr:uid="{007EBEAB-D94F-4CF3-89F8-7439A73C77A6}"/>
    <cellStyle name="Moeda 2" xfId="3786" hidden="1" xr:uid="{704AF1C1-D65C-4EC3-A507-E2685D614E9D}"/>
    <cellStyle name="Moeda 2" xfId="3785" hidden="1" xr:uid="{1B6EB2F0-0EB1-4AB1-AC5C-3EF7577E0615}"/>
    <cellStyle name="Moeda 2" xfId="3784" hidden="1" xr:uid="{D604DFCD-E83F-4172-B6E3-4290E8448549}"/>
    <cellStyle name="Moeda 2" xfId="3783" hidden="1" xr:uid="{483DDCF3-8C30-457C-8946-CEAA07A61D00}"/>
    <cellStyle name="Moeda 2" xfId="3787" hidden="1" xr:uid="{4513FFD5-ECCC-43F7-BBE2-DB2F880B2904}"/>
    <cellStyle name="Moeda 2" xfId="3789" hidden="1" xr:uid="{54353769-FF9B-4A96-B57C-522A3F0190D4}"/>
    <cellStyle name="Moeda 2" xfId="3790" hidden="1" xr:uid="{5DE0BDCB-F63D-4C6B-8BBF-7BCBA602D01F}"/>
    <cellStyle name="Moeda 2" xfId="3791" hidden="1" xr:uid="{52CF7731-BC45-414D-95BC-2AF771EE6EF0}"/>
    <cellStyle name="Moeda 2" xfId="3792" hidden="1" xr:uid="{353CAAA2-6CBB-4BC5-B9DF-F5DFD669723E}"/>
    <cellStyle name="Moeda 2" xfId="3796" hidden="1" xr:uid="{A2E833C2-F319-4A79-A5A2-4BCA1CC74FD0}"/>
    <cellStyle name="Moeda 2" xfId="3795" hidden="1" xr:uid="{00A0C3D7-6181-4F29-974E-7EE4B9823CE8}"/>
    <cellStyle name="Moeda 2" xfId="3794" hidden="1" xr:uid="{2BCC4242-4C35-4849-9947-37B316B5FA72}"/>
    <cellStyle name="Moeda 2" xfId="3793" hidden="1" xr:uid="{72C61604-A76C-4371-8C77-9D68E3FFBF3D}"/>
    <cellStyle name="Moeda 2" xfId="3797" hidden="1" xr:uid="{31E6F50C-EA30-4CFE-8AD7-3F56D52C6488}"/>
    <cellStyle name="Moeda 2" xfId="3779" hidden="1" xr:uid="{33D476C6-5133-43CB-A50D-4354136DA9BD}"/>
    <cellStyle name="Moeda 2" xfId="3776" hidden="1" xr:uid="{83401155-9B84-447D-A8C3-7B27B2CD6330}"/>
    <cellStyle name="Moeda 2" xfId="3766" hidden="1" xr:uid="{D8A07742-1BDA-45F9-B254-C6D7BD1946E3}"/>
    <cellStyle name="Moeda 2" xfId="3765" hidden="1" xr:uid="{628B1C78-D861-46B0-AF0D-0064424DEA5D}"/>
    <cellStyle name="Moeda 2" xfId="3764" hidden="1" xr:uid="{8D9B5344-67DE-4FAC-9917-E722F9CB2BE5}"/>
    <cellStyle name="Moeda 2" xfId="3760" hidden="1" xr:uid="{400D292A-95B5-487F-9304-9EF62F874775}"/>
    <cellStyle name="Moeda 2" xfId="3761" hidden="1" xr:uid="{47E5B46F-72CA-4EFE-B708-0305B18D6C50}"/>
    <cellStyle name="Moeda 2" xfId="3762" hidden="1" xr:uid="{7D1110D7-B3CC-4A51-BE41-5404DE8858BC}"/>
    <cellStyle name="Moeda 2" xfId="3763" hidden="1" xr:uid="{F07317CE-5345-4A89-821D-3887072560D8}"/>
    <cellStyle name="Moeda 2" xfId="3759" hidden="1" xr:uid="{6AE61374-06AA-4816-AA57-B49B7711B3D0}"/>
    <cellStyle name="Moeda 2" xfId="3756" hidden="1" xr:uid="{858C6E53-4B9F-4A47-A3F1-9D1C9A386058}"/>
    <cellStyle name="Moeda 2" xfId="3739" hidden="1" xr:uid="{BA52D991-D03E-4C28-BF56-577FDA17C144}"/>
    <cellStyle name="Moeda 2" xfId="3738" hidden="1" xr:uid="{250501EA-95DE-4A05-8D7C-B3A9FB4E3B0C}"/>
    <cellStyle name="Moeda 2" xfId="3737" hidden="1" xr:uid="{90A2D32F-725B-4B19-8993-6236D1FE2DB5}"/>
    <cellStyle name="Moeda 2" xfId="3732" hidden="1" xr:uid="{18FE7B3F-2A81-415D-A717-A3D294348DC4}"/>
    <cellStyle name="Moeda 2" xfId="3733" hidden="1" xr:uid="{7E0F00A2-225C-49BB-BAC1-94A8AA920CC2}"/>
    <cellStyle name="Moeda 2" xfId="3735" hidden="1" xr:uid="{392BC2FC-2F77-480E-8C7A-FD226AF958CA}"/>
    <cellStyle name="Moeda 2" xfId="3736" hidden="1" xr:uid="{B300C1D4-5EE1-4460-BE0B-F14E679D4E95}"/>
    <cellStyle name="Moeda 2" xfId="3731" hidden="1" xr:uid="{F9B33D27-BC4B-4156-AE79-30309B0EC0BB}"/>
    <cellStyle name="Moeda 2" xfId="3705" hidden="1" xr:uid="{3C9C4394-1210-4353-916D-E1F3995B57BA}"/>
    <cellStyle name="Moeda 2" xfId="3702" hidden="1" xr:uid="{B15C04F2-6F8E-45B7-9286-18D46A2E33F5}"/>
    <cellStyle name="Moeda 2" xfId="3688" hidden="1" xr:uid="{BBC74E3B-56C4-4EC5-BF05-FA7D2CDBBF19}"/>
    <cellStyle name="Moeda 2" xfId="3684" hidden="1" xr:uid="{539A80A1-C1D8-444F-9EAC-EF5ACF97392F}"/>
    <cellStyle name="Moeda 2" xfId="3682" hidden="1" xr:uid="{E04FEA7B-870C-4E25-B93F-BAB56C210551}"/>
    <cellStyle name="Moeda 2" xfId="3681" hidden="1" xr:uid="{8AC9D7E4-E656-4E16-AF65-D433BC50EC9F}"/>
    <cellStyle name="Moeda 2" xfId="3676" hidden="1" xr:uid="{2D6B32BC-7C25-45E6-88F6-22BFD8515A2D}"/>
    <cellStyle name="Moeda 2" xfId="3677" hidden="1" xr:uid="{DA956D30-F099-4799-B9D5-6A37DAB87271}"/>
    <cellStyle name="Moeda 2" xfId="3678" hidden="1" xr:uid="{4EC6891E-C7A0-42BD-AB0B-9C1BFA54009F}"/>
    <cellStyle name="Moeda 2" xfId="3679" hidden="1" xr:uid="{3194E568-933F-4593-A8AF-BF66F28872E9}"/>
    <cellStyle name="Moeda 2" xfId="3675" hidden="1" xr:uid="{347FE5C4-D318-4EC2-BE29-6F62C5DDC767}"/>
    <cellStyle name="Moeda 2" xfId="3658" hidden="1" xr:uid="{AD55FF19-3C8D-4C00-A9CC-F26304FE8B2A}"/>
    <cellStyle name="Moeda 2" xfId="3655" hidden="1" xr:uid="{4DE202DE-F48A-45B5-99B8-03C2100F2D7A}"/>
    <cellStyle name="Moeda 2" xfId="3654" hidden="1" xr:uid="{C2CD56C5-E7B9-4727-8F8B-07BEE914CFFC}"/>
    <cellStyle name="Moeda 2" xfId="3653" hidden="1" xr:uid="{1C6B9E96-4ACB-4B79-A81E-77DD2ED7D953}"/>
    <cellStyle name="Moeda 2" xfId="3649" hidden="1" xr:uid="{01AEE3E7-FD6D-4CC4-B43C-A8D6FE9807D0}"/>
    <cellStyle name="Moeda 2" xfId="3650" hidden="1" xr:uid="{EB6B9138-260B-4789-B44E-DAD6306E1F4A}"/>
    <cellStyle name="Moeda 2" xfId="3651" hidden="1" xr:uid="{58464936-DA9E-476B-91B7-F27234ADFBC4}"/>
    <cellStyle name="Moeda 2" xfId="3652" hidden="1" xr:uid="{81DF2885-7324-467D-838D-CB625D6E1E26}"/>
    <cellStyle name="Moeda 2" xfId="3648" hidden="1" xr:uid="{9D9B4228-101F-42FE-9AE4-0D2F1D44E974}"/>
    <cellStyle name="Moeda 2" xfId="3615" hidden="1" xr:uid="{3C4A640A-CEC4-4628-A69A-06E7F7DEDE35}"/>
    <cellStyle name="Moeda 2" xfId="3612" hidden="1" xr:uid="{F6E30025-CBDA-4FBF-BB59-59C66D186C19}"/>
    <cellStyle name="Moeda 2" xfId="3597" hidden="1" xr:uid="{7BAE0CE6-0BEC-4D6A-A9D3-092EF9EF0516}"/>
    <cellStyle name="Moeda 2" xfId="3595" hidden="1" xr:uid="{59B27A72-DBC0-4271-81F2-133E17443D9B}"/>
    <cellStyle name="Moeda 2" xfId="3593" hidden="1" xr:uid="{F3CF219E-663A-4780-84D3-5E31E5C287A3}"/>
    <cellStyle name="Moeda 2" xfId="3592" hidden="1" xr:uid="{615B5362-3CD1-45E3-A6A2-BBCDC9FE75EF}"/>
    <cellStyle name="Moeda 2" xfId="3587" hidden="1" xr:uid="{F6F6E79B-7EE8-4C97-AE89-9846AA216A5C}"/>
    <cellStyle name="Moeda 2" xfId="3588" hidden="1" xr:uid="{A97229CC-D812-4759-9DCD-4556C6434853}"/>
    <cellStyle name="Moeda 2" xfId="3589" hidden="1" xr:uid="{F0858B2B-43DB-4BDE-B84F-3F35B0554CFA}"/>
    <cellStyle name="Moeda 2" xfId="3590" hidden="1" xr:uid="{E2AD7252-5696-4F6C-A551-9C7A1422E3FD}"/>
    <cellStyle name="Moeda 2" xfId="3586" hidden="1" xr:uid="{EA18909A-E04C-4316-80EC-4678FC565A4B}"/>
    <cellStyle name="Moeda 2" xfId="3801" hidden="1" xr:uid="{633E321D-17F2-4B14-B4F3-29F4FC2FD9C3}"/>
    <cellStyle name="Moeda 2" xfId="3803" hidden="1" xr:uid="{415EEB7B-8912-4B55-AA79-5C79FD527747}"/>
    <cellStyle name="Moeda 2" xfId="3804" hidden="1" xr:uid="{70DF6171-324E-493B-9C07-C24FB5199CD1}"/>
    <cellStyle name="Moeda 2" xfId="3805" hidden="1" xr:uid="{701E7ADF-0D59-4A7F-87CC-80F9CF846C7E}"/>
    <cellStyle name="Moeda 2" xfId="3809" hidden="1" xr:uid="{541C3F90-CD04-45D1-B41F-91341BA523CF}"/>
    <cellStyle name="Moeda 2" xfId="3808" hidden="1" xr:uid="{EEFAC218-17E3-465A-91E5-0901906D9FCC}"/>
    <cellStyle name="Moeda 2" xfId="3807" hidden="1" xr:uid="{D6A1DC1B-7F51-4536-A8F6-3DBD9246B86B}"/>
    <cellStyle name="Moeda 2" xfId="3806" hidden="1" xr:uid="{1AD95F48-E33E-4678-989A-D45ADF0602B3}"/>
    <cellStyle name="Moeda 2" xfId="3810" hidden="1" xr:uid="{C04E7F07-77B9-4DB2-A4FC-D1A2B8300346}"/>
    <cellStyle name="Moeda 2" xfId="3788" hidden="1" xr:uid="{CDBE3974-D739-4F51-95F1-F357962F41FD}"/>
    <cellStyle name="Moeda 2" xfId="3777" hidden="1" xr:uid="{4F08C6B9-D158-4E64-84BF-813DFC81A5E4}"/>
    <cellStyle name="Moeda 2" xfId="3775" hidden="1" xr:uid="{EC59DAAE-A95C-477C-8EBA-826AF5BD6108}"/>
    <cellStyle name="Moeda 2" xfId="3774" hidden="1" xr:uid="{F6BFF156-50E6-44A9-B37A-8B917F778158}"/>
    <cellStyle name="Moeda 2" xfId="3773" hidden="1" xr:uid="{80116680-C139-4745-B949-10F6F0EB16EE}"/>
    <cellStyle name="Moeda 2" xfId="3768" hidden="1" xr:uid="{6C8D0751-B56B-42C4-B30A-81924AB365D3}"/>
    <cellStyle name="Moeda 2" xfId="3769" hidden="1" xr:uid="{A86F6804-B755-45EB-B4B9-D11BE5C95EE6}"/>
    <cellStyle name="Moeda 2" xfId="3770" hidden="1" xr:uid="{28FB4E14-A222-42D6-A76B-EE72031D8B12}"/>
    <cellStyle name="Moeda 2" xfId="3771" hidden="1" xr:uid="{58EFA584-2C48-426E-A11B-6CC07A1D6318}"/>
    <cellStyle name="Moeda 2" xfId="3767" hidden="1" xr:uid="{150B6B27-7A4C-4837-A50B-041ACC46D3C4}"/>
    <cellStyle name="Moeda 2" xfId="3757" hidden="1" xr:uid="{2918124D-3139-4780-8DC7-B90CA5125D2F}"/>
    <cellStyle name="Moeda 2" xfId="3747" hidden="1" xr:uid="{7F786D7F-AA1E-4E45-88B0-99CE268AD33B}"/>
    <cellStyle name="Moeda 2" xfId="3746" hidden="1" xr:uid="{D4D763AA-B883-442A-B03D-C292FF4D5376}"/>
    <cellStyle name="Moeda 2" xfId="3745" hidden="1" xr:uid="{7E8C5D54-FCDF-412B-993C-AD84E3301ED9}"/>
    <cellStyle name="Moeda 2" xfId="3741" hidden="1" xr:uid="{57FBD73F-BCF7-42C2-B209-C8CCF679F5E4}"/>
    <cellStyle name="Moeda 2" xfId="3742" hidden="1" xr:uid="{B442ED58-4CAF-4D03-8BBF-3B060B649F0B}"/>
    <cellStyle name="Moeda 2" xfId="3743" hidden="1" xr:uid="{FD0AA61B-C9C9-4B5F-BC0E-C16AAE7CB3D1}"/>
    <cellStyle name="Moeda 2" xfId="3744" hidden="1" xr:uid="{41D8F9BB-6D92-45EA-8708-D92F0F16EE2A}"/>
    <cellStyle name="Moeda 2" xfId="3740" hidden="1" xr:uid="{CD3AA0C9-EC9C-42B5-864C-0529E0FC0766}"/>
    <cellStyle name="Moeda 2" xfId="3716" hidden="1" xr:uid="{DA155631-F39C-404B-9525-EB285B85409B}"/>
    <cellStyle name="Moeda 2" xfId="3704" hidden="1" xr:uid="{FB660264-E8C2-46D7-9DD2-70BBA4FB6339}"/>
    <cellStyle name="Moeda 2" xfId="3689" hidden="1" xr:uid="{06F66BC8-81AD-401B-BE51-1EA45E0B4BA0}"/>
    <cellStyle name="Moeda 2" xfId="3686" hidden="1" xr:uid="{9ADA9191-CC0A-41C0-A03B-B8299E7E777C}"/>
    <cellStyle name="Moeda 2" xfId="3685" hidden="1" xr:uid="{56B5617C-A46D-414B-92C7-86BADC0DDD52}"/>
    <cellStyle name="Moeda 2" xfId="3683" hidden="1" xr:uid="{E553DDEF-D9D7-42DC-926D-64E6A4CA397F}"/>
    <cellStyle name="Moeda 2" xfId="3671" hidden="1" xr:uid="{698C5521-7A6B-4A3B-8917-0C793E26EAD6}"/>
    <cellStyle name="Moeda 2" xfId="3672" hidden="1" xr:uid="{FCC320E9-0A80-4248-B99C-21DDC149DCAA}"/>
    <cellStyle name="Moeda 2" xfId="3673" hidden="1" xr:uid="{604ABFDA-AED8-418D-931E-CDAB600ACC83}"/>
    <cellStyle name="Moeda 2" xfId="3674" hidden="1" xr:uid="{EB7E5F0D-6CA3-458A-846D-BA56C4524F21}"/>
    <cellStyle name="Moeda 2" xfId="3670" hidden="1" xr:uid="{756A169B-07E2-4824-8C45-4A1DEECD54E5}"/>
    <cellStyle name="Moeda 2" xfId="3657" hidden="1" xr:uid="{6D63E0D8-332F-4204-ACD5-B7F628E8B087}"/>
    <cellStyle name="Moeda 2" xfId="3647" hidden="1" xr:uid="{12321C3F-C63C-4098-9794-F268212E8C26}"/>
    <cellStyle name="Moeda 2" xfId="3646" hidden="1" xr:uid="{2D26C386-A1E7-4B20-8EC7-E3F31DF3255A}"/>
    <cellStyle name="Moeda 2" xfId="3645" hidden="1" xr:uid="{A8DB6915-7A00-4122-A2FB-52A592189DC1}"/>
    <cellStyle name="Moeda 2" xfId="3641" hidden="1" xr:uid="{E26C8A46-558D-4D74-B2FF-D0AFCB93D1EB}"/>
    <cellStyle name="Moeda 2" xfId="3642" hidden="1" xr:uid="{83013987-0769-455E-935F-B54857426BFE}"/>
    <cellStyle name="Moeda 2" xfId="3643" hidden="1" xr:uid="{B78EAAA0-EEC2-46C2-B439-836F169CD951}"/>
    <cellStyle name="Moeda 2" xfId="3644" hidden="1" xr:uid="{1217D208-3208-48F1-8588-84ED8934EF54}"/>
    <cellStyle name="Moeda 2" xfId="3640" hidden="1" xr:uid="{42ABBAAA-8D41-438B-9E28-80C01217384F}"/>
    <cellStyle name="Moeda 2" xfId="3614" hidden="1" xr:uid="{3F3CE068-EFEE-4A17-A11B-DE63398D5CCA}"/>
    <cellStyle name="Moeda 2" xfId="3611" hidden="1" xr:uid="{2729430E-C30A-4A52-A765-87B4AA8634DA}"/>
    <cellStyle name="Moeda 2" xfId="3598" hidden="1" xr:uid="{A954A2C3-22AB-42D0-AF53-5940B29405CA}"/>
    <cellStyle name="Moeda 2" xfId="3596" hidden="1" xr:uid="{ABF26C8A-851B-4E4A-B829-E49D548F4C76}"/>
    <cellStyle name="Moeda 2" xfId="3594" hidden="1" xr:uid="{8BFC4A50-EF26-489E-9AA7-A906114148B0}"/>
    <cellStyle name="Moeda 2" xfId="3591" hidden="1" xr:uid="{F498B75F-56CB-42B9-AFC0-2593A3DE6137}"/>
    <cellStyle name="Moeda 2" xfId="3582" hidden="1" xr:uid="{D073AEA9-6B33-427A-9931-1F94F9F9D639}"/>
    <cellStyle name="Moeda 2" xfId="3583" hidden="1" xr:uid="{D27864F6-31F2-4168-AB75-EDABD9FE8853}"/>
    <cellStyle name="Moeda 2" xfId="3584" hidden="1" xr:uid="{760CC913-45E8-4CF7-98E6-0291374F2758}"/>
    <cellStyle name="Moeda 2" xfId="3585" hidden="1" xr:uid="{CFDD3A86-79C2-4675-8F11-3F17686BCF43}"/>
    <cellStyle name="Moeda 2" xfId="3581" hidden="1" xr:uid="{C2088E55-2A69-4C6D-AD4C-286E2A81FF1F}"/>
    <cellStyle name="Moeda 2" xfId="3680" hidden="1" xr:uid="{442A7DBB-3089-4D54-A046-A317CA36C125}"/>
    <cellStyle name="Moeda 2" xfId="3811" hidden="1" xr:uid="{F552469B-751C-4491-A9D7-7BE3D08116AC}"/>
    <cellStyle name="Moeda 2" xfId="3812" hidden="1" xr:uid="{48199082-DDC2-47C8-AF19-DED8157D0CB0}"/>
    <cellStyle name="Moeda 2" xfId="3813" hidden="1" xr:uid="{819E5D3B-5BF4-4C80-BB74-2EE9603348D8}"/>
    <cellStyle name="Moeda 2" xfId="3817" hidden="1" xr:uid="{9F60FA75-61E3-453B-ADF7-9411C91A0AE8}"/>
    <cellStyle name="Moeda 2" xfId="3816" hidden="1" xr:uid="{F64B4B8C-9C7E-44D9-9DD3-76D848314B20}"/>
    <cellStyle name="Moeda 2" xfId="3815" hidden="1" xr:uid="{392E5190-BDAC-447B-B391-64A9E1E6DD9B}"/>
    <cellStyle name="Moeda 2" xfId="3814" hidden="1" xr:uid="{5945B6D4-FDE4-42EA-9B57-E0CFD65E17B4}"/>
    <cellStyle name="Moeda 2" xfId="3818" xr:uid="{5B0FD85B-3C7E-4407-8EF4-392DBEC3EDD5}"/>
    <cellStyle name="Moeda 2 2" xfId="432" xr:uid="{00000000-0005-0000-0000-0000590B0000}"/>
    <cellStyle name="Moeda 3" xfId="422" xr:uid="{00000000-0005-0000-0000-00005A0B0000}"/>
    <cellStyle name="Moeda 3 2" xfId="433" xr:uid="{00000000-0005-0000-0000-00005B0B0000}"/>
    <cellStyle name="Moeda 4" xfId="372" xr:uid="{00000000-0005-0000-0000-00005C0B0000}"/>
    <cellStyle name="Moeda 4 2" xfId="821" xr:uid="{00000000-0005-0000-0000-00005D0B0000}"/>
    <cellStyle name="Moeda 4 2 2" xfId="2012" xr:uid="{00000000-0005-0000-0000-00005E0B0000}"/>
    <cellStyle name="Moeda 4 2 2 2" xfId="3569" xr:uid="{00000000-0005-0000-0000-000079000000}"/>
    <cellStyle name="Moeda 4 2 2 3" xfId="3715" xr:uid="{5D9305D6-4A5B-4B63-AB5D-2C0810B1CC77}"/>
    <cellStyle name="Moeda 4 2 3" xfId="3541" xr:uid="{00000000-0005-0000-0000-000079000000}"/>
    <cellStyle name="Moeda 4 2 4" xfId="3625" xr:uid="{9D799A0A-E99F-448E-896D-484797430C59}"/>
    <cellStyle name="Moeda 4 3" xfId="1564" xr:uid="{00000000-0005-0000-0000-00005F0B0000}"/>
    <cellStyle name="Moeda 4 3 2" xfId="3568" xr:uid="{00000000-0005-0000-0000-000078000000}"/>
    <cellStyle name="Moeda 4 3 3" xfId="3693" xr:uid="{96F82D59-4634-4961-A14E-328F58A29346}"/>
    <cellStyle name="Moeda 4 4" xfId="3540" xr:uid="{00000000-0005-0000-0000-000078000000}"/>
    <cellStyle name="Moeda 4 5" xfId="3602" xr:uid="{E0B61438-17C2-4C98-B20E-E23664C8E008}"/>
    <cellStyle name="Moeda 5" xfId="817" xr:uid="{00000000-0005-0000-0000-0000600B0000}"/>
    <cellStyle name="Moeda 5 2" xfId="2008" xr:uid="{00000000-0005-0000-0000-0000610B0000}"/>
    <cellStyle name="Moeda 5 2 2" xfId="3570" xr:uid="{00000000-0005-0000-0000-00007A000000}"/>
    <cellStyle name="Moeda 5 2 3" xfId="3711" xr:uid="{08B9CF6F-84F8-4D8C-AC25-A42E6215AB93}"/>
    <cellStyle name="Moeda 5 3" xfId="3542" xr:uid="{00000000-0005-0000-0000-00007A000000}"/>
    <cellStyle name="Moeda 5 4" xfId="3621" xr:uid="{8106C474-A828-42A6-A10A-1EDC9B5A4304}"/>
    <cellStyle name="Moeda 6" xfId="845" xr:uid="{00000000-0005-0000-0000-0000620B0000}"/>
    <cellStyle name="Moeda 6 2" xfId="2036" xr:uid="{00000000-0005-0000-0000-0000630B0000}"/>
    <cellStyle name="Moeda 6 2 2" xfId="3571" xr:uid="{00000000-0005-0000-0000-00007B000000}"/>
    <cellStyle name="Moeda 6 2 3" xfId="3725" xr:uid="{F2B0F829-532B-43C8-95AD-67199BE7C919}"/>
    <cellStyle name="Moeda 6 3" xfId="3543" xr:uid="{00000000-0005-0000-0000-00007B000000}"/>
    <cellStyle name="Moeda 6 4" xfId="3634" xr:uid="{8CE8D8C2-7408-4A40-9A82-302C854DDC61}"/>
    <cellStyle name="Moeda 7" xfId="525" xr:uid="{00000000-0005-0000-0000-0000640B0000}"/>
    <cellStyle name="Moeda 7 2" xfId="1716" xr:uid="{00000000-0005-0000-0000-0000650B0000}"/>
    <cellStyle name="Moeda 7 2 2" xfId="3572" xr:uid="{00000000-0005-0000-0000-00007C000000}"/>
    <cellStyle name="Moeda 7 2 3" xfId="3701" xr:uid="{C0875399-E087-44B5-8196-0EE3FFDFE9D9}"/>
    <cellStyle name="Moeda 7 3" xfId="3544" xr:uid="{00000000-0005-0000-0000-00007C000000}"/>
    <cellStyle name="Moeda 7 4" xfId="3610" xr:uid="{5F5F9314-E875-445B-BD27-FD0D8F901BB4}"/>
    <cellStyle name="Moeda 8" xfId="1279" xr:uid="{00000000-0005-0000-0000-0000660B0000}"/>
    <cellStyle name="Moeda 8 2" xfId="3545" xr:uid="{00000000-0005-0000-0000-00007D000000}"/>
    <cellStyle name="Moeda 8 3" xfId="3669" xr:uid="{23CC3E6B-3D37-4B3F-8A4D-7A1F0D356EF9}"/>
    <cellStyle name="Moeda 9" xfId="3539" xr:uid="{00000000-0005-0000-0000-00007E000000}"/>
    <cellStyle name="Moeda 9 2" xfId="3567" xr:uid="{00000000-0005-0000-0000-00007E000000}"/>
    <cellStyle name="Neutro" xfId="13" builtinId="28" hidden="1"/>
    <cellStyle name="Neutro" xfId="51" builtinId="28" hidden="1"/>
    <cellStyle name="Neutro" xfId="179" builtinId="28" hidden="1"/>
    <cellStyle name="Neutro" xfId="217" builtinId="28" hidden="1"/>
    <cellStyle name="Neutro" xfId="297" builtinId="28" hidden="1"/>
    <cellStyle name="Neutro" xfId="334" builtinId="28" hidden="1"/>
    <cellStyle name="Neutro" xfId="380" builtinId="28" hidden="1"/>
    <cellStyle name="Neutro" xfId="452" builtinId="28" hidden="1"/>
    <cellStyle name="Neutro" xfId="490" builtinId="28" hidden="1"/>
    <cellStyle name="Neutro" xfId="618" builtinId="28" hidden="1"/>
    <cellStyle name="Neutro" xfId="656" builtinId="28" hidden="1"/>
    <cellStyle name="Neutro" xfId="735" builtinId="28" hidden="1"/>
    <cellStyle name="Neutro" xfId="772" builtinId="28" hidden="1"/>
    <cellStyle name="Neutro" xfId="843" builtinId="28" hidden="1"/>
    <cellStyle name="Neutro" xfId="874" builtinId="28" hidden="1"/>
    <cellStyle name="Neutro" xfId="997" builtinId="28" hidden="1"/>
    <cellStyle name="Neutro" xfId="1035" builtinId="28" hidden="1"/>
    <cellStyle name="Neutro" xfId="1114" builtinId="28" hidden="1"/>
    <cellStyle name="Neutro" xfId="1151" builtinId="28" hidden="1"/>
    <cellStyle name="Neutro" xfId="1206" builtinId="28" hidden="1"/>
    <cellStyle name="Neutro" xfId="1244" builtinId="28" hidden="1"/>
    <cellStyle name="Neutro" xfId="1372" builtinId="28" hidden="1"/>
    <cellStyle name="Neutro" xfId="1410" builtinId="28" hidden="1"/>
    <cellStyle name="Neutro" xfId="1489" builtinId="28" hidden="1"/>
    <cellStyle name="Neutro" xfId="1526" builtinId="28" hidden="1"/>
    <cellStyle name="Neutro" xfId="1572" builtinId="28" hidden="1"/>
    <cellStyle name="Neutro" xfId="1643" builtinId="28" hidden="1"/>
    <cellStyle name="Neutro" xfId="1681" builtinId="28" hidden="1"/>
    <cellStyle name="Neutro" xfId="1809" builtinId="28" hidden="1"/>
    <cellStyle name="Neutro" xfId="1847" builtinId="28" hidden="1"/>
    <cellStyle name="Neutro" xfId="1926" builtinId="28" hidden="1"/>
    <cellStyle name="Neutro" xfId="1963" builtinId="28" hidden="1"/>
    <cellStyle name="Neutro" xfId="2034" builtinId="28" hidden="1"/>
    <cellStyle name="Neutro" xfId="2065" builtinId="28" hidden="1"/>
    <cellStyle name="Neutro" xfId="2188" builtinId="28" hidden="1"/>
    <cellStyle name="Neutro" xfId="2226" builtinId="28" hidden="1"/>
    <cellStyle name="Neutro" xfId="2305" builtinId="28" hidden="1"/>
    <cellStyle name="Neutro" xfId="2342" builtinId="28" hidden="1"/>
    <cellStyle name="Neutro" xfId="1613" builtinId="28" hidden="1"/>
    <cellStyle name="Neutro" xfId="2399" builtinId="28" hidden="1"/>
    <cellStyle name="Neutro" xfId="2522" builtinId="28" hidden="1"/>
    <cellStyle name="Neutro" xfId="2560" builtinId="28" hidden="1"/>
    <cellStyle name="Neutro" xfId="2639" builtinId="28" hidden="1"/>
    <cellStyle name="Neutro" xfId="2676" builtinId="28" hidden="1"/>
    <cellStyle name="Neutro" xfId="2717" builtinId="28" hidden="1"/>
    <cellStyle name="Neutro" xfId="2764" builtinId="28" hidden="1"/>
    <cellStyle name="Neutro" xfId="2802" builtinId="28" hidden="1"/>
    <cellStyle name="Neutro" xfId="2929" builtinId="28" hidden="1"/>
    <cellStyle name="Neutro" xfId="2967" builtinId="28" hidden="1"/>
    <cellStyle name="Neutro" xfId="3046" builtinId="28" hidden="1"/>
    <cellStyle name="Neutro" xfId="3083" builtinId="28" hidden="1"/>
    <cellStyle name="Neutro" xfId="3135" builtinId="28" hidden="1"/>
    <cellStyle name="Neutro" xfId="3164" builtinId="28" hidden="1"/>
    <cellStyle name="Neutro" xfId="3287" builtinId="28" hidden="1"/>
    <cellStyle name="Neutro" xfId="3325" builtinId="28" hidden="1"/>
    <cellStyle name="Neutro" xfId="3404" builtinId="28" hidden="1"/>
    <cellStyle name="Neutro" xfId="3441" builtinId="28" hidden="1"/>
    <cellStyle name="Normal" xfId="0" builtinId="0"/>
    <cellStyle name="Normal 10" xfId="1191" xr:uid="{00000000-0005-0000-0000-0000A10B0000}"/>
    <cellStyle name="Normal 10 2" xfId="3546" xr:uid="{00000000-0005-0000-0000-000084000000}"/>
    <cellStyle name="Normal 10 3" xfId="3530" xr:uid="{00000000-0005-0000-0000-000083000000}"/>
    <cellStyle name="Normal 10 4" xfId="3667" xr:uid="{B96C7BA7-3EDA-44A4-9F42-5F7CB5BCC1F8}"/>
    <cellStyle name="Normal 11" xfId="3481" xr:uid="{00000000-0005-0000-0000-0000A20B0000}"/>
    <cellStyle name="Normal 11 2" xfId="3579" xr:uid="{1E0DCF06-6C13-423E-BEFE-373BC5682AC0}"/>
    <cellStyle name="Normal 11 3" xfId="3798" xr:uid="{63D50DD0-FFCB-43B5-9BFB-5ACE59B3C31C}"/>
    <cellStyle name="Normal 12" xfId="3483" xr:uid="{00000000-0005-0000-0000-0000B90D0000}"/>
    <cellStyle name="Normal 12 2" xfId="3802" xr:uid="{BAD5F1A9-B66F-49C9-AD6D-96C5582718F8}"/>
    <cellStyle name="Normal 2" xfId="369" xr:uid="{00000000-0005-0000-0000-0000A30B0000}"/>
    <cellStyle name="Normal 2 2" xfId="367" xr:uid="{00000000-0005-0000-0000-0000A40B0000}"/>
    <cellStyle name="Normal 2 3" xfId="427" xr:uid="{00000000-0005-0000-0000-0000A50B0000}"/>
    <cellStyle name="Normal 2 3 2" xfId="833" xr:uid="{00000000-0005-0000-0000-0000A60B0000}"/>
    <cellStyle name="Normal 2 3 2 2" xfId="2024" xr:uid="{00000000-0005-0000-0000-0000A70B0000}"/>
    <cellStyle name="Normal 2 3 2 2 2" xfId="3720" xr:uid="{E5F584DA-D647-4316-A78C-30B842EB7397}"/>
    <cellStyle name="Normal 2 3 2 3" xfId="3498" xr:uid="{00000000-0005-0000-0000-000088000000}"/>
    <cellStyle name="Normal 2 3 2 4" xfId="3629" xr:uid="{160A4A0A-3C20-4C91-94F7-DF0F88B0E14A}"/>
    <cellStyle name="Normal 2 3 3" xfId="1619" xr:uid="{00000000-0005-0000-0000-0000A80B0000}"/>
    <cellStyle name="Normal 2 3 3 2" xfId="3697" xr:uid="{238B6A51-65AF-42B1-B647-F09630115EE1}"/>
    <cellStyle name="Normal 2 3 4" xfId="3488" xr:uid="{00000000-0005-0000-0000-000087000000}"/>
    <cellStyle name="Normal 2 3 5" xfId="3606" xr:uid="{A8AA5579-BA8E-4866-8072-03B68E919EFB}"/>
    <cellStyle name="Normal 2 4" xfId="423" xr:uid="{00000000-0005-0000-0000-0000A90B0000}"/>
    <cellStyle name="Normal 2 4 2" xfId="830" xr:uid="{00000000-0005-0000-0000-0000AA0B0000}"/>
    <cellStyle name="Normal 2 4 2 2" xfId="2021" xr:uid="{00000000-0005-0000-0000-0000AB0B0000}"/>
    <cellStyle name="Normal 2 4 2 2 2" xfId="3718" xr:uid="{EF8A8B57-8056-4866-A51F-A0124E5693F9}"/>
    <cellStyle name="Normal 2 4 2 3" xfId="3499" xr:uid="{00000000-0005-0000-0000-00008A000000}"/>
    <cellStyle name="Normal 2 4 2 4" xfId="3627" xr:uid="{5887D78D-180E-45B6-8C84-0D3D23EFD326}"/>
    <cellStyle name="Normal 2 4 3" xfId="1615" xr:uid="{00000000-0005-0000-0000-0000AC0B0000}"/>
    <cellStyle name="Normal 2 4 3 2" xfId="3695" xr:uid="{39C3731D-36F6-4041-980A-768CC02261C2}"/>
    <cellStyle name="Normal 2 4 4" xfId="3523" xr:uid="{00000000-0005-0000-0000-000089000000}"/>
    <cellStyle name="Normal 2 4 5" xfId="3604" xr:uid="{3BAE93F1-C776-46BB-8F48-B44B78CCC910}"/>
    <cellStyle name="Normal 2 5" xfId="819" xr:uid="{00000000-0005-0000-0000-0000AD0B0000}"/>
    <cellStyle name="Normal 2 5 2" xfId="2010" xr:uid="{00000000-0005-0000-0000-0000AE0B0000}"/>
    <cellStyle name="Normal 2 5 2 2" xfId="3713" xr:uid="{B54CBED0-1BFF-456F-ABED-A030DB1B3D6C}"/>
    <cellStyle name="Normal 2 5 3" xfId="3500" xr:uid="{00000000-0005-0000-0000-00008B000000}"/>
    <cellStyle name="Normal 2 5 4" xfId="3623" xr:uid="{19FF66CF-1489-452A-BF03-C698A6A40B68}"/>
    <cellStyle name="Normal 2 6" xfId="1561" xr:uid="{00000000-0005-0000-0000-0000AF0B0000}"/>
    <cellStyle name="Normal 2 6 2" xfId="3691" xr:uid="{817D70CA-C807-4A98-BB2F-B32735D21021}"/>
    <cellStyle name="Normal 2 7" xfId="3600" xr:uid="{DDBA023C-F07F-46D2-989C-37090C8D5276}"/>
    <cellStyle name="Normal 3" xfId="368" xr:uid="{00000000-0005-0000-0000-0000B00B0000}"/>
    <cellStyle name="Normal 3 2" xfId="424" xr:uid="{00000000-0005-0000-0000-0000B10B0000}"/>
    <cellStyle name="Normal 3 2 2" xfId="428" xr:uid="{00000000-0005-0000-0000-0000B20B0000}"/>
    <cellStyle name="Normal 3 2 2 2" xfId="834" xr:uid="{00000000-0005-0000-0000-0000B30B0000}"/>
    <cellStyle name="Normal 3 2 2 2 2" xfId="2025" xr:uid="{00000000-0005-0000-0000-0000B40B0000}"/>
    <cellStyle name="Normal 3 2 2 2 2 2" xfId="3721" xr:uid="{DCFBDF75-9179-4CA2-83F9-C1154F672C69}"/>
    <cellStyle name="Normal 3 2 2 2 3" xfId="3501" xr:uid="{00000000-0005-0000-0000-00008F000000}"/>
    <cellStyle name="Normal 3 2 2 2 4" xfId="3630" xr:uid="{8C694700-4B5E-426F-8940-C0D52562748F}"/>
    <cellStyle name="Normal 3 2 2 3" xfId="1620" xr:uid="{00000000-0005-0000-0000-0000B50B0000}"/>
    <cellStyle name="Normal 3 2 2 3 2" xfId="3698" xr:uid="{88B1BFDB-CAD7-4226-87DF-FA5E5F8BB675}"/>
    <cellStyle name="Normal 3 2 2 4" xfId="3489" xr:uid="{00000000-0005-0000-0000-00008E000000}"/>
    <cellStyle name="Normal 3 2 2 5" xfId="3607" xr:uid="{62A24ABE-F3F7-48D4-A2F3-DE078BFD13D4}"/>
    <cellStyle name="Normal 3 2 3" xfId="831" xr:uid="{00000000-0005-0000-0000-0000B60B0000}"/>
    <cellStyle name="Normal 3 2 3 2" xfId="2022" xr:uid="{00000000-0005-0000-0000-0000B70B0000}"/>
    <cellStyle name="Normal 3 2 3 2 2" xfId="3719" xr:uid="{408E5420-29BD-433E-AE8D-3C93A1856CBB}"/>
    <cellStyle name="Normal 3 2 3 3" xfId="3502" xr:uid="{00000000-0005-0000-0000-000090000000}"/>
    <cellStyle name="Normal 3 2 3 4" xfId="3628" xr:uid="{C04620D4-AC56-42E2-8CC9-68D9A6809798}"/>
    <cellStyle name="Normal 3 2 4" xfId="1616" xr:uid="{00000000-0005-0000-0000-0000B80B0000}"/>
    <cellStyle name="Normal 3 2 4 2" xfId="3696" xr:uid="{D9BB69E3-D1A7-455C-9602-7EF87B4F6D60}"/>
    <cellStyle name="Normal 3 2 5" xfId="3487" xr:uid="{00000000-0005-0000-0000-00008D000000}"/>
    <cellStyle name="Normal 3 2 6" xfId="3605" xr:uid="{A4B3BBC6-E814-474B-A311-C4B9085AEDAF}"/>
    <cellStyle name="Normal 3 3" xfId="1192" xr:uid="{00000000-0005-0000-0000-0000B90B0000}"/>
    <cellStyle name="Normal 3 3 2" xfId="3668" xr:uid="{3883ECFE-6AD3-49B8-92C9-E51AF47BC8B2}"/>
    <cellStyle name="Normal 3 4" xfId="3482" xr:uid="{00000000-0005-0000-0000-0000BA0B0000}"/>
    <cellStyle name="Normal 3 4 2" xfId="3799" xr:uid="{044387D6-107A-4108-B84F-D1681C4CCED2}"/>
    <cellStyle name="Normal 4" xfId="419" xr:uid="{00000000-0005-0000-0000-0000BB0B0000}"/>
    <cellStyle name="Normal 4 2" xfId="426" xr:uid="{00000000-0005-0000-0000-0000BC0B0000}"/>
    <cellStyle name="Normal 4 3" xfId="429" xr:uid="{00000000-0005-0000-0000-0000BD0B0000}"/>
    <cellStyle name="Normal 4 3 2" xfId="835" xr:uid="{00000000-0005-0000-0000-0000BE0B0000}"/>
    <cellStyle name="Normal 4 3 2 2" xfId="2026" xr:uid="{00000000-0005-0000-0000-0000BF0B0000}"/>
    <cellStyle name="Normal 4 3 2 2 2" xfId="3722" xr:uid="{A6BF0574-DD99-49EA-9D7B-DCA4ECAFA81A}"/>
    <cellStyle name="Normal 4 3 2 3" xfId="3503" xr:uid="{00000000-0005-0000-0000-000094000000}"/>
    <cellStyle name="Normal 4 3 2 4" xfId="3631" xr:uid="{50D19886-FA20-4A14-B1F9-125846055A1B}"/>
    <cellStyle name="Normal 4 3 3" xfId="1621" xr:uid="{00000000-0005-0000-0000-0000C00B0000}"/>
    <cellStyle name="Normal 4 3 3 2" xfId="3699" xr:uid="{A5A1C73C-D127-44CA-9525-FB433581991D}"/>
    <cellStyle name="Normal 4 3 4" xfId="3490" xr:uid="{00000000-0005-0000-0000-000093000000}"/>
    <cellStyle name="Normal 4 3 5" xfId="3608" xr:uid="{AF8F2CB9-948B-4289-B800-2ED060E07CC6}"/>
    <cellStyle name="Normal 4 4" xfId="826" xr:uid="{00000000-0005-0000-0000-0000C10B0000}"/>
    <cellStyle name="Normal 4 4 2" xfId="2017" xr:uid="{00000000-0005-0000-0000-0000C20B0000}"/>
    <cellStyle name="Normal 4 4 2 2" xfId="3717" xr:uid="{0387E469-DBC7-4775-A210-B276D7E81BCF}"/>
    <cellStyle name="Normal 4 4 3" xfId="3504" xr:uid="{00000000-0005-0000-0000-000095000000}"/>
    <cellStyle name="Normal 4 4 4" xfId="3626" xr:uid="{A86C16AE-42F6-4928-8E10-BC338327D1A8}"/>
    <cellStyle name="Normal 4 5" xfId="809" xr:uid="{00000000-0005-0000-0000-0000C30B0000}"/>
    <cellStyle name="Normal 4 5 2" xfId="2000" xr:uid="{00000000-0005-0000-0000-0000C40B0000}"/>
    <cellStyle name="Normal 4 5 2 2" xfId="3707" xr:uid="{1E39FBE0-62CE-4980-8C6D-74CE112F8D5F}"/>
    <cellStyle name="Normal 4 5 3" xfId="3505" xr:uid="{00000000-0005-0000-0000-000096000000}"/>
    <cellStyle name="Normal 4 5 4" xfId="3617" xr:uid="{ED23200F-D8CE-4558-A098-E17DFDD25196}"/>
    <cellStyle name="Normal 4 6" xfId="1611" xr:uid="{00000000-0005-0000-0000-0000C50B0000}"/>
    <cellStyle name="Normal 4 6 2" xfId="3694" xr:uid="{BB6DAE1D-B8D4-4997-83C3-7248F6D51EC9}"/>
    <cellStyle name="Normal 4 7" xfId="3486" xr:uid="{00000000-0005-0000-0000-000091000000}"/>
    <cellStyle name="Normal 4 8" xfId="3603" xr:uid="{B5BB89E1-A49A-478F-B2A9-93715A6F4D92}"/>
    <cellStyle name="Normal 5" xfId="418" xr:uid="{00000000-0005-0000-0000-0000C60B0000}"/>
    <cellStyle name="Normal 5 2" xfId="430" xr:uid="{00000000-0005-0000-0000-0000C70B0000}"/>
    <cellStyle name="Normal 5 2 2" xfId="836" xr:uid="{00000000-0005-0000-0000-0000C80B0000}"/>
    <cellStyle name="Normal 5 2 2 2" xfId="2027" xr:uid="{00000000-0005-0000-0000-0000C90B0000}"/>
    <cellStyle name="Normal 5 2 2 2 2" xfId="3723" xr:uid="{1BA72DB0-927F-44A9-8CA9-342C4DEA4DDE}"/>
    <cellStyle name="Normal 5 2 2 3" xfId="3506" xr:uid="{00000000-0005-0000-0000-000099000000}"/>
    <cellStyle name="Normal 5 2 2 4" xfId="3632" xr:uid="{E7D99B83-CD09-40C9-90AC-47DBC9066B2F}"/>
    <cellStyle name="Normal 5 2 3" xfId="1622" xr:uid="{00000000-0005-0000-0000-0000CA0B0000}"/>
    <cellStyle name="Normal 5 2 3 2" xfId="3700" xr:uid="{4A27895A-C998-493C-80A0-D07C2833A3B7}"/>
    <cellStyle name="Normal 5 2 4" xfId="3491" xr:uid="{00000000-0005-0000-0000-000098000000}"/>
    <cellStyle name="Normal 5 2 5" xfId="3609" xr:uid="{8B2FBB2B-CD19-417B-AC3B-D37096104FE1}"/>
    <cellStyle name="Normal 5 3" xfId="825" xr:uid="{00000000-0005-0000-0000-0000CB0B0000}"/>
    <cellStyle name="Normal 5 4" xfId="813" xr:uid="{00000000-0005-0000-0000-0000CC0B0000}"/>
    <cellStyle name="Normal 5 4 2" xfId="2004" xr:uid="{00000000-0005-0000-0000-0000CD0B0000}"/>
    <cellStyle name="Normal 5 4 2 2" xfId="3709" xr:uid="{477938AE-1238-4027-A9FB-1277D8A6DF27}"/>
    <cellStyle name="Normal 5 4 3" xfId="3507" xr:uid="{00000000-0005-0000-0000-00009B000000}"/>
    <cellStyle name="Normal 5 4 4" xfId="3619" xr:uid="{41ED5FEA-6FB2-479E-8FC4-F1146AD87F35}"/>
    <cellStyle name="Normal 6" xfId="434" xr:uid="{00000000-0005-0000-0000-0000CE0B0000}"/>
    <cellStyle name="Normal 6 2" xfId="840" xr:uid="{00000000-0005-0000-0000-0000CF0B0000}"/>
    <cellStyle name="Normal 6 3" xfId="814" xr:uid="{00000000-0005-0000-0000-0000D00B0000}"/>
    <cellStyle name="Normal 6 3 2" xfId="2005" xr:uid="{00000000-0005-0000-0000-0000D10B0000}"/>
    <cellStyle name="Normal 6 3 2 2" xfId="3710" xr:uid="{098B69E6-FC80-4FAD-B408-503FEA29541D}"/>
    <cellStyle name="Normal 6 3 3" xfId="3508" xr:uid="{00000000-0005-0000-0000-00009E000000}"/>
    <cellStyle name="Normal 6 3 4" xfId="3620" xr:uid="{19C7BDDC-350F-4030-83F0-F3FB534A1BFC}"/>
    <cellStyle name="Normal 7" xfId="438" xr:uid="{00000000-0005-0000-0000-0000D20B0000}"/>
    <cellStyle name="Normal 7 2" xfId="3492" xr:uid="{00000000-0005-0000-0000-0000A0000000}"/>
    <cellStyle name="Normal 8" xfId="370" xr:uid="{00000000-0005-0000-0000-0000D30B0000}"/>
    <cellStyle name="Normal 8 2" xfId="820" xr:uid="{00000000-0005-0000-0000-0000D40B0000}"/>
    <cellStyle name="Normal 8 2 2" xfId="2011" xr:uid="{00000000-0005-0000-0000-0000D50B0000}"/>
    <cellStyle name="Normal 8 2 2 2" xfId="3714" xr:uid="{E706A719-12CB-4297-96BE-F8003A88E971}"/>
    <cellStyle name="Normal 8 2 3" xfId="3510" xr:uid="{00000000-0005-0000-0000-0000A2000000}"/>
    <cellStyle name="Normal 8 2 4" xfId="3624" xr:uid="{16C46372-62D5-4D30-BC6C-6A3034EEDCA5}"/>
    <cellStyle name="Normal 8 3" xfId="1562" xr:uid="{00000000-0005-0000-0000-0000D60B0000}"/>
    <cellStyle name="Normal 8 3 2" xfId="3511" xr:uid="{00000000-0005-0000-0000-0000A3000000}"/>
    <cellStyle name="Normal 8 3 3" xfId="3692" xr:uid="{F2BD26F4-524F-4385-8630-0D2BE7D62BC2}"/>
    <cellStyle name="Normal 8 4" xfId="3509" xr:uid="{00000000-0005-0000-0000-0000A4000000}"/>
    <cellStyle name="Normal 8 5" xfId="3497" xr:uid="{00000000-0005-0000-0000-0000A5000000}"/>
    <cellStyle name="Normal 8 6" xfId="3493" xr:uid="{00000000-0005-0000-0000-0000A1000000}"/>
    <cellStyle name="Normal 8 7" xfId="3601" xr:uid="{AA111F47-6094-4825-805F-1EC60BA27329}"/>
    <cellStyle name="Normal 9" xfId="844" xr:uid="{00000000-0005-0000-0000-0000D70B0000}"/>
    <cellStyle name="Normal 9 2" xfId="2035" xr:uid="{00000000-0005-0000-0000-0000D80B0000}"/>
    <cellStyle name="Normal 9 2 2" xfId="3512" xr:uid="{00000000-0005-0000-0000-0000A7000000}"/>
    <cellStyle name="Normal 9 2 3" xfId="3724" xr:uid="{D0AE961C-29B1-4FEC-8DD9-DDABBED2C87D}"/>
    <cellStyle name="Normal 9 3" xfId="3494" xr:uid="{00000000-0005-0000-0000-0000A6000000}"/>
    <cellStyle name="Normal 9 4" xfId="3633" xr:uid="{966F375B-666C-41DA-8A97-2CAE9D30340A}"/>
    <cellStyle name="Nota" xfId="20" builtinId="10" hidden="1"/>
    <cellStyle name="Nota" xfId="57" builtinId="10" hidden="1"/>
    <cellStyle name="Nota" xfId="186" builtinId="10" hidden="1"/>
    <cellStyle name="Nota" xfId="223" builtinId="10" hidden="1"/>
    <cellStyle name="Nota" xfId="304" builtinId="10" hidden="1"/>
    <cellStyle name="Nota" xfId="340" builtinId="10" hidden="1"/>
    <cellStyle name="Nota" xfId="387" builtinId="10" hidden="1"/>
    <cellStyle name="Nota" xfId="459" builtinId="10" hidden="1"/>
    <cellStyle name="Nota" xfId="496" builtinId="10" hidden="1"/>
    <cellStyle name="Nota" xfId="625" builtinId="10" hidden="1"/>
    <cellStyle name="Nota" xfId="662" builtinId="10" hidden="1"/>
    <cellStyle name="Nota" xfId="742" builtinId="10" hidden="1"/>
    <cellStyle name="Nota" xfId="778" builtinId="10" hidden="1"/>
    <cellStyle name="Nota" xfId="829" builtinId="10" hidden="1"/>
    <cellStyle name="Nota" xfId="880" builtinId="10" hidden="1"/>
    <cellStyle name="Nota" xfId="1004" builtinId="10" hidden="1"/>
    <cellStyle name="Nota" xfId="1041" builtinId="10" hidden="1"/>
    <cellStyle name="Nota" xfId="1121" builtinId="10" hidden="1"/>
    <cellStyle name="Nota" xfId="1157" builtinId="10" hidden="1"/>
    <cellStyle name="Nota" xfId="1213" builtinId="10" hidden="1"/>
    <cellStyle name="Nota" xfId="1250" builtinId="10" hidden="1"/>
    <cellStyle name="Nota" xfId="1379" builtinId="10" hidden="1"/>
    <cellStyle name="Nota" xfId="1416" builtinId="10" hidden="1"/>
    <cellStyle name="Nota" xfId="1496" builtinId="10" hidden="1"/>
    <cellStyle name="Nota" xfId="1532" builtinId="10" hidden="1"/>
    <cellStyle name="Nota" xfId="1579" builtinId="10" hidden="1"/>
    <cellStyle name="Nota" xfId="1650" builtinId="10" hidden="1"/>
    <cellStyle name="Nota" xfId="1687" builtinId="10" hidden="1"/>
    <cellStyle name="Nota" xfId="1816" builtinId="10" hidden="1"/>
    <cellStyle name="Nota" xfId="1853" builtinId="10" hidden="1"/>
    <cellStyle name="Nota" xfId="1933" builtinId="10" hidden="1"/>
    <cellStyle name="Nota" xfId="1969" builtinId="10" hidden="1"/>
    <cellStyle name="Nota" xfId="2020" builtinId="10" hidden="1"/>
    <cellStyle name="Nota" xfId="2071" builtinId="10" hidden="1"/>
    <cellStyle name="Nota" xfId="2195" builtinId="10" hidden="1"/>
    <cellStyle name="Nota" xfId="2232" builtinId="10" hidden="1"/>
    <cellStyle name="Nota" xfId="2312" builtinId="10" hidden="1"/>
    <cellStyle name="Nota" xfId="2348" builtinId="10" hidden="1"/>
    <cellStyle name="Nota" xfId="1618" builtinId="10" hidden="1"/>
    <cellStyle name="Nota" xfId="2405" builtinId="10" hidden="1"/>
    <cellStyle name="Nota" xfId="2529" builtinId="10" hidden="1"/>
    <cellStyle name="Nota" xfId="2566" builtinId="10" hidden="1"/>
    <cellStyle name="Nota" xfId="2646" builtinId="10" hidden="1"/>
    <cellStyle name="Nota" xfId="2682" builtinId="10" hidden="1"/>
    <cellStyle name="Nota" xfId="2724" builtinId="10" hidden="1"/>
    <cellStyle name="Nota" xfId="2771" builtinId="10" hidden="1"/>
    <cellStyle name="Nota" xfId="2808" builtinId="10" hidden="1"/>
    <cellStyle name="Nota" xfId="2936" builtinId="10" hidden="1"/>
    <cellStyle name="Nota" xfId="2973" builtinId="10" hidden="1"/>
    <cellStyle name="Nota" xfId="3053" builtinId="10" hidden="1"/>
    <cellStyle name="Nota" xfId="3089" builtinId="10" hidden="1"/>
    <cellStyle name="Nota" xfId="3128" builtinId="10" hidden="1"/>
    <cellStyle name="Nota" xfId="3170" builtinId="10" hidden="1"/>
    <cellStyle name="Nota" xfId="3294" builtinId="10" hidden="1"/>
    <cellStyle name="Nota" xfId="3331" builtinId="10" hidden="1"/>
    <cellStyle name="Nota" xfId="3411" builtinId="10" hidden="1"/>
    <cellStyle name="Nota" xfId="3447" builtinId="10" hidden="1"/>
    <cellStyle name="Porcentagem" xfId="2" builtinId="5" hidden="1"/>
    <cellStyle name="Porcentagem" xfId="168" builtinId="5" hidden="1"/>
    <cellStyle name="Porcentagem" xfId="286" builtinId="5" hidden="1"/>
    <cellStyle name="Porcentagem" xfId="441" builtinId="5" hidden="1"/>
    <cellStyle name="Porcentagem" xfId="607" builtinId="5" hidden="1"/>
    <cellStyle name="Porcentagem" xfId="724" builtinId="5" hidden="1"/>
    <cellStyle name="Porcentagem" xfId="808" builtinId="5" hidden="1"/>
    <cellStyle name="Porcentagem" xfId="986" builtinId="5" hidden="1"/>
    <cellStyle name="Porcentagem" xfId="1103" builtinId="5" hidden="1"/>
    <cellStyle name="Porcentagem" xfId="1195" builtinId="5" hidden="1"/>
    <cellStyle name="Porcentagem" xfId="1361" builtinId="5" hidden="1"/>
    <cellStyle name="Porcentagem" xfId="1478" builtinId="5" hidden="1"/>
    <cellStyle name="Porcentagem" xfId="1632" builtinId="5" hidden="1"/>
    <cellStyle name="Porcentagem" xfId="1798" builtinId="5" hidden="1"/>
    <cellStyle name="Porcentagem" xfId="1915" builtinId="5" hidden="1"/>
    <cellStyle name="Porcentagem" xfId="1999" builtinId="5" hidden="1"/>
    <cellStyle name="Porcentagem" xfId="2177" builtinId="5" hidden="1"/>
    <cellStyle name="Porcentagem" xfId="2294" builtinId="5" hidden="1"/>
    <cellStyle name="Porcentagem" xfId="1609" builtinId="5" hidden="1"/>
    <cellStyle name="Porcentagem" xfId="2511" builtinId="5" hidden="1"/>
    <cellStyle name="Porcentagem" xfId="2628" builtinId="5" hidden="1"/>
    <cellStyle name="Porcentagem" xfId="2753" builtinId="5" hidden="1"/>
    <cellStyle name="Porcentagem" xfId="2918" builtinId="5" hidden="1"/>
    <cellStyle name="Porcentagem" xfId="3035" builtinId="5" hidden="1"/>
    <cellStyle name="Porcentagem" xfId="3118" builtinId="5" hidden="1"/>
    <cellStyle name="Porcentagem" xfId="3276" builtinId="5" hidden="1"/>
    <cellStyle name="Porcentagem" xfId="3393" builtinId="5" hidden="1"/>
    <cellStyle name="Porcentagem 2" xfId="425" xr:uid="{00000000-0005-0000-0000-00002E0C0000}"/>
    <cellStyle name="Porcentagem 3" xfId="421" xr:uid="{00000000-0005-0000-0000-00002F0C0000}"/>
    <cellStyle name="Porcentagem 4" xfId="3800" xr:uid="{59049DA6-9023-4F4D-823F-90CAE7A24B70}"/>
    <cellStyle name="Result" xfId="3526" xr:uid="{00000000-0005-0000-0000-0000AF000000}"/>
    <cellStyle name="Result 2" xfId="3533" xr:uid="{00000000-0005-0000-0000-0000B0000000}"/>
    <cellStyle name="Result 3" xfId="3513" xr:uid="{00000000-0005-0000-0000-0000B1000000}"/>
    <cellStyle name="Result2" xfId="3525" xr:uid="{00000000-0005-0000-0000-0000B2000000}"/>
    <cellStyle name="Ruim" xfId="12" builtinId="27" hidden="1"/>
    <cellStyle name="Ruim" xfId="50" builtinId="27" hidden="1"/>
    <cellStyle name="Ruim" xfId="178" builtinId="27" hidden="1"/>
    <cellStyle name="Ruim" xfId="216" builtinId="27" hidden="1"/>
    <cellStyle name="Ruim" xfId="296" builtinId="27" hidden="1"/>
    <cellStyle name="Ruim" xfId="333" builtinId="27" hidden="1"/>
    <cellStyle name="Ruim" xfId="379" builtinId="27" hidden="1"/>
    <cellStyle name="Ruim" xfId="451" builtinId="27" hidden="1"/>
    <cellStyle name="Ruim" xfId="489" builtinId="27" hidden="1"/>
    <cellStyle name="Ruim" xfId="617" builtinId="27" hidden="1"/>
    <cellStyle name="Ruim" xfId="655" builtinId="27" hidden="1"/>
    <cellStyle name="Ruim" xfId="734" builtinId="27" hidden="1"/>
    <cellStyle name="Ruim" xfId="771" builtinId="27" hidden="1"/>
    <cellStyle name="Ruim" xfId="812" builtinId="27" hidden="1"/>
    <cellStyle name="Ruim" xfId="873" builtinId="27" hidden="1"/>
    <cellStyle name="Ruim" xfId="996" builtinId="27" hidden="1"/>
    <cellStyle name="Ruim" xfId="1034" builtinId="27" hidden="1"/>
    <cellStyle name="Ruim" xfId="1113" builtinId="27" hidden="1"/>
    <cellStyle name="Ruim" xfId="1150" builtinId="27" hidden="1"/>
    <cellStyle name="Ruim" xfId="1205" builtinId="27" hidden="1"/>
    <cellStyle name="Ruim" xfId="1243" builtinId="27" hidden="1"/>
    <cellStyle name="Ruim" xfId="1371" builtinId="27" hidden="1"/>
    <cellStyle name="Ruim" xfId="1409" builtinId="27" hidden="1"/>
    <cellStyle name="Ruim" xfId="1488" builtinId="27" hidden="1"/>
    <cellStyle name="Ruim" xfId="1525" builtinId="27" hidden="1"/>
    <cellStyle name="Ruim" xfId="1571" builtinId="27" hidden="1"/>
    <cellStyle name="Ruim" xfId="1642" builtinId="27" hidden="1"/>
    <cellStyle name="Ruim" xfId="1680" builtinId="27" hidden="1"/>
    <cellStyle name="Ruim" xfId="1808" builtinId="27" hidden="1"/>
    <cellStyle name="Ruim" xfId="1846" builtinId="27" hidden="1"/>
    <cellStyle name="Ruim" xfId="1925" builtinId="27" hidden="1"/>
    <cellStyle name="Ruim" xfId="1962" builtinId="27" hidden="1"/>
    <cellStyle name="Ruim" xfId="2003" builtinId="27" hidden="1"/>
    <cellStyle name="Ruim" xfId="2064" builtinId="27" hidden="1"/>
    <cellStyle name="Ruim" xfId="2187" builtinId="27" hidden="1"/>
    <cellStyle name="Ruim" xfId="2225" builtinId="27" hidden="1"/>
    <cellStyle name="Ruim" xfId="2304" builtinId="27" hidden="1"/>
    <cellStyle name="Ruim" xfId="2341" builtinId="27" hidden="1"/>
    <cellStyle name="Ruim" xfId="1612" builtinId="27" hidden="1"/>
    <cellStyle name="Ruim" xfId="2398" builtinId="27" hidden="1"/>
    <cellStyle name="Ruim" xfId="2521" builtinId="27" hidden="1"/>
    <cellStyle name="Ruim" xfId="2559" builtinId="27" hidden="1"/>
    <cellStyle name="Ruim" xfId="2638" builtinId="27" hidden="1"/>
    <cellStyle name="Ruim" xfId="2675" builtinId="27" hidden="1"/>
    <cellStyle name="Ruim" xfId="2716" builtinId="27" hidden="1"/>
    <cellStyle name="Ruim" xfId="2763" builtinId="27" hidden="1"/>
    <cellStyle name="Ruim" xfId="2801" builtinId="27" hidden="1"/>
    <cellStyle name="Ruim" xfId="2928" builtinId="27" hidden="1"/>
    <cellStyle name="Ruim" xfId="2966" builtinId="27" hidden="1"/>
    <cellStyle name="Ruim" xfId="3045" builtinId="27" hidden="1"/>
    <cellStyle name="Ruim" xfId="3082" builtinId="27" hidden="1"/>
    <cellStyle name="Ruim" xfId="3121" builtinId="27" hidden="1"/>
    <cellStyle name="Ruim" xfId="3163" builtinId="27" hidden="1"/>
    <cellStyle name="Ruim" xfId="3286" builtinId="27" hidden="1"/>
    <cellStyle name="Ruim" xfId="3324" builtinId="27" hidden="1"/>
    <cellStyle name="Ruim" xfId="3403" builtinId="27" hidden="1"/>
    <cellStyle name="Ruim" xfId="3440" builtinId="27" hidden="1"/>
    <cellStyle name="Saída" xfId="15" builtinId="21" hidden="1"/>
    <cellStyle name="Saída" xfId="181" builtinId="21" hidden="1"/>
    <cellStyle name="Saída" xfId="299" builtinId="21" hidden="1"/>
    <cellStyle name="Saída" xfId="382" builtinId="21" hidden="1"/>
    <cellStyle name="Saída" xfId="454" builtinId="21" hidden="1"/>
    <cellStyle name="Saída" xfId="620" builtinId="21" hidden="1"/>
    <cellStyle name="Saída" xfId="737" builtinId="21" hidden="1"/>
    <cellStyle name="Saída" xfId="806" builtinId="21" hidden="1"/>
    <cellStyle name="Saída" xfId="999" builtinId="21" hidden="1"/>
    <cellStyle name="Saída" xfId="1116" builtinId="21" hidden="1"/>
    <cellStyle name="Saída" xfId="1208" builtinId="21" hidden="1"/>
    <cellStyle name="Saída" xfId="1374" builtinId="21" hidden="1"/>
    <cellStyle name="Saída" xfId="1491" builtinId="21" hidden="1"/>
    <cellStyle name="Saída" xfId="1574" builtinId="21" hidden="1"/>
    <cellStyle name="Saída" xfId="1645" builtinId="21" hidden="1"/>
    <cellStyle name="Saída" xfId="1811" builtinId="21" hidden="1"/>
    <cellStyle name="Saída" xfId="1928" builtinId="21" hidden="1"/>
    <cellStyle name="Saída" xfId="1997" builtinId="21" hidden="1"/>
    <cellStyle name="Saída" xfId="2190" builtinId="21" hidden="1"/>
    <cellStyle name="Saída" xfId="2307" builtinId="21" hidden="1"/>
    <cellStyle name="Saída" xfId="1629" builtinId="21" hidden="1"/>
    <cellStyle name="Saída" xfId="2524" builtinId="21" hidden="1"/>
    <cellStyle name="Saída" xfId="2641" builtinId="21" hidden="1"/>
    <cellStyle name="Saída" xfId="2719" builtinId="21" hidden="1"/>
    <cellStyle name="Saída" xfId="2766" builtinId="21" hidden="1"/>
    <cellStyle name="Saída" xfId="2931" builtinId="21" hidden="1"/>
    <cellStyle name="Saída" xfId="3048" builtinId="21" hidden="1"/>
    <cellStyle name="Saída" xfId="3117" builtinId="21" hidden="1"/>
    <cellStyle name="Saída" xfId="3289" builtinId="21" hidden="1"/>
    <cellStyle name="Saída" xfId="3406" builtinId="21" hidden="1"/>
    <cellStyle name="Separador de milhares [0]" xfId="4" builtinId="6" hidden="1"/>
    <cellStyle name="Separador de milhares [0]" xfId="170" builtinId="6" hidden="1"/>
    <cellStyle name="Separador de milhares [0]" xfId="288" builtinId="6" hidden="1"/>
    <cellStyle name="Separador de milhares [0]" xfId="443" builtinId="6" hidden="1"/>
    <cellStyle name="Separador de milhares [0]" xfId="609" builtinId="6" hidden="1"/>
    <cellStyle name="Separador de milhares [0]" xfId="726" builtinId="6" hidden="1"/>
    <cellStyle name="Separador de milhares [0]" xfId="823" builtinId="6" hidden="1"/>
    <cellStyle name="Separador de milhares [0]" xfId="988" builtinId="6" hidden="1"/>
    <cellStyle name="Separador de milhares [0]" xfId="1105" builtinId="6" hidden="1"/>
    <cellStyle name="Separador de milhares [0]" xfId="1197" builtinId="6" hidden="1"/>
    <cellStyle name="Separador de milhares [0]" xfId="1363" builtinId="6" hidden="1"/>
    <cellStyle name="Separador de milhares [0]" xfId="1480" builtinId="6" hidden="1"/>
    <cellStyle name="Separador de milhares [0]" xfId="1634" builtinId="6" hidden="1"/>
    <cellStyle name="Separador de milhares [0]" xfId="1800" builtinId="6" hidden="1"/>
    <cellStyle name="Separador de milhares [0]" xfId="1917" builtinId="6" hidden="1"/>
    <cellStyle name="Separador de milhares [0]" xfId="2014" builtinId="6" hidden="1"/>
    <cellStyle name="Separador de milhares [0]" xfId="2179" builtinId="6" hidden="1"/>
    <cellStyle name="Separador de milhares [0]" xfId="2296" builtinId="6" hidden="1"/>
    <cellStyle name="Separador de milhares [0]" xfId="1607" builtinId="6" hidden="1"/>
    <cellStyle name="Separador de milhares [0]" xfId="2513" builtinId="6" hidden="1"/>
    <cellStyle name="Separador de milhares [0]" xfId="2630" builtinId="6" hidden="1"/>
    <cellStyle name="Separador de milhares [0]" xfId="2755" builtinId="6" hidden="1"/>
    <cellStyle name="Separador de milhares [0]" xfId="2920" builtinId="6" hidden="1"/>
    <cellStyle name="Separador de milhares [0]" xfId="3037" builtinId="6" hidden="1"/>
    <cellStyle name="Separador de milhares [0]" xfId="3124" builtinId="6" hidden="1"/>
    <cellStyle name="Separador de milhares [0]" xfId="3278" builtinId="6" hidden="1"/>
    <cellStyle name="Separador de milhares [0]" xfId="3395" builtinId="6" hidden="1"/>
    <cellStyle name="Separador de milhares 2" xfId="420" xr:uid="{00000000-0005-0000-0000-0000690C0000}"/>
    <cellStyle name="Separador de milhares 2 2" xfId="431" xr:uid="{00000000-0005-0000-0000-00006A0C0000}"/>
    <cellStyle name="Separador de milhares 2 3" xfId="3547" xr:uid="{00000000-0005-0000-0000-0000B7000000}"/>
    <cellStyle name="Separador de milhares 2 3 2" xfId="3573" xr:uid="{00000000-0005-0000-0000-0000B7000000}"/>
    <cellStyle name="Separador de milhares 2 4" xfId="3535" xr:uid="{00000000-0005-0000-0000-0000B8000000}"/>
    <cellStyle name="Separador de milhares 2 4 2" xfId="3564" xr:uid="{00000000-0005-0000-0000-0000B8000000}"/>
    <cellStyle name="Separador de milhares 2 5" xfId="3561" xr:uid="{00000000-0005-0000-0000-0000B5000000}"/>
    <cellStyle name="Separador de milhares 2 6" xfId="3522" xr:uid="{00000000-0005-0000-0000-0000B5000000}"/>
    <cellStyle name="Separador de milhares_BT-ALFREDOKUFFS-LAJOTA-19AGO10" xfId="807" xr:uid="{00000000-0005-0000-0000-00006B0C0000}"/>
    <cellStyle name="TableStyleLight1" xfId="815" xr:uid="{00000000-0005-0000-0000-00006C0C0000}"/>
    <cellStyle name="Texto de Aviso" xfId="19" builtinId="11" hidden="1"/>
    <cellStyle name="Texto de Aviso" xfId="56" builtinId="11" hidden="1"/>
    <cellStyle name="Texto de Aviso" xfId="185" builtinId="11" hidden="1"/>
    <cellStyle name="Texto de Aviso" xfId="222" builtinId="11" hidden="1"/>
    <cellStyle name="Texto de Aviso" xfId="303" builtinId="11" hidden="1"/>
    <cellStyle name="Texto de Aviso" xfId="339" builtinId="11" hidden="1"/>
    <cellStyle name="Texto de Aviso" xfId="386" builtinId="11" hidden="1"/>
    <cellStyle name="Texto de Aviso" xfId="458" builtinId="11" hidden="1"/>
    <cellStyle name="Texto de Aviso" xfId="495" builtinId="11" hidden="1"/>
    <cellStyle name="Texto de Aviso" xfId="624" builtinId="11" hidden="1"/>
    <cellStyle name="Texto de Aviso" xfId="661" builtinId="11" hidden="1"/>
    <cellStyle name="Texto de Aviso" xfId="741" builtinId="11" hidden="1"/>
    <cellStyle name="Texto de Aviso" xfId="777" builtinId="11" hidden="1"/>
    <cellStyle name="Texto de Aviso" xfId="839" builtinId="11" hidden="1"/>
    <cellStyle name="Texto de Aviso" xfId="879" builtinId="11" hidden="1"/>
    <cellStyle name="Texto de Aviso" xfId="1003" builtinId="11" hidden="1"/>
    <cellStyle name="Texto de Aviso" xfId="1040" builtinId="11" hidden="1"/>
    <cellStyle name="Texto de Aviso" xfId="1120" builtinId="11" hidden="1"/>
    <cellStyle name="Texto de Aviso" xfId="1156" builtinId="11" hidden="1"/>
    <cellStyle name="Texto de Aviso" xfId="1212" builtinId="11" hidden="1"/>
    <cellStyle name="Texto de Aviso" xfId="1249" builtinId="11" hidden="1"/>
    <cellStyle name="Texto de Aviso" xfId="1378" builtinId="11" hidden="1"/>
    <cellStyle name="Texto de Aviso" xfId="1415" builtinId="11" hidden="1"/>
    <cellStyle name="Texto de Aviso" xfId="1495" builtinId="11" hidden="1"/>
    <cellStyle name="Texto de Aviso" xfId="1531" builtinId="11" hidden="1"/>
    <cellStyle name="Texto de Aviso" xfId="1578" builtinId="11" hidden="1"/>
    <cellStyle name="Texto de Aviso" xfId="1649" builtinId="11" hidden="1"/>
    <cellStyle name="Texto de Aviso" xfId="1686" builtinId="11" hidden="1"/>
    <cellStyle name="Texto de Aviso" xfId="1815" builtinId="11" hidden="1"/>
    <cellStyle name="Texto de Aviso" xfId="1852" builtinId="11" hidden="1"/>
    <cellStyle name="Texto de Aviso" xfId="1932" builtinId="11" hidden="1"/>
    <cellStyle name="Texto de Aviso" xfId="1968" builtinId="11" hidden="1"/>
    <cellStyle name="Texto de Aviso" xfId="2030" builtinId="11" hidden="1"/>
    <cellStyle name="Texto de Aviso" xfId="2070" builtinId="11" hidden="1"/>
    <cellStyle name="Texto de Aviso" xfId="2194" builtinId="11" hidden="1"/>
    <cellStyle name="Texto de Aviso" xfId="2231" builtinId="11" hidden="1"/>
    <cellStyle name="Texto de Aviso" xfId="2311" builtinId="11" hidden="1"/>
    <cellStyle name="Texto de Aviso" xfId="2347" builtinId="11" hidden="1"/>
    <cellStyle name="Texto de Aviso" xfId="1610" builtinId="11" hidden="1"/>
    <cellStyle name="Texto de Aviso" xfId="2404" builtinId="11" hidden="1"/>
    <cellStyle name="Texto de Aviso" xfId="2528" builtinId="11" hidden="1"/>
    <cellStyle name="Texto de Aviso" xfId="2565" builtinId="11" hidden="1"/>
    <cellStyle name="Texto de Aviso" xfId="2645" builtinId="11" hidden="1"/>
    <cellStyle name="Texto de Aviso" xfId="2681" builtinId="11" hidden="1"/>
    <cellStyle name="Texto de Aviso" xfId="2723" builtinId="11" hidden="1"/>
    <cellStyle name="Texto de Aviso" xfId="2770" builtinId="11" hidden="1"/>
    <cellStyle name="Texto de Aviso" xfId="2807" builtinId="11" hidden="1"/>
    <cellStyle name="Texto de Aviso" xfId="2935" builtinId="11" hidden="1"/>
    <cellStyle name="Texto de Aviso" xfId="2972" builtinId="11" hidden="1"/>
    <cellStyle name="Texto de Aviso" xfId="3052" builtinId="11" hidden="1"/>
    <cellStyle name="Texto de Aviso" xfId="3088" builtinId="11" hidden="1"/>
    <cellStyle name="Texto de Aviso" xfId="3132" builtinId="11" hidden="1"/>
    <cellStyle name="Texto de Aviso" xfId="3169" builtinId="11" hidden="1"/>
    <cellStyle name="Texto de Aviso" xfId="3293" builtinId="11" hidden="1"/>
    <cellStyle name="Texto de Aviso" xfId="3330" builtinId="11" hidden="1"/>
    <cellStyle name="Texto de Aviso" xfId="3410" builtinId="11" hidden="1"/>
    <cellStyle name="Texto de Aviso" xfId="3446" builtinId="11" hidden="1"/>
    <cellStyle name="Texto Explicativo" xfId="21" builtinId="53" hidden="1"/>
    <cellStyle name="Texto Explicativo" xfId="58" builtinId="53" hidden="1"/>
    <cellStyle name="Texto Explicativo" xfId="187" builtinId="53" hidden="1"/>
    <cellStyle name="Texto Explicativo" xfId="224" builtinId="53" hidden="1"/>
    <cellStyle name="Texto Explicativo" xfId="305" builtinId="53" hidden="1"/>
    <cellStyle name="Texto Explicativo" xfId="341" builtinId="53" hidden="1"/>
    <cellStyle name="Texto Explicativo" xfId="388" builtinId="53" hidden="1"/>
    <cellStyle name="Texto Explicativo" xfId="460" builtinId="53" hidden="1"/>
    <cellStyle name="Texto Explicativo" xfId="497" builtinId="53" hidden="1"/>
    <cellStyle name="Texto Explicativo" xfId="626" builtinId="53" hidden="1"/>
    <cellStyle name="Texto Explicativo" xfId="663" builtinId="53" hidden="1"/>
    <cellStyle name="Texto Explicativo" xfId="743" builtinId="53" hidden="1"/>
    <cellStyle name="Texto Explicativo" xfId="779" builtinId="53" hidden="1"/>
    <cellStyle name="Texto Explicativo" xfId="838" builtinId="53" hidden="1"/>
    <cellStyle name="Texto Explicativo" xfId="881" builtinId="53" hidden="1"/>
    <cellStyle name="Texto Explicativo" xfId="1005" builtinId="53" hidden="1"/>
    <cellStyle name="Texto Explicativo" xfId="1042" builtinId="53" hidden="1"/>
    <cellStyle name="Texto Explicativo" xfId="1122" builtinId="53" hidden="1"/>
    <cellStyle name="Texto Explicativo" xfId="1158" builtinId="53" hidden="1"/>
    <cellStyle name="Texto Explicativo" xfId="1214" builtinId="53" hidden="1"/>
    <cellStyle name="Texto Explicativo" xfId="1251" builtinId="53" hidden="1"/>
    <cellStyle name="Texto Explicativo" xfId="1380" builtinId="53" hidden="1"/>
    <cellStyle name="Texto Explicativo" xfId="1417" builtinId="53" hidden="1"/>
    <cellStyle name="Texto Explicativo" xfId="1497" builtinId="53" hidden="1"/>
    <cellStyle name="Texto Explicativo" xfId="1533" builtinId="53" hidden="1"/>
    <cellStyle name="Texto Explicativo" xfId="1580" builtinId="53" hidden="1"/>
    <cellStyle name="Texto Explicativo" xfId="1651" builtinId="53" hidden="1"/>
    <cellStyle name="Texto Explicativo" xfId="1688" builtinId="53" hidden="1"/>
    <cellStyle name="Texto Explicativo" xfId="1817" builtinId="53" hidden="1"/>
    <cellStyle name="Texto Explicativo" xfId="1854" builtinId="53" hidden="1"/>
    <cellStyle name="Texto Explicativo" xfId="1934" builtinId="53" hidden="1"/>
    <cellStyle name="Texto Explicativo" xfId="1970" builtinId="53" hidden="1"/>
    <cellStyle name="Texto Explicativo" xfId="2029" builtinId="53" hidden="1"/>
    <cellStyle name="Texto Explicativo" xfId="2072" builtinId="53" hidden="1"/>
    <cellStyle name="Texto Explicativo" xfId="2196" builtinId="53" hidden="1"/>
    <cellStyle name="Texto Explicativo" xfId="2233" builtinId="53" hidden="1"/>
    <cellStyle name="Texto Explicativo" xfId="2313" builtinId="53" hidden="1"/>
    <cellStyle name="Texto Explicativo" xfId="2349" builtinId="53" hidden="1"/>
    <cellStyle name="Texto Explicativo" xfId="1560" builtinId="53" hidden="1"/>
    <cellStyle name="Texto Explicativo" xfId="2406" builtinId="53" hidden="1"/>
    <cellStyle name="Texto Explicativo" xfId="2530" builtinId="53" hidden="1"/>
    <cellStyle name="Texto Explicativo" xfId="2567" builtinId="53" hidden="1"/>
    <cellStyle name="Texto Explicativo" xfId="2647" builtinId="53" hidden="1"/>
    <cellStyle name="Texto Explicativo" xfId="2683" builtinId="53" hidden="1"/>
    <cellStyle name="Texto Explicativo" xfId="2725" builtinId="53" hidden="1"/>
    <cellStyle name="Texto Explicativo" xfId="2772" builtinId="53" hidden="1"/>
    <cellStyle name="Texto Explicativo" xfId="2809" builtinId="53" hidden="1"/>
    <cellStyle name="Texto Explicativo" xfId="2937" builtinId="53" hidden="1"/>
    <cellStyle name="Texto Explicativo" xfId="2974" builtinId="53" hidden="1"/>
    <cellStyle name="Texto Explicativo" xfId="3054" builtinId="53" hidden="1"/>
    <cellStyle name="Texto Explicativo" xfId="3090" builtinId="53" hidden="1"/>
    <cellStyle name="Texto Explicativo" xfId="3131" builtinId="53" hidden="1"/>
    <cellStyle name="Texto Explicativo" xfId="3171" builtinId="53" hidden="1"/>
    <cellStyle name="Texto Explicativo" xfId="3295" builtinId="53" hidden="1"/>
    <cellStyle name="Texto Explicativo" xfId="3332" builtinId="53" hidden="1"/>
    <cellStyle name="Texto Explicativo" xfId="3412" builtinId="53" hidden="1"/>
    <cellStyle name="Texto Explicativo" xfId="3448" builtinId="53" hidden="1"/>
    <cellStyle name="Título" xfId="6" builtinId="15" hidden="1"/>
    <cellStyle name="Título" xfId="172" builtinId="15" hidden="1"/>
    <cellStyle name="Título" xfId="290" builtinId="15" hidden="1"/>
    <cellStyle name="Título" xfId="373" builtinId="15" hidden="1"/>
    <cellStyle name="Título" xfId="445" builtinId="15" hidden="1"/>
    <cellStyle name="Título" xfId="611" builtinId="15" hidden="1"/>
    <cellStyle name="Título" xfId="728" builtinId="15" hidden="1"/>
    <cellStyle name="Título" xfId="822" builtinId="15" hidden="1"/>
    <cellStyle name="Título" xfId="990" builtinId="15" hidden="1"/>
    <cellStyle name="Título" xfId="1107" builtinId="15" hidden="1"/>
    <cellStyle name="Título" xfId="1199" builtinId="15" hidden="1"/>
    <cellStyle name="Título" xfId="1365" builtinId="15" hidden="1"/>
    <cellStyle name="Título" xfId="1482" builtinId="15" hidden="1"/>
    <cellStyle name="Título" xfId="1565" builtinId="15" hidden="1"/>
    <cellStyle name="Título" xfId="1636" builtinId="15" hidden="1"/>
    <cellStyle name="Título" xfId="1802" builtinId="15" hidden="1"/>
    <cellStyle name="Título" xfId="1919" builtinId="15" hidden="1"/>
    <cellStyle name="Título" xfId="2013" builtinId="15" hidden="1"/>
    <cellStyle name="Título" xfId="2181" builtinId="15" hidden="1"/>
    <cellStyle name="Título" xfId="2298" builtinId="15" hidden="1"/>
    <cellStyle name="Título" xfId="1606" builtinId="15" hidden="1"/>
    <cellStyle name="Título" xfId="2515" builtinId="15" hidden="1"/>
    <cellStyle name="Título" xfId="2632" builtinId="15" hidden="1"/>
    <cellStyle name="Título" xfId="2710" builtinId="15" hidden="1"/>
    <cellStyle name="Título" xfId="2757" builtinId="15" hidden="1"/>
    <cellStyle name="Título" xfId="2922" builtinId="15" hidden="1"/>
    <cellStyle name="Título" xfId="3039" builtinId="15" hidden="1"/>
    <cellStyle name="Título" xfId="3123" builtinId="15" hidden="1"/>
    <cellStyle name="Título" xfId="3280" builtinId="15" hidden="1"/>
    <cellStyle name="Título" xfId="3397" builtinId="15" hidden="1"/>
    <cellStyle name="Título 01" xfId="47" xr:uid="{00000000-0005-0000-0000-0000FD0C0000}"/>
    <cellStyle name="TITULO 1" xfId="85" xr:uid="{00000000-0005-0000-0000-0000FE0C0000}"/>
    <cellStyle name="Título 1" xfId="7" builtinId="16" hidden="1"/>
    <cellStyle name="Título 1" xfId="173" builtinId="16" hidden="1"/>
    <cellStyle name="Título 1" xfId="291" builtinId="16" hidden="1"/>
    <cellStyle name="Título 1" xfId="374" builtinId="16" hidden="1"/>
    <cellStyle name="Título 1" xfId="446" builtinId="16" hidden="1"/>
    <cellStyle name="Título 1" xfId="612" builtinId="16" hidden="1"/>
    <cellStyle name="Título 1" xfId="729" builtinId="16" hidden="1"/>
    <cellStyle name="Título 1" xfId="524" builtinId="16" hidden="1"/>
    <cellStyle name="Título 1" xfId="991" builtinId="16" hidden="1"/>
    <cellStyle name="Título 1" xfId="1108" builtinId="16" hidden="1"/>
    <cellStyle name="Título 1" xfId="1200" builtinId="16" hidden="1"/>
    <cellStyle name="Título 1" xfId="1366" builtinId="16" hidden="1"/>
    <cellStyle name="Título 1" xfId="1483" builtinId="16" hidden="1"/>
    <cellStyle name="Título 1" xfId="1566" builtinId="16" hidden="1"/>
    <cellStyle name="Título 1" xfId="1637" builtinId="16" hidden="1"/>
    <cellStyle name="Título 1" xfId="1803" builtinId="16" hidden="1"/>
    <cellStyle name="Título 1" xfId="1920" builtinId="16" hidden="1"/>
    <cellStyle name="Título 1" xfId="1715" builtinId="16" hidden="1"/>
    <cellStyle name="Título 1" xfId="2182" builtinId="16" hidden="1"/>
    <cellStyle name="Título 1" xfId="2299" builtinId="16" hidden="1"/>
    <cellStyle name="Título 1" xfId="1278" builtinId="16" hidden="1"/>
    <cellStyle name="Título 1" xfId="2516" builtinId="16" hidden="1"/>
    <cellStyle name="Título 1" xfId="2633" builtinId="16" hidden="1"/>
    <cellStyle name="Título 1" xfId="2711" builtinId="16" hidden="1"/>
    <cellStyle name="Título 1" xfId="2758" builtinId="16" hidden="1"/>
    <cellStyle name="Título 1" xfId="2923" builtinId="16" hidden="1"/>
    <cellStyle name="Título 1" xfId="3040" builtinId="16" hidden="1"/>
    <cellStyle name="Título 1" xfId="2836" builtinId="16" hidden="1"/>
    <cellStyle name="Título 1" xfId="3281" builtinId="16" hidden="1"/>
    <cellStyle name="Título 1" xfId="3398" builtinId="16" hidden="1"/>
    <cellStyle name="TITULO 1 2" xfId="414" xr:uid="{00000000-0005-0000-0000-00001D0D0000}"/>
    <cellStyle name="TITULO 1 3" xfId="3548" xr:uid="{00000000-0005-0000-0000-0000C1000000}"/>
    <cellStyle name="TITULO 1 4" xfId="3519" xr:uid="{00000000-0005-0000-0000-0000C2000000}"/>
    <cellStyle name="TITULO 1 5" xfId="3484" xr:uid="{00000000-0005-0000-0000-0000BE000000}"/>
    <cellStyle name="TITULO 2" xfId="83" xr:uid="{00000000-0005-0000-0000-00001E0D0000}"/>
    <cellStyle name="Título 2" xfId="8" builtinId="17" hidden="1"/>
    <cellStyle name="Título 2" xfId="174" builtinId="17" hidden="1"/>
    <cellStyle name="Título 2" xfId="292" builtinId="17" hidden="1"/>
    <cellStyle name="Título 2" xfId="375" builtinId="17" hidden="1"/>
    <cellStyle name="Título 2" xfId="447" builtinId="17" hidden="1"/>
    <cellStyle name="Título 2" xfId="613" builtinId="17" hidden="1"/>
    <cellStyle name="Título 2" xfId="730" builtinId="17" hidden="1"/>
    <cellStyle name="Título 2" xfId="486" builtinId="17" hidden="1"/>
    <cellStyle name="Título 2" xfId="992" builtinId="17" hidden="1"/>
    <cellStyle name="Título 2" xfId="1109" builtinId="17" hidden="1"/>
    <cellStyle name="Título 2" xfId="1201" builtinId="17" hidden="1"/>
    <cellStyle name="Título 2" xfId="1367" builtinId="17" hidden="1"/>
    <cellStyle name="Título 2" xfId="1484" builtinId="17" hidden="1"/>
    <cellStyle name="Título 2" xfId="1567" builtinId="17" hidden="1"/>
    <cellStyle name="Título 2" xfId="1638" builtinId="17" hidden="1"/>
    <cellStyle name="Título 2" xfId="1804" builtinId="17" hidden="1"/>
    <cellStyle name="Título 2" xfId="1921" builtinId="17" hidden="1"/>
    <cellStyle name="Título 2" xfId="1677" builtinId="17" hidden="1"/>
    <cellStyle name="Título 2" xfId="2183" builtinId="17" hidden="1"/>
    <cellStyle name="Título 2" xfId="2300" builtinId="17" hidden="1"/>
    <cellStyle name="Título 2" xfId="1240" builtinId="17" hidden="1"/>
    <cellStyle name="Título 2" xfId="2517" builtinId="17" hidden="1"/>
    <cellStyle name="Título 2" xfId="2634" builtinId="17" hidden="1"/>
    <cellStyle name="Título 2" xfId="2712" builtinId="17" hidden="1"/>
    <cellStyle name="Título 2" xfId="2759" builtinId="17" hidden="1"/>
    <cellStyle name="Título 2" xfId="2924" builtinId="17" hidden="1"/>
    <cellStyle name="Título 2" xfId="3041" builtinId="17" hidden="1"/>
    <cellStyle name="Título 2" xfId="2798" builtinId="17" hidden="1"/>
    <cellStyle name="Título 2" xfId="3282" builtinId="17" hidden="1"/>
    <cellStyle name="Título 2" xfId="3399" builtinId="17" hidden="1"/>
    <cellStyle name="TITULO 2 2" xfId="415" xr:uid="{00000000-0005-0000-0000-00003D0D0000}"/>
    <cellStyle name="TITULO 2 3" xfId="3549" xr:uid="{00000000-0005-0000-0000-0000C6000000}"/>
    <cellStyle name="TITULO 2 4" xfId="3520" xr:uid="{00000000-0005-0000-0000-0000C7000000}"/>
    <cellStyle name="TITULO 2 5" xfId="3485" xr:uid="{00000000-0005-0000-0000-0000C3000000}"/>
    <cellStyle name="Título 3" xfId="9" builtinId="18" hidden="1"/>
    <cellStyle name="Título 3" xfId="175" builtinId="18" hidden="1"/>
    <cellStyle name="Título 3" xfId="293" builtinId="18" hidden="1"/>
    <cellStyle name="Título 3" xfId="376" builtinId="18" hidden="1"/>
    <cellStyle name="Título 3" xfId="448" builtinId="18" hidden="1"/>
    <cellStyle name="Título 3" xfId="614" builtinId="18" hidden="1"/>
    <cellStyle name="Título 3" xfId="731" builtinId="18" hidden="1"/>
    <cellStyle name="Título 3" xfId="837" builtinId="18" hidden="1"/>
    <cellStyle name="Título 3" xfId="993" builtinId="18" hidden="1"/>
    <cellStyle name="Título 3" xfId="1110" builtinId="18" hidden="1"/>
    <cellStyle name="Título 3" xfId="1202" builtinId="18" hidden="1"/>
    <cellStyle name="Título 3" xfId="1368" builtinId="18" hidden="1"/>
    <cellStyle name="Título 3" xfId="1485" builtinId="18" hidden="1"/>
    <cellStyle name="Título 3" xfId="1568" builtinId="18" hidden="1"/>
    <cellStyle name="Título 3" xfId="1639" builtinId="18" hidden="1"/>
    <cellStyle name="Título 3" xfId="1805" builtinId="18" hidden="1"/>
    <cellStyle name="Título 3" xfId="1922" builtinId="18" hidden="1"/>
    <cellStyle name="Título 3" xfId="2028" builtinId="18" hidden="1"/>
    <cellStyle name="Título 3" xfId="2184" builtinId="18" hidden="1"/>
    <cellStyle name="Título 3" xfId="2301" builtinId="18" hidden="1"/>
    <cellStyle name="Título 3" xfId="2006" builtinId="18" hidden="1"/>
    <cellStyle name="Título 3" xfId="2518" builtinId="18" hidden="1"/>
    <cellStyle name="Título 3" xfId="2635" builtinId="18" hidden="1"/>
    <cellStyle name="Título 3" xfId="2713" builtinId="18" hidden="1"/>
    <cellStyle name="Título 3" xfId="2760" builtinId="18" hidden="1"/>
    <cellStyle name="Título 3" xfId="2925" builtinId="18" hidden="1"/>
    <cellStyle name="Título 3" xfId="3042" builtinId="18" hidden="1"/>
    <cellStyle name="Título 3" xfId="3130" builtinId="18" hidden="1"/>
    <cellStyle name="Título 3" xfId="3283" builtinId="18" hidden="1"/>
    <cellStyle name="Título 3" xfId="3400" builtinId="18" hidden="1"/>
    <cellStyle name="Título 4" xfId="10" builtinId="19" hidden="1"/>
    <cellStyle name="Título 4" xfId="176" builtinId="19" hidden="1"/>
    <cellStyle name="Título 4" xfId="294" builtinId="19" hidden="1"/>
    <cellStyle name="Título 4" xfId="377" builtinId="19" hidden="1"/>
    <cellStyle name="Título 4" xfId="449" builtinId="19" hidden="1"/>
    <cellStyle name="Título 4" xfId="615" builtinId="19" hidden="1"/>
    <cellStyle name="Título 4" xfId="732" builtinId="19" hidden="1"/>
    <cellStyle name="Título 4" xfId="827" builtinId="19" hidden="1"/>
    <cellStyle name="Título 4" xfId="994" builtinId="19" hidden="1"/>
    <cellStyle name="Título 4" xfId="1111" builtinId="19" hidden="1"/>
    <cellStyle name="Título 4" xfId="1203" builtinId="19" hidden="1"/>
    <cellStyle name="Título 4" xfId="1369" builtinId="19" hidden="1"/>
    <cellStyle name="Título 4" xfId="1486" builtinId="19" hidden="1"/>
    <cellStyle name="Título 4" xfId="1569" builtinId="19" hidden="1"/>
    <cellStyle name="Título 4" xfId="1640" builtinId="19" hidden="1"/>
    <cellStyle name="Título 4" xfId="1806" builtinId="19" hidden="1"/>
    <cellStyle name="Título 4" xfId="1923" builtinId="19" hidden="1"/>
    <cellStyle name="Título 4" xfId="2018" builtinId="19" hidden="1"/>
    <cellStyle name="Título 4" xfId="2185" builtinId="19" hidden="1"/>
    <cellStyle name="Título 4" xfId="2302" builtinId="19" hidden="1"/>
    <cellStyle name="Título 4" xfId="1998" builtinId="19" hidden="1"/>
    <cellStyle name="Título 4" xfId="2519" builtinId="19" hidden="1"/>
    <cellStyle name="Título 4" xfId="2636" builtinId="19" hidden="1"/>
    <cellStyle name="Título 4" xfId="2714" builtinId="19" hidden="1"/>
    <cellStyle name="Título 4" xfId="2761" builtinId="19" hidden="1"/>
    <cellStyle name="Título 4" xfId="2926" builtinId="19" hidden="1"/>
    <cellStyle name="Título 4" xfId="3043" builtinId="19" hidden="1"/>
    <cellStyle name="Título 4" xfId="3126" builtinId="19" hidden="1"/>
    <cellStyle name="Título 4" xfId="3284" builtinId="19" hidden="1"/>
    <cellStyle name="Título 4" xfId="3401" builtinId="19" hidden="1"/>
    <cellStyle name="Títulos" xfId="84" xr:uid="{00000000-0005-0000-0000-00007A0D0000}"/>
    <cellStyle name="Títulos 2" xfId="417" xr:uid="{00000000-0005-0000-0000-00007B0D0000}"/>
    <cellStyle name="Títulos 2 2" xfId="3574" xr:uid="{00000000-0005-0000-0000-0000CB000000}"/>
    <cellStyle name="Títulos 3" xfId="3550" xr:uid="{00000000-0005-0000-0000-0000CC000000}"/>
    <cellStyle name="Títulos 3 2" xfId="3575" xr:uid="{00000000-0005-0000-0000-0000CC000000}"/>
    <cellStyle name="Títulos 4" xfId="3558" xr:uid="{00000000-0005-0000-0000-0000CA000000}"/>
    <cellStyle name="Títulos 5" xfId="3516" xr:uid="{00000000-0005-0000-0000-0000CD000000}"/>
    <cellStyle name="Total" xfId="22" builtinId="25" hidden="1"/>
    <cellStyle name="Total" xfId="188" builtinId="25" hidden="1"/>
    <cellStyle name="Total" xfId="306" builtinId="25" hidden="1"/>
    <cellStyle name="Total" xfId="389" builtinId="25" hidden="1"/>
    <cellStyle name="Total" xfId="461" builtinId="25" hidden="1"/>
    <cellStyle name="Total" xfId="627" builtinId="25" hidden="1"/>
    <cellStyle name="Total" xfId="744" builtinId="25" hidden="1"/>
    <cellStyle name="Total" xfId="440" builtinId="25" hidden="1"/>
    <cellStyle name="Total" xfId="1006" builtinId="25" hidden="1"/>
    <cellStyle name="Total" xfId="1123" builtinId="25" hidden="1"/>
    <cellStyle name="Total" xfId="1215" builtinId="25" hidden="1"/>
    <cellStyle name="Total" xfId="1381" builtinId="25" hidden="1"/>
    <cellStyle name="Total" xfId="1498" builtinId="25" hidden="1"/>
    <cellStyle name="Total" xfId="1581" builtinId="25" hidden="1"/>
    <cellStyle name="Total" xfId="1652" builtinId="25" hidden="1"/>
    <cellStyle name="Total" xfId="1818" builtinId="25" hidden="1"/>
    <cellStyle name="Total" xfId="1935" builtinId="25" hidden="1"/>
    <cellStyle name="Total" xfId="1631" builtinId="25" hidden="1"/>
    <cellStyle name="Total" xfId="2197" builtinId="25" hidden="1"/>
    <cellStyle name="Total" xfId="2314" builtinId="25" hidden="1"/>
    <cellStyle name="Total" xfId="1559" builtinId="25" hidden="1"/>
    <cellStyle name="Total" xfId="2531" builtinId="25" hidden="1"/>
    <cellStyle name="Total" xfId="2648" builtinId="25" hidden="1"/>
    <cellStyle name="Total" xfId="2726" builtinId="25" hidden="1"/>
    <cellStyle name="Total" xfId="2773" builtinId="25" hidden="1"/>
    <cellStyle name="Total" xfId="2938" builtinId="25" hidden="1"/>
    <cellStyle name="Total" xfId="3055" builtinId="25" hidden="1"/>
    <cellStyle name="Total" xfId="2752" builtinId="25" hidden="1"/>
    <cellStyle name="Total" xfId="3296" builtinId="25" hidden="1"/>
    <cellStyle name="Total" xfId="3413" builtinId="25" hidden="1"/>
    <cellStyle name="Vírgula" xfId="3" builtinId="3" hidden="1"/>
    <cellStyle name="Vírgula" xfId="169" builtinId="3" hidden="1"/>
    <cellStyle name="Vírgula" xfId="287" builtinId="3" hidden="1"/>
    <cellStyle name="Vírgula" xfId="442" builtinId="3" hidden="1"/>
    <cellStyle name="Vírgula" xfId="608" builtinId="3" hidden="1"/>
    <cellStyle name="Vírgula" xfId="725" builtinId="3" hidden="1"/>
    <cellStyle name="Vírgula" xfId="523" builtinId="3" hidden="1"/>
    <cellStyle name="Vírgula" xfId="987" builtinId="3" hidden="1"/>
    <cellStyle name="Vírgula" xfId="1104" builtinId="3" hidden="1"/>
    <cellStyle name="Vírgula" xfId="1196" builtinId="3" hidden="1"/>
    <cellStyle name="Vírgula" xfId="1362" builtinId="3" hidden="1"/>
    <cellStyle name="Vírgula" xfId="1479" builtinId="3" hidden="1"/>
    <cellStyle name="Vírgula" xfId="1633" builtinId="3" hidden="1"/>
    <cellStyle name="Vírgula" xfId="1799" builtinId="3" hidden="1"/>
    <cellStyle name="Vírgula" xfId="1916" builtinId="3" hidden="1"/>
    <cellStyle name="Vírgula" xfId="1714" builtinId="3" hidden="1"/>
    <cellStyle name="Vírgula" xfId="2178" builtinId="3" hidden="1"/>
    <cellStyle name="Vírgula" xfId="2295" builtinId="3" hidden="1"/>
    <cellStyle name="Vírgula" xfId="1277" builtinId="3" hidden="1"/>
    <cellStyle name="Vírgula" xfId="2512" builtinId="3" hidden="1"/>
    <cellStyle name="Vírgula" xfId="2629" builtinId="3" hidden="1"/>
    <cellStyle name="Vírgula" xfId="2754" builtinId="3" hidden="1"/>
    <cellStyle name="Vírgula" xfId="2919" builtinId="3" hidden="1"/>
    <cellStyle name="Vírgula" xfId="3036" builtinId="3" hidden="1"/>
    <cellStyle name="Vírgula" xfId="2835" builtinId="3" hidden="1"/>
    <cellStyle name="Vírgula" xfId="3277" builtinId="3" hidden="1"/>
    <cellStyle name="Vírgula" xfId="3394" builtinId="3" hidden="1"/>
    <cellStyle name="Vírgula 2" xfId="256" xr:uid="{00000000-0005-0000-0000-0000B50D0000}"/>
    <cellStyle name="Vírgula 2 2" xfId="3552" xr:uid="{00000000-0005-0000-0000-0000D1000000}"/>
    <cellStyle name="Vírgula 2 2 2" xfId="3577" xr:uid="{00000000-0005-0000-0000-0000D1000000}"/>
    <cellStyle name="Vírgula 2 3" xfId="3534" xr:uid="{00000000-0005-0000-0000-0000D2000000}"/>
    <cellStyle name="Vírgula 2 3 2" xfId="3563" xr:uid="{00000000-0005-0000-0000-0000D2000000}"/>
    <cellStyle name="Vírgula 2 4" xfId="3560" xr:uid="{00000000-0005-0000-0000-0000D0000000}"/>
    <cellStyle name="Vírgula 2 5" xfId="3521" xr:uid="{00000000-0005-0000-0000-0000D0000000}"/>
    <cellStyle name="Vírgula 3" xfId="435" xr:uid="{00000000-0005-0000-0000-0000B60D0000}"/>
    <cellStyle name="Vírgula 3 2" xfId="3553" xr:uid="{00000000-0005-0000-0000-0000D4000000}"/>
    <cellStyle name="Vírgula 3 2 2" xfId="3578" xr:uid="{00000000-0005-0000-0000-0000D4000000}"/>
    <cellStyle name="Vírgula 3 3" xfId="3536" xr:uid="{00000000-0005-0000-0000-0000D5000000}"/>
    <cellStyle name="Vírgula 3 3 2" xfId="3565" xr:uid="{00000000-0005-0000-0000-0000D5000000}"/>
    <cellStyle name="Vírgula 3 4" xfId="3562" xr:uid="{00000000-0005-0000-0000-0000D3000000}"/>
    <cellStyle name="Vírgula 3 5" xfId="3524" xr:uid="{00000000-0005-0000-0000-0000D3000000}"/>
    <cellStyle name="Vírgula 4" xfId="3551" xr:uid="{00000000-0005-0000-0000-0000D6000000}"/>
    <cellStyle name="Vírgula 4 2" xfId="3576" xr:uid="{00000000-0005-0000-0000-0000D6000000}"/>
    <cellStyle name="Vírgula 5" xfId="3537" xr:uid="{00000000-0005-0000-0000-0000D7000000}"/>
    <cellStyle name="Vírgula 5 2" xfId="3566" xr:uid="{00000000-0005-0000-0000-0000D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3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8</xdr:row>
      <xdr:rowOff>66675</xdr:rowOff>
    </xdr:from>
    <xdr:to>
      <xdr:col>12</xdr:col>
      <xdr:colOff>484188</xdr:colOff>
      <xdr:row>9</xdr:row>
      <xdr:rowOff>114291</xdr:rowOff>
    </xdr:to>
    <xdr:sp macro="" textlink="">
      <xdr:nvSpPr>
        <xdr:cNvPr id="2" name="Forma liv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84174" y="1439863"/>
          <a:ext cx="9085264" cy="253991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CRONOGRAMA FÍSICO FINANCEIRO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19051</xdr:colOff>
      <xdr:row>2</xdr:row>
      <xdr:rowOff>28575</xdr:rowOff>
    </xdr:from>
    <xdr:to>
      <xdr:col>4</xdr:col>
      <xdr:colOff>800101</xdr:colOff>
      <xdr:row>3</xdr:row>
      <xdr:rowOff>95241</xdr:rowOff>
    </xdr:to>
    <xdr:sp macro="" textlink="">
      <xdr:nvSpPr>
        <xdr:cNvPr id="2" name="Forma liv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81051" y="390525"/>
          <a:ext cx="4876800" cy="257166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COMPOSIÇÃO DE BDI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24848</xdr:colOff>
      <xdr:row>0</xdr:row>
      <xdr:rowOff>80345</xdr:rowOff>
    </xdr:from>
    <xdr:to>
      <xdr:col>8</xdr:col>
      <xdr:colOff>1246188</xdr:colOff>
      <xdr:row>1</xdr:row>
      <xdr:rowOff>178071</xdr:rowOff>
    </xdr:to>
    <xdr:sp macro="" textlink="">
      <xdr:nvSpPr>
        <xdr:cNvPr id="2" name="Forma liv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53473" y="80345"/>
          <a:ext cx="10060540" cy="259651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QUADRO DE COMPOSIÇÕES DE CUSTOS UNITÁRIOS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24848</xdr:colOff>
      <xdr:row>0</xdr:row>
      <xdr:rowOff>89869</xdr:rowOff>
    </xdr:from>
    <xdr:to>
      <xdr:col>11</xdr:col>
      <xdr:colOff>971550</xdr:colOff>
      <xdr:row>1</xdr:row>
      <xdr:rowOff>200025</xdr:rowOff>
    </xdr:to>
    <xdr:sp macro="" textlink="">
      <xdr:nvSpPr>
        <xdr:cNvPr id="2" name="Forma livre 1">
          <a:extLst>
            <a:ext uri="{FF2B5EF4-FFF2-40B4-BE49-F238E27FC236}">
              <a16:creationId xmlns:a16="http://schemas.microsoft.com/office/drawing/2014/main" id="{EDF62CE7-BB6E-4EF4-AD15-5E2024E60686}"/>
            </a:ext>
          </a:extLst>
        </xdr:cNvPr>
        <xdr:cNvSpPr/>
      </xdr:nvSpPr>
      <xdr:spPr>
        <a:xfrm>
          <a:off x="453473" y="89869"/>
          <a:ext cx="10347877" cy="272081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COMPOSIÇÕES DE CUSTOS PARA MOBILIZAÇÃO E DESMOBILIZAÇÃO DE EQUIPAMENTOS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161925</xdr:rowOff>
    </xdr:from>
    <xdr:to>
      <xdr:col>8</xdr:col>
      <xdr:colOff>742951</xdr:colOff>
      <xdr:row>2</xdr:row>
      <xdr:rowOff>95241</xdr:rowOff>
    </xdr:to>
    <xdr:sp macro="" textlink="">
      <xdr:nvSpPr>
        <xdr:cNvPr id="3" name="Forma liv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0" y="161925"/>
          <a:ext cx="10763251" cy="342891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MEMORIAL DE QUANTIDADES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23</xdr:row>
      <xdr:rowOff>129620</xdr:rowOff>
    </xdr:from>
    <xdr:to>
      <xdr:col>11</xdr:col>
      <xdr:colOff>876301</xdr:colOff>
      <xdr:row>25</xdr:row>
      <xdr:rowOff>59761</xdr:rowOff>
    </xdr:to>
    <xdr:sp macro="" textlink="">
      <xdr:nvSpPr>
        <xdr:cNvPr id="2" name="Forma liv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02511" y="3608316"/>
          <a:ext cx="6852616" cy="261445"/>
        </a:xfrm>
        <a:custGeom>
          <a:avLst/>
          <a:gdLst>
            <a:gd name="connsiteX0" fmla="*/ 0 w 8874476"/>
            <a:gd name="connsiteY0" fmla="*/ 41135 h 411352"/>
            <a:gd name="connsiteX1" fmla="*/ 41135 w 8874476"/>
            <a:gd name="connsiteY1" fmla="*/ 0 h 411352"/>
            <a:gd name="connsiteX2" fmla="*/ 8833341 w 8874476"/>
            <a:gd name="connsiteY2" fmla="*/ 0 h 411352"/>
            <a:gd name="connsiteX3" fmla="*/ 8874476 w 8874476"/>
            <a:gd name="connsiteY3" fmla="*/ 41135 h 411352"/>
            <a:gd name="connsiteX4" fmla="*/ 8874476 w 8874476"/>
            <a:gd name="connsiteY4" fmla="*/ 370217 h 411352"/>
            <a:gd name="connsiteX5" fmla="*/ 8833341 w 8874476"/>
            <a:gd name="connsiteY5" fmla="*/ 411352 h 411352"/>
            <a:gd name="connsiteX6" fmla="*/ 41135 w 8874476"/>
            <a:gd name="connsiteY6" fmla="*/ 411352 h 411352"/>
            <a:gd name="connsiteX7" fmla="*/ 0 w 8874476"/>
            <a:gd name="connsiteY7" fmla="*/ 370217 h 411352"/>
            <a:gd name="connsiteX8" fmla="*/ 0 w 8874476"/>
            <a:gd name="connsiteY8" fmla="*/ 41135 h 4113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8874476" h="411352">
              <a:moveTo>
                <a:pt x="0" y="41135"/>
              </a:moveTo>
              <a:cubicBezTo>
                <a:pt x="0" y="18417"/>
                <a:pt x="18417" y="0"/>
                <a:pt x="41135" y="0"/>
              </a:cubicBezTo>
              <a:lnTo>
                <a:pt x="8833341" y="0"/>
              </a:lnTo>
              <a:cubicBezTo>
                <a:pt x="8856059" y="0"/>
                <a:pt x="8874476" y="18417"/>
                <a:pt x="8874476" y="41135"/>
              </a:cubicBezTo>
              <a:lnTo>
                <a:pt x="8874476" y="370217"/>
              </a:lnTo>
              <a:cubicBezTo>
                <a:pt x="8874476" y="392935"/>
                <a:pt x="8856059" y="411352"/>
                <a:pt x="8833341" y="411352"/>
              </a:cubicBezTo>
              <a:lnTo>
                <a:pt x="41135" y="411352"/>
              </a:lnTo>
              <a:cubicBezTo>
                <a:pt x="18417" y="411352"/>
                <a:pt x="0" y="392935"/>
                <a:pt x="0" y="370217"/>
              </a:cubicBezTo>
              <a:lnTo>
                <a:pt x="0" y="41135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65388" tIns="65388" rIns="65388" bIns="65388" numCol="1" spcCol="1270" anchor="ctr" anchorCtr="0">
          <a:noAutofit/>
        </a:bodyPr>
        <a:lstStyle/>
        <a:p>
          <a:pPr lvl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</a:pPr>
          <a:r>
            <a:rPr lang="pt-BR" sz="1400" kern="1200">
              <a:solidFill>
                <a:schemeClr val="tx1"/>
              </a:solidFill>
            </a:rPr>
            <a:t>COTAÇÃO DE MATERIAIS DA COMPOSIÇÃO DOS CUSTOS UNITÁRIOS</a:t>
          </a:r>
        </a:p>
      </xdr:txBody>
    </xdr:sp>
    <xdr:clientData/>
  </xdr:twoCellAnchor>
  <xdr:twoCellAnchor>
    <xdr:from>
      <xdr:col>10</xdr:col>
      <xdr:colOff>454064</xdr:colOff>
      <xdr:row>26</xdr:row>
      <xdr:rowOff>41412</xdr:rowOff>
    </xdr:from>
    <xdr:to>
      <xdr:col>11</xdr:col>
      <xdr:colOff>867396</xdr:colOff>
      <xdr:row>28</xdr:row>
      <xdr:rowOff>42400</xdr:rowOff>
    </xdr:to>
    <xdr:sp macro="" textlink="">
      <xdr:nvSpPr>
        <xdr:cNvPr id="3" name="Forma livre 193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821194" y="4017064"/>
          <a:ext cx="1225028" cy="332293"/>
        </a:xfrm>
        <a:custGeom>
          <a:avLst/>
          <a:gdLst>
            <a:gd name="connsiteX0" fmla="*/ 0 w 1850466"/>
            <a:gd name="connsiteY0" fmla="*/ 31858 h 318583"/>
            <a:gd name="connsiteX1" fmla="*/ 31858 w 1850466"/>
            <a:gd name="connsiteY1" fmla="*/ 0 h 318583"/>
            <a:gd name="connsiteX2" fmla="*/ 1818608 w 1850466"/>
            <a:gd name="connsiteY2" fmla="*/ 0 h 318583"/>
            <a:gd name="connsiteX3" fmla="*/ 1850466 w 1850466"/>
            <a:gd name="connsiteY3" fmla="*/ 31858 h 318583"/>
            <a:gd name="connsiteX4" fmla="*/ 1850466 w 1850466"/>
            <a:gd name="connsiteY4" fmla="*/ 286725 h 318583"/>
            <a:gd name="connsiteX5" fmla="*/ 1818608 w 1850466"/>
            <a:gd name="connsiteY5" fmla="*/ 318583 h 318583"/>
            <a:gd name="connsiteX6" fmla="*/ 31858 w 1850466"/>
            <a:gd name="connsiteY6" fmla="*/ 318583 h 318583"/>
            <a:gd name="connsiteX7" fmla="*/ 0 w 1850466"/>
            <a:gd name="connsiteY7" fmla="*/ 286725 h 318583"/>
            <a:gd name="connsiteX8" fmla="*/ 0 w 1850466"/>
            <a:gd name="connsiteY8" fmla="*/ 31858 h 31858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850466" h="318583">
              <a:moveTo>
                <a:pt x="0" y="31858"/>
              </a:moveTo>
              <a:cubicBezTo>
                <a:pt x="0" y="14263"/>
                <a:pt x="14263" y="0"/>
                <a:pt x="31858" y="0"/>
              </a:cubicBezTo>
              <a:lnTo>
                <a:pt x="1818608" y="0"/>
              </a:lnTo>
              <a:cubicBezTo>
                <a:pt x="1836203" y="0"/>
                <a:pt x="1850466" y="14263"/>
                <a:pt x="1850466" y="31858"/>
              </a:cubicBezTo>
              <a:lnTo>
                <a:pt x="1850466" y="286725"/>
              </a:lnTo>
              <a:cubicBezTo>
                <a:pt x="1850466" y="304320"/>
                <a:pt x="1836203" y="318583"/>
                <a:pt x="1818608" y="318583"/>
              </a:cubicBezTo>
              <a:lnTo>
                <a:pt x="31858" y="318583"/>
              </a:lnTo>
              <a:cubicBezTo>
                <a:pt x="14263" y="318583"/>
                <a:pt x="0" y="304320"/>
                <a:pt x="0" y="286725"/>
              </a:cubicBezTo>
              <a:lnTo>
                <a:pt x="0" y="31858"/>
              </a:lnTo>
              <a:close/>
            </a:path>
          </a:pathLst>
        </a:cu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rgbClr r="0" g="0" b="0"/>
        </a:lnRef>
        <a:fillRef idx="1">
          <a:scrgbClr r="0" g="0" b="0"/>
        </a:fillRef>
        <a:effectRef idx="0">
          <a:schemeClr val="accent1">
            <a:hueOff val="0"/>
            <a:satOff val="0"/>
            <a:lumOff val="0"/>
            <a:alphaOff val="0"/>
          </a:schemeClr>
        </a:effectRef>
        <a:fontRef idx="minor">
          <a:schemeClr val="lt1"/>
        </a:fontRef>
      </xdr:style>
      <xdr:txBody>
        <a:bodyPr spcFirstLastPara="0" vert="horz" wrap="square" lIns="43621" tIns="43621" rIns="43621" bIns="43621" numCol="1" spcCol="1270" anchor="ctr" anchorCtr="0">
          <a:noAutofit/>
        </a:bodyPr>
        <a:lstStyle/>
        <a:p>
          <a:pPr lvl="0" indent="0" algn="l" defTabSz="400050">
            <a:lnSpc>
              <a:spcPct val="90000"/>
            </a:lnSpc>
            <a:spcBef>
              <a:spcPct val="0"/>
            </a:spcBef>
            <a:spcAft>
              <a:spcPts val="0"/>
            </a:spcAft>
          </a:pPr>
          <a:r>
            <a:rPr lang="pt-BR" sz="900" kern="1200">
              <a:solidFill>
                <a:schemeClr val="tx1"/>
              </a:solidFill>
            </a:rPr>
            <a:t>Data Base da Pesquisa:</a:t>
          </a:r>
        </a:p>
        <a:p>
          <a:pPr lvl="0" algn="l" defTabSz="400050">
            <a:lnSpc>
              <a:spcPct val="90000"/>
            </a:lnSpc>
            <a:spcBef>
              <a:spcPct val="0"/>
            </a:spcBef>
            <a:spcAft>
              <a:spcPts val="0"/>
            </a:spcAft>
          </a:pPr>
          <a:endParaRPr lang="pt-BR" sz="1100" kern="12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461962</xdr:colOff>
      <xdr:row>26</xdr:row>
      <xdr:rowOff>149087</xdr:rowOff>
    </xdr:from>
    <xdr:to>
      <xdr:col>11</xdr:col>
      <xdr:colOff>875332</xdr:colOff>
      <xdr:row>28</xdr:row>
      <xdr:rowOff>33133</xdr:rowOff>
    </xdr:to>
    <xdr:sp macro="" textlink="#REF!">
      <xdr:nvSpPr>
        <xdr:cNvPr id="4" name="CaixaDeTexto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829092" y="4124739"/>
          <a:ext cx="1225066" cy="2153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722EDFFE-BB22-4437-B347-5AFDBE6E1A1D}" type="TxLink">
            <a:rPr lang="en-US" sz="1050" b="0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Fevereiro 2023</a:t>
          </a:fld>
          <a:endParaRPr lang="pt-BR" sz="1050" b="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9">
    <tabColor theme="9" tint="0.39997558519241921"/>
    <pageSetUpPr fitToPage="1"/>
  </sheetPr>
  <dimension ref="A1:L75"/>
  <sheetViews>
    <sheetView tabSelected="1" view="pageBreakPreview" zoomScaleNormal="100" zoomScaleSheetLayoutView="100" workbookViewId="0">
      <selection activeCell="K42" sqref="K42:L57"/>
    </sheetView>
  </sheetViews>
  <sheetFormatPr defaultRowHeight="12.75" outlineLevelRow="2"/>
  <cols>
    <col min="1" max="1" width="2.28515625" style="175" customWidth="1"/>
    <col min="2" max="2" width="6" style="129" customWidth="1"/>
    <col min="3" max="4" width="50.85546875" style="1" customWidth="1"/>
    <col min="5" max="5" width="6" style="1" customWidth="1"/>
    <col min="6" max="6" width="8" style="1" customWidth="1"/>
    <col min="7" max="7" width="9.7109375" style="1" customWidth="1"/>
    <col min="8" max="8" width="8" style="1" customWidth="1"/>
    <col min="9" max="9" width="13.28515625" style="1" customWidth="1"/>
    <col min="10" max="10" width="18" style="1" customWidth="1"/>
    <col min="11" max="11" width="11.42578125" style="63" customWidth="1"/>
    <col min="12" max="12" width="11.7109375" style="19" customWidth="1"/>
  </cols>
  <sheetData>
    <row r="1" spans="1:12" ht="16.5">
      <c r="A1" s="445" t="s">
        <v>600</v>
      </c>
      <c r="B1" s="446"/>
      <c r="C1" s="446"/>
      <c r="D1" s="446"/>
      <c r="E1" s="446"/>
      <c r="F1" s="446"/>
      <c r="G1" s="446"/>
      <c r="H1" s="446"/>
      <c r="I1" s="446"/>
      <c r="J1" s="446"/>
      <c r="K1" s="447"/>
      <c r="L1" s="57"/>
    </row>
    <row r="2" spans="1:12" ht="12" customHeight="1" thickBot="1">
      <c r="A2" s="448"/>
      <c r="B2" s="449"/>
      <c r="C2" s="449"/>
      <c r="D2" s="449"/>
      <c r="E2" s="449"/>
      <c r="F2" s="449"/>
      <c r="G2" s="449"/>
      <c r="H2" s="449"/>
      <c r="I2" s="449"/>
      <c r="J2" s="449"/>
      <c r="K2" s="450"/>
      <c r="L2" s="57"/>
    </row>
    <row r="3" spans="1:12" ht="16.5">
      <c r="A3" s="445" t="s">
        <v>622</v>
      </c>
      <c r="B3" s="446"/>
      <c r="C3" s="446"/>
      <c r="D3" s="446"/>
      <c r="E3" s="446"/>
      <c r="F3" s="446"/>
      <c r="G3" s="446"/>
      <c r="H3" s="446"/>
      <c r="I3" s="446"/>
      <c r="J3" s="446"/>
      <c r="K3" s="447"/>
      <c r="L3" s="57"/>
    </row>
    <row r="4" spans="1:12" ht="17.25" thickBot="1">
      <c r="A4" s="448"/>
      <c r="B4" s="449"/>
      <c r="C4" s="449"/>
      <c r="D4" s="449"/>
      <c r="E4" s="449"/>
      <c r="F4" s="449"/>
      <c r="G4" s="449"/>
      <c r="H4" s="449"/>
      <c r="I4" s="449"/>
      <c r="J4" s="449"/>
      <c r="K4" s="450"/>
      <c r="L4" s="57"/>
    </row>
    <row r="5" spans="1:12" ht="16.5" customHeight="1">
      <c r="A5" s="420" t="s">
        <v>601</v>
      </c>
      <c r="B5" s="421"/>
      <c r="C5" s="421"/>
      <c r="D5" s="420" t="s">
        <v>605</v>
      </c>
      <c r="E5" s="421"/>
      <c r="F5" s="421"/>
      <c r="G5" s="421"/>
      <c r="H5" s="422"/>
      <c r="I5" s="451"/>
      <c r="J5" s="452"/>
      <c r="K5" s="452"/>
      <c r="L5" s="57"/>
    </row>
    <row r="6" spans="1:12" ht="17.25" thickBot="1">
      <c r="A6" s="426"/>
      <c r="B6" s="427"/>
      <c r="C6" s="427"/>
      <c r="D6" s="426"/>
      <c r="E6" s="427"/>
      <c r="F6" s="427"/>
      <c r="G6" s="427"/>
      <c r="H6" s="428"/>
      <c r="I6" s="453"/>
      <c r="J6" s="454"/>
      <c r="K6" s="454"/>
      <c r="L6" s="57"/>
    </row>
    <row r="7" spans="1:12" ht="16.5" customHeight="1">
      <c r="A7" s="433" t="s">
        <v>619</v>
      </c>
      <c r="B7" s="434"/>
      <c r="C7" s="434"/>
      <c r="D7" s="434"/>
      <c r="E7" s="434"/>
      <c r="F7" s="435"/>
      <c r="G7" s="420" t="s">
        <v>620</v>
      </c>
      <c r="H7" s="421"/>
      <c r="I7" s="421"/>
      <c r="J7" s="422"/>
      <c r="K7" s="442" t="s">
        <v>602</v>
      </c>
      <c r="L7" s="57"/>
    </row>
    <row r="8" spans="1:12" ht="17.25" thickBot="1">
      <c r="A8" s="436"/>
      <c r="B8" s="437"/>
      <c r="C8" s="437"/>
      <c r="D8" s="437"/>
      <c r="E8" s="437"/>
      <c r="F8" s="438"/>
      <c r="G8" s="423"/>
      <c r="H8" s="424"/>
      <c r="I8" s="424"/>
      <c r="J8" s="425"/>
      <c r="K8" s="443"/>
      <c r="L8" s="57"/>
    </row>
    <row r="9" spans="1:12" ht="16.5">
      <c r="A9" s="436"/>
      <c r="B9" s="437"/>
      <c r="C9" s="437"/>
      <c r="D9" s="437"/>
      <c r="E9" s="437"/>
      <c r="F9" s="438"/>
      <c r="G9" s="423"/>
      <c r="H9" s="424"/>
      <c r="I9" s="424"/>
      <c r="J9" s="425"/>
      <c r="K9" s="444">
        <v>45078</v>
      </c>
      <c r="L9" s="57"/>
    </row>
    <row r="10" spans="1:12" ht="17.25" thickBot="1">
      <c r="A10" s="439"/>
      <c r="B10" s="440"/>
      <c r="C10" s="440"/>
      <c r="D10" s="440"/>
      <c r="E10" s="440"/>
      <c r="F10" s="441"/>
      <c r="G10" s="426"/>
      <c r="H10" s="427"/>
      <c r="I10" s="427"/>
      <c r="J10" s="428"/>
      <c r="K10" s="443"/>
      <c r="L10" s="57"/>
    </row>
    <row r="11" spans="1:12" ht="16.5">
      <c r="A11" s="410" t="s">
        <v>607</v>
      </c>
      <c r="B11" s="411"/>
      <c r="C11" s="411"/>
      <c r="D11" s="411"/>
      <c r="E11" s="411"/>
      <c r="F11" s="411"/>
      <c r="G11" s="411"/>
      <c r="H11" s="411"/>
      <c r="I11" s="412"/>
      <c r="J11" s="416"/>
      <c r="K11" s="417"/>
      <c r="L11" s="57"/>
    </row>
    <row r="12" spans="1:12" ht="17.25" thickBot="1">
      <c r="A12" s="413"/>
      <c r="B12" s="414"/>
      <c r="C12" s="414"/>
      <c r="D12" s="414"/>
      <c r="E12" s="414"/>
      <c r="F12" s="414"/>
      <c r="G12" s="414"/>
      <c r="H12" s="414"/>
      <c r="I12" s="415"/>
      <c r="J12" s="418"/>
      <c r="K12" s="419"/>
      <c r="L12" s="58"/>
    </row>
    <row r="13" spans="1:12" ht="48.75" thickTop="1" thickBot="1">
      <c r="B13" s="379" t="s">
        <v>5</v>
      </c>
      <c r="C13" s="380" t="s">
        <v>227</v>
      </c>
      <c r="D13" s="380" t="s">
        <v>228</v>
      </c>
      <c r="E13" s="379" t="s">
        <v>2</v>
      </c>
      <c r="F13" s="379" t="s">
        <v>3</v>
      </c>
      <c r="G13" s="381" t="s">
        <v>195</v>
      </c>
      <c r="H13" s="379" t="s">
        <v>196</v>
      </c>
      <c r="I13" s="381" t="s">
        <v>197</v>
      </c>
      <c r="J13" s="381" t="s">
        <v>198</v>
      </c>
      <c r="K13" s="379" t="s">
        <v>21</v>
      </c>
      <c r="L13" s="65" t="s">
        <v>22</v>
      </c>
    </row>
    <row r="14" spans="1:12" s="10" customFormat="1" ht="16.5" thickTop="1">
      <c r="A14" s="175"/>
      <c r="B14" s="301" t="s">
        <v>513</v>
      </c>
      <c r="C14" s="270" t="s">
        <v>351</v>
      </c>
      <c r="D14" s="270"/>
      <c r="E14" s="271"/>
      <c r="F14" s="59"/>
      <c r="G14" s="59"/>
      <c r="H14" s="59"/>
      <c r="I14" s="61" t="s">
        <v>72</v>
      </c>
      <c r="J14" s="72">
        <v>144041.41</v>
      </c>
      <c r="K14" s="60"/>
      <c r="L14" s="308"/>
    </row>
    <row r="15" spans="1:12" s="56" customFormat="1" ht="34.5" outlineLevel="1" thickBot="1">
      <c r="A15" s="175"/>
      <c r="B15" s="302" t="s">
        <v>369</v>
      </c>
      <c r="C15" s="272" t="s">
        <v>351</v>
      </c>
      <c r="D15" s="272" t="s">
        <v>611</v>
      </c>
      <c r="E15" s="273" t="s">
        <v>360</v>
      </c>
      <c r="F15" s="408">
        <v>1</v>
      </c>
      <c r="G15" s="224">
        <v>114224.84</v>
      </c>
      <c r="H15" s="225">
        <v>0.20699999999999999</v>
      </c>
      <c r="I15" s="124">
        <f>J14</f>
        <v>144041.41</v>
      </c>
      <c r="J15" s="124">
        <f>J14</f>
        <v>144041.41</v>
      </c>
      <c r="K15" s="325" t="s">
        <v>352</v>
      </c>
      <c r="L15" s="309" t="s">
        <v>23</v>
      </c>
    </row>
    <row r="16" spans="1:12" s="10" customFormat="1" ht="16.5" thickTop="1">
      <c r="A16" s="175"/>
      <c r="B16" s="301" t="s">
        <v>515</v>
      </c>
      <c r="C16" s="270" t="s">
        <v>122</v>
      </c>
      <c r="D16" s="270"/>
      <c r="E16" s="271"/>
      <c r="F16" s="59"/>
      <c r="G16" s="59"/>
      <c r="H16" s="59"/>
      <c r="I16" s="61" t="s">
        <v>72</v>
      </c>
      <c r="J16" s="72">
        <f>J17+J18+J19+J20+J21</f>
        <v>131664.79999999999</v>
      </c>
      <c r="K16" s="60"/>
      <c r="L16" s="308"/>
    </row>
    <row r="17" spans="1:12" s="56" customFormat="1" ht="22.5" outlineLevel="1">
      <c r="A17" s="175"/>
      <c r="B17" s="302" t="s">
        <v>516</v>
      </c>
      <c r="C17" s="272" t="s">
        <v>312</v>
      </c>
      <c r="D17" s="272" t="s">
        <v>73</v>
      </c>
      <c r="E17" s="273" t="s">
        <v>13</v>
      </c>
      <c r="F17" s="174">
        <v>27000</v>
      </c>
      <c r="G17" s="224">
        <f>composições!I282</f>
        <v>0.40518999999999999</v>
      </c>
      <c r="H17" s="225">
        <v>0.20699999999999999</v>
      </c>
      <c r="I17" s="124">
        <f>ROUND((G17*1.207),2)</f>
        <v>0.49</v>
      </c>
      <c r="J17" s="124">
        <v>13230</v>
      </c>
      <c r="K17" s="325" t="s">
        <v>313</v>
      </c>
      <c r="L17" s="309" t="s">
        <v>23</v>
      </c>
    </row>
    <row r="18" spans="1:12" s="56" customFormat="1" outlineLevel="1">
      <c r="A18" s="175"/>
      <c r="B18" s="302" t="s">
        <v>517</v>
      </c>
      <c r="C18" s="272" t="s">
        <v>341</v>
      </c>
      <c r="D18" s="272" t="s">
        <v>214</v>
      </c>
      <c r="E18" s="273" t="s">
        <v>15</v>
      </c>
      <c r="F18" s="174">
        <v>1000</v>
      </c>
      <c r="G18" s="224">
        <v>12.07</v>
      </c>
      <c r="H18" s="225">
        <v>0.20699999999999999</v>
      </c>
      <c r="I18" s="124">
        <f t="shared" ref="I18:I21" si="0">ROUND((G18*1.207),2)</f>
        <v>14.57</v>
      </c>
      <c r="J18" s="124">
        <v>14570</v>
      </c>
      <c r="K18" s="189">
        <v>4915667</v>
      </c>
      <c r="L18" s="309" t="s">
        <v>221</v>
      </c>
    </row>
    <row r="19" spans="1:12" s="56" customFormat="1" ht="33.75" outlineLevel="1">
      <c r="A19" s="175"/>
      <c r="B19" s="302" t="s">
        <v>518</v>
      </c>
      <c r="C19" s="391" t="s">
        <v>604</v>
      </c>
      <c r="D19" s="391" t="s">
        <v>526</v>
      </c>
      <c r="E19" s="392" t="s">
        <v>18</v>
      </c>
      <c r="F19" s="393">
        <f>F18*3*1.5</f>
        <v>4500</v>
      </c>
      <c r="G19" s="394">
        <v>2.73</v>
      </c>
      <c r="H19" s="395">
        <v>0.20699999999999999</v>
      </c>
      <c r="I19" s="124">
        <f t="shared" si="0"/>
        <v>3.3</v>
      </c>
      <c r="J19" s="396">
        <v>14850</v>
      </c>
      <c r="K19" s="397">
        <v>97914</v>
      </c>
      <c r="L19" s="398" t="s">
        <v>310</v>
      </c>
    </row>
    <row r="20" spans="1:12" s="56" customFormat="1" ht="22.5" outlineLevel="1">
      <c r="A20" s="175"/>
      <c r="B20" s="375" t="s">
        <v>519</v>
      </c>
      <c r="C20" s="272" t="s">
        <v>608</v>
      </c>
      <c r="D20" s="272" t="s">
        <v>609</v>
      </c>
      <c r="E20" s="273" t="s">
        <v>13</v>
      </c>
      <c r="F20" s="405">
        <v>4200</v>
      </c>
      <c r="G20" s="406">
        <v>17.062999999999999</v>
      </c>
      <c r="H20" s="395">
        <v>0.20699999999999999</v>
      </c>
      <c r="I20" s="124">
        <f t="shared" si="0"/>
        <v>20.6</v>
      </c>
      <c r="J20" s="396">
        <v>86520</v>
      </c>
      <c r="K20" s="407">
        <v>97635</v>
      </c>
      <c r="L20" s="398" t="s">
        <v>310</v>
      </c>
    </row>
    <row r="21" spans="1:12" s="56" customFormat="1" ht="34.5" outlineLevel="1" thickBot="1">
      <c r="A21" s="175"/>
      <c r="B21" s="375" t="s">
        <v>520</v>
      </c>
      <c r="C21" s="272" t="s">
        <v>604</v>
      </c>
      <c r="D21" s="391" t="s">
        <v>610</v>
      </c>
      <c r="E21" s="392" t="s">
        <v>18</v>
      </c>
      <c r="F21" s="405">
        <f>F20*0.06*3</f>
        <v>756</v>
      </c>
      <c r="G21" s="394">
        <v>2.73</v>
      </c>
      <c r="H21" s="395">
        <v>0.20699999999999999</v>
      </c>
      <c r="I21" s="124">
        <f t="shared" si="0"/>
        <v>3.3</v>
      </c>
      <c r="J21" s="396">
        <v>2494.8000000000002</v>
      </c>
      <c r="K21" s="397">
        <v>97914</v>
      </c>
      <c r="L21" s="398" t="s">
        <v>310</v>
      </c>
    </row>
    <row r="22" spans="1:12" s="10" customFormat="1" ht="16.5" thickTop="1">
      <c r="A22" s="175"/>
      <c r="B22" s="301" t="s">
        <v>527</v>
      </c>
      <c r="C22" s="399" t="s">
        <v>85</v>
      </c>
      <c r="D22" s="399"/>
      <c r="E22" s="400"/>
      <c r="F22" s="400"/>
      <c r="G22" s="400"/>
      <c r="H22" s="400"/>
      <c r="I22" s="401" t="s">
        <v>72</v>
      </c>
      <c r="J22" s="402">
        <f>J23+J24</f>
        <v>276150</v>
      </c>
      <c r="K22" s="403"/>
      <c r="L22" s="404"/>
    </row>
    <row r="23" spans="1:12" s="56" customFormat="1" ht="33.75" outlineLevel="1">
      <c r="A23" s="175"/>
      <c r="B23" s="302" t="s">
        <v>528</v>
      </c>
      <c r="C23" s="272" t="s">
        <v>606</v>
      </c>
      <c r="D23" s="272" t="s">
        <v>476</v>
      </c>
      <c r="E23" s="273" t="s">
        <v>15</v>
      </c>
      <c r="F23" s="174">
        <v>10000</v>
      </c>
      <c r="G23" s="224">
        <v>12.63</v>
      </c>
      <c r="H23" s="225">
        <v>0.20699999999999999</v>
      </c>
      <c r="I23" s="124">
        <f>ROUND((G23*1.207),2)</f>
        <v>15.24</v>
      </c>
      <c r="J23" s="124">
        <v>152400</v>
      </c>
      <c r="K23" s="190">
        <v>101126</v>
      </c>
      <c r="L23" s="309" t="s">
        <v>310</v>
      </c>
    </row>
    <row r="24" spans="1:12" s="56" customFormat="1" ht="34.5" outlineLevel="1" thickBot="1">
      <c r="A24" s="175"/>
      <c r="B24" s="302" t="s">
        <v>529</v>
      </c>
      <c r="C24" s="272" t="s">
        <v>336</v>
      </c>
      <c r="D24" s="272" t="s">
        <v>530</v>
      </c>
      <c r="E24" s="273" t="s">
        <v>18</v>
      </c>
      <c r="F24" s="174">
        <f>F23*1.25*3</f>
        <v>37500</v>
      </c>
      <c r="G24" s="224">
        <v>2.73</v>
      </c>
      <c r="H24" s="225">
        <v>0.20699999999999999</v>
      </c>
      <c r="I24" s="124">
        <f>ROUND((G24*1.207),2)</f>
        <v>3.3</v>
      </c>
      <c r="J24" s="124">
        <v>123750</v>
      </c>
      <c r="K24" s="125">
        <v>97914</v>
      </c>
      <c r="L24" s="309" t="s">
        <v>310</v>
      </c>
    </row>
    <row r="25" spans="1:12" ht="16.5" thickTop="1">
      <c r="B25" s="306" t="s">
        <v>533</v>
      </c>
      <c r="C25" s="68" t="s">
        <v>76</v>
      </c>
      <c r="D25" s="68"/>
      <c r="E25" s="64"/>
      <c r="F25" s="67"/>
      <c r="G25" s="67"/>
      <c r="H25" s="67"/>
      <c r="I25" s="74" t="s">
        <v>72</v>
      </c>
      <c r="J25" s="73">
        <f>J27+J28+J29+J31+J32+J33+J34+J36+J37</f>
        <v>4003404</v>
      </c>
      <c r="K25" s="60"/>
      <c r="L25" s="310"/>
    </row>
    <row r="26" spans="1:12" outlineLevel="1">
      <c r="B26" s="305" t="s">
        <v>534</v>
      </c>
      <c r="C26" s="70" t="s">
        <v>77</v>
      </c>
      <c r="D26" s="70"/>
      <c r="E26" s="71"/>
      <c r="F26" s="66"/>
      <c r="G26" s="66"/>
      <c r="H26" s="66"/>
      <c r="I26" s="107"/>
      <c r="J26" s="374">
        <f>J27+J28+J29</f>
        <v>1064180</v>
      </c>
      <c r="K26" s="62"/>
      <c r="L26" s="311"/>
    </row>
    <row r="27" spans="1:12" ht="33.75" outlineLevel="2">
      <c r="B27" s="303" t="s">
        <v>535</v>
      </c>
      <c r="C27" s="272" t="s">
        <v>307</v>
      </c>
      <c r="D27" s="272" t="s">
        <v>339</v>
      </c>
      <c r="E27" s="273" t="s">
        <v>13</v>
      </c>
      <c r="F27" s="174">
        <v>20000</v>
      </c>
      <c r="G27" s="224">
        <v>2.29</v>
      </c>
      <c r="H27" s="225">
        <v>0.20699999999999999</v>
      </c>
      <c r="I27" s="124">
        <f>ROUND((G27*1.207),2)</f>
        <v>2.76</v>
      </c>
      <c r="J27" s="124">
        <v>55200</v>
      </c>
      <c r="K27" s="125">
        <v>100576</v>
      </c>
      <c r="L27" s="309" t="s">
        <v>310</v>
      </c>
    </row>
    <row r="28" spans="1:12" ht="45" outlineLevel="2">
      <c r="B28" s="303" t="s">
        <v>536</v>
      </c>
      <c r="C28" s="272" t="s">
        <v>603</v>
      </c>
      <c r="D28" s="272" t="s">
        <v>537</v>
      </c>
      <c r="E28" s="273" t="s">
        <v>15</v>
      </c>
      <c r="F28" s="174">
        <f>F27*0.25</f>
        <v>5000</v>
      </c>
      <c r="G28" s="224">
        <f>composições!I214</f>
        <v>103.77939000000001</v>
      </c>
      <c r="H28" s="225">
        <v>0.20699999999999999</v>
      </c>
      <c r="I28" s="124">
        <f t="shared" ref="I28:I37" si="1">ROUND((G28*1.207),2)</f>
        <v>125.26</v>
      </c>
      <c r="J28" s="124">
        <f t="shared" ref="J28:J29" si="2">F28*I28</f>
        <v>626300</v>
      </c>
      <c r="K28" s="125" t="s">
        <v>268</v>
      </c>
      <c r="L28" s="309" t="s">
        <v>23</v>
      </c>
    </row>
    <row r="29" spans="1:12" ht="45" outlineLevel="2">
      <c r="B29" s="303" t="s">
        <v>538</v>
      </c>
      <c r="C29" s="272" t="s">
        <v>279</v>
      </c>
      <c r="D29" s="272" t="s">
        <v>539</v>
      </c>
      <c r="E29" s="273" t="s">
        <v>15</v>
      </c>
      <c r="F29" s="174">
        <f>F27*0.15</f>
        <v>3000</v>
      </c>
      <c r="G29" s="224">
        <f>composições!I239</f>
        <v>105.68343</v>
      </c>
      <c r="H29" s="225">
        <v>0.20699999999999999</v>
      </c>
      <c r="I29" s="124">
        <f t="shared" si="1"/>
        <v>127.56</v>
      </c>
      <c r="J29" s="124">
        <f t="shared" si="2"/>
        <v>382680</v>
      </c>
      <c r="K29" s="125" t="s">
        <v>269</v>
      </c>
      <c r="L29" s="309" t="s">
        <v>23</v>
      </c>
    </row>
    <row r="30" spans="1:12" outlineLevel="1">
      <c r="B30" s="305" t="s">
        <v>540</v>
      </c>
      <c r="C30" s="70" t="s">
        <v>75</v>
      </c>
      <c r="D30" s="70"/>
      <c r="E30" s="109"/>
      <c r="F30" s="110"/>
      <c r="G30" s="110"/>
      <c r="H30" s="110"/>
      <c r="I30" s="124">
        <f t="shared" si="1"/>
        <v>0</v>
      </c>
      <c r="J30" s="373">
        <f>J31+J32+J33+J34</f>
        <v>2770034</v>
      </c>
      <c r="K30" s="191"/>
      <c r="L30" s="312"/>
    </row>
    <row r="31" spans="1:12" ht="22.5" outlineLevel="2">
      <c r="B31" s="303" t="s">
        <v>541</v>
      </c>
      <c r="C31" s="272" t="s">
        <v>425</v>
      </c>
      <c r="D31" s="272" t="s">
        <v>427</v>
      </c>
      <c r="E31" s="273" t="s">
        <v>13</v>
      </c>
      <c r="F31" s="174">
        <f>F27</f>
        <v>20000</v>
      </c>
      <c r="G31" s="224">
        <f>composições!I323</f>
        <v>7.766686</v>
      </c>
      <c r="H31" s="225">
        <v>0.20699999999999999</v>
      </c>
      <c r="I31" s="124">
        <f t="shared" si="1"/>
        <v>9.3699999999999992</v>
      </c>
      <c r="J31" s="124">
        <f>ROUND((F31*I31),2)</f>
        <v>187400</v>
      </c>
      <c r="K31" s="190" t="s">
        <v>414</v>
      </c>
      <c r="L31" s="309" t="s">
        <v>23</v>
      </c>
    </row>
    <row r="32" spans="1:12" ht="33.75" outlineLevel="2">
      <c r="B32" s="303" t="s">
        <v>542</v>
      </c>
      <c r="C32" s="272" t="s">
        <v>453</v>
      </c>
      <c r="D32" s="272" t="s">
        <v>148</v>
      </c>
      <c r="E32" s="273" t="s">
        <v>13</v>
      </c>
      <c r="F32" s="174">
        <v>27000</v>
      </c>
      <c r="G32" s="224">
        <f>composições!I336</f>
        <v>2.6799870000000001</v>
      </c>
      <c r="H32" s="225">
        <v>0.20699999999999999</v>
      </c>
      <c r="I32" s="124">
        <f t="shared" si="1"/>
        <v>3.23</v>
      </c>
      <c r="J32" s="124">
        <f t="shared" ref="J32:J34" si="3">F32*I32</f>
        <v>87210</v>
      </c>
      <c r="K32" s="125" t="s">
        <v>444</v>
      </c>
      <c r="L32" s="309" t="s">
        <v>23</v>
      </c>
    </row>
    <row r="33" spans="2:12" ht="56.25" outlineLevel="2">
      <c r="B33" s="303" t="s">
        <v>543</v>
      </c>
      <c r="C33" s="272" t="s">
        <v>612</v>
      </c>
      <c r="D33" s="272" t="s">
        <v>597</v>
      </c>
      <c r="E33" s="273" t="s">
        <v>15</v>
      </c>
      <c r="F33" s="174">
        <v>1280</v>
      </c>
      <c r="G33" s="224">
        <v>1566.09</v>
      </c>
      <c r="H33" s="225">
        <v>0.20699999999999999</v>
      </c>
      <c r="I33" s="124">
        <f t="shared" si="1"/>
        <v>1890.27</v>
      </c>
      <c r="J33" s="124">
        <f t="shared" si="3"/>
        <v>2419545.6</v>
      </c>
      <c r="K33" s="196">
        <v>95995</v>
      </c>
      <c r="L33" s="309" t="s">
        <v>310</v>
      </c>
    </row>
    <row r="34" spans="2:12" ht="22.5" outlineLevel="2">
      <c r="B34" s="303" t="s">
        <v>544</v>
      </c>
      <c r="C34" s="272" t="s">
        <v>248</v>
      </c>
      <c r="D34" s="272" t="s">
        <v>545</v>
      </c>
      <c r="E34" s="273" t="s">
        <v>247</v>
      </c>
      <c r="F34" s="174">
        <f>F33*26*2.4</f>
        <v>79872</v>
      </c>
      <c r="G34" s="224">
        <v>0.79</v>
      </c>
      <c r="H34" s="225">
        <v>0.20699999999999999</v>
      </c>
      <c r="I34" s="124">
        <f t="shared" si="1"/>
        <v>0.95</v>
      </c>
      <c r="J34" s="124">
        <f t="shared" si="3"/>
        <v>75878.399999999994</v>
      </c>
      <c r="K34" s="197">
        <v>5914389</v>
      </c>
      <c r="L34" s="309" t="s">
        <v>221</v>
      </c>
    </row>
    <row r="35" spans="2:12" outlineLevel="1">
      <c r="B35" s="305" t="s">
        <v>546</v>
      </c>
      <c r="C35" s="274" t="s">
        <v>598</v>
      </c>
      <c r="D35" s="274"/>
      <c r="E35" s="109"/>
      <c r="F35" s="110"/>
      <c r="G35" s="110"/>
      <c r="H35" s="110"/>
      <c r="I35" s="124">
        <f t="shared" si="1"/>
        <v>0</v>
      </c>
      <c r="J35" s="373">
        <f>J36+J37</f>
        <v>169190</v>
      </c>
      <c r="K35" s="191"/>
      <c r="L35" s="312"/>
    </row>
    <row r="36" spans="2:12" ht="22.5" outlineLevel="2">
      <c r="B36" s="303" t="s">
        <v>547</v>
      </c>
      <c r="C36" s="272" t="s">
        <v>309</v>
      </c>
      <c r="D36" s="272" t="s">
        <v>599</v>
      </c>
      <c r="E36" s="273" t="s">
        <v>13</v>
      </c>
      <c r="F36" s="174">
        <v>7000</v>
      </c>
      <c r="G36" s="224">
        <v>7.72</v>
      </c>
      <c r="H36" s="225">
        <v>0.20699999999999999</v>
      </c>
      <c r="I36" s="124">
        <f t="shared" si="1"/>
        <v>9.32</v>
      </c>
      <c r="J36" s="124">
        <f>F36*I36</f>
        <v>65240</v>
      </c>
      <c r="K36" s="125">
        <v>96001</v>
      </c>
      <c r="L36" s="309" t="s">
        <v>310</v>
      </c>
    </row>
    <row r="37" spans="2:12" ht="34.5" outlineLevel="2" thickBot="1">
      <c r="B37" s="303" t="s">
        <v>548</v>
      </c>
      <c r="C37" s="272" t="s">
        <v>336</v>
      </c>
      <c r="D37" s="272" t="s">
        <v>549</v>
      </c>
      <c r="E37" s="273" t="s">
        <v>18</v>
      </c>
      <c r="F37" s="174">
        <f>F36*1.5*3</f>
        <v>31500</v>
      </c>
      <c r="G37" s="224">
        <v>2.73</v>
      </c>
      <c r="H37" s="225">
        <v>0.20699999999999999</v>
      </c>
      <c r="I37" s="124">
        <f t="shared" si="1"/>
        <v>3.3</v>
      </c>
      <c r="J37" s="124">
        <f>F37*I37</f>
        <v>103950</v>
      </c>
      <c r="K37" s="188">
        <v>97914</v>
      </c>
      <c r="L37" s="309" t="s">
        <v>310</v>
      </c>
    </row>
    <row r="38" spans="2:12" ht="30" customHeight="1" outlineLevel="2" thickTop="1" thickBot="1">
      <c r="B38" s="375"/>
      <c r="C38" s="376"/>
      <c r="D38" s="376"/>
      <c r="E38" s="377"/>
      <c r="F38" s="174"/>
      <c r="G38" s="224"/>
      <c r="H38" s="225"/>
      <c r="I38" s="74" t="s">
        <v>72</v>
      </c>
      <c r="J38" s="73">
        <f>J25+J22+J16+J14</f>
        <v>4555260.21</v>
      </c>
      <c r="K38" s="188"/>
      <c r="L38" s="378"/>
    </row>
    <row r="39" spans="2:12" ht="90" customHeight="1" outlineLevel="2" thickTop="1" thickBot="1">
      <c r="B39" s="375"/>
      <c r="C39" s="376"/>
      <c r="D39" s="390">
        <f>J38*0.03</f>
        <v>136657.8063</v>
      </c>
      <c r="E39" s="377"/>
      <c r="F39" s="174"/>
      <c r="G39" s="224"/>
      <c r="H39" s="225"/>
      <c r="I39" s="384"/>
      <c r="J39" s="385"/>
      <c r="K39" s="188"/>
      <c r="L39" s="378"/>
    </row>
    <row r="40" spans="2:12" ht="30" customHeight="1" outlineLevel="2" thickBot="1">
      <c r="B40" s="375"/>
      <c r="C40" s="376"/>
      <c r="D40" s="376"/>
      <c r="E40" s="377"/>
      <c r="F40" s="174"/>
      <c r="G40" s="224"/>
      <c r="H40" s="382"/>
      <c r="I40" s="388"/>
      <c r="J40" s="389"/>
      <c r="K40" s="383"/>
      <c r="L40" s="378"/>
    </row>
    <row r="41" spans="2:12" ht="16.5" thickTop="1">
      <c r="B41" s="304"/>
      <c r="C41" s="69"/>
      <c r="D41" s="69"/>
      <c r="E41" s="64"/>
      <c r="F41" s="67"/>
      <c r="G41" s="67"/>
      <c r="H41" s="67"/>
      <c r="I41" s="386"/>
      <c r="J41" s="387"/>
      <c r="K41" s="64"/>
      <c r="L41" s="310"/>
    </row>
    <row r="42" spans="2:12" outlineLevel="1">
      <c r="B42" s="307"/>
      <c r="C42" s="272"/>
      <c r="D42" s="272"/>
      <c r="E42" s="273"/>
      <c r="F42" s="174"/>
      <c r="G42" s="224"/>
      <c r="H42" s="225"/>
      <c r="I42" s="124"/>
      <c r="J42" s="124"/>
      <c r="K42" s="125"/>
      <c r="L42" s="309"/>
    </row>
    <row r="43" spans="2:12" outlineLevel="1">
      <c r="B43" s="307"/>
      <c r="C43" s="272"/>
      <c r="D43" s="272"/>
      <c r="E43" s="273"/>
      <c r="F43" s="174"/>
      <c r="G43" s="224"/>
      <c r="H43" s="225"/>
      <c r="I43" s="124"/>
      <c r="J43" s="124"/>
      <c r="K43" s="125"/>
      <c r="L43" s="309"/>
    </row>
    <row r="44" spans="2:12" outlineLevel="1">
      <c r="B44" s="307"/>
      <c r="C44" s="272"/>
      <c r="D44" s="272"/>
      <c r="E44" s="273"/>
      <c r="F44" s="174"/>
      <c r="G44" s="224"/>
      <c r="H44" s="225"/>
      <c r="I44" s="124"/>
      <c r="J44" s="124"/>
      <c r="K44" s="125"/>
      <c r="L44" s="309"/>
    </row>
    <row r="45" spans="2:12" outlineLevel="1">
      <c r="B45" s="307"/>
      <c r="C45" s="272"/>
      <c r="D45" s="272"/>
      <c r="E45" s="273"/>
      <c r="F45" s="174"/>
      <c r="G45" s="224"/>
      <c r="H45" s="225"/>
      <c r="I45" s="124"/>
      <c r="J45" s="124"/>
      <c r="K45" s="125"/>
      <c r="L45" s="309"/>
    </row>
    <row r="46" spans="2:12" outlineLevel="1">
      <c r="B46" s="307"/>
      <c r="C46" s="272"/>
      <c r="D46" s="272"/>
      <c r="E46" s="273"/>
      <c r="F46" s="174"/>
      <c r="G46" s="224"/>
      <c r="H46" s="225"/>
      <c r="I46" s="124"/>
      <c r="J46" s="124"/>
      <c r="K46" s="125"/>
      <c r="L46" s="309"/>
    </row>
    <row r="47" spans="2:12" outlineLevel="1">
      <c r="B47" s="307"/>
      <c r="C47" s="272"/>
      <c r="D47" s="272"/>
      <c r="E47" s="273"/>
      <c r="F47" s="174"/>
      <c r="G47" s="224"/>
      <c r="H47" s="225"/>
      <c r="I47" s="124"/>
      <c r="J47" s="124"/>
      <c r="K47" s="125"/>
      <c r="L47" s="309"/>
    </row>
    <row r="48" spans="2:12" outlineLevel="1">
      <c r="B48" s="307"/>
      <c r="C48" s="272"/>
      <c r="D48" s="272"/>
      <c r="E48" s="273"/>
      <c r="F48" s="174"/>
      <c r="G48" s="224"/>
      <c r="H48" s="225"/>
      <c r="I48" s="124"/>
      <c r="J48" s="124"/>
      <c r="K48" s="125"/>
      <c r="L48" s="309"/>
    </row>
    <row r="49" spans="1:12" outlineLevel="1">
      <c r="B49" s="307"/>
      <c r="C49" s="272"/>
      <c r="D49" s="272"/>
      <c r="E49" s="273"/>
      <c r="F49" s="174"/>
      <c r="G49" s="224"/>
      <c r="H49" s="225"/>
      <c r="I49" s="124"/>
      <c r="J49" s="124"/>
      <c r="K49" s="125"/>
      <c r="L49" s="309"/>
    </row>
    <row r="50" spans="1:12" outlineLevel="1">
      <c r="B50" s="307"/>
      <c r="C50" s="272"/>
      <c r="D50" s="272"/>
      <c r="E50" s="273"/>
      <c r="F50" s="174"/>
      <c r="G50" s="224"/>
      <c r="H50" s="225"/>
      <c r="I50" s="124"/>
      <c r="J50" s="124"/>
      <c r="K50" s="125"/>
      <c r="L50" s="309"/>
    </row>
    <row r="51" spans="1:12" outlineLevel="1">
      <c r="B51" s="307"/>
      <c r="C51" s="272"/>
      <c r="D51" s="272"/>
      <c r="E51" s="273"/>
      <c r="F51" s="174"/>
      <c r="G51" s="224"/>
      <c r="H51" s="225"/>
      <c r="I51" s="124"/>
      <c r="J51" s="124"/>
      <c r="K51" s="125"/>
      <c r="L51" s="309"/>
    </row>
    <row r="52" spans="1:12" outlineLevel="1">
      <c r="B52" s="307"/>
      <c r="C52" s="272"/>
      <c r="D52" s="272"/>
      <c r="E52" s="273"/>
      <c r="F52" s="174"/>
      <c r="G52" s="224"/>
      <c r="H52" s="225"/>
      <c r="I52" s="124"/>
      <c r="J52" s="124"/>
      <c r="K52" s="125"/>
      <c r="L52" s="309"/>
    </row>
    <row r="53" spans="1:12" outlineLevel="1">
      <c r="B53" s="307"/>
      <c r="C53" s="272"/>
      <c r="D53" s="272"/>
      <c r="E53" s="273"/>
      <c r="F53" s="174"/>
      <c r="G53" s="224"/>
      <c r="H53" s="225"/>
      <c r="I53" s="124"/>
      <c r="J53" s="124"/>
      <c r="K53" s="125"/>
      <c r="L53" s="309"/>
    </row>
    <row r="54" spans="1:12" ht="13.5" outlineLevel="1" thickBot="1">
      <c r="B54" s="307"/>
      <c r="C54" s="272"/>
      <c r="D54" s="272"/>
      <c r="E54" s="273"/>
      <c r="F54" s="174"/>
      <c r="G54" s="224"/>
      <c r="H54" s="225"/>
      <c r="I54" s="124"/>
      <c r="J54" s="124"/>
      <c r="K54" s="125"/>
      <c r="L54" s="309"/>
    </row>
    <row r="55" spans="1:12" s="358" customFormat="1" ht="16.5" thickTop="1">
      <c r="A55" s="175"/>
      <c r="B55" s="304"/>
      <c r="C55" s="69"/>
      <c r="D55" s="69"/>
      <c r="E55" s="64"/>
      <c r="F55" s="67"/>
      <c r="G55" s="67"/>
      <c r="H55" s="67"/>
      <c r="I55" s="74"/>
      <c r="J55" s="73"/>
      <c r="K55" s="64"/>
      <c r="L55" s="310"/>
    </row>
    <row r="56" spans="1:12" outlineLevel="1">
      <c r="B56" s="305"/>
      <c r="C56" s="70"/>
      <c r="D56" s="70"/>
      <c r="E56" s="71"/>
      <c r="F56" s="66"/>
      <c r="G56" s="66"/>
      <c r="H56" s="66"/>
      <c r="I56" s="107"/>
      <c r="J56" s="108"/>
      <c r="K56" s="62"/>
      <c r="L56" s="311"/>
    </row>
    <row r="57" spans="1:12" outlineLevel="2">
      <c r="B57" s="303"/>
      <c r="C57" s="272"/>
      <c r="D57" s="272"/>
      <c r="E57" s="273"/>
      <c r="F57" s="174"/>
      <c r="G57" s="224"/>
      <c r="H57" s="225"/>
      <c r="I57" s="124"/>
      <c r="J57" s="124"/>
      <c r="K57" s="196"/>
      <c r="L57" s="309"/>
    </row>
    <row r="58" spans="1:12" outlineLevel="2">
      <c r="B58" s="303"/>
      <c r="C58" s="272"/>
      <c r="D58" s="272"/>
      <c r="E58" s="273"/>
      <c r="F58" s="174"/>
      <c r="G58" s="224"/>
      <c r="H58" s="225"/>
      <c r="I58" s="124"/>
      <c r="J58" s="124"/>
      <c r="K58" s="125"/>
      <c r="L58" s="309"/>
    </row>
    <row r="59" spans="1:12" s="10" customFormat="1" outlineLevel="2">
      <c r="A59" s="175"/>
      <c r="B59" s="303"/>
      <c r="C59" s="272"/>
      <c r="D59" s="272"/>
      <c r="E59" s="273"/>
      <c r="F59" s="174"/>
      <c r="G59" s="224"/>
      <c r="H59" s="225"/>
      <c r="I59" s="124"/>
      <c r="J59" s="124"/>
      <c r="K59" s="125"/>
      <c r="L59" s="309"/>
    </row>
    <row r="60" spans="1:12" outlineLevel="1">
      <c r="B60" s="305"/>
      <c r="C60" s="70"/>
      <c r="D60" s="70"/>
      <c r="E60" s="71"/>
      <c r="F60" s="66"/>
      <c r="G60" s="66"/>
      <c r="H60" s="66"/>
      <c r="I60" s="107"/>
      <c r="J60" s="108"/>
      <c r="K60" s="62"/>
      <c r="L60" s="311"/>
    </row>
    <row r="61" spans="1:12" outlineLevel="2">
      <c r="B61" s="303"/>
      <c r="C61" s="272"/>
      <c r="D61" s="272"/>
      <c r="E61" s="273"/>
      <c r="F61" s="174"/>
      <c r="G61" s="224"/>
      <c r="H61" s="225"/>
      <c r="I61" s="124"/>
      <c r="J61" s="124"/>
      <c r="K61" s="196"/>
      <c r="L61" s="309"/>
    </row>
    <row r="62" spans="1:12" outlineLevel="2">
      <c r="B62" s="303"/>
      <c r="C62" s="272"/>
      <c r="D62" s="272"/>
      <c r="E62" s="273"/>
      <c r="F62" s="174"/>
      <c r="G62" s="224"/>
      <c r="H62" s="225"/>
      <c r="I62" s="124"/>
      <c r="J62" s="124"/>
      <c r="K62" s="196"/>
      <c r="L62" s="309"/>
    </row>
    <row r="63" spans="1:12" outlineLevel="2">
      <c r="B63" s="303"/>
      <c r="C63" s="272"/>
      <c r="D63" s="272"/>
      <c r="E63" s="273"/>
      <c r="F63" s="174"/>
      <c r="G63" s="224"/>
      <c r="H63" s="225"/>
      <c r="I63" s="124"/>
      <c r="J63" s="124"/>
      <c r="K63" s="125"/>
      <c r="L63" s="309"/>
    </row>
    <row r="64" spans="1:12" s="10" customFormat="1" outlineLevel="2">
      <c r="A64" s="175"/>
      <c r="B64" s="303"/>
      <c r="C64" s="272"/>
      <c r="D64" s="272"/>
      <c r="E64" s="273"/>
      <c r="F64" s="174"/>
      <c r="G64" s="224"/>
      <c r="H64" s="225"/>
      <c r="I64" s="124"/>
      <c r="J64" s="124"/>
      <c r="K64" s="125"/>
      <c r="L64" s="309"/>
    </row>
    <row r="65" spans="1:12" ht="15.75">
      <c r="B65" s="305"/>
      <c r="C65" s="177"/>
      <c r="D65" s="177"/>
      <c r="E65" s="177"/>
      <c r="F65" s="178"/>
      <c r="G65" s="178"/>
      <c r="H65" s="178"/>
      <c r="I65" s="179"/>
      <c r="J65" s="180"/>
      <c r="K65" s="181"/>
      <c r="L65" s="313"/>
    </row>
    <row r="67" spans="1:12" ht="15.75">
      <c r="A67" s="176"/>
      <c r="B67" s="15"/>
      <c r="C67" s="212"/>
      <c r="D67" s="212"/>
      <c r="E67" s="184"/>
      <c r="F67" s="185"/>
      <c r="G67" s="185"/>
      <c r="H67" s="185"/>
      <c r="I67" s="187"/>
      <c r="J67" s="187"/>
      <c r="K67" s="187"/>
      <c r="L67" s="186"/>
    </row>
    <row r="68" spans="1:12" ht="15.75">
      <c r="A68" s="176"/>
      <c r="B68" s="15"/>
      <c r="C68" s="15"/>
      <c r="D68" s="15"/>
      <c r="E68" s="184"/>
      <c r="F68" s="185"/>
      <c r="G68" s="185"/>
      <c r="H68" s="185"/>
      <c r="I68" s="431"/>
      <c r="J68" s="431"/>
      <c r="K68" s="431"/>
      <c r="L68" s="186"/>
    </row>
    <row r="69" spans="1:12" ht="15.75">
      <c r="A69" s="176"/>
      <c r="B69" s="213"/>
      <c r="C69" s="214"/>
      <c r="D69" s="319"/>
      <c r="E69" s="184"/>
      <c r="F69" s="185"/>
      <c r="G69" s="185"/>
      <c r="H69" s="185"/>
      <c r="I69" s="431"/>
      <c r="J69" s="431"/>
      <c r="K69" s="431"/>
      <c r="L69" s="186"/>
    </row>
    <row r="70" spans="1:12" ht="15.75">
      <c r="A70" s="176"/>
      <c r="B70" s="215"/>
      <c r="C70" s="215"/>
      <c r="D70" s="215"/>
      <c r="E70" s="184"/>
      <c r="F70" s="185"/>
      <c r="G70" s="185"/>
      <c r="H70" s="185"/>
      <c r="I70" s="432"/>
      <c r="J70" s="432"/>
      <c r="K70" s="432"/>
      <c r="L70" s="186"/>
    </row>
    <row r="71" spans="1:12" ht="15.75">
      <c r="A71" s="176"/>
      <c r="B71" s="213"/>
      <c r="C71" s="216"/>
      <c r="D71" s="320"/>
      <c r="E71" s="184"/>
      <c r="F71" s="185"/>
      <c r="G71" s="185"/>
      <c r="H71" s="185"/>
      <c r="I71" s="430"/>
      <c r="J71" s="430"/>
      <c r="K71" s="430"/>
      <c r="L71" s="186"/>
    </row>
    <row r="72" spans="1:12" ht="15.75">
      <c r="A72" s="176"/>
      <c r="B72" s="15"/>
      <c r="C72" s="320"/>
      <c r="D72" s="320"/>
      <c r="E72" s="184"/>
      <c r="F72" s="185"/>
      <c r="G72" s="185"/>
      <c r="H72" s="185"/>
      <c r="I72" s="357"/>
      <c r="J72" s="357"/>
      <c r="K72" s="357"/>
      <c r="L72" s="186"/>
    </row>
    <row r="73" spans="1:12" ht="38.25">
      <c r="A73" s="176"/>
      <c r="B73" s="213">
        <v>3</v>
      </c>
      <c r="C73" s="214" t="s">
        <v>423</v>
      </c>
      <c r="D73" s="320"/>
      <c r="E73" s="184"/>
      <c r="F73" s="185"/>
      <c r="G73" s="185"/>
      <c r="H73" s="185"/>
      <c r="I73" s="357"/>
      <c r="J73" s="357"/>
      <c r="K73" s="357"/>
      <c r="L73" s="186"/>
    </row>
    <row r="74" spans="1:12" ht="15.75" customHeight="1">
      <c r="A74" s="176"/>
      <c r="B74" s="182"/>
      <c r="C74" s="182"/>
      <c r="D74" s="182"/>
      <c r="E74" s="183"/>
      <c r="F74" s="184"/>
      <c r="H74" s="429"/>
      <c r="I74" s="429"/>
      <c r="J74" s="429"/>
      <c r="K74" s="429"/>
      <c r="L74" s="429"/>
    </row>
    <row r="75" spans="1:12" ht="15.75">
      <c r="A75" s="176"/>
      <c r="B75" s="182"/>
      <c r="C75" s="183"/>
      <c r="D75" s="183"/>
      <c r="E75" s="184"/>
      <c r="F75" s="185"/>
      <c r="G75" s="185"/>
      <c r="H75" s="185"/>
      <c r="I75" s="187"/>
      <c r="J75" s="187"/>
      <c r="K75" s="187"/>
      <c r="L75" s="186"/>
    </row>
  </sheetData>
  <sheetProtection formatCells="0" formatColumns="0"/>
  <mergeCells count="14">
    <mergeCell ref="A1:K2"/>
    <mergeCell ref="A3:K4"/>
    <mergeCell ref="A5:C6"/>
    <mergeCell ref="D5:H6"/>
    <mergeCell ref="I5:K6"/>
    <mergeCell ref="A11:I12"/>
    <mergeCell ref="J11:K12"/>
    <mergeCell ref="G7:J10"/>
    <mergeCell ref="H74:L74"/>
    <mergeCell ref="I71:K71"/>
    <mergeCell ref="I68:K70"/>
    <mergeCell ref="A7:F10"/>
    <mergeCell ref="K7:K8"/>
    <mergeCell ref="K9:K10"/>
  </mergeCells>
  <phoneticPr fontId="18" type="noConversion"/>
  <printOptions horizontalCentered="1"/>
  <pageMargins left="0.51181102362204722" right="0.51181102362204722" top="1.2204724409448819" bottom="0.78740157480314965" header="0.31496062992125984" footer="0.31496062992125984"/>
  <pageSetup paperSize="9" scale="46" orientation="portrait" r:id="rId1"/>
  <rowBreaks count="3" manualBreakCount="3">
    <brk id="17" max="16383" man="1"/>
    <brk id="27" max="16383" man="1"/>
    <brk id="57" max="16383" man="1"/>
  </row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0">
    <tabColor theme="9" tint="0.39997558519241921"/>
  </sheetPr>
  <dimension ref="A2:M37"/>
  <sheetViews>
    <sheetView view="pageBreakPreview" topLeftCell="A7" zoomScale="120" zoomScaleNormal="100" zoomScaleSheetLayoutView="120" workbookViewId="0">
      <selection activeCell="N8" sqref="N8"/>
    </sheetView>
  </sheetViews>
  <sheetFormatPr defaultColWidth="11.42578125" defaultRowHeight="12.75"/>
  <cols>
    <col min="1" max="1" width="5.42578125" style="22" customWidth="1"/>
    <col min="2" max="2" width="7.140625" style="22" customWidth="1"/>
    <col min="3" max="3" width="32.42578125" style="22" customWidth="1"/>
    <col min="4" max="4" width="13.28515625" style="22" customWidth="1"/>
    <col min="5" max="5" width="7.42578125" style="22" bestFit="1" customWidth="1"/>
    <col min="6" max="6" width="12.28515625" style="22" customWidth="1"/>
    <col min="7" max="7" width="7.42578125" style="22" bestFit="1" customWidth="1"/>
    <col min="8" max="8" width="12.28515625" style="22" customWidth="1"/>
    <col min="9" max="9" width="7.42578125" style="22" bestFit="1" customWidth="1"/>
    <col min="10" max="10" width="12.28515625" style="22" customWidth="1"/>
    <col min="11" max="11" width="7.140625" style="22" customWidth="1"/>
    <col min="13" max="13" width="7.42578125" bestFit="1" customWidth="1"/>
  </cols>
  <sheetData>
    <row r="2" spans="2:13" ht="15">
      <c r="B2" s="24"/>
      <c r="C2" s="24"/>
      <c r="D2" s="24"/>
      <c r="E2" s="24"/>
      <c r="F2" s="24"/>
      <c r="G2" s="24"/>
    </row>
    <row r="3" spans="2:13" ht="15.75">
      <c r="B3" s="25"/>
      <c r="C3" s="24"/>
      <c r="D3" s="24"/>
      <c r="E3" s="24"/>
      <c r="F3" s="24"/>
      <c r="G3" s="24"/>
    </row>
    <row r="4" spans="2:13" ht="15">
      <c r="B4" s="20"/>
      <c r="C4" s="24"/>
      <c r="D4" s="24"/>
      <c r="E4" s="24"/>
      <c r="F4" s="24"/>
      <c r="G4" s="24"/>
    </row>
    <row r="5" spans="2:13" ht="15.75">
      <c r="B5" s="25"/>
      <c r="C5" s="24"/>
      <c r="D5" s="24"/>
      <c r="E5" s="24"/>
      <c r="F5" s="24"/>
      <c r="G5" s="24"/>
    </row>
    <row r="6" spans="2:13" ht="15.75">
      <c r="B6" s="25"/>
      <c r="C6" s="24"/>
      <c r="D6" s="24"/>
      <c r="E6" s="24"/>
      <c r="F6" s="24"/>
      <c r="G6" s="24"/>
    </row>
    <row r="7" spans="2:13" ht="9" customHeight="1">
      <c r="B7" s="20"/>
      <c r="C7" s="24"/>
      <c r="D7" s="24"/>
      <c r="E7" s="24"/>
      <c r="F7" s="24"/>
      <c r="G7" s="24"/>
    </row>
    <row r="8" spans="2:13" ht="9.75" customHeight="1">
      <c r="B8" s="24"/>
      <c r="C8" s="24"/>
      <c r="D8" s="24"/>
      <c r="E8" s="24"/>
      <c r="F8" s="24"/>
      <c r="G8" s="24"/>
    </row>
    <row r="9" spans="2:13" ht="16.5"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5"/>
      <c r="M9" s="455"/>
    </row>
    <row r="10" spans="2:13" ht="16.5">
      <c r="B10" s="26"/>
      <c r="C10" s="26"/>
      <c r="D10" s="26"/>
      <c r="E10" s="26"/>
      <c r="F10" s="26"/>
      <c r="G10" s="26"/>
      <c r="H10"/>
      <c r="I10"/>
      <c r="J10"/>
      <c r="K10"/>
    </row>
    <row r="11" spans="2:13" ht="17.25" thickBot="1">
      <c r="B11" s="27"/>
      <c r="C11" s="26"/>
      <c r="D11" s="26"/>
      <c r="E11" s="26"/>
      <c r="F11" s="26"/>
      <c r="G11" s="26"/>
      <c r="H11"/>
      <c r="I11"/>
      <c r="J11"/>
      <c r="K11"/>
    </row>
    <row r="12" spans="2:13">
      <c r="B12" s="29" t="s">
        <v>5</v>
      </c>
      <c r="C12" s="30" t="s">
        <v>1</v>
      </c>
      <c r="D12" s="30" t="s">
        <v>4</v>
      </c>
      <c r="E12" s="30" t="s">
        <v>6</v>
      </c>
      <c r="F12" s="30" t="s">
        <v>111</v>
      </c>
      <c r="G12" s="30" t="s">
        <v>6</v>
      </c>
      <c r="H12" s="30" t="s">
        <v>112</v>
      </c>
      <c r="I12" s="30" t="s">
        <v>6</v>
      </c>
      <c r="J12" s="30" t="s">
        <v>113</v>
      </c>
      <c r="K12" s="30" t="s">
        <v>6</v>
      </c>
      <c r="L12" s="30" t="s">
        <v>114</v>
      </c>
      <c r="M12" s="115" t="s">
        <v>6</v>
      </c>
    </row>
    <row r="13" spans="2:13">
      <c r="B13" s="28" t="s">
        <v>513</v>
      </c>
      <c r="C13" s="39" t="s">
        <v>351</v>
      </c>
      <c r="D13" s="356">
        <v>9351.8799999999992</v>
      </c>
      <c r="E13" s="31">
        <v>1.9786636722844051</v>
      </c>
      <c r="F13" s="32">
        <v>1538.1903515850781</v>
      </c>
      <c r="G13" s="33">
        <v>16.447926530120984</v>
      </c>
      <c r="H13" s="32">
        <v>2536.0555749667142</v>
      </c>
      <c r="I13" s="33">
        <v>27.118136406441423</v>
      </c>
      <c r="J13" s="32">
        <v>4543.1640103664222</v>
      </c>
      <c r="K13" s="33">
        <v>48.580221413944813</v>
      </c>
      <c r="L13" s="32">
        <v>734.47006308178618</v>
      </c>
      <c r="M13" s="116">
        <v>7.8537156494927896</v>
      </c>
    </row>
    <row r="14" spans="2:13" ht="22.5">
      <c r="B14" s="28" t="s">
        <v>514</v>
      </c>
      <c r="C14" s="39" t="s">
        <v>361</v>
      </c>
      <c r="D14" s="356">
        <v>8916.18</v>
      </c>
      <c r="E14" s="31">
        <v>1.8864785969825073</v>
      </c>
      <c r="F14" s="32">
        <v>4458.09</v>
      </c>
      <c r="G14" s="33">
        <v>50</v>
      </c>
      <c r="H14" s="32">
        <v>0</v>
      </c>
      <c r="I14" s="33"/>
      <c r="J14" s="32">
        <v>0</v>
      </c>
      <c r="K14" s="33"/>
      <c r="L14" s="32">
        <v>4458.09</v>
      </c>
      <c r="M14" s="116">
        <v>50</v>
      </c>
    </row>
    <row r="15" spans="2:13">
      <c r="B15" s="28" t="s">
        <v>515</v>
      </c>
      <c r="C15" s="39" t="s">
        <v>122</v>
      </c>
      <c r="D15" s="356">
        <v>21299.35</v>
      </c>
      <c r="E15" s="31">
        <v>4.5065003067052665</v>
      </c>
      <c r="F15" s="32">
        <v>21299.350000000002</v>
      </c>
      <c r="G15" s="33">
        <v>100</v>
      </c>
      <c r="H15" s="32">
        <v>0</v>
      </c>
      <c r="I15" s="33"/>
      <c r="J15" s="32">
        <v>0</v>
      </c>
      <c r="K15" s="33">
        <v>0</v>
      </c>
      <c r="L15" s="32">
        <v>0</v>
      </c>
      <c r="M15" s="116">
        <v>0</v>
      </c>
    </row>
    <row r="16" spans="2:13">
      <c r="B16" s="28" t="s">
        <v>527</v>
      </c>
      <c r="C16" s="39" t="s">
        <v>85</v>
      </c>
      <c r="D16" s="356">
        <v>13307.79</v>
      </c>
      <c r="E16" s="31">
        <v>2.815652107532356</v>
      </c>
      <c r="F16" s="32">
        <v>13307.79</v>
      </c>
      <c r="G16" s="33">
        <v>100</v>
      </c>
      <c r="H16" s="32">
        <v>0</v>
      </c>
      <c r="I16" s="33"/>
      <c r="J16" s="32">
        <v>0</v>
      </c>
      <c r="K16" s="33"/>
      <c r="L16" s="32">
        <v>0</v>
      </c>
      <c r="M16" s="116"/>
    </row>
    <row r="17" spans="2:13">
      <c r="B17" s="28" t="s">
        <v>531</v>
      </c>
      <c r="C17" s="39" t="s">
        <v>25</v>
      </c>
      <c r="D17" s="356">
        <v>92838.569999999992</v>
      </c>
      <c r="E17" s="31">
        <v>19.642714175741435</v>
      </c>
      <c r="F17" s="32">
        <v>37135.428</v>
      </c>
      <c r="G17" s="33">
        <v>40</v>
      </c>
      <c r="H17" s="32">
        <v>37135.428</v>
      </c>
      <c r="I17" s="33">
        <v>40</v>
      </c>
      <c r="J17" s="32">
        <v>18567.714</v>
      </c>
      <c r="K17" s="33">
        <v>20</v>
      </c>
      <c r="L17" s="32">
        <v>0</v>
      </c>
      <c r="M17" s="116"/>
    </row>
    <row r="18" spans="2:13">
      <c r="B18" s="28" t="s">
        <v>533</v>
      </c>
      <c r="C18" s="34" t="s">
        <v>76</v>
      </c>
      <c r="D18" s="356">
        <v>294995.45000000013</v>
      </c>
      <c r="E18" s="31">
        <v>62.414913408233531</v>
      </c>
      <c r="F18" s="32">
        <v>0</v>
      </c>
      <c r="G18" s="33"/>
      <c r="H18" s="32">
        <v>88498.635000000038</v>
      </c>
      <c r="I18" s="33">
        <v>30</v>
      </c>
      <c r="J18" s="32">
        <v>206496.81500000009</v>
      </c>
      <c r="K18" s="33">
        <v>70</v>
      </c>
      <c r="L18" s="32">
        <v>0</v>
      </c>
      <c r="M18" s="116"/>
    </row>
    <row r="19" spans="2:13">
      <c r="B19" s="28" t="s">
        <v>565</v>
      </c>
      <c r="C19" s="34" t="s">
        <v>24</v>
      </c>
      <c r="D19" s="356">
        <v>18727.060000000001</v>
      </c>
      <c r="E19" s="31">
        <v>3.9622571408840153</v>
      </c>
      <c r="F19" s="32">
        <v>0</v>
      </c>
      <c r="G19" s="33"/>
      <c r="H19" s="32">
        <v>0</v>
      </c>
      <c r="I19" s="33"/>
      <c r="J19" s="32">
        <v>0</v>
      </c>
      <c r="K19" s="33"/>
      <c r="L19" s="32">
        <v>18727.060000000001</v>
      </c>
      <c r="M19" s="116">
        <v>100</v>
      </c>
    </row>
    <row r="20" spans="2:13">
      <c r="B20" s="28" t="s">
        <v>579</v>
      </c>
      <c r="C20" s="34" t="s">
        <v>26</v>
      </c>
      <c r="D20" s="356">
        <v>13199.880000000001</v>
      </c>
      <c r="E20" s="31">
        <v>2.7928205916364921</v>
      </c>
      <c r="F20" s="32">
        <v>0</v>
      </c>
      <c r="G20" s="33"/>
      <c r="H20" s="32">
        <v>0</v>
      </c>
      <c r="I20" s="33"/>
      <c r="J20" s="32">
        <v>0</v>
      </c>
      <c r="K20" s="33"/>
      <c r="L20" s="32">
        <v>13199.880000000001</v>
      </c>
      <c r="M20" s="116">
        <v>100</v>
      </c>
    </row>
    <row r="21" spans="2:13">
      <c r="B21" s="36"/>
      <c r="C21" s="35"/>
      <c r="D21" s="40"/>
      <c r="E21" s="31"/>
      <c r="F21" s="32"/>
      <c r="G21" s="33"/>
      <c r="H21" s="37"/>
      <c r="I21" s="33"/>
      <c r="J21" s="37"/>
      <c r="K21" s="33"/>
      <c r="L21" s="37"/>
      <c r="M21" s="116"/>
    </row>
    <row r="22" spans="2:13">
      <c r="B22" s="38"/>
      <c r="C22" s="23" t="s">
        <v>4</v>
      </c>
      <c r="D22" s="40"/>
      <c r="E22" s="31"/>
      <c r="F22" s="37">
        <v>77738.848351585082</v>
      </c>
      <c r="G22" s="31">
        <v>16.447926530120984</v>
      </c>
      <c r="H22" s="37">
        <v>128170.11857496675</v>
      </c>
      <c r="I22" s="33">
        <v>27.118136406441423</v>
      </c>
      <c r="J22" s="37">
        <v>229607.69301036652</v>
      </c>
      <c r="K22" s="33">
        <v>48.580221413944813</v>
      </c>
      <c r="L22" s="37">
        <v>37119.500063081789</v>
      </c>
      <c r="M22" s="116">
        <v>7.8537156494927896</v>
      </c>
    </row>
    <row r="23" spans="2:13" ht="13.5" thickBot="1">
      <c r="B23" s="117"/>
      <c r="C23" s="118" t="s">
        <v>7</v>
      </c>
      <c r="D23" s="359">
        <v>472636.16000000009</v>
      </c>
      <c r="E23" s="119">
        <v>100.00000000000001</v>
      </c>
      <c r="F23" s="120">
        <v>77738.848351585082</v>
      </c>
      <c r="G23" s="119">
        <v>16.447926530120984</v>
      </c>
      <c r="H23" s="120">
        <v>205908.96692655183</v>
      </c>
      <c r="I23" s="119">
        <v>43.566062936562403</v>
      </c>
      <c r="J23" s="120">
        <v>435516.65993691835</v>
      </c>
      <c r="K23" s="119">
        <v>92.146284350507216</v>
      </c>
      <c r="L23" s="120">
        <v>472636.16000000015</v>
      </c>
      <c r="M23" s="121">
        <v>100</v>
      </c>
    </row>
    <row r="24" spans="2:13" ht="15">
      <c r="B24" s="24"/>
      <c r="C24" s="24"/>
      <c r="D24" s="24"/>
      <c r="E24" s="24"/>
      <c r="F24" s="24"/>
      <c r="G24" s="24"/>
    </row>
    <row r="25" spans="2:13" ht="15">
      <c r="B25" s="24"/>
      <c r="C25" s="24"/>
      <c r="D25" s="24"/>
      <c r="E25" s="24"/>
      <c r="F25" s="24"/>
      <c r="G25" s="24"/>
    </row>
    <row r="26" spans="2:13" ht="15">
      <c r="B26" s="24"/>
      <c r="C26" s="24"/>
      <c r="D26" s="24"/>
      <c r="E26" s="24"/>
      <c r="F26" s="24"/>
      <c r="G26" s="24"/>
    </row>
    <row r="27" spans="2:13" ht="15">
      <c r="B27" s="24"/>
      <c r="C27" s="24"/>
      <c r="D27" s="24"/>
      <c r="E27" s="24"/>
      <c r="F27" s="24"/>
      <c r="G27" s="24"/>
    </row>
    <row r="28" spans="2:13" ht="15">
      <c r="B28" s="24"/>
      <c r="C28" s="24"/>
      <c r="D28" s="24"/>
      <c r="E28" s="24"/>
      <c r="F28" s="24"/>
      <c r="G28" s="24"/>
    </row>
    <row r="29" spans="2:13" ht="39" customHeight="1">
      <c r="B29" s="21"/>
      <c r="C29" s="21"/>
      <c r="D29" s="21"/>
      <c r="E29" s="21"/>
      <c r="F29" s="21"/>
      <c r="G29" s="21"/>
      <c r="I29" s="456" t="s">
        <v>219</v>
      </c>
      <c r="J29" s="457"/>
      <c r="K29" s="457"/>
      <c r="L29" s="457"/>
    </row>
    <row r="30" spans="2:13" ht="15.75" customHeight="1">
      <c r="B30" s="21"/>
      <c r="C30" s="21"/>
      <c r="D30" s="21"/>
      <c r="E30" s="21"/>
      <c r="F30" s="21"/>
      <c r="G30" s="21"/>
      <c r="I30" s="458" t="s">
        <v>475</v>
      </c>
      <c r="J30" s="458"/>
      <c r="K30" s="458"/>
      <c r="L30" s="458"/>
      <c r="M30" s="259"/>
    </row>
    <row r="31" spans="2:13">
      <c r="B31" s="21"/>
      <c r="C31" s="21"/>
      <c r="D31" s="21"/>
      <c r="E31" s="21"/>
      <c r="F31" s="21"/>
      <c r="G31" s="21"/>
    </row>
    <row r="32" spans="2:13">
      <c r="B32" s="21"/>
      <c r="C32" s="21"/>
      <c r="D32" s="21"/>
      <c r="E32" s="21"/>
      <c r="F32" s="21"/>
      <c r="G32" s="21"/>
    </row>
    <row r="33" spans="2:7">
      <c r="B33" s="21"/>
      <c r="C33" s="21"/>
      <c r="D33" s="21"/>
      <c r="E33" s="21"/>
      <c r="F33" s="21"/>
      <c r="G33" s="21"/>
    </row>
    <row r="34" spans="2:7">
      <c r="B34" s="21"/>
      <c r="C34" s="21"/>
      <c r="D34" s="21"/>
      <c r="E34" s="21"/>
      <c r="F34" s="21"/>
      <c r="G34" s="21"/>
    </row>
    <row r="35" spans="2:7">
      <c r="B35" s="21"/>
      <c r="C35" s="21"/>
      <c r="D35" s="21"/>
      <c r="E35" s="21"/>
      <c r="F35" s="21"/>
      <c r="G35" s="21"/>
    </row>
    <row r="36" spans="2:7">
      <c r="B36" s="21"/>
      <c r="C36" s="21"/>
      <c r="D36" s="21"/>
      <c r="E36" s="21"/>
      <c r="F36" s="21"/>
      <c r="G36" s="21"/>
    </row>
    <row r="37" spans="2:7">
      <c r="B37" s="21"/>
      <c r="C37" s="21"/>
      <c r="D37" s="21"/>
      <c r="E37" s="21"/>
      <c r="F37" s="21"/>
      <c r="G37" s="21"/>
    </row>
  </sheetData>
  <sheetProtection formatCells="0" formatColumns="0"/>
  <mergeCells count="3">
    <mergeCell ref="B9:M9"/>
    <mergeCell ref="I29:L29"/>
    <mergeCell ref="I30:L30"/>
  </mergeCells>
  <phoneticPr fontId="18" type="noConversion"/>
  <printOptions horizontalCentered="1" verticalCentered="1"/>
  <pageMargins left="0.51181102362204722" right="0.51181102362204722" top="1.2204724409448819" bottom="0.78740157480314965" header="0.31496062992125984" footer="0.31496062992125984"/>
  <pageSetup paperSize="9" scale="85" orientation="landscape" r:id="rId1"/>
  <headerFooter>
    <oddHeader>&amp;C&amp;G</oddHeader>
    <oddFooter>&amp;C&amp;G
Página &amp;P de &amp;N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5">
    <tabColor theme="9" tint="0.39997558519241921"/>
  </sheetPr>
  <dimension ref="A2:E42"/>
  <sheetViews>
    <sheetView view="pageBreakPreview" zoomScale="120" zoomScaleNormal="100" zoomScaleSheetLayoutView="120" workbookViewId="0">
      <selection activeCell="F2" sqref="F2"/>
    </sheetView>
  </sheetViews>
  <sheetFormatPr defaultColWidth="11.42578125" defaultRowHeight="12.75"/>
  <cols>
    <col min="1" max="1" width="11.42578125" customWidth="1"/>
    <col min="2" max="2" width="12.5703125" customWidth="1"/>
    <col min="3" max="3" width="39.42578125" customWidth="1"/>
    <col min="4" max="4" width="9.42578125" customWidth="1"/>
    <col min="5" max="5" width="12.28515625" customWidth="1"/>
    <col min="6" max="6" width="11.42578125" customWidth="1"/>
  </cols>
  <sheetData>
    <row r="2" spans="2:5" ht="15.75">
      <c r="B2" s="6"/>
    </row>
    <row r="3" spans="2:5" ht="15" customHeight="1">
      <c r="B3" s="462"/>
      <c r="C3" s="462"/>
      <c r="D3" s="462"/>
      <c r="E3" s="462"/>
    </row>
    <row r="4" spans="2:5" ht="27" customHeight="1">
      <c r="B4" s="4"/>
    </row>
    <row r="5" spans="2:5" ht="15" customHeight="1">
      <c r="B5" s="461" t="s">
        <v>37</v>
      </c>
      <c r="C5" s="461"/>
      <c r="D5" s="461"/>
      <c r="E5" s="461"/>
    </row>
    <row r="6" spans="2:5" ht="9.75" customHeight="1">
      <c r="B6" s="461"/>
      <c r="C6" s="461"/>
      <c r="D6" s="461"/>
      <c r="E6" s="461"/>
    </row>
    <row r="7" spans="2:5" ht="15" customHeight="1">
      <c r="B7" s="7"/>
      <c r="C7" s="463"/>
      <c r="D7" s="463"/>
      <c r="E7" s="42"/>
    </row>
    <row r="8" spans="2:5" ht="15" customHeight="1">
      <c r="B8" s="7"/>
      <c r="C8" s="5"/>
      <c r="D8" s="7"/>
      <c r="E8" s="5"/>
    </row>
    <row r="9" spans="2:5" ht="15" customHeight="1">
      <c r="B9" s="8" t="s">
        <v>38</v>
      </c>
      <c r="C9" s="5"/>
      <c r="D9" s="9"/>
      <c r="E9" s="5"/>
    </row>
    <row r="10" spans="2:5" ht="15" customHeight="1">
      <c r="B10" s="7"/>
      <c r="C10" s="5"/>
      <c r="D10" s="7"/>
      <c r="E10" s="5"/>
    </row>
    <row r="11" spans="2:5" ht="15" customHeight="1">
      <c r="B11" s="3"/>
      <c r="C11" s="2"/>
      <c r="D11" s="3"/>
    </row>
    <row r="12" spans="2:5" ht="15" customHeight="1">
      <c r="B12" s="464" t="s">
        <v>39</v>
      </c>
      <c r="C12" s="43" t="s">
        <v>40</v>
      </c>
      <c r="D12" s="465">
        <v>-1</v>
      </c>
    </row>
    <row r="13" spans="2:5" ht="15" customHeight="1">
      <c r="B13" s="464"/>
      <c r="C13" s="4" t="s">
        <v>41</v>
      </c>
      <c r="D13" s="465"/>
    </row>
    <row r="14" spans="2:5" ht="15" customHeight="1">
      <c r="B14" s="464"/>
      <c r="C14" s="43" t="s">
        <v>42</v>
      </c>
      <c r="D14" s="465"/>
    </row>
    <row r="17" spans="2:5">
      <c r="B17" t="s">
        <v>8</v>
      </c>
    </row>
    <row r="18" spans="2:5">
      <c r="B18" s="10" t="s">
        <v>43</v>
      </c>
      <c r="D18" s="16"/>
      <c r="E18" s="17">
        <v>4.0099999999999997E-2</v>
      </c>
    </row>
    <row r="19" spans="2:5">
      <c r="B19" s="10" t="s">
        <v>44</v>
      </c>
      <c r="D19" s="16"/>
      <c r="E19" s="17">
        <v>2E-3</v>
      </c>
    </row>
    <row r="20" spans="2:5">
      <c r="B20" s="10" t="s">
        <v>46</v>
      </c>
      <c r="D20" s="16"/>
      <c r="E20" s="17">
        <v>2E-3</v>
      </c>
    </row>
    <row r="21" spans="2:5">
      <c r="B21" s="10" t="s">
        <v>45</v>
      </c>
      <c r="D21" s="16"/>
      <c r="E21" s="17">
        <v>5.5999999999999999E-3</v>
      </c>
    </row>
    <row r="22" spans="2:5">
      <c r="B22" s="10" t="s">
        <v>47</v>
      </c>
      <c r="D22" s="16"/>
      <c r="E22" s="17">
        <v>1.11E-2</v>
      </c>
    </row>
    <row r="23" spans="2:5">
      <c r="B23" s="10" t="s">
        <v>48</v>
      </c>
      <c r="D23" s="16"/>
      <c r="E23" s="17">
        <v>7.2999999999999995E-2</v>
      </c>
    </row>
    <row r="24" spans="2:5">
      <c r="B24" s="10" t="s">
        <v>129</v>
      </c>
      <c r="D24" s="16"/>
      <c r="E24" s="17">
        <v>5.6499999999999995E-2</v>
      </c>
    </row>
    <row r="25" spans="2:5">
      <c r="B25" s="10"/>
      <c r="D25" s="16"/>
      <c r="E25" s="17"/>
    </row>
    <row r="26" spans="2:5">
      <c r="B26" s="10"/>
      <c r="C26" s="2" t="s">
        <v>49</v>
      </c>
      <c r="D26" s="44">
        <v>3.6499999999999998E-2</v>
      </c>
      <c r="E26" s="45"/>
    </row>
    <row r="27" spans="2:5">
      <c r="B27" s="10"/>
      <c r="C27" s="2" t="s">
        <v>50</v>
      </c>
      <c r="D27" s="44">
        <v>0.02</v>
      </c>
      <c r="E27" s="46"/>
    </row>
    <row r="28" spans="2:5">
      <c r="B28" s="10"/>
      <c r="C28" s="47" t="s">
        <v>11</v>
      </c>
      <c r="D28" s="48">
        <v>5.6499999999999995E-2</v>
      </c>
      <c r="E28" s="49"/>
    </row>
    <row r="29" spans="2:5">
      <c r="B29" s="10"/>
      <c r="D29" s="16"/>
      <c r="E29" s="49"/>
    </row>
    <row r="30" spans="2:5">
      <c r="B30" s="10" t="s">
        <v>51</v>
      </c>
    </row>
    <row r="32" spans="2:5" ht="15.75">
      <c r="B32" s="6" t="s">
        <v>9</v>
      </c>
      <c r="C32" s="18">
        <v>0.20699999999999999</v>
      </c>
    </row>
    <row r="33" spans="1:5" ht="15.75">
      <c r="B33" s="6"/>
      <c r="C33" s="18"/>
    </row>
    <row r="34" spans="1:5" ht="15.75">
      <c r="B34" s="6"/>
      <c r="C34" s="18"/>
    </row>
    <row r="35" spans="1:5" ht="15.75">
      <c r="B35" s="6"/>
      <c r="C35" s="18"/>
    </row>
    <row r="36" spans="1:5" ht="15.75">
      <c r="B36" s="6"/>
      <c r="C36" s="18"/>
    </row>
    <row r="37" spans="1:5" ht="20.25" customHeight="1">
      <c r="B37" s="461" t="s">
        <v>222</v>
      </c>
      <c r="C37" s="461"/>
      <c r="D37" s="461"/>
      <c r="E37" s="461"/>
    </row>
    <row r="38" spans="1:5" ht="39.75" customHeight="1">
      <c r="B38" s="459" t="s">
        <v>219</v>
      </c>
      <c r="C38" s="459"/>
      <c r="D38" s="459"/>
      <c r="E38" s="459"/>
    </row>
    <row r="39" spans="1:5" ht="15.75">
      <c r="B39" s="6"/>
      <c r="C39" s="18"/>
    </row>
    <row r="40" spans="1:5" ht="15">
      <c r="B40" s="460" t="s">
        <v>475</v>
      </c>
      <c r="C40" s="460"/>
      <c r="D40" s="460"/>
      <c r="E40" s="460"/>
    </row>
    <row r="41" spans="1:5">
      <c r="A41" s="11"/>
      <c r="C41" s="12"/>
      <c r="D41" s="11"/>
    </row>
    <row r="42" spans="1:5" ht="15.75">
      <c r="A42" s="11"/>
      <c r="B42" s="13"/>
      <c r="C42" s="14"/>
      <c r="D42" s="14"/>
    </row>
  </sheetData>
  <sheetProtection formatCells="0" formatColumns="0" formatRows="0"/>
  <mergeCells count="8">
    <mergeCell ref="B38:E38"/>
    <mergeCell ref="B40:E40"/>
    <mergeCell ref="B37:E37"/>
    <mergeCell ref="B3:E3"/>
    <mergeCell ref="C7:D7"/>
    <mergeCell ref="B5:E6"/>
    <mergeCell ref="B12:B14"/>
    <mergeCell ref="D12:D14"/>
  </mergeCells>
  <phoneticPr fontId="18" type="noConversion"/>
  <printOptions horizontalCentered="1"/>
  <pageMargins left="0.51181102362204722" right="0.51181102362204722" top="1.9685039370078741" bottom="0.78740157480314965" header="0.31496062992125984" footer="0.31496062992125984"/>
  <pageSetup paperSize="9" scale="90" orientation="portrait" r:id="rId1"/>
  <headerFooter>
    <oddHeader>&amp;C&amp;G</oddHeader>
    <oddFooter>&amp;C&amp;G                              Página &amp;P de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6">
    <tabColor theme="9" tint="0.39997558519241921"/>
  </sheetPr>
  <dimension ref="A2:I365"/>
  <sheetViews>
    <sheetView view="pageBreakPreview" topLeftCell="A320" zoomScaleNormal="100" zoomScaleSheetLayoutView="100" workbookViewId="0">
      <selection activeCell="I337" sqref="I337"/>
    </sheetView>
  </sheetViews>
  <sheetFormatPr defaultRowHeight="12.75"/>
  <cols>
    <col min="1" max="1" width="6.42578125" style="16" customWidth="1"/>
    <col min="2" max="2" width="44.28515625" style="10" customWidth="1"/>
    <col min="3" max="3" width="38.7109375" style="10" customWidth="1"/>
    <col min="4" max="4" width="9.140625" style="10" customWidth="1"/>
    <col min="5" max="5" width="7.28515625" style="10" customWidth="1"/>
    <col min="6" max="6" width="11.140625" style="81" customWidth="1"/>
    <col min="7" max="7" width="12.140625" style="10" customWidth="1"/>
    <col min="8" max="8" width="9.85546875" style="10" customWidth="1"/>
    <col min="9" max="9" width="19" style="81" customWidth="1"/>
    <col min="10" max="16384" width="9.140625" style="10"/>
  </cols>
  <sheetData>
    <row r="2" spans="1:9" ht="16.5">
      <c r="B2" s="455"/>
      <c r="C2" s="455"/>
      <c r="D2" s="455"/>
      <c r="E2" s="455"/>
      <c r="F2" s="455"/>
      <c r="G2" s="455"/>
      <c r="H2" s="455"/>
      <c r="I2" s="455"/>
    </row>
    <row r="3" spans="1:9" ht="13.5" thickBot="1">
      <c r="B3" s="474"/>
      <c r="C3" s="474"/>
      <c r="D3" s="474"/>
      <c r="E3" s="474"/>
      <c r="F3" s="474"/>
      <c r="G3" s="474"/>
      <c r="H3" s="474"/>
      <c r="I3" s="474"/>
    </row>
    <row r="4" spans="1:9" ht="15.75" thickBot="1">
      <c r="A4" s="95"/>
      <c r="B4" s="470" t="s">
        <v>36</v>
      </c>
      <c r="C4" s="471"/>
      <c r="D4" s="471"/>
      <c r="E4" s="471"/>
      <c r="F4" s="471"/>
      <c r="G4" s="472"/>
      <c r="H4" s="93" t="s">
        <v>79</v>
      </c>
      <c r="I4" s="94" t="s">
        <v>80</v>
      </c>
    </row>
    <row r="5" spans="1:9" ht="15.75" thickBot="1">
      <c r="A5" s="95"/>
      <c r="B5" s="466" t="s">
        <v>229</v>
      </c>
      <c r="C5" s="467"/>
      <c r="D5" s="467"/>
      <c r="E5" s="467"/>
      <c r="F5" s="467"/>
      <c r="G5" s="468"/>
      <c r="H5" s="96" t="s">
        <v>15</v>
      </c>
      <c r="I5" s="253" t="s">
        <v>52</v>
      </c>
    </row>
    <row r="6" spans="1:9" ht="15">
      <c r="B6" s="97" t="s">
        <v>264</v>
      </c>
      <c r="C6" s="97" t="s">
        <v>265</v>
      </c>
      <c r="D6" s="98" t="s">
        <v>81</v>
      </c>
      <c r="E6" s="99" t="s">
        <v>79</v>
      </c>
      <c r="F6" s="100" t="s">
        <v>82</v>
      </c>
      <c r="G6" s="99" t="s">
        <v>83</v>
      </c>
      <c r="H6" s="99" t="s">
        <v>80</v>
      </c>
      <c r="I6" s="101" t="s">
        <v>84</v>
      </c>
    </row>
    <row r="7" spans="1:9">
      <c r="B7" s="92" t="s">
        <v>71</v>
      </c>
      <c r="C7" s="317" t="s">
        <v>97</v>
      </c>
      <c r="D7" s="254">
        <v>0.15</v>
      </c>
      <c r="E7" s="50" t="s">
        <v>14</v>
      </c>
      <c r="F7" s="86">
        <v>21.48</v>
      </c>
      <c r="G7" s="87" t="s">
        <v>310</v>
      </c>
      <c r="H7" s="50">
        <v>88316</v>
      </c>
      <c r="I7" s="260">
        <v>3.22</v>
      </c>
    </row>
    <row r="8" spans="1:9" ht="67.5">
      <c r="B8" s="92" t="s">
        <v>156</v>
      </c>
      <c r="C8" s="317" t="s">
        <v>135</v>
      </c>
      <c r="D8" s="228">
        <v>0.02</v>
      </c>
      <c r="E8" s="50" t="s">
        <v>16</v>
      </c>
      <c r="F8" s="86">
        <v>132.6</v>
      </c>
      <c r="G8" s="87" t="s">
        <v>310</v>
      </c>
      <c r="H8" s="52">
        <v>5680</v>
      </c>
      <c r="I8" s="261">
        <v>2.65</v>
      </c>
    </row>
    <row r="9" spans="1:9">
      <c r="B9" s="92" t="s">
        <v>250</v>
      </c>
      <c r="C9" s="317" t="s">
        <v>10</v>
      </c>
      <c r="D9" s="255">
        <v>1.02</v>
      </c>
      <c r="E9" s="50" t="s">
        <v>15</v>
      </c>
      <c r="F9" s="86">
        <v>59.5</v>
      </c>
      <c r="G9" s="87" t="s">
        <v>218</v>
      </c>
      <c r="H9" s="53" t="s">
        <v>28</v>
      </c>
      <c r="I9" s="260">
        <v>60.69</v>
      </c>
    </row>
    <row r="10" spans="1:9" ht="15">
      <c r="B10" s="102"/>
      <c r="C10" s="102"/>
      <c r="D10" s="103"/>
      <c r="E10" s="104"/>
      <c r="F10" s="105"/>
      <c r="G10" s="104"/>
      <c r="H10" s="106" t="s">
        <v>11</v>
      </c>
      <c r="I10" s="112">
        <v>66.56</v>
      </c>
    </row>
    <row r="11" spans="1:9" ht="13.5" thickBot="1">
      <c r="B11" s="3"/>
      <c r="C11" s="3"/>
      <c r="D11" s="3"/>
      <c r="E11" s="3"/>
      <c r="F11" s="84"/>
      <c r="G11" s="3"/>
      <c r="H11" s="3"/>
      <c r="I11" s="85"/>
    </row>
    <row r="12" spans="1:9" ht="15.75" thickBot="1">
      <c r="A12" s="95"/>
      <c r="B12" s="470" t="s">
        <v>36</v>
      </c>
      <c r="C12" s="471"/>
      <c r="D12" s="471"/>
      <c r="E12" s="471"/>
      <c r="F12" s="471"/>
      <c r="G12" s="472"/>
      <c r="H12" s="93" t="s">
        <v>79</v>
      </c>
      <c r="I12" s="94" t="s">
        <v>80</v>
      </c>
    </row>
    <row r="13" spans="1:9" ht="31.5" customHeight="1" thickBot="1">
      <c r="A13" s="95"/>
      <c r="B13" s="466" t="s">
        <v>230</v>
      </c>
      <c r="C13" s="467"/>
      <c r="D13" s="467"/>
      <c r="E13" s="467"/>
      <c r="F13" s="467"/>
      <c r="G13" s="468"/>
      <c r="H13" s="96" t="s">
        <v>2</v>
      </c>
      <c r="I13" s="253" t="s">
        <v>53</v>
      </c>
    </row>
    <row r="14" spans="1:9" ht="15">
      <c r="B14" s="97" t="s">
        <v>264</v>
      </c>
      <c r="C14" s="97" t="s">
        <v>265</v>
      </c>
      <c r="D14" s="98" t="s">
        <v>81</v>
      </c>
      <c r="E14" s="99" t="s">
        <v>79</v>
      </c>
      <c r="F14" s="100" t="s">
        <v>82</v>
      </c>
      <c r="G14" s="99" t="s">
        <v>83</v>
      </c>
      <c r="H14" s="99" t="s">
        <v>80</v>
      </c>
      <c r="I14" s="101" t="s">
        <v>84</v>
      </c>
    </row>
    <row r="15" spans="1:9" ht="33.75">
      <c r="B15" s="92" t="s">
        <v>462</v>
      </c>
      <c r="C15" s="317" t="s">
        <v>142</v>
      </c>
      <c r="D15" s="256">
        <v>4</v>
      </c>
      <c r="E15" s="50" t="s">
        <v>343</v>
      </c>
      <c r="F15" s="86">
        <v>0.71</v>
      </c>
      <c r="G15" s="87" t="s">
        <v>474</v>
      </c>
      <c r="H15" s="198">
        <v>13246</v>
      </c>
      <c r="I15" s="199">
        <v>2.84</v>
      </c>
    </row>
    <row r="16" spans="1:9" ht="22.5">
      <c r="B16" s="92" t="s">
        <v>464</v>
      </c>
      <c r="C16" s="317" t="s">
        <v>143</v>
      </c>
      <c r="D16" s="257">
        <v>0.125</v>
      </c>
      <c r="E16" s="50" t="s">
        <v>342</v>
      </c>
      <c r="F16" s="86">
        <v>635.25</v>
      </c>
      <c r="G16" s="87" t="s">
        <v>474</v>
      </c>
      <c r="H16" s="198">
        <v>34723</v>
      </c>
      <c r="I16" s="199">
        <v>79.41</v>
      </c>
    </row>
    <row r="17" spans="2:9" ht="22.5">
      <c r="B17" s="92" t="s">
        <v>459</v>
      </c>
      <c r="C17" s="317" t="s">
        <v>144</v>
      </c>
      <c r="D17" s="257">
        <v>0.35</v>
      </c>
      <c r="E17" s="50" t="s">
        <v>346</v>
      </c>
      <c r="F17" s="86">
        <v>17.899999999999999</v>
      </c>
      <c r="G17" s="87" t="s">
        <v>474</v>
      </c>
      <c r="H17" s="198">
        <v>565</v>
      </c>
      <c r="I17" s="199">
        <v>6.27</v>
      </c>
    </row>
    <row r="18" spans="2:9">
      <c r="B18" s="92" t="s">
        <v>71</v>
      </c>
      <c r="C18" s="317" t="s">
        <v>145</v>
      </c>
      <c r="D18" s="256">
        <v>1.5</v>
      </c>
      <c r="E18" s="50" t="s">
        <v>14</v>
      </c>
      <c r="F18" s="86">
        <v>21.48</v>
      </c>
      <c r="G18" s="87" t="s">
        <v>310</v>
      </c>
      <c r="H18" s="192">
        <v>88316</v>
      </c>
      <c r="I18" s="199">
        <v>32.22</v>
      </c>
    </row>
    <row r="19" spans="2:9">
      <c r="B19" s="92" t="s">
        <v>70</v>
      </c>
      <c r="C19" s="317" t="s">
        <v>146</v>
      </c>
      <c r="D19" s="256">
        <v>0.5</v>
      </c>
      <c r="E19" s="50" t="s">
        <v>14</v>
      </c>
      <c r="F19" s="86">
        <v>31.03</v>
      </c>
      <c r="G19" s="87" t="s">
        <v>310</v>
      </c>
      <c r="H19" s="198">
        <v>88315</v>
      </c>
      <c r="I19" s="199">
        <v>15.52</v>
      </c>
    </row>
    <row r="20" spans="2:9" ht="22.5">
      <c r="B20" s="92" t="s">
        <v>471</v>
      </c>
      <c r="C20" s="317" t="s">
        <v>417</v>
      </c>
      <c r="D20" s="257">
        <v>3.05</v>
      </c>
      <c r="E20" s="50" t="s">
        <v>346</v>
      </c>
      <c r="F20" s="86">
        <v>80.81</v>
      </c>
      <c r="G20" s="87" t="s">
        <v>474</v>
      </c>
      <c r="H20" s="198">
        <v>7696</v>
      </c>
      <c r="I20" s="199">
        <v>246.47</v>
      </c>
    </row>
    <row r="21" spans="2:9" ht="33.75">
      <c r="B21" s="92" t="s">
        <v>406</v>
      </c>
      <c r="C21" s="317" t="s">
        <v>147</v>
      </c>
      <c r="D21" s="257">
        <v>5.3999999999999999E-2</v>
      </c>
      <c r="E21" s="50" t="s">
        <v>15</v>
      </c>
      <c r="F21" s="86">
        <v>476.68</v>
      </c>
      <c r="G21" s="87" t="s">
        <v>310</v>
      </c>
      <c r="H21" s="198">
        <v>94963</v>
      </c>
      <c r="I21" s="199">
        <v>25.74</v>
      </c>
    </row>
    <row r="22" spans="2:9" ht="15">
      <c r="B22" s="102"/>
      <c r="C22" s="102"/>
      <c r="D22" s="103"/>
      <c r="E22" s="104"/>
      <c r="F22" s="105"/>
      <c r="G22" s="104"/>
      <c r="H22" s="106" t="s">
        <v>11</v>
      </c>
      <c r="I22" s="112">
        <v>408.47</v>
      </c>
    </row>
    <row r="23" spans="2:9" ht="13.5" thickBot="1">
      <c r="B23" s="3"/>
      <c r="C23" s="3"/>
      <c r="D23" s="3"/>
      <c r="E23" s="88"/>
      <c r="F23" s="84"/>
      <c r="G23" s="3"/>
      <c r="H23" s="3"/>
      <c r="I23" s="84"/>
    </row>
    <row r="24" spans="2:9" ht="15.75" thickBot="1">
      <c r="B24" s="470" t="s">
        <v>36</v>
      </c>
      <c r="C24" s="471"/>
      <c r="D24" s="471"/>
      <c r="E24" s="471"/>
      <c r="F24" s="471"/>
      <c r="G24" s="472"/>
      <c r="H24" s="93" t="s">
        <v>79</v>
      </c>
      <c r="I24" s="94" t="s">
        <v>80</v>
      </c>
    </row>
    <row r="25" spans="2:9" ht="15.75" thickBot="1">
      <c r="B25" s="466" t="s">
        <v>231</v>
      </c>
      <c r="C25" s="467"/>
      <c r="D25" s="467"/>
      <c r="E25" s="467"/>
      <c r="F25" s="467"/>
      <c r="G25" s="468"/>
      <c r="H25" s="96" t="s">
        <v>12</v>
      </c>
      <c r="I25" s="253" t="s">
        <v>54</v>
      </c>
    </row>
    <row r="26" spans="2:9" ht="15">
      <c r="B26" s="97" t="s">
        <v>264</v>
      </c>
      <c r="C26" s="97" t="s">
        <v>265</v>
      </c>
      <c r="D26" s="98" t="s">
        <v>81</v>
      </c>
      <c r="E26" s="99" t="s">
        <v>79</v>
      </c>
      <c r="F26" s="100" t="s">
        <v>82</v>
      </c>
      <c r="G26" s="99" t="s">
        <v>83</v>
      </c>
      <c r="H26" s="99" t="s">
        <v>80</v>
      </c>
      <c r="I26" s="101" t="s">
        <v>84</v>
      </c>
    </row>
    <row r="27" spans="2:9" ht="22.5">
      <c r="B27" s="92" t="s">
        <v>254</v>
      </c>
      <c r="C27" s="317" t="s">
        <v>194</v>
      </c>
      <c r="D27" s="254">
        <v>1.0049999999999999</v>
      </c>
      <c r="E27" s="50" t="s">
        <v>12</v>
      </c>
      <c r="F27" s="86">
        <v>30.22</v>
      </c>
      <c r="G27" s="87" t="s">
        <v>218</v>
      </c>
      <c r="H27" s="50" t="s">
        <v>32</v>
      </c>
      <c r="I27" s="83">
        <v>30.37</v>
      </c>
    </row>
    <row r="28" spans="2:9">
      <c r="B28" s="92" t="s">
        <v>71</v>
      </c>
      <c r="C28" s="317" t="s">
        <v>145</v>
      </c>
      <c r="D28" s="258">
        <v>0.19400000000000001</v>
      </c>
      <c r="E28" s="50" t="s">
        <v>14</v>
      </c>
      <c r="F28" s="86">
        <v>21.48</v>
      </c>
      <c r="G28" s="87" t="s">
        <v>310</v>
      </c>
      <c r="H28" s="192">
        <v>88316</v>
      </c>
      <c r="I28" s="83">
        <v>4.17</v>
      </c>
    </row>
    <row r="29" spans="2:9">
      <c r="B29" s="92" t="s">
        <v>69</v>
      </c>
      <c r="C29" s="317" t="s">
        <v>187</v>
      </c>
      <c r="D29" s="258">
        <v>0.19400000000000001</v>
      </c>
      <c r="E29" s="50" t="s">
        <v>14</v>
      </c>
      <c r="F29" s="86">
        <v>31.3</v>
      </c>
      <c r="G29" s="87" t="s">
        <v>310</v>
      </c>
      <c r="H29" s="50">
        <v>88309</v>
      </c>
      <c r="I29" s="83">
        <v>6.07</v>
      </c>
    </row>
    <row r="30" spans="2:9" ht="22.5">
      <c r="B30" s="92" t="s">
        <v>458</v>
      </c>
      <c r="C30" s="317" t="s">
        <v>128</v>
      </c>
      <c r="D30" s="254">
        <v>2.1540000000000001E-3</v>
      </c>
      <c r="E30" s="50" t="s">
        <v>347</v>
      </c>
      <c r="F30" s="86">
        <v>150</v>
      </c>
      <c r="G30" s="87" t="s">
        <v>474</v>
      </c>
      <c r="H30" s="50">
        <v>370</v>
      </c>
      <c r="I30" s="83">
        <v>0.32</v>
      </c>
    </row>
    <row r="31" spans="2:9" ht="22.5">
      <c r="B31" s="92" t="s">
        <v>306</v>
      </c>
      <c r="C31" s="317" t="s">
        <v>127</v>
      </c>
      <c r="D31" s="254">
        <v>6.1499999999999999E-4</v>
      </c>
      <c r="E31" s="50" t="s">
        <v>15</v>
      </c>
      <c r="F31" s="86">
        <v>721.28</v>
      </c>
      <c r="G31" s="87" t="s">
        <v>310</v>
      </c>
      <c r="H31" s="50">
        <v>88629</v>
      </c>
      <c r="I31" s="83">
        <v>0.44</v>
      </c>
    </row>
    <row r="32" spans="2:9" ht="15">
      <c r="B32" s="102"/>
      <c r="C32" s="102"/>
      <c r="D32" s="103"/>
      <c r="E32" s="104"/>
      <c r="F32" s="105"/>
      <c r="G32" s="104"/>
      <c r="H32" s="106" t="s">
        <v>11</v>
      </c>
      <c r="I32" s="113">
        <v>41.37</v>
      </c>
    </row>
    <row r="33" spans="1:9" ht="13.5" thickBot="1">
      <c r="B33" s="89"/>
      <c r="C33" s="89"/>
      <c r="D33" s="89"/>
      <c r="E33" s="89"/>
      <c r="F33" s="90"/>
      <c r="G33" s="89"/>
      <c r="H33" s="89"/>
      <c r="I33" s="85"/>
    </row>
    <row r="34" spans="1:9" ht="15.75" thickBot="1">
      <c r="A34" s="95"/>
      <c r="B34" s="470" t="s">
        <v>36</v>
      </c>
      <c r="C34" s="471"/>
      <c r="D34" s="471"/>
      <c r="E34" s="471"/>
      <c r="F34" s="471"/>
      <c r="G34" s="472"/>
      <c r="H34" s="93" t="s">
        <v>79</v>
      </c>
      <c r="I34" s="94" t="s">
        <v>80</v>
      </c>
    </row>
    <row r="35" spans="1:9" ht="15.75" thickBot="1">
      <c r="B35" s="466" t="s">
        <v>232</v>
      </c>
      <c r="C35" s="467"/>
      <c r="D35" s="467"/>
      <c r="E35" s="467"/>
      <c r="F35" s="467"/>
      <c r="G35" s="468"/>
      <c r="H35" s="96" t="s">
        <v>12</v>
      </c>
      <c r="I35" s="253" t="s">
        <v>55</v>
      </c>
    </row>
    <row r="36" spans="1:9" ht="15">
      <c r="B36" s="97" t="s">
        <v>264</v>
      </c>
      <c r="C36" s="97" t="s">
        <v>265</v>
      </c>
      <c r="D36" s="98" t="s">
        <v>81</v>
      </c>
      <c r="E36" s="99" t="s">
        <v>79</v>
      </c>
      <c r="F36" s="100" t="s">
        <v>82</v>
      </c>
      <c r="G36" s="99" t="s">
        <v>83</v>
      </c>
      <c r="H36" s="99" t="s">
        <v>80</v>
      </c>
      <c r="I36" s="101" t="s">
        <v>84</v>
      </c>
    </row>
    <row r="37" spans="1:9" ht="22.5">
      <c r="B37" s="92" t="s">
        <v>253</v>
      </c>
      <c r="C37" s="317" t="s">
        <v>59</v>
      </c>
      <c r="D37" s="254">
        <v>1.0049999999999999</v>
      </c>
      <c r="E37" s="50" t="s">
        <v>12</v>
      </c>
      <c r="F37" s="86">
        <v>25</v>
      </c>
      <c r="G37" s="87" t="s">
        <v>218</v>
      </c>
      <c r="H37" s="50" t="s">
        <v>31</v>
      </c>
      <c r="I37" s="83">
        <v>25.13</v>
      </c>
    </row>
    <row r="38" spans="1:9">
      <c r="B38" s="92" t="s">
        <v>71</v>
      </c>
      <c r="C38" s="317" t="s">
        <v>145</v>
      </c>
      <c r="D38" s="258">
        <v>0.19400000000000001</v>
      </c>
      <c r="E38" s="50" t="s">
        <v>14</v>
      </c>
      <c r="F38" s="86">
        <v>21.48</v>
      </c>
      <c r="G38" s="87" t="s">
        <v>310</v>
      </c>
      <c r="H38" s="192">
        <v>88316</v>
      </c>
      <c r="I38" s="83">
        <v>4.17</v>
      </c>
    </row>
    <row r="39" spans="1:9">
      <c r="B39" s="92" t="s">
        <v>69</v>
      </c>
      <c r="C39" s="317" t="s">
        <v>187</v>
      </c>
      <c r="D39" s="258">
        <v>0.19400000000000001</v>
      </c>
      <c r="E39" s="50" t="s">
        <v>14</v>
      </c>
      <c r="F39" s="86">
        <v>31.3</v>
      </c>
      <c r="G39" s="87" t="s">
        <v>310</v>
      </c>
      <c r="H39" s="50">
        <v>88309</v>
      </c>
      <c r="I39" s="83">
        <v>6.07</v>
      </c>
    </row>
    <row r="40" spans="1:9" ht="22.5">
      <c r="B40" s="92" t="s">
        <v>458</v>
      </c>
      <c r="C40" s="317" t="s">
        <v>128</v>
      </c>
      <c r="D40" s="254">
        <v>1.292E-3</v>
      </c>
      <c r="E40" s="50" t="s">
        <v>347</v>
      </c>
      <c r="F40" s="86">
        <v>150</v>
      </c>
      <c r="G40" s="87" t="s">
        <v>474</v>
      </c>
      <c r="H40" s="50">
        <v>370</v>
      </c>
      <c r="I40" s="83">
        <v>0.19</v>
      </c>
    </row>
    <row r="41" spans="1:9" ht="22.5">
      <c r="B41" s="92" t="s">
        <v>306</v>
      </c>
      <c r="C41" s="317" t="s">
        <v>127</v>
      </c>
      <c r="D41" s="254">
        <v>3.6900000000000002E-4</v>
      </c>
      <c r="E41" s="50" t="s">
        <v>15</v>
      </c>
      <c r="F41" s="86">
        <v>721.28</v>
      </c>
      <c r="G41" s="87" t="s">
        <v>310</v>
      </c>
      <c r="H41" s="50">
        <v>88629</v>
      </c>
      <c r="I41" s="83">
        <v>0.27</v>
      </c>
    </row>
    <row r="42" spans="1:9" ht="15">
      <c r="B42" s="102"/>
      <c r="C42" s="102"/>
      <c r="D42" s="103"/>
      <c r="E42" s="104"/>
      <c r="F42" s="105"/>
      <c r="G42" s="104"/>
      <c r="H42" s="106" t="s">
        <v>11</v>
      </c>
      <c r="I42" s="113">
        <v>35.83</v>
      </c>
    </row>
    <row r="43" spans="1:9" ht="13.5" thickBot="1">
      <c r="B43" s="114"/>
      <c r="C43" s="114"/>
      <c r="D43" s="114"/>
      <c r="E43" s="114"/>
      <c r="F43" s="114"/>
      <c r="G43" s="114"/>
      <c r="H43" s="114"/>
      <c r="I43" s="114"/>
    </row>
    <row r="44" spans="1:9" ht="15.75" thickBot="1">
      <c r="A44" s="95"/>
      <c r="B44" s="470" t="s">
        <v>36</v>
      </c>
      <c r="C44" s="471"/>
      <c r="D44" s="471"/>
      <c r="E44" s="471"/>
      <c r="F44" s="471"/>
      <c r="G44" s="472"/>
      <c r="H44" s="93" t="s">
        <v>79</v>
      </c>
      <c r="I44" s="94" t="s">
        <v>80</v>
      </c>
    </row>
    <row r="45" spans="1:9" ht="48" customHeight="1" thickBot="1">
      <c r="A45" s="95"/>
      <c r="B45" s="466" t="s">
        <v>442</v>
      </c>
      <c r="C45" s="467"/>
      <c r="D45" s="467"/>
      <c r="E45" s="467"/>
      <c r="F45" s="467"/>
      <c r="G45" s="468"/>
      <c r="H45" s="96" t="s">
        <v>13</v>
      </c>
      <c r="I45" s="253" t="s">
        <v>56</v>
      </c>
    </row>
    <row r="46" spans="1:9" ht="15">
      <c r="B46" s="97" t="s">
        <v>264</v>
      </c>
      <c r="C46" s="97" t="s">
        <v>265</v>
      </c>
      <c r="D46" s="98" t="s">
        <v>81</v>
      </c>
      <c r="E46" s="99" t="s">
        <v>79</v>
      </c>
      <c r="F46" s="100" t="s">
        <v>82</v>
      </c>
      <c r="G46" s="99" t="s">
        <v>83</v>
      </c>
      <c r="H46" s="99" t="s">
        <v>80</v>
      </c>
      <c r="I46" s="101" t="s">
        <v>84</v>
      </c>
    </row>
    <row r="47" spans="1:9">
      <c r="B47" s="92" t="s">
        <v>66</v>
      </c>
      <c r="C47" s="317" t="s">
        <v>186</v>
      </c>
      <c r="D47" s="258">
        <v>0.27029999999999998</v>
      </c>
      <c r="E47" s="50" t="s">
        <v>14</v>
      </c>
      <c r="F47" s="86">
        <v>31.03</v>
      </c>
      <c r="G47" s="87" t="s">
        <v>310</v>
      </c>
      <c r="H47" s="50">
        <v>88260</v>
      </c>
      <c r="I47" s="83">
        <v>8.39</v>
      </c>
    </row>
    <row r="48" spans="1:9">
      <c r="B48" s="92" t="s">
        <v>71</v>
      </c>
      <c r="C48" s="317" t="s">
        <v>145</v>
      </c>
      <c r="D48" s="258">
        <v>0.27029999999999998</v>
      </c>
      <c r="E48" s="50" t="s">
        <v>14</v>
      </c>
      <c r="F48" s="86">
        <v>21.48</v>
      </c>
      <c r="G48" s="87" t="s">
        <v>310</v>
      </c>
      <c r="H48" s="50">
        <v>88316</v>
      </c>
      <c r="I48" s="83">
        <v>5.81</v>
      </c>
    </row>
    <row r="49" spans="2:9" ht="12" customHeight="1">
      <c r="B49" s="92" t="s">
        <v>465</v>
      </c>
      <c r="C49" s="317" t="s">
        <v>349</v>
      </c>
      <c r="D49" s="258">
        <v>5.0000000000000001E-3</v>
      </c>
      <c r="E49" s="50" t="s">
        <v>347</v>
      </c>
      <c r="F49" s="86">
        <v>96.31</v>
      </c>
      <c r="G49" s="87" t="s">
        <v>474</v>
      </c>
      <c r="H49" s="50">
        <v>4741</v>
      </c>
      <c r="I49" s="83">
        <v>0.48</v>
      </c>
    </row>
    <row r="50" spans="2:9" ht="33.75">
      <c r="B50" s="92" t="s">
        <v>165</v>
      </c>
      <c r="C50" s="317" t="s">
        <v>130</v>
      </c>
      <c r="D50" s="258">
        <v>5.4999999999999997E-3</v>
      </c>
      <c r="E50" s="50" t="s">
        <v>16</v>
      </c>
      <c r="F50" s="86">
        <v>8.61</v>
      </c>
      <c r="G50" s="87" t="s">
        <v>310</v>
      </c>
      <c r="H50" s="50">
        <v>91277</v>
      </c>
      <c r="I50" s="83">
        <v>0.05</v>
      </c>
    </row>
    <row r="51" spans="2:9" ht="33.75">
      <c r="B51" s="92" t="s">
        <v>178</v>
      </c>
      <c r="C51" s="317" t="s">
        <v>131</v>
      </c>
      <c r="D51" s="258">
        <v>0.12970000000000001</v>
      </c>
      <c r="E51" s="50" t="s">
        <v>19</v>
      </c>
      <c r="F51" s="86">
        <v>0.56999999999999995</v>
      </c>
      <c r="G51" s="87" t="s">
        <v>310</v>
      </c>
      <c r="H51" s="50">
        <v>91278</v>
      </c>
      <c r="I51" s="83">
        <v>7.0000000000000007E-2</v>
      </c>
    </row>
    <row r="52" spans="2:9" ht="56.25">
      <c r="B52" s="92" t="s">
        <v>166</v>
      </c>
      <c r="C52" s="317" t="s">
        <v>132</v>
      </c>
      <c r="D52" s="258">
        <v>1.35E-2</v>
      </c>
      <c r="E52" s="50" t="s">
        <v>16</v>
      </c>
      <c r="F52" s="86">
        <v>9.26</v>
      </c>
      <c r="G52" s="87" t="s">
        <v>310</v>
      </c>
      <c r="H52" s="50">
        <v>91283</v>
      </c>
      <c r="I52" s="83">
        <v>0.13</v>
      </c>
    </row>
    <row r="53" spans="2:9" ht="45">
      <c r="B53" s="92" t="s">
        <v>179</v>
      </c>
      <c r="C53" s="317" t="s">
        <v>133</v>
      </c>
      <c r="D53" s="258">
        <v>0.1217</v>
      </c>
      <c r="E53" s="50" t="s">
        <v>19</v>
      </c>
      <c r="F53" s="86">
        <v>0.84</v>
      </c>
      <c r="G53" s="87" t="s">
        <v>310</v>
      </c>
      <c r="H53" s="50">
        <v>91285</v>
      </c>
      <c r="I53" s="83">
        <v>0.1</v>
      </c>
    </row>
    <row r="54" spans="2:9" ht="22.5">
      <c r="B54" s="92" t="s">
        <v>458</v>
      </c>
      <c r="C54" s="317" t="s">
        <v>350</v>
      </c>
      <c r="D54" s="255">
        <v>5.6800000000000003E-2</v>
      </c>
      <c r="E54" s="50" t="s">
        <v>347</v>
      </c>
      <c r="F54" s="86">
        <v>150</v>
      </c>
      <c r="G54" s="87" t="s">
        <v>474</v>
      </c>
      <c r="H54" s="50">
        <v>370</v>
      </c>
      <c r="I54" s="83">
        <v>8.52</v>
      </c>
    </row>
    <row r="55" spans="2:9" ht="45">
      <c r="B55" s="92" t="s">
        <v>263</v>
      </c>
      <c r="C55" s="317" t="s">
        <v>141</v>
      </c>
      <c r="D55" s="255">
        <v>1.0130999999999999</v>
      </c>
      <c r="E55" s="50" t="s">
        <v>13</v>
      </c>
      <c r="F55" s="86">
        <v>68.22</v>
      </c>
      <c r="G55" s="87" t="s">
        <v>218</v>
      </c>
      <c r="H55" s="50" t="s">
        <v>33</v>
      </c>
      <c r="I55" s="83">
        <v>69.11</v>
      </c>
    </row>
    <row r="56" spans="2:9" ht="15">
      <c r="B56" s="102"/>
      <c r="C56" s="102"/>
      <c r="D56" s="103"/>
      <c r="E56" s="104"/>
      <c r="F56" s="105"/>
      <c r="G56" s="104"/>
      <c r="H56" s="106" t="s">
        <v>11</v>
      </c>
      <c r="I56" s="113">
        <v>92.66</v>
      </c>
    </row>
    <row r="57" spans="2:9" ht="13.5" thickBot="1">
      <c r="B57" s="3"/>
      <c r="C57" s="3"/>
      <c r="D57" s="3"/>
      <c r="E57" s="3"/>
      <c r="F57" s="84"/>
      <c r="G57" s="3"/>
      <c r="H57" s="3"/>
      <c r="I57" s="84"/>
    </row>
    <row r="58" spans="2:9" ht="15.75" thickBot="1">
      <c r="B58" s="470" t="s">
        <v>36</v>
      </c>
      <c r="C58" s="471"/>
      <c r="D58" s="471"/>
      <c r="E58" s="471"/>
      <c r="F58" s="471"/>
      <c r="G58" s="472"/>
      <c r="H58" s="93" t="s">
        <v>79</v>
      </c>
      <c r="I58" s="94" t="s">
        <v>80</v>
      </c>
    </row>
    <row r="59" spans="2:9" ht="15.75" thickBot="1">
      <c r="B59" s="466" t="s">
        <v>234</v>
      </c>
      <c r="C59" s="467"/>
      <c r="D59" s="467"/>
      <c r="E59" s="467"/>
      <c r="F59" s="467"/>
      <c r="G59" s="468"/>
      <c r="H59" s="96" t="s">
        <v>12</v>
      </c>
      <c r="I59" s="253" t="s">
        <v>137</v>
      </c>
    </row>
    <row r="60" spans="2:9" ht="15">
      <c r="B60" s="97" t="s">
        <v>264</v>
      </c>
      <c r="C60" s="97" t="s">
        <v>265</v>
      </c>
      <c r="D60" s="98" t="s">
        <v>81</v>
      </c>
      <c r="E60" s="99" t="s">
        <v>79</v>
      </c>
      <c r="F60" s="100" t="s">
        <v>82</v>
      </c>
      <c r="G60" s="99" t="s">
        <v>83</v>
      </c>
      <c r="H60" s="99" t="s">
        <v>80</v>
      </c>
      <c r="I60" s="101" t="s">
        <v>84</v>
      </c>
    </row>
    <row r="61" spans="2:9" ht="67.5">
      <c r="B61" s="92" t="s">
        <v>156</v>
      </c>
      <c r="C61" s="317" t="s">
        <v>135</v>
      </c>
      <c r="D61" s="228">
        <v>4.8099999999999997E-2</v>
      </c>
      <c r="E61" s="50" t="s">
        <v>16</v>
      </c>
      <c r="F61" s="86">
        <v>132.6</v>
      </c>
      <c r="G61" s="87" t="s">
        <v>310</v>
      </c>
      <c r="H61" s="52">
        <v>5680</v>
      </c>
      <c r="I61" s="86">
        <v>6.38</v>
      </c>
    </row>
    <row r="62" spans="2:9" ht="67.5">
      <c r="B62" s="92" t="s">
        <v>170</v>
      </c>
      <c r="C62" s="317" t="s">
        <v>135</v>
      </c>
      <c r="D62" s="228">
        <v>0.10075000000000001</v>
      </c>
      <c r="E62" s="50" t="s">
        <v>19</v>
      </c>
      <c r="F62" s="86">
        <v>56.38</v>
      </c>
      <c r="G62" s="87" t="s">
        <v>310</v>
      </c>
      <c r="H62" s="52">
        <v>5681</v>
      </c>
      <c r="I62" s="86">
        <v>5.68</v>
      </c>
    </row>
    <row r="63" spans="2:9" ht="22.5">
      <c r="B63" s="92" t="s">
        <v>64</v>
      </c>
      <c r="C63" s="317" t="s">
        <v>189</v>
      </c>
      <c r="D63" s="228">
        <v>0.14885000000000001</v>
      </c>
      <c r="E63" s="50" t="s">
        <v>14</v>
      </c>
      <c r="F63" s="86">
        <v>25.85</v>
      </c>
      <c r="G63" s="87" t="s">
        <v>310</v>
      </c>
      <c r="H63" s="52">
        <v>88246</v>
      </c>
      <c r="I63" s="86">
        <v>3.85</v>
      </c>
    </row>
    <row r="64" spans="2:9">
      <c r="B64" s="92" t="s">
        <v>71</v>
      </c>
      <c r="C64" s="317" t="s">
        <v>188</v>
      </c>
      <c r="D64" s="228">
        <v>0.14885000000000001</v>
      </c>
      <c r="E64" s="50" t="s">
        <v>14</v>
      </c>
      <c r="F64" s="86">
        <v>21.48</v>
      </c>
      <c r="G64" s="87" t="s">
        <v>310</v>
      </c>
      <c r="H64" s="52">
        <v>88316</v>
      </c>
      <c r="I64" s="86">
        <v>3.2</v>
      </c>
    </row>
    <row r="65" spans="2:9" ht="22.5">
      <c r="B65" s="92" t="s">
        <v>306</v>
      </c>
      <c r="C65" s="317" t="s">
        <v>136</v>
      </c>
      <c r="D65" s="228">
        <v>2E-3</v>
      </c>
      <c r="E65" s="50" t="s">
        <v>15</v>
      </c>
      <c r="F65" s="86">
        <v>721.28</v>
      </c>
      <c r="G65" s="87" t="s">
        <v>310</v>
      </c>
      <c r="H65" s="52">
        <v>88629</v>
      </c>
      <c r="I65" s="86">
        <v>1.44</v>
      </c>
    </row>
    <row r="66" spans="2:9" ht="15">
      <c r="B66" s="102"/>
      <c r="C66" s="102"/>
      <c r="D66" s="103"/>
      <c r="E66" s="104"/>
      <c r="F66" s="105"/>
      <c r="G66" s="104"/>
      <c r="H66" s="106" t="s">
        <v>11</v>
      </c>
      <c r="I66" s="112">
        <v>20.55</v>
      </c>
    </row>
    <row r="67" spans="2:9" ht="13.5" thickBot="1"/>
    <row r="68" spans="2:9" ht="15.75" thickBot="1">
      <c r="B68" s="470" t="s">
        <v>36</v>
      </c>
      <c r="C68" s="471"/>
      <c r="D68" s="471"/>
      <c r="E68" s="471"/>
      <c r="F68" s="471"/>
      <c r="G68" s="472"/>
      <c r="H68" s="93" t="s">
        <v>79</v>
      </c>
      <c r="I68" s="94" t="s">
        <v>80</v>
      </c>
    </row>
    <row r="69" spans="2:9" ht="15.75" thickBot="1">
      <c r="B69" s="466" t="s">
        <v>235</v>
      </c>
      <c r="C69" s="467"/>
      <c r="D69" s="467"/>
      <c r="E69" s="467"/>
      <c r="F69" s="467"/>
      <c r="G69" s="468"/>
      <c r="H69" s="96" t="s">
        <v>12</v>
      </c>
      <c r="I69" s="253" t="s">
        <v>138</v>
      </c>
    </row>
    <row r="70" spans="2:9" ht="15">
      <c r="B70" s="97" t="s">
        <v>264</v>
      </c>
      <c r="C70" s="97" t="s">
        <v>265</v>
      </c>
      <c r="D70" s="98" t="s">
        <v>81</v>
      </c>
      <c r="E70" s="99" t="s">
        <v>79</v>
      </c>
      <c r="F70" s="100" t="s">
        <v>82</v>
      </c>
      <c r="G70" s="99" t="s">
        <v>83</v>
      </c>
      <c r="H70" s="99" t="s">
        <v>80</v>
      </c>
      <c r="I70" s="101" t="s">
        <v>84</v>
      </c>
    </row>
    <row r="71" spans="2:9" ht="67.5">
      <c r="B71" s="92" t="s">
        <v>156</v>
      </c>
      <c r="C71" s="317" t="s">
        <v>135</v>
      </c>
      <c r="D71" s="228">
        <v>5.7849999999999999E-2</v>
      </c>
      <c r="E71" s="50" t="s">
        <v>16</v>
      </c>
      <c r="F71" s="86">
        <v>132.6</v>
      </c>
      <c r="G71" s="87" t="s">
        <v>310</v>
      </c>
      <c r="H71" s="52">
        <v>5680</v>
      </c>
      <c r="I71" s="86">
        <v>7.67</v>
      </c>
    </row>
    <row r="72" spans="2:9" ht="67.5">
      <c r="B72" s="92" t="s">
        <v>170</v>
      </c>
      <c r="C72" s="317" t="s">
        <v>135</v>
      </c>
      <c r="D72" s="228">
        <v>0.1222</v>
      </c>
      <c r="E72" s="50" t="s">
        <v>19</v>
      </c>
      <c r="F72" s="86">
        <v>56.38</v>
      </c>
      <c r="G72" s="87" t="s">
        <v>310</v>
      </c>
      <c r="H72" s="52">
        <v>5681</v>
      </c>
      <c r="I72" s="86">
        <v>6.89</v>
      </c>
    </row>
    <row r="73" spans="2:9" ht="22.5">
      <c r="B73" s="92" t="s">
        <v>64</v>
      </c>
      <c r="C73" s="317" t="s">
        <v>189</v>
      </c>
      <c r="D73" s="228">
        <v>0.18004999999999999</v>
      </c>
      <c r="E73" s="50" t="s">
        <v>14</v>
      </c>
      <c r="F73" s="86">
        <v>25.85</v>
      </c>
      <c r="G73" s="87" t="s">
        <v>310</v>
      </c>
      <c r="H73" s="52">
        <v>88246</v>
      </c>
      <c r="I73" s="86">
        <v>4.6500000000000004</v>
      </c>
    </row>
    <row r="74" spans="2:9">
      <c r="B74" s="92" t="s">
        <v>71</v>
      </c>
      <c r="C74" s="317" t="s">
        <v>188</v>
      </c>
      <c r="D74" s="228">
        <v>0.18004999999999999</v>
      </c>
      <c r="E74" s="50" t="s">
        <v>14</v>
      </c>
      <c r="F74" s="86">
        <v>21.48</v>
      </c>
      <c r="G74" s="87" t="s">
        <v>310</v>
      </c>
      <c r="H74" s="52">
        <v>88316</v>
      </c>
      <c r="I74" s="86">
        <v>3.87</v>
      </c>
    </row>
    <row r="75" spans="2:9" ht="22.5">
      <c r="B75" s="92" t="s">
        <v>306</v>
      </c>
      <c r="C75" s="317" t="s">
        <v>136</v>
      </c>
      <c r="D75" s="228">
        <v>3.0000000000000001E-3</v>
      </c>
      <c r="E75" s="50" t="s">
        <v>15</v>
      </c>
      <c r="F75" s="86">
        <v>721.28</v>
      </c>
      <c r="G75" s="87" t="s">
        <v>310</v>
      </c>
      <c r="H75" s="52">
        <v>88629</v>
      </c>
      <c r="I75" s="86">
        <v>2.16</v>
      </c>
    </row>
    <row r="76" spans="2:9" ht="15">
      <c r="B76" s="102"/>
      <c r="C76" s="102"/>
      <c r="D76" s="103"/>
      <c r="E76" s="104"/>
      <c r="F76" s="105"/>
      <c r="G76" s="104"/>
      <c r="H76" s="106" t="s">
        <v>11</v>
      </c>
      <c r="I76" s="112">
        <v>25.24</v>
      </c>
    </row>
    <row r="77" spans="2:9" ht="13.5" thickBot="1"/>
    <row r="78" spans="2:9" ht="15.75" thickBot="1">
      <c r="B78" s="470" t="s">
        <v>36</v>
      </c>
      <c r="C78" s="471"/>
      <c r="D78" s="471"/>
      <c r="E78" s="471"/>
      <c r="F78" s="471"/>
      <c r="G78" s="472"/>
      <c r="H78" s="93" t="s">
        <v>79</v>
      </c>
      <c r="I78" s="94" t="s">
        <v>80</v>
      </c>
    </row>
    <row r="79" spans="2:9" ht="15.75" thickBot="1">
      <c r="B79" s="466" t="s">
        <v>236</v>
      </c>
      <c r="C79" s="467"/>
      <c r="D79" s="467"/>
      <c r="E79" s="467"/>
      <c r="F79" s="467"/>
      <c r="G79" s="468"/>
      <c r="H79" s="96" t="s">
        <v>2</v>
      </c>
      <c r="I79" s="253" t="s">
        <v>139</v>
      </c>
    </row>
    <row r="80" spans="2:9" ht="15">
      <c r="B80" s="97" t="s">
        <v>264</v>
      </c>
      <c r="C80" s="97" t="s">
        <v>265</v>
      </c>
      <c r="D80" s="98" t="s">
        <v>81</v>
      </c>
      <c r="E80" s="99" t="s">
        <v>79</v>
      </c>
      <c r="F80" s="100" t="s">
        <v>82</v>
      </c>
      <c r="G80" s="99" t="s">
        <v>83</v>
      </c>
      <c r="H80" s="99" t="s">
        <v>80</v>
      </c>
      <c r="I80" s="101" t="s">
        <v>84</v>
      </c>
    </row>
    <row r="81" spans="2:9" ht="45">
      <c r="B81" s="92" t="s">
        <v>438</v>
      </c>
      <c r="C81" s="317" t="s">
        <v>60</v>
      </c>
      <c r="D81" s="228">
        <v>1.3516889999999999</v>
      </c>
      <c r="E81" s="50" t="s">
        <v>13</v>
      </c>
      <c r="F81" s="86">
        <v>104.77</v>
      </c>
      <c r="G81" s="87" t="s">
        <v>310</v>
      </c>
      <c r="H81" s="52">
        <v>103318</v>
      </c>
      <c r="I81" s="86">
        <v>141.62</v>
      </c>
    </row>
    <row r="82" spans="2:9" ht="45">
      <c r="B82" s="92" t="s">
        <v>455</v>
      </c>
      <c r="C82" s="317" t="s">
        <v>57</v>
      </c>
      <c r="D82" s="228">
        <v>1.3516889999999999</v>
      </c>
      <c r="E82" s="50" t="s">
        <v>13</v>
      </c>
      <c r="F82" s="86">
        <v>5.29</v>
      </c>
      <c r="G82" s="87" t="s">
        <v>310</v>
      </c>
      <c r="H82" s="52">
        <v>87878</v>
      </c>
      <c r="I82" s="86">
        <v>7.15</v>
      </c>
    </row>
    <row r="83" spans="2:9" ht="67.5">
      <c r="B83" s="92" t="s">
        <v>181</v>
      </c>
      <c r="C83" s="317" t="s">
        <v>61</v>
      </c>
      <c r="D83" s="228">
        <v>1.3516889999999999</v>
      </c>
      <c r="E83" s="50" t="s">
        <v>13</v>
      </c>
      <c r="F83" s="86">
        <v>31.11</v>
      </c>
      <c r="G83" s="87" t="s">
        <v>310</v>
      </c>
      <c r="H83" s="52">
        <v>87545</v>
      </c>
      <c r="I83" s="86">
        <v>42.05</v>
      </c>
    </row>
    <row r="84" spans="2:9" ht="33.75">
      <c r="B84" s="92" t="s">
        <v>246</v>
      </c>
      <c r="C84" s="317" t="s">
        <v>86</v>
      </c>
      <c r="D84" s="228">
        <v>0.108135</v>
      </c>
      <c r="E84" s="50" t="s">
        <v>245</v>
      </c>
      <c r="F84" s="86">
        <v>434.38</v>
      </c>
      <c r="G84" s="87" t="s">
        <v>221</v>
      </c>
      <c r="H84" s="52">
        <v>1106057</v>
      </c>
      <c r="I84" s="86">
        <v>46.97</v>
      </c>
    </row>
    <row r="85" spans="2:9" ht="45">
      <c r="B85" s="92" t="s">
        <v>457</v>
      </c>
      <c r="C85" s="317" t="s">
        <v>182</v>
      </c>
      <c r="D85" s="228">
        <v>9.2160000000000006E-2</v>
      </c>
      <c r="E85" s="50" t="s">
        <v>15</v>
      </c>
      <c r="F85" s="86">
        <v>4163.1400000000003</v>
      </c>
      <c r="G85" s="87" t="s">
        <v>310</v>
      </c>
      <c r="H85" s="52">
        <v>104489</v>
      </c>
      <c r="I85" s="86">
        <v>383.67</v>
      </c>
    </row>
    <row r="86" spans="2:9" ht="22.5">
      <c r="B86" s="92" t="s">
        <v>246</v>
      </c>
      <c r="C86" s="317" t="s">
        <v>58</v>
      </c>
      <c r="D86" s="228">
        <v>9.2160000000000006E-2</v>
      </c>
      <c r="E86" s="50" t="s">
        <v>245</v>
      </c>
      <c r="F86" s="86">
        <v>434.38</v>
      </c>
      <c r="G86" s="87" t="s">
        <v>221</v>
      </c>
      <c r="H86" s="52">
        <v>1106057</v>
      </c>
      <c r="I86" s="86">
        <v>40.03</v>
      </c>
    </row>
    <row r="87" spans="2:9" ht="15">
      <c r="B87" s="102"/>
      <c r="C87" s="102"/>
      <c r="D87" s="103"/>
      <c r="E87" s="104"/>
      <c r="F87" s="105"/>
      <c r="G87" s="104"/>
      <c r="H87" s="106" t="s">
        <v>11</v>
      </c>
      <c r="I87" s="112">
        <v>661.49</v>
      </c>
    </row>
    <row r="88" spans="2:9" ht="13.5" thickBot="1"/>
    <row r="89" spans="2:9" ht="15.75" thickBot="1">
      <c r="B89" s="470" t="s">
        <v>36</v>
      </c>
      <c r="C89" s="471"/>
      <c r="D89" s="471"/>
      <c r="E89" s="471"/>
      <c r="F89" s="471"/>
      <c r="G89" s="472"/>
      <c r="H89" s="93" t="s">
        <v>79</v>
      </c>
      <c r="I89" s="94" t="s">
        <v>80</v>
      </c>
    </row>
    <row r="90" spans="2:9" ht="15.75" thickBot="1">
      <c r="B90" s="466" t="s">
        <v>237</v>
      </c>
      <c r="C90" s="467"/>
      <c r="D90" s="467"/>
      <c r="E90" s="467"/>
      <c r="F90" s="467"/>
      <c r="G90" s="468"/>
      <c r="H90" s="96" t="s">
        <v>2</v>
      </c>
      <c r="I90" s="253" t="s">
        <v>140</v>
      </c>
    </row>
    <row r="91" spans="2:9" ht="15">
      <c r="B91" s="97" t="s">
        <v>264</v>
      </c>
      <c r="C91" s="97" t="s">
        <v>265</v>
      </c>
      <c r="D91" s="98" t="s">
        <v>81</v>
      </c>
      <c r="E91" s="99" t="s">
        <v>79</v>
      </c>
      <c r="F91" s="100" t="s">
        <v>82</v>
      </c>
      <c r="G91" s="99" t="s">
        <v>83</v>
      </c>
      <c r="H91" s="99" t="s">
        <v>80</v>
      </c>
      <c r="I91" s="101" t="s">
        <v>84</v>
      </c>
    </row>
    <row r="92" spans="2:9" ht="45">
      <c r="B92" s="92" t="s">
        <v>438</v>
      </c>
      <c r="C92" s="317" t="s">
        <v>60</v>
      </c>
      <c r="D92" s="228">
        <v>1.8345130000000001</v>
      </c>
      <c r="E92" s="50" t="s">
        <v>13</v>
      </c>
      <c r="F92" s="86">
        <v>104.77</v>
      </c>
      <c r="G92" s="87" t="s">
        <v>310</v>
      </c>
      <c r="H92" s="52">
        <v>103318</v>
      </c>
      <c r="I92" s="86">
        <v>192.2</v>
      </c>
    </row>
    <row r="93" spans="2:9" ht="45">
      <c r="B93" s="92" t="s">
        <v>455</v>
      </c>
      <c r="C93" s="317" t="s">
        <v>57</v>
      </c>
      <c r="D93" s="228">
        <v>1.8345130000000001</v>
      </c>
      <c r="E93" s="50" t="s">
        <v>13</v>
      </c>
      <c r="F93" s="86">
        <v>5.29</v>
      </c>
      <c r="G93" s="87" t="s">
        <v>310</v>
      </c>
      <c r="H93" s="52">
        <v>87878</v>
      </c>
      <c r="I93" s="86">
        <v>9.6999999999999993</v>
      </c>
    </row>
    <row r="94" spans="2:9" ht="67.5">
      <c r="B94" s="92" t="s">
        <v>181</v>
      </c>
      <c r="C94" s="317" t="s">
        <v>61</v>
      </c>
      <c r="D94" s="228">
        <v>1.8345130000000001</v>
      </c>
      <c r="E94" s="50" t="s">
        <v>13</v>
      </c>
      <c r="F94" s="86">
        <v>31.11</v>
      </c>
      <c r="G94" s="87" t="s">
        <v>310</v>
      </c>
      <c r="H94" s="52">
        <v>87545</v>
      </c>
      <c r="I94" s="86">
        <v>57.07</v>
      </c>
    </row>
    <row r="95" spans="2:9" ht="33.75">
      <c r="B95" s="92" t="s">
        <v>246</v>
      </c>
      <c r="C95" s="317" t="s">
        <v>86</v>
      </c>
      <c r="D95" s="228">
        <v>0.146761</v>
      </c>
      <c r="E95" s="50" t="s">
        <v>245</v>
      </c>
      <c r="F95" s="86">
        <v>434.38</v>
      </c>
      <c r="G95" s="87" t="s">
        <v>221</v>
      </c>
      <c r="H95" s="52">
        <v>1106057</v>
      </c>
      <c r="I95" s="86">
        <v>63.75</v>
      </c>
    </row>
    <row r="96" spans="2:9" ht="45">
      <c r="B96" s="92" t="s">
        <v>457</v>
      </c>
      <c r="C96" s="317" t="s">
        <v>182</v>
      </c>
      <c r="D96" s="228">
        <v>0.11663999999999999</v>
      </c>
      <c r="E96" s="50" t="s">
        <v>15</v>
      </c>
      <c r="F96" s="86">
        <v>4163.1400000000003</v>
      </c>
      <c r="G96" s="87" t="s">
        <v>310</v>
      </c>
      <c r="H96" s="52">
        <v>104489</v>
      </c>
      <c r="I96" s="86">
        <v>485.59</v>
      </c>
    </row>
    <row r="97" spans="2:9" ht="22.5">
      <c r="B97" s="92" t="s">
        <v>246</v>
      </c>
      <c r="C97" s="317" t="s">
        <v>58</v>
      </c>
      <c r="D97" s="228">
        <v>0.11663999999999999</v>
      </c>
      <c r="E97" s="50" t="s">
        <v>245</v>
      </c>
      <c r="F97" s="86">
        <v>434.38</v>
      </c>
      <c r="G97" s="87" t="s">
        <v>221</v>
      </c>
      <c r="H97" s="52">
        <v>1106057</v>
      </c>
      <c r="I97" s="86">
        <v>50.67</v>
      </c>
    </row>
    <row r="98" spans="2:9" ht="15">
      <c r="B98" s="102"/>
      <c r="C98" s="102"/>
      <c r="D98" s="103"/>
      <c r="E98" s="104"/>
      <c r="F98" s="105"/>
      <c r="G98" s="104"/>
      <c r="H98" s="106" t="s">
        <v>11</v>
      </c>
      <c r="I98" s="112">
        <v>858.98</v>
      </c>
    </row>
    <row r="99" spans="2:9" ht="13.5" thickBot="1"/>
    <row r="100" spans="2:9" ht="15.75" thickBot="1">
      <c r="B100" s="470" t="s">
        <v>36</v>
      </c>
      <c r="C100" s="471"/>
      <c r="D100" s="471"/>
      <c r="E100" s="471"/>
      <c r="F100" s="471"/>
      <c r="G100" s="472"/>
      <c r="H100" s="93" t="s">
        <v>79</v>
      </c>
      <c r="I100" s="94" t="s">
        <v>80</v>
      </c>
    </row>
    <row r="101" spans="2:9" ht="34.5" customHeight="1" thickBot="1">
      <c r="B101" s="466" t="s">
        <v>238</v>
      </c>
      <c r="C101" s="467"/>
      <c r="D101" s="467"/>
      <c r="E101" s="467"/>
      <c r="F101" s="467"/>
      <c r="G101" s="468"/>
      <c r="H101" s="96" t="s">
        <v>2</v>
      </c>
      <c r="I101" s="253" t="s">
        <v>200</v>
      </c>
    </row>
    <row r="102" spans="2:9" ht="15">
      <c r="B102" s="97" t="s">
        <v>264</v>
      </c>
      <c r="C102" s="97" t="s">
        <v>265</v>
      </c>
      <c r="D102" s="98" t="s">
        <v>81</v>
      </c>
      <c r="E102" s="99" t="s">
        <v>79</v>
      </c>
      <c r="F102" s="100" t="s">
        <v>82</v>
      </c>
      <c r="G102" s="99" t="s">
        <v>83</v>
      </c>
      <c r="H102" s="99" t="s">
        <v>80</v>
      </c>
      <c r="I102" s="101" t="s">
        <v>84</v>
      </c>
    </row>
    <row r="103" spans="2:9" ht="33.75">
      <c r="B103" s="92" t="s">
        <v>462</v>
      </c>
      <c r="C103" s="317" t="s">
        <v>142</v>
      </c>
      <c r="D103" s="256">
        <v>4</v>
      </c>
      <c r="E103" s="50" t="s">
        <v>343</v>
      </c>
      <c r="F103" s="86">
        <v>0.71</v>
      </c>
      <c r="G103" s="87" t="s">
        <v>474</v>
      </c>
      <c r="H103" s="198">
        <v>13246</v>
      </c>
      <c r="I103" s="230">
        <v>2.84</v>
      </c>
    </row>
    <row r="104" spans="2:9" ht="22.5">
      <c r="B104" s="92" t="s">
        <v>464</v>
      </c>
      <c r="C104" s="317" t="s">
        <v>143</v>
      </c>
      <c r="D104" s="257">
        <v>0.19635</v>
      </c>
      <c r="E104" s="50" t="s">
        <v>342</v>
      </c>
      <c r="F104" s="86">
        <v>635.25</v>
      </c>
      <c r="G104" s="87" t="s">
        <v>474</v>
      </c>
      <c r="H104" s="198">
        <v>34723</v>
      </c>
      <c r="I104" s="230">
        <v>124.73</v>
      </c>
    </row>
    <row r="105" spans="2:9" ht="22.5">
      <c r="B105" s="92" t="s">
        <v>459</v>
      </c>
      <c r="C105" s="317" t="s">
        <v>144</v>
      </c>
      <c r="D105" s="257">
        <v>0.35</v>
      </c>
      <c r="E105" s="50" t="s">
        <v>346</v>
      </c>
      <c r="F105" s="86">
        <v>17.899999999999999</v>
      </c>
      <c r="G105" s="87" t="s">
        <v>474</v>
      </c>
      <c r="H105" s="198">
        <v>565</v>
      </c>
      <c r="I105" s="230">
        <v>6.27</v>
      </c>
    </row>
    <row r="106" spans="2:9">
      <c r="B106" s="92" t="s">
        <v>71</v>
      </c>
      <c r="C106" s="317" t="s">
        <v>145</v>
      </c>
      <c r="D106" s="256">
        <v>1.5</v>
      </c>
      <c r="E106" s="50" t="s">
        <v>14</v>
      </c>
      <c r="F106" s="86">
        <v>21.48</v>
      </c>
      <c r="G106" s="87" t="s">
        <v>310</v>
      </c>
      <c r="H106" s="192">
        <v>88316</v>
      </c>
      <c r="I106" s="230">
        <v>32.22</v>
      </c>
    </row>
    <row r="107" spans="2:9">
      <c r="B107" s="92" t="s">
        <v>70</v>
      </c>
      <c r="C107" s="317" t="s">
        <v>146</v>
      </c>
      <c r="D107" s="256">
        <v>0.5</v>
      </c>
      <c r="E107" s="50" t="s">
        <v>14</v>
      </c>
      <c r="F107" s="86">
        <v>31.03</v>
      </c>
      <c r="G107" s="87" t="s">
        <v>310</v>
      </c>
      <c r="H107" s="198">
        <v>88315</v>
      </c>
      <c r="I107" s="230">
        <v>15.52</v>
      </c>
    </row>
    <row r="108" spans="2:9" ht="22.5">
      <c r="B108" s="92" t="s">
        <v>471</v>
      </c>
      <c r="C108" s="317" t="s">
        <v>417</v>
      </c>
      <c r="D108" s="257">
        <v>3.05</v>
      </c>
      <c r="E108" s="50" t="s">
        <v>346</v>
      </c>
      <c r="F108" s="86">
        <v>80.81</v>
      </c>
      <c r="G108" s="87" t="s">
        <v>474</v>
      </c>
      <c r="H108" s="198">
        <v>7696</v>
      </c>
      <c r="I108" s="230">
        <v>246.47</v>
      </c>
    </row>
    <row r="109" spans="2:9" ht="33.75">
      <c r="B109" s="92" t="s">
        <v>406</v>
      </c>
      <c r="C109" s="317" t="s">
        <v>147</v>
      </c>
      <c r="D109" s="257">
        <v>5.3999999999999999E-2</v>
      </c>
      <c r="E109" s="50" t="s">
        <v>15</v>
      </c>
      <c r="F109" s="86">
        <v>476.68</v>
      </c>
      <c r="G109" s="87" t="s">
        <v>310</v>
      </c>
      <c r="H109" s="198">
        <v>94963</v>
      </c>
      <c r="I109" s="230">
        <v>25.74</v>
      </c>
    </row>
    <row r="110" spans="2:9" ht="15">
      <c r="B110" s="102"/>
      <c r="C110" s="102"/>
      <c r="D110" s="103"/>
      <c r="E110" s="104"/>
      <c r="F110" s="105"/>
      <c r="G110" s="104"/>
      <c r="H110" s="106" t="s">
        <v>11</v>
      </c>
      <c r="I110" s="231">
        <v>453.79</v>
      </c>
    </row>
    <row r="111" spans="2:9" ht="13.5" thickBot="1"/>
    <row r="112" spans="2:9" ht="15.75" thickBot="1">
      <c r="B112" s="470" t="s">
        <v>36</v>
      </c>
      <c r="C112" s="471"/>
      <c r="D112" s="471"/>
      <c r="E112" s="471"/>
      <c r="F112" s="471"/>
      <c r="G112" s="472"/>
      <c r="H112" s="93" t="s">
        <v>79</v>
      </c>
      <c r="I112" s="94" t="s">
        <v>80</v>
      </c>
    </row>
    <row r="113" spans="2:9" ht="34.5" customHeight="1" thickBot="1">
      <c r="B113" s="466" t="s">
        <v>239</v>
      </c>
      <c r="C113" s="467"/>
      <c r="D113" s="467"/>
      <c r="E113" s="467"/>
      <c r="F113" s="467"/>
      <c r="G113" s="468"/>
      <c r="H113" s="96" t="s">
        <v>2</v>
      </c>
      <c r="I113" s="253" t="s">
        <v>202</v>
      </c>
    </row>
    <row r="114" spans="2:9" ht="15">
      <c r="B114" s="97" t="s">
        <v>264</v>
      </c>
      <c r="C114" s="97" t="s">
        <v>265</v>
      </c>
      <c r="D114" s="98" t="s">
        <v>81</v>
      </c>
      <c r="E114" s="99" t="s">
        <v>79</v>
      </c>
      <c r="F114" s="100" t="s">
        <v>82</v>
      </c>
      <c r="G114" s="99" t="s">
        <v>83</v>
      </c>
      <c r="H114" s="99" t="s">
        <v>80</v>
      </c>
      <c r="I114" s="101" t="s">
        <v>84</v>
      </c>
    </row>
    <row r="115" spans="2:9" ht="33.75">
      <c r="B115" s="92" t="s">
        <v>462</v>
      </c>
      <c r="C115" s="317" t="s">
        <v>142</v>
      </c>
      <c r="D115" s="256">
        <v>4</v>
      </c>
      <c r="E115" s="50" t="s">
        <v>343</v>
      </c>
      <c r="F115" s="86">
        <v>0.71</v>
      </c>
      <c r="G115" s="87" t="s">
        <v>474</v>
      </c>
      <c r="H115" s="198">
        <v>13246</v>
      </c>
      <c r="I115" s="230">
        <v>2.84</v>
      </c>
    </row>
    <row r="116" spans="2:9" ht="22.5">
      <c r="B116" s="92" t="s">
        <v>464</v>
      </c>
      <c r="C116" s="317" t="s">
        <v>143</v>
      </c>
      <c r="D116" s="257">
        <v>0.200762</v>
      </c>
      <c r="E116" s="50" t="s">
        <v>342</v>
      </c>
      <c r="F116" s="86">
        <v>635.25</v>
      </c>
      <c r="G116" s="87" t="s">
        <v>474</v>
      </c>
      <c r="H116" s="198">
        <v>34723</v>
      </c>
      <c r="I116" s="230">
        <v>127.53</v>
      </c>
    </row>
    <row r="117" spans="2:9" ht="22.5">
      <c r="B117" s="92" t="s">
        <v>459</v>
      </c>
      <c r="C117" s="317" t="s">
        <v>144</v>
      </c>
      <c r="D117" s="257">
        <v>0.35</v>
      </c>
      <c r="E117" s="50" t="s">
        <v>346</v>
      </c>
      <c r="F117" s="86">
        <v>17.899999999999999</v>
      </c>
      <c r="G117" s="87" t="s">
        <v>474</v>
      </c>
      <c r="H117" s="198">
        <v>565</v>
      </c>
      <c r="I117" s="230">
        <v>6.27</v>
      </c>
    </row>
    <row r="118" spans="2:9">
      <c r="B118" s="92" t="s">
        <v>71</v>
      </c>
      <c r="C118" s="317" t="s">
        <v>145</v>
      </c>
      <c r="D118" s="256">
        <v>1.5</v>
      </c>
      <c r="E118" s="50" t="s">
        <v>14</v>
      </c>
      <c r="F118" s="86">
        <v>21.48</v>
      </c>
      <c r="G118" s="87" t="s">
        <v>310</v>
      </c>
      <c r="H118" s="192">
        <v>88316</v>
      </c>
      <c r="I118" s="230">
        <v>32.22</v>
      </c>
    </row>
    <row r="119" spans="2:9">
      <c r="B119" s="92" t="s">
        <v>70</v>
      </c>
      <c r="C119" s="317" t="s">
        <v>146</v>
      </c>
      <c r="D119" s="256">
        <v>0.5</v>
      </c>
      <c r="E119" s="50" t="s">
        <v>14</v>
      </c>
      <c r="F119" s="86">
        <v>31.03</v>
      </c>
      <c r="G119" s="87" t="s">
        <v>310</v>
      </c>
      <c r="H119" s="198">
        <v>88315</v>
      </c>
      <c r="I119" s="230">
        <v>15.52</v>
      </c>
    </row>
    <row r="120" spans="2:9" ht="22.5">
      <c r="B120" s="92" t="s">
        <v>471</v>
      </c>
      <c r="C120" s="317" t="s">
        <v>417</v>
      </c>
      <c r="D120" s="257">
        <v>3.05</v>
      </c>
      <c r="E120" s="50" t="s">
        <v>346</v>
      </c>
      <c r="F120" s="86">
        <v>80.81</v>
      </c>
      <c r="G120" s="87" t="s">
        <v>474</v>
      </c>
      <c r="H120" s="198">
        <v>7696</v>
      </c>
      <c r="I120" s="230">
        <v>246.47</v>
      </c>
    </row>
    <row r="121" spans="2:9" ht="33.75">
      <c r="B121" s="92" t="s">
        <v>406</v>
      </c>
      <c r="C121" s="317" t="s">
        <v>147</v>
      </c>
      <c r="D121" s="257">
        <v>5.3999999999999999E-2</v>
      </c>
      <c r="E121" s="50" t="s">
        <v>15</v>
      </c>
      <c r="F121" s="86">
        <v>476.68</v>
      </c>
      <c r="G121" s="87" t="s">
        <v>310</v>
      </c>
      <c r="H121" s="198">
        <v>94963</v>
      </c>
      <c r="I121" s="230">
        <v>25.74</v>
      </c>
    </row>
    <row r="122" spans="2:9" ht="15">
      <c r="B122" s="102"/>
      <c r="C122" s="102"/>
      <c r="D122" s="103"/>
      <c r="E122" s="104"/>
      <c r="F122" s="105"/>
      <c r="G122" s="104"/>
      <c r="H122" s="106" t="s">
        <v>11</v>
      </c>
      <c r="I122" s="231">
        <v>456.59</v>
      </c>
    </row>
    <row r="123" spans="2:9" ht="13.5" thickBot="1"/>
    <row r="124" spans="2:9" ht="15.75" thickBot="1">
      <c r="B124" s="470" t="s">
        <v>36</v>
      </c>
      <c r="C124" s="471"/>
      <c r="D124" s="471"/>
      <c r="E124" s="471"/>
      <c r="F124" s="471"/>
      <c r="G124" s="472"/>
      <c r="H124" s="93" t="s">
        <v>79</v>
      </c>
      <c r="I124" s="94" t="s">
        <v>80</v>
      </c>
    </row>
    <row r="125" spans="2:9" ht="32.25" customHeight="1" thickBot="1">
      <c r="B125" s="466" t="s">
        <v>240</v>
      </c>
      <c r="C125" s="467"/>
      <c r="D125" s="467"/>
      <c r="E125" s="467"/>
      <c r="F125" s="467"/>
      <c r="G125" s="468"/>
      <c r="H125" s="96" t="s">
        <v>2</v>
      </c>
      <c r="I125" s="253" t="s">
        <v>204</v>
      </c>
    </row>
    <row r="126" spans="2:9" ht="15">
      <c r="B126" s="97" t="s">
        <v>264</v>
      </c>
      <c r="C126" s="97" t="s">
        <v>265</v>
      </c>
      <c r="D126" s="98" t="s">
        <v>81</v>
      </c>
      <c r="E126" s="99" t="s">
        <v>79</v>
      </c>
      <c r="F126" s="100" t="s">
        <v>82</v>
      </c>
      <c r="G126" s="99" t="s">
        <v>83</v>
      </c>
      <c r="H126" s="99" t="s">
        <v>80</v>
      </c>
      <c r="I126" s="101" t="s">
        <v>84</v>
      </c>
    </row>
    <row r="127" spans="2:9" ht="33.75">
      <c r="B127" s="92" t="s">
        <v>462</v>
      </c>
      <c r="C127" s="317" t="s">
        <v>142</v>
      </c>
      <c r="D127" s="256">
        <v>8</v>
      </c>
      <c r="E127" s="50" t="s">
        <v>343</v>
      </c>
      <c r="F127" s="86">
        <v>0.71</v>
      </c>
      <c r="G127" s="87" t="s">
        <v>474</v>
      </c>
      <c r="H127" s="198">
        <v>13246</v>
      </c>
      <c r="I127" s="230">
        <v>5.68</v>
      </c>
    </row>
    <row r="128" spans="2:9" ht="22.5">
      <c r="B128" s="92" t="s">
        <v>464</v>
      </c>
      <c r="C128" s="317" t="s">
        <v>143</v>
      </c>
      <c r="D128" s="257">
        <v>0.57426200000000005</v>
      </c>
      <c r="E128" s="50" t="s">
        <v>342</v>
      </c>
      <c r="F128" s="86">
        <v>635.25</v>
      </c>
      <c r="G128" s="87" t="s">
        <v>474</v>
      </c>
      <c r="H128" s="198">
        <v>34723</v>
      </c>
      <c r="I128" s="230">
        <v>364.8</v>
      </c>
    </row>
    <row r="129" spans="2:9" ht="22.5">
      <c r="B129" s="92" t="s">
        <v>459</v>
      </c>
      <c r="C129" s="317" t="s">
        <v>144</v>
      </c>
      <c r="D129" s="257">
        <v>0.7</v>
      </c>
      <c r="E129" s="50" t="s">
        <v>346</v>
      </c>
      <c r="F129" s="86">
        <v>17.899999999999999</v>
      </c>
      <c r="G129" s="87" t="s">
        <v>474</v>
      </c>
      <c r="H129" s="198">
        <v>565</v>
      </c>
      <c r="I129" s="230">
        <v>12.53</v>
      </c>
    </row>
    <row r="130" spans="2:9">
      <c r="B130" s="92" t="s">
        <v>71</v>
      </c>
      <c r="C130" s="317" t="s">
        <v>145</v>
      </c>
      <c r="D130" s="256">
        <v>1.5</v>
      </c>
      <c r="E130" s="50" t="s">
        <v>14</v>
      </c>
      <c r="F130" s="86">
        <v>21.48</v>
      </c>
      <c r="G130" s="87" t="s">
        <v>310</v>
      </c>
      <c r="H130" s="192">
        <v>88316</v>
      </c>
      <c r="I130" s="230">
        <v>32.22</v>
      </c>
    </row>
    <row r="131" spans="2:9">
      <c r="B131" s="92" t="s">
        <v>70</v>
      </c>
      <c r="C131" s="317" t="s">
        <v>146</v>
      </c>
      <c r="D131" s="256">
        <v>0.5</v>
      </c>
      <c r="E131" s="50" t="s">
        <v>14</v>
      </c>
      <c r="F131" s="86">
        <v>31.03</v>
      </c>
      <c r="G131" s="87" t="s">
        <v>310</v>
      </c>
      <c r="H131" s="198">
        <v>88315</v>
      </c>
      <c r="I131" s="230">
        <v>15.52</v>
      </c>
    </row>
    <row r="132" spans="2:9" ht="22.5">
      <c r="B132" s="92" t="s">
        <v>471</v>
      </c>
      <c r="C132" s="317" t="s">
        <v>420</v>
      </c>
      <c r="D132" s="257">
        <v>3.5</v>
      </c>
      <c r="E132" s="50" t="s">
        <v>346</v>
      </c>
      <c r="F132" s="86">
        <v>80.81</v>
      </c>
      <c r="G132" s="87" t="s">
        <v>474</v>
      </c>
      <c r="H132" s="198">
        <v>7696</v>
      </c>
      <c r="I132" s="230">
        <v>282.83999999999997</v>
      </c>
    </row>
    <row r="133" spans="2:9" ht="33.75">
      <c r="B133" s="92" t="s">
        <v>406</v>
      </c>
      <c r="C133" s="317" t="s">
        <v>147</v>
      </c>
      <c r="D133" s="257">
        <v>5.3999999999999999E-2</v>
      </c>
      <c r="E133" s="50" t="s">
        <v>15</v>
      </c>
      <c r="F133" s="86">
        <v>476.68</v>
      </c>
      <c r="G133" s="87" t="s">
        <v>310</v>
      </c>
      <c r="H133" s="198">
        <v>94963</v>
      </c>
      <c r="I133" s="230">
        <v>25.74</v>
      </c>
    </row>
    <row r="134" spans="2:9" ht="15">
      <c r="B134" s="102"/>
      <c r="C134" s="102"/>
      <c r="D134" s="103"/>
      <c r="E134" s="104"/>
      <c r="F134" s="105"/>
      <c r="G134" s="104"/>
      <c r="H134" s="106" t="s">
        <v>11</v>
      </c>
      <c r="I134" s="231">
        <v>739.33</v>
      </c>
    </row>
    <row r="135" spans="2:9" ht="13.5" thickBot="1"/>
    <row r="136" spans="2:9" ht="15.75" thickBot="1">
      <c r="B136" s="470" t="s">
        <v>36</v>
      </c>
      <c r="C136" s="471"/>
      <c r="D136" s="471"/>
      <c r="E136" s="471"/>
      <c r="F136" s="471"/>
      <c r="G136" s="472"/>
      <c r="H136" s="93" t="s">
        <v>79</v>
      </c>
      <c r="I136" s="94" t="s">
        <v>80</v>
      </c>
    </row>
    <row r="137" spans="2:9" ht="31.5" customHeight="1" thickBot="1">
      <c r="B137" s="466" t="s">
        <v>497</v>
      </c>
      <c r="C137" s="467"/>
      <c r="D137" s="467"/>
      <c r="E137" s="467"/>
      <c r="F137" s="467"/>
      <c r="G137" s="468"/>
      <c r="H137" s="96" t="s">
        <v>2</v>
      </c>
      <c r="I137" s="253" t="s">
        <v>205</v>
      </c>
    </row>
    <row r="138" spans="2:9" ht="15">
      <c r="B138" s="97" t="s">
        <v>264</v>
      </c>
      <c r="C138" s="97" t="s">
        <v>265</v>
      </c>
      <c r="D138" s="98" t="s">
        <v>81</v>
      </c>
      <c r="E138" s="99" t="s">
        <v>79</v>
      </c>
      <c r="F138" s="100" t="s">
        <v>82</v>
      </c>
      <c r="G138" s="99" t="s">
        <v>83</v>
      </c>
      <c r="H138" s="99" t="s">
        <v>80</v>
      </c>
      <c r="I138" s="101" t="s">
        <v>84</v>
      </c>
    </row>
    <row r="139" spans="2:9" ht="33.75">
      <c r="B139" s="92" t="s">
        <v>462</v>
      </c>
      <c r="C139" s="317" t="s">
        <v>142</v>
      </c>
      <c r="D139" s="256">
        <v>8</v>
      </c>
      <c r="E139" s="50" t="s">
        <v>343</v>
      </c>
      <c r="F139" s="86">
        <v>0.71</v>
      </c>
      <c r="G139" s="87" t="s">
        <v>474</v>
      </c>
      <c r="H139" s="198">
        <v>13246</v>
      </c>
      <c r="I139" s="230">
        <v>5.68</v>
      </c>
    </row>
    <row r="140" spans="2:9" ht="22.5">
      <c r="B140" s="92" t="s">
        <v>464</v>
      </c>
      <c r="C140" s="317" t="s">
        <v>143</v>
      </c>
      <c r="D140" s="257">
        <v>0.49804999999999999</v>
      </c>
      <c r="E140" s="50" t="s">
        <v>342</v>
      </c>
      <c r="F140" s="86">
        <v>635.25</v>
      </c>
      <c r="G140" s="87" t="s">
        <v>474</v>
      </c>
      <c r="H140" s="198">
        <v>34723</v>
      </c>
      <c r="I140" s="230">
        <v>316.39</v>
      </c>
    </row>
    <row r="141" spans="2:9" ht="22.5">
      <c r="B141" s="92" t="s">
        <v>459</v>
      </c>
      <c r="C141" s="317" t="s">
        <v>144</v>
      </c>
      <c r="D141" s="257">
        <v>0.7</v>
      </c>
      <c r="E141" s="50" t="s">
        <v>346</v>
      </c>
      <c r="F141" s="86">
        <v>17.899999999999999</v>
      </c>
      <c r="G141" s="87" t="s">
        <v>474</v>
      </c>
      <c r="H141" s="198">
        <v>565</v>
      </c>
      <c r="I141" s="230">
        <v>12.53</v>
      </c>
    </row>
    <row r="142" spans="2:9">
      <c r="B142" s="92" t="s">
        <v>71</v>
      </c>
      <c r="C142" s="317" t="s">
        <v>145</v>
      </c>
      <c r="D142" s="256">
        <v>1.5</v>
      </c>
      <c r="E142" s="50" t="s">
        <v>14</v>
      </c>
      <c r="F142" s="86">
        <v>21.48</v>
      </c>
      <c r="G142" s="87" t="s">
        <v>310</v>
      </c>
      <c r="H142" s="192">
        <v>88316</v>
      </c>
      <c r="I142" s="230">
        <v>32.22</v>
      </c>
    </row>
    <row r="143" spans="2:9">
      <c r="B143" s="92" t="s">
        <v>70</v>
      </c>
      <c r="C143" s="317" t="s">
        <v>146</v>
      </c>
      <c r="D143" s="256">
        <v>0.5</v>
      </c>
      <c r="E143" s="50" t="s">
        <v>14</v>
      </c>
      <c r="F143" s="86">
        <v>31.03</v>
      </c>
      <c r="G143" s="87" t="s">
        <v>310</v>
      </c>
      <c r="H143" s="198">
        <v>88315</v>
      </c>
      <c r="I143" s="230">
        <v>15.52</v>
      </c>
    </row>
    <row r="144" spans="2:9" ht="22.5">
      <c r="B144" s="92" t="s">
        <v>471</v>
      </c>
      <c r="C144" s="317" t="s">
        <v>419</v>
      </c>
      <c r="D144" s="257">
        <v>3.7</v>
      </c>
      <c r="E144" s="50" t="s">
        <v>346</v>
      </c>
      <c r="F144" s="86">
        <v>80.81</v>
      </c>
      <c r="G144" s="87" t="s">
        <v>474</v>
      </c>
      <c r="H144" s="198">
        <v>7696</v>
      </c>
      <c r="I144" s="230">
        <v>299</v>
      </c>
    </row>
    <row r="145" spans="2:9" ht="33.75">
      <c r="B145" s="92" t="s">
        <v>406</v>
      </c>
      <c r="C145" s="317" t="s">
        <v>147</v>
      </c>
      <c r="D145" s="257">
        <v>5.3999999999999999E-2</v>
      </c>
      <c r="E145" s="50" t="s">
        <v>15</v>
      </c>
      <c r="F145" s="86">
        <v>476.68</v>
      </c>
      <c r="G145" s="87" t="s">
        <v>310</v>
      </c>
      <c r="H145" s="198">
        <v>94963</v>
      </c>
      <c r="I145" s="230">
        <v>25.74</v>
      </c>
    </row>
    <row r="146" spans="2:9" ht="15">
      <c r="B146" s="102"/>
      <c r="C146" s="102"/>
      <c r="D146" s="103"/>
      <c r="E146" s="104"/>
      <c r="F146" s="105"/>
      <c r="G146" s="104"/>
      <c r="H146" s="106" t="s">
        <v>11</v>
      </c>
      <c r="I146" s="231">
        <v>707.08</v>
      </c>
    </row>
    <row r="147" spans="2:9" ht="13.5" thickBot="1"/>
    <row r="148" spans="2:9" ht="15.75" thickBot="1">
      <c r="B148" s="470" t="s">
        <v>36</v>
      </c>
      <c r="C148" s="471"/>
      <c r="D148" s="471"/>
      <c r="E148" s="471"/>
      <c r="F148" s="471"/>
      <c r="G148" s="472"/>
      <c r="H148" s="93" t="s">
        <v>79</v>
      </c>
      <c r="I148" s="94" t="s">
        <v>80</v>
      </c>
    </row>
    <row r="149" spans="2:9" ht="15" customHeight="1" thickBot="1">
      <c r="B149" s="466" t="s">
        <v>494</v>
      </c>
      <c r="C149" s="467"/>
      <c r="D149" s="467"/>
      <c r="E149" s="467"/>
      <c r="F149" s="467"/>
      <c r="G149" s="468"/>
      <c r="H149" s="96" t="s">
        <v>15</v>
      </c>
      <c r="I149" s="253" t="s">
        <v>206</v>
      </c>
    </row>
    <row r="150" spans="2:9" ht="15">
      <c r="B150" s="97" t="s">
        <v>264</v>
      </c>
      <c r="C150" s="97" t="s">
        <v>265</v>
      </c>
      <c r="D150" s="98" t="s">
        <v>81</v>
      </c>
      <c r="E150" s="99" t="s">
        <v>79</v>
      </c>
      <c r="F150" s="100" t="s">
        <v>82</v>
      </c>
      <c r="G150" s="99" t="s">
        <v>83</v>
      </c>
      <c r="H150" s="99" t="s">
        <v>80</v>
      </c>
      <c r="I150" s="101" t="s">
        <v>84</v>
      </c>
    </row>
    <row r="151" spans="2:9" ht="67.5">
      <c r="B151" s="92" t="s">
        <v>156</v>
      </c>
      <c r="C151" s="317" t="s">
        <v>135</v>
      </c>
      <c r="D151" s="228">
        <v>0.56000000000000005</v>
      </c>
      <c r="E151" s="50" t="s">
        <v>16</v>
      </c>
      <c r="F151" s="86">
        <v>132.6</v>
      </c>
      <c r="G151" s="87" t="s">
        <v>310</v>
      </c>
      <c r="H151" s="52">
        <v>5680</v>
      </c>
      <c r="I151" s="226">
        <v>74.260000000000005</v>
      </c>
    </row>
    <row r="152" spans="2:9" ht="67.5">
      <c r="B152" s="92" t="s">
        <v>170</v>
      </c>
      <c r="C152" s="317" t="s">
        <v>135</v>
      </c>
      <c r="D152" s="228">
        <v>0.12</v>
      </c>
      <c r="E152" s="50" t="s">
        <v>19</v>
      </c>
      <c r="F152" s="86">
        <v>56.38</v>
      </c>
      <c r="G152" s="87" t="s">
        <v>310</v>
      </c>
      <c r="H152" s="52">
        <v>5681</v>
      </c>
      <c r="I152" s="226">
        <v>6.77</v>
      </c>
    </row>
    <row r="153" spans="2:9">
      <c r="B153" s="92" t="s">
        <v>71</v>
      </c>
      <c r="C153" s="317" t="s">
        <v>188</v>
      </c>
      <c r="D153" s="228">
        <v>0.68</v>
      </c>
      <c r="E153" s="50" t="s">
        <v>14</v>
      </c>
      <c r="F153" s="86">
        <v>21.48</v>
      </c>
      <c r="G153" s="87" t="s">
        <v>310</v>
      </c>
      <c r="H153" s="52">
        <v>88316</v>
      </c>
      <c r="I153" s="226">
        <v>14.61</v>
      </c>
    </row>
    <row r="154" spans="2:9" ht="15">
      <c r="B154" s="102"/>
      <c r="C154" s="102"/>
      <c r="D154" s="103"/>
      <c r="E154" s="104"/>
      <c r="F154" s="105"/>
      <c r="G154" s="104"/>
      <c r="H154" s="106" t="s">
        <v>11</v>
      </c>
      <c r="I154" s="232">
        <v>95.64</v>
      </c>
    </row>
    <row r="155" spans="2:9" ht="13.5" thickBot="1"/>
    <row r="156" spans="2:9" ht="15.75" thickBot="1">
      <c r="B156" s="470" t="s">
        <v>36</v>
      </c>
      <c r="C156" s="471"/>
      <c r="D156" s="471"/>
      <c r="E156" s="471"/>
      <c r="F156" s="471"/>
      <c r="G156" s="472"/>
      <c r="H156" s="93" t="s">
        <v>79</v>
      </c>
      <c r="I156" s="94" t="s">
        <v>80</v>
      </c>
    </row>
    <row r="157" spans="2:9" ht="15.75" thickBot="1">
      <c r="B157" s="466" t="s">
        <v>241</v>
      </c>
      <c r="C157" s="467"/>
      <c r="D157" s="467"/>
      <c r="E157" s="467"/>
      <c r="F157" s="467"/>
      <c r="G157" s="468"/>
      <c r="H157" s="96" t="s">
        <v>15</v>
      </c>
      <c r="I157" s="253" t="s">
        <v>207</v>
      </c>
    </row>
    <row r="158" spans="2:9" ht="15">
      <c r="B158" s="97" t="s">
        <v>264</v>
      </c>
      <c r="C158" s="97" t="s">
        <v>265</v>
      </c>
      <c r="D158" s="98" t="s">
        <v>81</v>
      </c>
      <c r="E158" s="99" t="s">
        <v>79</v>
      </c>
      <c r="F158" s="100" t="s">
        <v>82</v>
      </c>
      <c r="G158" s="99" t="s">
        <v>83</v>
      </c>
      <c r="H158" s="99" t="s">
        <v>80</v>
      </c>
      <c r="I158" s="101" t="s">
        <v>84</v>
      </c>
    </row>
    <row r="159" spans="2:9" ht="67.5">
      <c r="B159" s="92" t="s">
        <v>156</v>
      </c>
      <c r="C159" s="317" t="s">
        <v>135</v>
      </c>
      <c r="D159" s="228">
        <v>0.7</v>
      </c>
      <c r="E159" s="50" t="s">
        <v>16</v>
      </c>
      <c r="F159" s="86">
        <v>132.6</v>
      </c>
      <c r="G159" s="87" t="s">
        <v>310</v>
      </c>
      <c r="H159" s="52">
        <v>5680</v>
      </c>
      <c r="I159" s="226">
        <v>92.82</v>
      </c>
    </row>
    <row r="160" spans="2:9" ht="67.5">
      <c r="B160" s="92" t="s">
        <v>156</v>
      </c>
      <c r="C160" s="317" t="s">
        <v>135</v>
      </c>
      <c r="D160" s="228">
        <v>0.15</v>
      </c>
      <c r="E160" s="50" t="s">
        <v>16</v>
      </c>
      <c r="F160" s="86">
        <v>132.6</v>
      </c>
      <c r="G160" s="87" t="s">
        <v>310</v>
      </c>
      <c r="H160" s="52">
        <v>5680</v>
      </c>
      <c r="I160" s="226">
        <v>19.89</v>
      </c>
    </row>
    <row r="161" spans="2:9">
      <c r="B161" s="92" t="s">
        <v>71</v>
      </c>
      <c r="C161" s="317" t="s">
        <v>188</v>
      </c>
      <c r="D161" s="228">
        <v>0.85</v>
      </c>
      <c r="E161" s="50" t="s">
        <v>14</v>
      </c>
      <c r="F161" s="86">
        <v>21.48</v>
      </c>
      <c r="G161" s="87" t="s">
        <v>310</v>
      </c>
      <c r="H161" s="52">
        <v>88316</v>
      </c>
      <c r="I161" s="226">
        <v>18.260000000000002</v>
      </c>
    </row>
    <row r="162" spans="2:9" ht="15">
      <c r="B162" s="102"/>
      <c r="C162" s="102"/>
      <c r="D162" s="103"/>
      <c r="E162" s="104"/>
      <c r="F162" s="105"/>
      <c r="G162" s="104"/>
      <c r="H162" s="106" t="s">
        <v>11</v>
      </c>
      <c r="I162" s="232">
        <v>130.97</v>
      </c>
    </row>
    <row r="163" spans="2:9" ht="13.5" thickBot="1"/>
    <row r="164" spans="2:9" ht="15.75" thickBot="1">
      <c r="B164" s="470" t="s">
        <v>36</v>
      </c>
      <c r="C164" s="471"/>
      <c r="D164" s="471"/>
      <c r="E164" s="471"/>
      <c r="F164" s="471"/>
      <c r="G164" s="472"/>
      <c r="H164" s="93" t="s">
        <v>79</v>
      </c>
      <c r="I164" s="94" t="s">
        <v>80</v>
      </c>
    </row>
    <row r="165" spans="2:9" ht="15.75" thickBot="1">
      <c r="B165" s="466" t="s">
        <v>242</v>
      </c>
      <c r="C165" s="467"/>
      <c r="D165" s="467"/>
      <c r="E165" s="467"/>
      <c r="F165" s="467"/>
      <c r="G165" s="468"/>
      <c r="H165" s="96" t="s">
        <v>15</v>
      </c>
      <c r="I165" s="253" t="s">
        <v>208</v>
      </c>
    </row>
    <row r="166" spans="2:9" ht="15">
      <c r="B166" s="97" t="s">
        <v>264</v>
      </c>
      <c r="C166" s="97" t="s">
        <v>265</v>
      </c>
      <c r="D166" s="98" t="s">
        <v>81</v>
      </c>
      <c r="E166" s="99" t="s">
        <v>79</v>
      </c>
      <c r="F166" s="100" t="s">
        <v>82</v>
      </c>
      <c r="G166" s="99" t="s">
        <v>83</v>
      </c>
      <c r="H166" s="99" t="s">
        <v>80</v>
      </c>
      <c r="I166" s="101" t="s">
        <v>84</v>
      </c>
    </row>
    <row r="167" spans="2:9" ht="33.75">
      <c r="B167" s="92" t="s">
        <v>155</v>
      </c>
      <c r="C167" s="317" t="s">
        <v>135</v>
      </c>
      <c r="D167" s="228">
        <v>4.3999999999999997E-2</v>
      </c>
      <c r="E167" s="50" t="s">
        <v>16</v>
      </c>
      <c r="F167" s="86">
        <v>209.09</v>
      </c>
      <c r="G167" s="87" t="s">
        <v>310</v>
      </c>
      <c r="H167" s="52">
        <v>5631</v>
      </c>
      <c r="I167" s="226">
        <v>9.1999999999999993</v>
      </c>
    </row>
    <row r="168" spans="2:9" ht="33.75">
      <c r="B168" s="92" t="s">
        <v>169</v>
      </c>
      <c r="C168" s="317" t="s">
        <v>135</v>
      </c>
      <c r="D168" s="228">
        <v>1.2E-2</v>
      </c>
      <c r="E168" s="50" t="s">
        <v>19</v>
      </c>
      <c r="F168" s="86">
        <v>83.67</v>
      </c>
      <c r="G168" s="87" t="s">
        <v>310</v>
      </c>
      <c r="H168" s="52">
        <v>5632</v>
      </c>
      <c r="I168" s="226">
        <v>1</v>
      </c>
    </row>
    <row r="169" spans="2:9" ht="22.5">
      <c r="B169" s="92" t="s">
        <v>158</v>
      </c>
      <c r="C169" s="317" t="s">
        <v>209</v>
      </c>
      <c r="D169" s="228">
        <v>0.6</v>
      </c>
      <c r="E169" s="50" t="s">
        <v>16</v>
      </c>
      <c r="F169" s="86">
        <v>26.73</v>
      </c>
      <c r="G169" s="87" t="s">
        <v>310</v>
      </c>
      <c r="H169" s="52">
        <v>5795</v>
      </c>
      <c r="I169" s="226">
        <v>16.04</v>
      </c>
    </row>
    <row r="170" spans="2:9" ht="22.5">
      <c r="B170" s="92" t="s">
        <v>176</v>
      </c>
      <c r="C170" s="317" t="s">
        <v>209</v>
      </c>
      <c r="D170" s="228">
        <v>0.4</v>
      </c>
      <c r="E170" s="50" t="s">
        <v>19</v>
      </c>
      <c r="F170" s="86">
        <v>25.12</v>
      </c>
      <c r="G170" s="87" t="s">
        <v>310</v>
      </c>
      <c r="H170" s="52">
        <v>5952</v>
      </c>
      <c r="I170" s="226">
        <v>10.050000000000001</v>
      </c>
    </row>
    <row r="171" spans="2:9">
      <c r="B171" s="92" t="s">
        <v>71</v>
      </c>
      <c r="C171" s="317" t="s">
        <v>188</v>
      </c>
      <c r="D171" s="228">
        <v>1.056</v>
      </c>
      <c r="E171" s="50" t="s">
        <v>14</v>
      </c>
      <c r="F171" s="86">
        <v>21.48</v>
      </c>
      <c r="G171" s="87" t="s">
        <v>310</v>
      </c>
      <c r="H171" s="52">
        <v>88316</v>
      </c>
      <c r="I171" s="226">
        <v>22.68</v>
      </c>
    </row>
    <row r="172" spans="2:9" ht="15">
      <c r="B172" s="102"/>
      <c r="C172" s="102"/>
      <c r="D172" s="103"/>
      <c r="E172" s="104"/>
      <c r="F172" s="105"/>
      <c r="G172" s="104"/>
      <c r="H172" s="106" t="s">
        <v>11</v>
      </c>
      <c r="I172" s="232">
        <v>58.97</v>
      </c>
    </row>
    <row r="173" spans="2:9" ht="15.75" thickBot="1">
      <c r="B173" s="151"/>
      <c r="C173" s="151"/>
      <c r="D173" s="152"/>
      <c r="E173" s="153"/>
      <c r="F173" s="154"/>
      <c r="G173" s="153"/>
      <c r="H173" s="155"/>
      <c r="I173" s="227"/>
    </row>
    <row r="174" spans="2:9" ht="15.75" thickBot="1">
      <c r="B174" s="470" t="s">
        <v>36</v>
      </c>
      <c r="C174" s="471"/>
      <c r="D174" s="471"/>
      <c r="E174" s="471"/>
      <c r="F174" s="471"/>
      <c r="G174" s="472"/>
      <c r="H174" s="93" t="s">
        <v>79</v>
      </c>
      <c r="I174" s="94" t="s">
        <v>80</v>
      </c>
    </row>
    <row r="175" spans="2:9" ht="15.75" thickBot="1">
      <c r="B175" s="466" t="s">
        <v>243</v>
      </c>
      <c r="C175" s="467"/>
      <c r="D175" s="467"/>
      <c r="E175" s="467"/>
      <c r="F175" s="467"/>
      <c r="G175" s="468"/>
      <c r="H175" s="96" t="s">
        <v>15</v>
      </c>
      <c r="I175" s="253" t="s">
        <v>210</v>
      </c>
    </row>
    <row r="176" spans="2:9" ht="15">
      <c r="B176" s="97" t="s">
        <v>264</v>
      </c>
      <c r="C176" s="97" t="s">
        <v>265</v>
      </c>
      <c r="D176" s="98" t="s">
        <v>81</v>
      </c>
      <c r="E176" s="99" t="s">
        <v>79</v>
      </c>
      <c r="F176" s="100" t="s">
        <v>82</v>
      </c>
      <c r="G176" s="99" t="s">
        <v>83</v>
      </c>
      <c r="H176" s="99" t="s">
        <v>80</v>
      </c>
      <c r="I176" s="101" t="s">
        <v>84</v>
      </c>
    </row>
    <row r="177" spans="1:9" ht="33.75">
      <c r="B177" s="92" t="s">
        <v>155</v>
      </c>
      <c r="C177" s="317" t="s">
        <v>135</v>
      </c>
      <c r="D177" s="228">
        <v>0.8</v>
      </c>
      <c r="E177" s="50" t="s">
        <v>16</v>
      </c>
      <c r="F177" s="86">
        <v>209.09</v>
      </c>
      <c r="G177" s="87" t="s">
        <v>310</v>
      </c>
      <c r="H177" s="52">
        <v>5631</v>
      </c>
      <c r="I177" s="226">
        <v>167.27</v>
      </c>
    </row>
    <row r="178" spans="1:9" ht="33.75">
      <c r="B178" s="92" t="s">
        <v>169</v>
      </c>
      <c r="C178" s="317" t="s">
        <v>135</v>
      </c>
      <c r="D178" s="228">
        <v>0.2</v>
      </c>
      <c r="E178" s="50" t="s">
        <v>19</v>
      </c>
      <c r="F178" s="86">
        <v>83.67</v>
      </c>
      <c r="G178" s="87" t="s">
        <v>310</v>
      </c>
      <c r="H178" s="52">
        <v>5632</v>
      </c>
      <c r="I178" s="226">
        <v>16.73</v>
      </c>
    </row>
    <row r="179" spans="1:9">
      <c r="B179" s="92" t="s">
        <v>71</v>
      </c>
      <c r="C179" s="317" t="s">
        <v>188</v>
      </c>
      <c r="D179" s="228">
        <v>3</v>
      </c>
      <c r="E179" s="50" t="s">
        <v>14</v>
      </c>
      <c r="F179" s="86">
        <v>21.48</v>
      </c>
      <c r="G179" s="87" t="s">
        <v>310</v>
      </c>
      <c r="H179" s="52">
        <v>88316</v>
      </c>
      <c r="I179" s="226">
        <v>64.44</v>
      </c>
    </row>
    <row r="180" spans="1:9" ht="15">
      <c r="B180" s="102"/>
      <c r="C180" s="102"/>
      <c r="D180" s="103"/>
      <c r="E180" s="104"/>
      <c r="F180" s="105"/>
      <c r="G180" s="104"/>
      <c r="H180" s="106" t="s">
        <v>11</v>
      </c>
      <c r="I180" s="232">
        <v>248.44</v>
      </c>
    </row>
    <row r="181" spans="1:9" ht="13.5" thickBot="1"/>
    <row r="182" spans="1:9" ht="15.75" thickBot="1">
      <c r="A182" s="95"/>
      <c r="B182" s="470" t="s">
        <v>36</v>
      </c>
      <c r="C182" s="471"/>
      <c r="D182" s="471"/>
      <c r="E182" s="471"/>
      <c r="F182" s="471"/>
      <c r="G182" s="472"/>
      <c r="H182" s="93" t="s">
        <v>79</v>
      </c>
      <c r="I182" s="94" t="s">
        <v>80</v>
      </c>
    </row>
    <row r="183" spans="1:9" ht="15.75" thickBot="1">
      <c r="A183" s="95"/>
      <c r="B183" s="466" t="s">
        <v>244</v>
      </c>
      <c r="C183" s="467"/>
      <c r="D183" s="467"/>
      <c r="E183" s="467"/>
      <c r="F183" s="467"/>
      <c r="G183" s="468"/>
      <c r="H183" s="96" t="s">
        <v>15</v>
      </c>
      <c r="I183" s="253" t="s">
        <v>223</v>
      </c>
    </row>
    <row r="184" spans="1:9" ht="15">
      <c r="B184" s="97" t="s">
        <v>264</v>
      </c>
      <c r="C184" s="97" t="s">
        <v>265</v>
      </c>
      <c r="D184" s="98" t="s">
        <v>81</v>
      </c>
      <c r="E184" s="99" t="s">
        <v>79</v>
      </c>
      <c r="F184" s="100" t="s">
        <v>82</v>
      </c>
      <c r="G184" s="99" t="s">
        <v>83</v>
      </c>
      <c r="H184" s="99" t="s">
        <v>80</v>
      </c>
      <c r="I184" s="101" t="s">
        <v>84</v>
      </c>
    </row>
    <row r="185" spans="1:9">
      <c r="B185" s="92" t="s">
        <v>71</v>
      </c>
      <c r="C185" s="317" t="s">
        <v>97</v>
      </c>
      <c r="D185" s="254">
        <v>0.25</v>
      </c>
      <c r="E185" s="50" t="s">
        <v>14</v>
      </c>
      <c r="F185" s="86">
        <v>21.48</v>
      </c>
      <c r="G185" s="87" t="s">
        <v>310</v>
      </c>
      <c r="H185" s="50">
        <v>88316</v>
      </c>
      <c r="I185" s="260">
        <v>5.37</v>
      </c>
    </row>
    <row r="186" spans="1:9" ht="67.5">
      <c r="B186" s="92" t="s">
        <v>156</v>
      </c>
      <c r="C186" s="317" t="s">
        <v>135</v>
      </c>
      <c r="D186" s="228">
        <v>0.03</v>
      </c>
      <c r="E186" s="50" t="s">
        <v>16</v>
      </c>
      <c r="F186" s="86">
        <v>132.6</v>
      </c>
      <c r="G186" s="87" t="s">
        <v>310</v>
      </c>
      <c r="H186" s="52">
        <v>5680</v>
      </c>
      <c r="I186" s="261">
        <v>3.98</v>
      </c>
    </row>
    <row r="187" spans="1:9">
      <c r="B187" s="92" t="s">
        <v>250</v>
      </c>
      <c r="C187" s="317" t="s">
        <v>10</v>
      </c>
      <c r="D187" s="255">
        <v>1.02</v>
      </c>
      <c r="E187" s="50" t="s">
        <v>15</v>
      </c>
      <c r="F187" s="86">
        <v>59.5</v>
      </c>
      <c r="G187" s="87" t="s">
        <v>218</v>
      </c>
      <c r="H187" s="53" t="s">
        <v>28</v>
      </c>
      <c r="I187" s="260">
        <v>60.69</v>
      </c>
    </row>
    <row r="188" spans="1:9" ht="15">
      <c r="B188" s="102"/>
      <c r="C188" s="102"/>
      <c r="D188" s="103"/>
      <c r="E188" s="104"/>
      <c r="F188" s="105"/>
      <c r="G188" s="104"/>
      <c r="H188" s="106" t="s">
        <v>11</v>
      </c>
      <c r="I188" s="112">
        <v>70.040000000000006</v>
      </c>
    </row>
    <row r="189" spans="1:9" ht="15.75" thickBot="1">
      <c r="B189" s="151"/>
      <c r="C189" s="151"/>
      <c r="D189" s="152"/>
      <c r="E189" s="153"/>
      <c r="F189" s="154"/>
      <c r="G189" s="153"/>
      <c r="H189" s="155"/>
      <c r="I189" s="262"/>
    </row>
    <row r="190" spans="1:9" ht="15.75" thickBot="1">
      <c r="B190" s="470" t="s">
        <v>36</v>
      </c>
      <c r="C190" s="471"/>
      <c r="D190" s="471"/>
      <c r="E190" s="471"/>
      <c r="F190" s="471"/>
      <c r="G190" s="472"/>
      <c r="H190" s="93" t="s">
        <v>79</v>
      </c>
      <c r="I190" s="94" t="s">
        <v>80</v>
      </c>
    </row>
    <row r="191" spans="1:9" ht="31.5" customHeight="1" thickBot="1">
      <c r="B191" s="466" t="s">
        <v>266</v>
      </c>
      <c r="C191" s="467"/>
      <c r="D191" s="467"/>
      <c r="E191" s="467"/>
      <c r="F191" s="467"/>
      <c r="G191" s="468"/>
      <c r="H191" s="96" t="s">
        <v>2</v>
      </c>
      <c r="I191" s="253" t="s">
        <v>267</v>
      </c>
    </row>
    <row r="192" spans="1:9" ht="15">
      <c r="B192" s="97" t="s">
        <v>264</v>
      </c>
      <c r="C192" s="97" t="s">
        <v>265</v>
      </c>
      <c r="D192" s="98" t="s">
        <v>81</v>
      </c>
      <c r="E192" s="99" t="s">
        <v>79</v>
      </c>
      <c r="F192" s="100" t="s">
        <v>82</v>
      </c>
      <c r="G192" s="99" t="s">
        <v>83</v>
      </c>
      <c r="H192" s="99" t="s">
        <v>80</v>
      </c>
      <c r="I192" s="101" t="s">
        <v>84</v>
      </c>
    </row>
    <row r="193" spans="2:9" ht="33.75">
      <c r="B193" s="92" t="s">
        <v>462</v>
      </c>
      <c r="C193" s="317" t="s">
        <v>142</v>
      </c>
      <c r="D193" s="256">
        <v>12</v>
      </c>
      <c r="E193" s="50" t="s">
        <v>343</v>
      </c>
      <c r="F193" s="86">
        <v>0.71</v>
      </c>
      <c r="G193" s="87" t="s">
        <v>474</v>
      </c>
      <c r="H193" s="198">
        <v>13246</v>
      </c>
      <c r="I193" s="230">
        <v>8.52</v>
      </c>
    </row>
    <row r="194" spans="2:9" ht="22.5">
      <c r="B194" s="92" t="s">
        <v>464</v>
      </c>
      <c r="C194" s="317" t="s">
        <v>143</v>
      </c>
      <c r="D194" s="257">
        <v>0.52173000000000003</v>
      </c>
      <c r="E194" s="50" t="s">
        <v>342</v>
      </c>
      <c r="F194" s="86">
        <v>635.25</v>
      </c>
      <c r="G194" s="87" t="s">
        <v>474</v>
      </c>
      <c r="H194" s="198">
        <v>34723</v>
      </c>
      <c r="I194" s="230">
        <v>331.43</v>
      </c>
    </row>
    <row r="195" spans="2:9" ht="22.5">
      <c r="B195" s="92" t="s">
        <v>459</v>
      </c>
      <c r="C195" s="317" t="s">
        <v>144</v>
      </c>
      <c r="D195" s="257">
        <v>1.0499999999999998</v>
      </c>
      <c r="E195" s="50" t="s">
        <v>346</v>
      </c>
      <c r="F195" s="86">
        <v>17.899999999999999</v>
      </c>
      <c r="G195" s="87" t="s">
        <v>474</v>
      </c>
      <c r="H195" s="198">
        <v>565</v>
      </c>
      <c r="I195" s="230">
        <v>18.8</v>
      </c>
    </row>
    <row r="196" spans="2:9">
      <c r="B196" s="92" t="s">
        <v>71</v>
      </c>
      <c r="C196" s="317" t="s">
        <v>145</v>
      </c>
      <c r="D196" s="256">
        <v>1.6</v>
      </c>
      <c r="E196" s="50" t="s">
        <v>14</v>
      </c>
      <c r="F196" s="86">
        <v>21.48</v>
      </c>
      <c r="G196" s="87" t="s">
        <v>310</v>
      </c>
      <c r="H196" s="192">
        <v>88316</v>
      </c>
      <c r="I196" s="230">
        <v>34.369999999999997</v>
      </c>
    </row>
    <row r="197" spans="2:9">
      <c r="B197" s="92" t="s">
        <v>70</v>
      </c>
      <c r="C197" s="317" t="s">
        <v>146</v>
      </c>
      <c r="D197" s="256">
        <v>0.7</v>
      </c>
      <c r="E197" s="50" t="s">
        <v>14</v>
      </c>
      <c r="F197" s="86">
        <v>31.03</v>
      </c>
      <c r="G197" s="87" t="s">
        <v>310</v>
      </c>
      <c r="H197" s="198">
        <v>88315</v>
      </c>
      <c r="I197" s="230">
        <v>21.72</v>
      </c>
    </row>
    <row r="198" spans="2:9" ht="22.5">
      <c r="B198" s="92" t="s">
        <v>471</v>
      </c>
      <c r="C198" s="317" t="s">
        <v>418</v>
      </c>
      <c r="D198" s="257">
        <v>3.9</v>
      </c>
      <c r="E198" s="50" t="s">
        <v>346</v>
      </c>
      <c r="F198" s="86">
        <v>80.81</v>
      </c>
      <c r="G198" s="87" t="s">
        <v>474</v>
      </c>
      <c r="H198" s="198">
        <v>7696</v>
      </c>
      <c r="I198" s="230">
        <v>315.16000000000003</v>
      </c>
    </row>
    <row r="199" spans="2:9" ht="33.75">
      <c r="B199" s="92" t="s">
        <v>406</v>
      </c>
      <c r="C199" s="317" t="s">
        <v>147</v>
      </c>
      <c r="D199" s="257">
        <v>5.3999999999999999E-2</v>
      </c>
      <c r="E199" s="50" t="s">
        <v>15</v>
      </c>
      <c r="F199" s="86">
        <v>476.68</v>
      </c>
      <c r="G199" s="87" t="s">
        <v>310</v>
      </c>
      <c r="H199" s="198">
        <v>94963</v>
      </c>
      <c r="I199" s="230">
        <v>25.74</v>
      </c>
    </row>
    <row r="200" spans="2:9" ht="15">
      <c r="B200" s="102"/>
      <c r="C200" s="102"/>
      <c r="D200" s="103"/>
      <c r="E200" s="104"/>
      <c r="F200" s="105"/>
      <c r="G200" s="104"/>
      <c r="H200" s="106" t="s">
        <v>11</v>
      </c>
      <c r="I200" s="231">
        <v>755.74</v>
      </c>
    </row>
    <row r="201" spans="2:9" ht="13.5" thickBot="1"/>
    <row r="202" spans="2:9" ht="15.75" thickBot="1">
      <c r="B202" s="475" t="s">
        <v>36</v>
      </c>
      <c r="C202" s="476"/>
      <c r="D202" s="476"/>
      <c r="E202" s="476"/>
      <c r="F202" s="476"/>
      <c r="G202" s="477"/>
      <c r="H202" s="200" t="s">
        <v>79</v>
      </c>
      <c r="I202" s="201" t="s">
        <v>80</v>
      </c>
    </row>
    <row r="203" spans="2:9" ht="15.75" thickBot="1">
      <c r="B203" s="478" t="s">
        <v>270</v>
      </c>
      <c r="C203" s="479"/>
      <c r="D203" s="479"/>
      <c r="E203" s="479"/>
      <c r="F203" s="479"/>
      <c r="G203" s="480"/>
      <c r="H203" s="202" t="s">
        <v>15</v>
      </c>
      <c r="I203" s="299" t="s">
        <v>268</v>
      </c>
    </row>
    <row r="204" spans="2:9" ht="15">
      <c r="B204" s="97" t="s">
        <v>264</v>
      </c>
      <c r="C204" s="97" t="s">
        <v>265</v>
      </c>
      <c r="D204" s="203" t="s">
        <v>81</v>
      </c>
      <c r="E204" s="204" t="s">
        <v>79</v>
      </c>
      <c r="F204" s="205" t="s">
        <v>82</v>
      </c>
      <c r="G204" s="204" t="s">
        <v>83</v>
      </c>
      <c r="H204" s="204" t="s">
        <v>80</v>
      </c>
      <c r="I204" s="206" t="s">
        <v>84</v>
      </c>
    </row>
    <row r="205" spans="2:9" ht="33.75">
      <c r="B205" s="317" t="s">
        <v>252</v>
      </c>
      <c r="C205" s="317" t="s">
        <v>271</v>
      </c>
      <c r="D205" s="254">
        <v>1.1000000000000001</v>
      </c>
      <c r="E205" s="50" t="s">
        <v>15</v>
      </c>
      <c r="F205" s="86">
        <v>59.5</v>
      </c>
      <c r="G205" s="87" t="s">
        <v>218</v>
      </c>
      <c r="H205" s="50" t="s">
        <v>30</v>
      </c>
      <c r="I205" s="83">
        <v>65.45</v>
      </c>
    </row>
    <row r="206" spans="2:9" ht="33.75">
      <c r="B206" s="317" t="s">
        <v>251</v>
      </c>
      <c r="C206" s="317" t="s">
        <v>272</v>
      </c>
      <c r="D206" s="254">
        <v>0.3</v>
      </c>
      <c r="E206" s="50" t="s">
        <v>15</v>
      </c>
      <c r="F206" s="86">
        <v>59.5</v>
      </c>
      <c r="G206" s="87" t="s">
        <v>218</v>
      </c>
      <c r="H206" s="50" t="s">
        <v>29</v>
      </c>
      <c r="I206" s="83">
        <v>17.850000000000001</v>
      </c>
    </row>
    <row r="207" spans="2:9" ht="33.75">
      <c r="B207" s="317" t="s">
        <v>155</v>
      </c>
      <c r="C207" s="317" t="s">
        <v>273</v>
      </c>
      <c r="D207" s="254">
        <v>1.9E-2</v>
      </c>
      <c r="E207" s="50" t="s">
        <v>16</v>
      </c>
      <c r="F207" s="86">
        <v>206.01</v>
      </c>
      <c r="G207" s="87" t="s">
        <v>310</v>
      </c>
      <c r="H207" s="50">
        <v>5631</v>
      </c>
      <c r="I207" s="83">
        <f>D207*F207</f>
        <v>3.9141899999999996</v>
      </c>
    </row>
    <row r="208" spans="2:9" ht="33.75">
      <c r="B208" s="317" t="s">
        <v>169</v>
      </c>
      <c r="C208" s="317" t="s">
        <v>274</v>
      </c>
      <c r="D208" s="254">
        <v>4.4999999999999998E-2</v>
      </c>
      <c r="E208" s="50" t="s">
        <v>19</v>
      </c>
      <c r="F208" s="86">
        <v>82.72</v>
      </c>
      <c r="G208" s="87" t="s">
        <v>310</v>
      </c>
      <c r="H208" s="50">
        <v>5632</v>
      </c>
      <c r="I208" s="83">
        <f t="shared" ref="I208:I212" si="0">D208*F208</f>
        <v>3.7223999999999999</v>
      </c>
    </row>
    <row r="209" spans="2:9" ht="45">
      <c r="B209" s="317" t="s">
        <v>157</v>
      </c>
      <c r="C209" s="317" t="s">
        <v>275</v>
      </c>
      <c r="D209" s="254">
        <v>8.9999999999999993E-3</v>
      </c>
      <c r="E209" s="50" t="s">
        <v>16</v>
      </c>
      <c r="F209" s="86">
        <v>134.88</v>
      </c>
      <c r="G209" s="87" t="s">
        <v>310</v>
      </c>
      <c r="H209" s="50">
        <v>5684</v>
      </c>
      <c r="I209" s="83">
        <f t="shared" si="0"/>
        <v>1.2139199999999999</v>
      </c>
    </row>
    <row r="210" spans="2:9" ht="45">
      <c r="B210" s="317" t="s">
        <v>171</v>
      </c>
      <c r="C210" s="317" t="s">
        <v>276</v>
      </c>
      <c r="D210" s="254">
        <v>5.5E-2</v>
      </c>
      <c r="E210" s="50" t="s">
        <v>19</v>
      </c>
      <c r="F210" s="86">
        <v>48.15</v>
      </c>
      <c r="G210" s="87" t="s">
        <v>310</v>
      </c>
      <c r="H210" s="50">
        <v>5685</v>
      </c>
      <c r="I210" s="83">
        <f t="shared" si="0"/>
        <v>2.64825</v>
      </c>
    </row>
    <row r="211" spans="2:9" ht="33.75">
      <c r="B211" s="317" t="s">
        <v>161</v>
      </c>
      <c r="C211" s="317" t="s">
        <v>277</v>
      </c>
      <c r="D211" s="254">
        <v>1.0999999999999999E-2</v>
      </c>
      <c r="E211" s="50" t="s">
        <v>16</v>
      </c>
      <c r="F211" s="86">
        <v>253.57</v>
      </c>
      <c r="G211" s="87" t="s">
        <v>310</v>
      </c>
      <c r="H211" s="50">
        <v>5932</v>
      </c>
      <c r="I211" s="83">
        <f t="shared" si="0"/>
        <v>2.7892699999999997</v>
      </c>
    </row>
    <row r="212" spans="2:9" ht="33.75">
      <c r="B212" s="317" t="s">
        <v>174</v>
      </c>
      <c r="C212" s="317" t="s">
        <v>278</v>
      </c>
      <c r="D212" s="254">
        <v>5.2999999999999999E-2</v>
      </c>
      <c r="E212" s="50" t="s">
        <v>19</v>
      </c>
      <c r="F212" s="86">
        <v>90.88</v>
      </c>
      <c r="G212" s="87" t="s">
        <v>310</v>
      </c>
      <c r="H212" s="50">
        <v>5934</v>
      </c>
      <c r="I212" s="83">
        <f t="shared" si="0"/>
        <v>4.8166399999999996</v>
      </c>
    </row>
    <row r="213" spans="2:9">
      <c r="B213" s="317" t="s">
        <v>71</v>
      </c>
      <c r="C213" s="317" t="s">
        <v>145</v>
      </c>
      <c r="D213" s="254">
        <v>6.4000000000000001E-2</v>
      </c>
      <c r="E213" s="50" t="s">
        <v>14</v>
      </c>
      <c r="F213" s="86">
        <v>21.48</v>
      </c>
      <c r="G213" s="87" t="s">
        <v>310</v>
      </c>
      <c r="H213" s="50">
        <v>88316</v>
      </c>
      <c r="I213" s="83">
        <f>D213*F213</f>
        <v>1.3747200000000002</v>
      </c>
    </row>
    <row r="214" spans="2:9" ht="15">
      <c r="B214" s="207"/>
      <c r="C214" s="207"/>
      <c r="D214" s="208"/>
      <c r="E214" s="209"/>
      <c r="F214" s="210"/>
      <c r="G214" s="209"/>
      <c r="H214" s="211" t="s">
        <v>11</v>
      </c>
      <c r="I214" s="112">
        <f>I205+I206+I207+I208+I209+I210+I211+I212+I213</f>
        <v>103.77939000000001</v>
      </c>
    </row>
    <row r="215" spans="2:9" ht="13.5" thickBot="1">
      <c r="B215" s="263"/>
      <c r="C215" s="263"/>
      <c r="D215" s="264"/>
      <c r="E215" s="265"/>
      <c r="F215" s="266"/>
      <c r="I215" s="10"/>
    </row>
    <row r="216" spans="2:9" ht="15.75" thickBot="1">
      <c r="B216" s="475" t="s">
        <v>36</v>
      </c>
      <c r="C216" s="476"/>
      <c r="D216" s="476"/>
      <c r="E216" s="476"/>
      <c r="F216" s="476"/>
      <c r="G216" s="477"/>
      <c r="H216" s="200" t="s">
        <v>79</v>
      </c>
      <c r="I216" s="201" t="s">
        <v>80</v>
      </c>
    </row>
    <row r="217" spans="2:9" ht="15.75" thickBot="1">
      <c r="B217" s="478" t="s">
        <v>279</v>
      </c>
      <c r="C217" s="479"/>
      <c r="D217" s="479"/>
      <c r="E217" s="479"/>
      <c r="F217" s="479"/>
      <c r="G217" s="480"/>
      <c r="H217" s="202" t="s">
        <v>15</v>
      </c>
      <c r="I217" s="299" t="s">
        <v>269</v>
      </c>
    </row>
    <row r="218" spans="2:9" ht="15">
      <c r="B218" s="97" t="s">
        <v>264</v>
      </c>
      <c r="C218" s="97" t="s">
        <v>265</v>
      </c>
      <c r="D218" s="203" t="s">
        <v>81</v>
      </c>
      <c r="E218" s="204" t="s">
        <v>79</v>
      </c>
      <c r="F218" s="205" t="s">
        <v>82</v>
      </c>
      <c r="G218" s="204" t="s">
        <v>83</v>
      </c>
      <c r="H218" s="204" t="s">
        <v>80</v>
      </c>
      <c r="I218" s="206" t="s">
        <v>84</v>
      </c>
    </row>
    <row r="219" spans="2:9" ht="45">
      <c r="B219" s="317" t="s">
        <v>157</v>
      </c>
      <c r="C219" s="317" t="s">
        <v>275</v>
      </c>
      <c r="D219" s="254">
        <v>8.9999999999999993E-3</v>
      </c>
      <c r="E219" s="50" t="s">
        <v>16</v>
      </c>
      <c r="F219" s="86">
        <v>134.88</v>
      </c>
      <c r="G219" s="87" t="s">
        <v>310</v>
      </c>
      <c r="H219" s="50">
        <v>5684</v>
      </c>
      <c r="I219" s="83">
        <f>D219*F219</f>
        <v>1.2139199999999999</v>
      </c>
    </row>
    <row r="220" spans="2:9" ht="45">
      <c r="B220" s="317" t="s">
        <v>171</v>
      </c>
      <c r="C220" s="317" t="s">
        <v>276</v>
      </c>
      <c r="D220" s="254">
        <v>2.1000000000000001E-2</v>
      </c>
      <c r="E220" s="50" t="s">
        <v>19</v>
      </c>
      <c r="F220" s="86">
        <v>48.15</v>
      </c>
      <c r="G220" s="87" t="s">
        <v>310</v>
      </c>
      <c r="H220" s="50">
        <v>5685</v>
      </c>
      <c r="I220" s="83">
        <f t="shared" ref="I220:I238" si="1">D220*F220</f>
        <v>1.01115</v>
      </c>
    </row>
    <row r="221" spans="2:9" ht="56.25">
      <c r="B221" s="317" t="s">
        <v>160</v>
      </c>
      <c r="C221" s="317" t="s">
        <v>280</v>
      </c>
      <c r="D221" s="254">
        <v>2E-3</v>
      </c>
      <c r="E221" s="50" t="s">
        <v>16</v>
      </c>
      <c r="F221" s="86">
        <v>306.91000000000003</v>
      </c>
      <c r="G221" s="87" t="s">
        <v>310</v>
      </c>
      <c r="H221" s="50">
        <v>5901</v>
      </c>
      <c r="I221" s="83">
        <f t="shared" si="1"/>
        <v>0.61382000000000003</v>
      </c>
    </row>
    <row r="222" spans="2:9" ht="56.25">
      <c r="B222" s="317" t="s">
        <v>173</v>
      </c>
      <c r="C222" s="317" t="s">
        <v>281</v>
      </c>
      <c r="D222" s="254">
        <v>2.8000000000000001E-2</v>
      </c>
      <c r="E222" s="50" t="s">
        <v>19</v>
      </c>
      <c r="F222" s="86">
        <v>62.76</v>
      </c>
      <c r="G222" s="87" t="s">
        <v>310</v>
      </c>
      <c r="H222" s="50">
        <v>5903</v>
      </c>
      <c r="I222" s="83">
        <f t="shared" si="1"/>
        <v>1.75728</v>
      </c>
    </row>
    <row r="223" spans="2:9" ht="33.75">
      <c r="B223" s="317" t="s">
        <v>161</v>
      </c>
      <c r="C223" s="317" t="s">
        <v>277</v>
      </c>
      <c r="D223" s="254">
        <v>8.0000000000000002E-3</v>
      </c>
      <c r="E223" s="50" t="s">
        <v>16</v>
      </c>
      <c r="F223" s="86">
        <v>253.57</v>
      </c>
      <c r="G223" s="87" t="s">
        <v>310</v>
      </c>
      <c r="H223" s="50">
        <v>5932</v>
      </c>
      <c r="I223" s="83">
        <f t="shared" si="1"/>
        <v>2.0285600000000001</v>
      </c>
    </row>
    <row r="224" spans="2:9" ht="33.75">
      <c r="B224" s="317" t="s">
        <v>174</v>
      </c>
      <c r="C224" s="317" t="s">
        <v>278</v>
      </c>
      <c r="D224" s="254">
        <v>2.1999999999999999E-2</v>
      </c>
      <c r="E224" s="50" t="s">
        <v>19</v>
      </c>
      <c r="F224" s="86">
        <v>90.88</v>
      </c>
      <c r="G224" s="87" t="s">
        <v>310</v>
      </c>
      <c r="H224" s="50">
        <v>5934</v>
      </c>
      <c r="I224" s="83">
        <f t="shared" si="1"/>
        <v>1.9993599999999998</v>
      </c>
    </row>
    <row r="225" spans="2:9" ht="22.5">
      <c r="B225" s="317" t="s">
        <v>71</v>
      </c>
      <c r="C225" s="317" t="s">
        <v>282</v>
      </c>
      <c r="D225" s="254">
        <v>0.03</v>
      </c>
      <c r="E225" s="50" t="s">
        <v>14</v>
      </c>
      <c r="F225" s="86">
        <v>21.48</v>
      </c>
      <c r="G225" s="87" t="s">
        <v>310</v>
      </c>
      <c r="H225" s="50">
        <v>88316</v>
      </c>
      <c r="I225" s="83">
        <f t="shared" si="1"/>
        <v>0.64439999999999997</v>
      </c>
    </row>
    <row r="226" spans="2:9" ht="45">
      <c r="B226" s="317" t="s">
        <v>184</v>
      </c>
      <c r="C226" s="317" t="s">
        <v>283</v>
      </c>
      <c r="D226" s="254">
        <v>4.0000000000000001E-3</v>
      </c>
      <c r="E226" s="50" t="s">
        <v>16</v>
      </c>
      <c r="F226" s="86">
        <v>178</v>
      </c>
      <c r="G226" s="87" t="s">
        <v>310</v>
      </c>
      <c r="H226" s="50">
        <v>96463</v>
      </c>
      <c r="I226" s="83">
        <f t="shared" si="1"/>
        <v>0.71199999999999997</v>
      </c>
    </row>
    <row r="227" spans="2:9" ht="45">
      <c r="B227" s="317" t="s">
        <v>185</v>
      </c>
      <c r="C227" s="317" t="s">
        <v>284</v>
      </c>
      <c r="D227" s="254">
        <v>2.5999999999999999E-2</v>
      </c>
      <c r="E227" s="50" t="s">
        <v>19</v>
      </c>
      <c r="F227" s="86">
        <v>65.459999999999994</v>
      </c>
      <c r="G227" s="87" t="s">
        <v>310</v>
      </c>
      <c r="H227" s="50">
        <v>96464</v>
      </c>
      <c r="I227" s="83">
        <f t="shared" si="1"/>
        <v>1.7019599999999997</v>
      </c>
    </row>
    <row r="228" spans="2:9" ht="33.75">
      <c r="B228" s="317" t="s">
        <v>250</v>
      </c>
      <c r="C228" s="317" t="s">
        <v>285</v>
      </c>
      <c r="D228" s="254">
        <v>0.2606</v>
      </c>
      <c r="E228" s="50" t="s">
        <v>15</v>
      </c>
      <c r="F228" s="86">
        <v>59.5</v>
      </c>
      <c r="G228" s="87" t="s">
        <v>218</v>
      </c>
      <c r="H228" s="50" t="s">
        <v>28</v>
      </c>
      <c r="I228" s="83">
        <f t="shared" si="1"/>
        <v>15.505699999999999</v>
      </c>
    </row>
    <row r="229" spans="2:9" ht="33.75">
      <c r="B229" s="317" t="s">
        <v>433</v>
      </c>
      <c r="C229" s="317" t="s">
        <v>434</v>
      </c>
      <c r="D229" s="254">
        <v>0.53080000000000005</v>
      </c>
      <c r="E229" s="50" t="s">
        <v>15</v>
      </c>
      <c r="F229" s="86">
        <v>59.5</v>
      </c>
      <c r="G229" s="87" t="s">
        <v>218</v>
      </c>
      <c r="H229" s="50" t="s">
        <v>432</v>
      </c>
      <c r="I229" s="83">
        <f t="shared" si="1"/>
        <v>31.582600000000003</v>
      </c>
    </row>
    <row r="230" spans="2:9" ht="33.75">
      <c r="B230" s="317" t="s">
        <v>249</v>
      </c>
      <c r="C230" s="317" t="s">
        <v>286</v>
      </c>
      <c r="D230" s="254">
        <v>0.14699999999999999</v>
      </c>
      <c r="E230" s="50" t="s">
        <v>15</v>
      </c>
      <c r="F230" s="86">
        <v>59.5</v>
      </c>
      <c r="G230" s="87" t="s">
        <v>218</v>
      </c>
      <c r="H230" s="50" t="s">
        <v>27</v>
      </c>
      <c r="I230" s="83">
        <f t="shared" si="1"/>
        <v>8.7464999999999993</v>
      </c>
    </row>
    <row r="231" spans="2:9" ht="33.75">
      <c r="B231" s="317" t="s">
        <v>251</v>
      </c>
      <c r="C231" s="317" t="s">
        <v>272</v>
      </c>
      <c r="D231" s="254">
        <v>0.52829999999999999</v>
      </c>
      <c r="E231" s="50" t="s">
        <v>15</v>
      </c>
      <c r="F231" s="86">
        <v>59.5</v>
      </c>
      <c r="G231" s="87" t="s">
        <v>218</v>
      </c>
      <c r="H231" s="50" t="s">
        <v>29</v>
      </c>
      <c r="I231" s="83">
        <f t="shared" si="1"/>
        <v>31.43385</v>
      </c>
    </row>
    <row r="232" spans="2:9" ht="33.75">
      <c r="B232" s="317" t="s">
        <v>162</v>
      </c>
      <c r="C232" s="317" t="s">
        <v>287</v>
      </c>
      <c r="D232" s="254">
        <v>1.2E-2</v>
      </c>
      <c r="E232" s="50" t="s">
        <v>16</v>
      </c>
      <c r="F232" s="86">
        <v>199.3</v>
      </c>
      <c r="G232" s="87" t="s">
        <v>310</v>
      </c>
      <c r="H232" s="50">
        <v>5940</v>
      </c>
      <c r="I232" s="83">
        <f t="shared" si="1"/>
        <v>2.3916000000000004</v>
      </c>
    </row>
    <row r="233" spans="2:9" ht="33.75">
      <c r="B233" s="317" t="s">
        <v>175</v>
      </c>
      <c r="C233" s="317" t="s">
        <v>288</v>
      </c>
      <c r="D233" s="254">
        <v>4.1999999999999997E-3</v>
      </c>
      <c r="E233" s="50" t="s">
        <v>19</v>
      </c>
      <c r="F233" s="86">
        <v>80.06</v>
      </c>
      <c r="G233" s="87" t="s">
        <v>310</v>
      </c>
      <c r="H233" s="50">
        <v>5942</v>
      </c>
      <c r="I233" s="83">
        <f t="shared" si="1"/>
        <v>0.336252</v>
      </c>
    </row>
    <row r="234" spans="2:9" ht="22.5">
      <c r="B234" s="317" t="s">
        <v>71</v>
      </c>
      <c r="C234" s="317" t="s">
        <v>289</v>
      </c>
      <c r="D234" s="254">
        <v>1.6199999999999999E-2</v>
      </c>
      <c r="E234" s="50" t="s">
        <v>14</v>
      </c>
      <c r="F234" s="86">
        <v>21.48</v>
      </c>
      <c r="G234" s="87" t="s">
        <v>310</v>
      </c>
      <c r="H234" s="50">
        <v>88316</v>
      </c>
      <c r="I234" s="83">
        <f t="shared" si="1"/>
        <v>0.34797600000000001</v>
      </c>
    </row>
    <row r="235" spans="2:9" ht="22.5">
      <c r="B235" s="317" t="s">
        <v>116</v>
      </c>
      <c r="C235" s="317" t="s">
        <v>435</v>
      </c>
      <c r="D235" s="254">
        <v>8.0999999999999996E-3</v>
      </c>
      <c r="E235" s="50" t="s">
        <v>14</v>
      </c>
      <c r="F235" s="86">
        <v>37.92</v>
      </c>
      <c r="G235" s="87" t="s">
        <v>310</v>
      </c>
      <c r="H235" s="50">
        <v>90776</v>
      </c>
      <c r="I235" s="83">
        <f t="shared" si="1"/>
        <v>0.30715199999999998</v>
      </c>
    </row>
    <row r="236" spans="2:9" ht="33.75">
      <c r="B236" s="317" t="s">
        <v>168</v>
      </c>
      <c r="C236" s="317" t="s">
        <v>290</v>
      </c>
      <c r="D236" s="254">
        <v>6.3E-3</v>
      </c>
      <c r="E236" s="50" t="s">
        <v>16</v>
      </c>
      <c r="F236" s="86">
        <v>175.08</v>
      </c>
      <c r="G236" s="87" t="s">
        <v>310</v>
      </c>
      <c r="H236" s="50">
        <v>93427</v>
      </c>
      <c r="I236" s="83">
        <f t="shared" si="1"/>
        <v>1.1030040000000001</v>
      </c>
    </row>
    <row r="237" spans="2:9" ht="33.75">
      <c r="B237" s="317" t="s">
        <v>125</v>
      </c>
      <c r="C237" s="317" t="s">
        <v>291</v>
      </c>
      <c r="D237" s="254">
        <v>6.3E-3</v>
      </c>
      <c r="E237" s="50" t="s">
        <v>16</v>
      </c>
      <c r="F237" s="86">
        <v>303.26</v>
      </c>
      <c r="G237" s="87" t="s">
        <v>310</v>
      </c>
      <c r="H237" s="50">
        <v>95121</v>
      </c>
      <c r="I237" s="83">
        <f t="shared" si="1"/>
        <v>1.9105379999999998</v>
      </c>
    </row>
    <row r="238" spans="2:9" ht="33.75">
      <c r="B238" s="317" t="s">
        <v>126</v>
      </c>
      <c r="C238" s="317" t="s">
        <v>436</v>
      </c>
      <c r="D238" s="254">
        <v>1.8E-3</v>
      </c>
      <c r="E238" s="50" t="s">
        <v>19</v>
      </c>
      <c r="F238" s="86">
        <v>186.56</v>
      </c>
      <c r="G238" s="87" t="s">
        <v>310</v>
      </c>
      <c r="H238" s="50">
        <v>95122</v>
      </c>
      <c r="I238" s="83">
        <f t="shared" si="1"/>
        <v>0.335808</v>
      </c>
    </row>
    <row r="239" spans="2:9" ht="15">
      <c r="B239" s="207"/>
      <c r="C239" s="207"/>
      <c r="D239" s="208"/>
      <c r="E239" s="209"/>
      <c r="F239" s="210"/>
      <c r="G239" s="209"/>
      <c r="H239" s="211" t="s">
        <v>11</v>
      </c>
      <c r="I239" s="112">
        <f>I219+I220+I221+I222+I223+I224+I225+I226+I227+I228+I229+I230+I231+I232+I233+I234+I235+I236+I237+I238</f>
        <v>105.68343</v>
      </c>
    </row>
    <row r="240" spans="2:9" ht="13.5" thickBot="1">
      <c r="B240" s="263"/>
      <c r="C240" s="263"/>
      <c r="D240" s="264"/>
      <c r="E240" s="265"/>
      <c r="F240" s="266"/>
      <c r="I240" s="10"/>
    </row>
    <row r="241" spans="1:9" ht="15.75" thickBot="1">
      <c r="B241" s="470" t="s">
        <v>36</v>
      </c>
      <c r="C241" s="471"/>
      <c r="D241" s="471"/>
      <c r="E241" s="471"/>
      <c r="F241" s="471"/>
      <c r="G241" s="472"/>
      <c r="H241" s="93" t="s">
        <v>79</v>
      </c>
      <c r="I241" s="94" t="s">
        <v>80</v>
      </c>
    </row>
    <row r="242" spans="1:9" ht="15.75" thickBot="1">
      <c r="B242" s="466" t="s">
        <v>298</v>
      </c>
      <c r="C242" s="467"/>
      <c r="D242" s="467"/>
      <c r="E242" s="467"/>
      <c r="F242" s="467"/>
      <c r="G242" s="468"/>
      <c r="H242" s="96" t="s">
        <v>12</v>
      </c>
      <c r="I242" s="253" t="s">
        <v>293</v>
      </c>
    </row>
    <row r="243" spans="1:9" ht="15">
      <c r="B243" s="97" t="s">
        <v>264</v>
      </c>
      <c r="C243" s="97" t="s">
        <v>265</v>
      </c>
      <c r="D243" s="98" t="s">
        <v>81</v>
      </c>
      <c r="E243" s="99" t="s">
        <v>79</v>
      </c>
      <c r="F243" s="100" t="s">
        <v>82</v>
      </c>
      <c r="G243" s="99" t="s">
        <v>83</v>
      </c>
      <c r="H243" s="99" t="s">
        <v>80</v>
      </c>
      <c r="I243" s="101" t="s">
        <v>84</v>
      </c>
    </row>
    <row r="244" spans="1:9" ht="22.5">
      <c r="B244" s="92" t="s">
        <v>461</v>
      </c>
      <c r="C244" s="317" t="s">
        <v>295</v>
      </c>
      <c r="D244" s="254">
        <v>0.03</v>
      </c>
      <c r="E244" s="50" t="s">
        <v>344</v>
      </c>
      <c r="F244" s="86">
        <v>2.25</v>
      </c>
      <c r="G244" s="87" t="s">
        <v>474</v>
      </c>
      <c r="H244" s="192">
        <v>7247</v>
      </c>
      <c r="I244" s="83">
        <v>7.0000000000000007E-2</v>
      </c>
    </row>
    <row r="245" spans="1:9" ht="22.5">
      <c r="B245" s="92" t="s">
        <v>460</v>
      </c>
      <c r="C245" s="317" t="s">
        <v>296</v>
      </c>
      <c r="D245" s="254">
        <v>0.03</v>
      </c>
      <c r="E245" s="50" t="s">
        <v>344</v>
      </c>
      <c r="F245" s="86">
        <v>2.25</v>
      </c>
      <c r="G245" s="87" t="s">
        <v>474</v>
      </c>
      <c r="H245" s="50">
        <v>7252</v>
      </c>
      <c r="I245" s="83">
        <v>7.0000000000000007E-2</v>
      </c>
    </row>
    <row r="246" spans="1:9" ht="22.5">
      <c r="B246" s="92" t="s">
        <v>65</v>
      </c>
      <c r="C246" s="317" t="s">
        <v>294</v>
      </c>
      <c r="D246" s="254">
        <v>0.06</v>
      </c>
      <c r="E246" s="50" t="s">
        <v>14</v>
      </c>
      <c r="F246" s="86">
        <v>13.63</v>
      </c>
      <c r="G246" s="87" t="s">
        <v>310</v>
      </c>
      <c r="H246" s="50">
        <v>88253</v>
      </c>
      <c r="I246" s="83">
        <v>0.82</v>
      </c>
    </row>
    <row r="247" spans="1:9">
      <c r="B247" s="92" t="s">
        <v>119</v>
      </c>
      <c r="C247" s="317" t="s">
        <v>297</v>
      </c>
      <c r="D247" s="254">
        <v>0.03</v>
      </c>
      <c r="E247" s="50" t="s">
        <v>14</v>
      </c>
      <c r="F247" s="86">
        <v>27.9</v>
      </c>
      <c r="G247" s="87" t="s">
        <v>310</v>
      </c>
      <c r="H247" s="50">
        <v>90781</v>
      </c>
      <c r="I247" s="83">
        <v>0.84</v>
      </c>
    </row>
    <row r="248" spans="1:9" ht="15">
      <c r="B248" s="102"/>
      <c r="C248" s="102"/>
      <c r="D248" s="103"/>
      <c r="E248" s="104"/>
      <c r="F248" s="105"/>
      <c r="G248" s="104"/>
      <c r="H248" s="106" t="s">
        <v>11</v>
      </c>
      <c r="I248" s="113">
        <v>1.7999999999999998</v>
      </c>
    </row>
    <row r="249" spans="1:9" ht="13.5" thickBot="1">
      <c r="B249" s="263"/>
      <c r="C249" s="263"/>
      <c r="D249" s="264"/>
      <c r="E249" s="265"/>
      <c r="F249" s="266"/>
      <c r="I249" s="10"/>
    </row>
    <row r="250" spans="1:9" ht="15.75" thickBot="1">
      <c r="A250" s="95"/>
      <c r="B250" s="470" t="s">
        <v>36</v>
      </c>
      <c r="C250" s="471"/>
      <c r="D250" s="471"/>
      <c r="E250" s="471"/>
      <c r="F250" s="471"/>
      <c r="G250" s="472"/>
      <c r="H250" s="93" t="s">
        <v>79</v>
      </c>
      <c r="I250" s="94" t="s">
        <v>80</v>
      </c>
    </row>
    <row r="251" spans="1:9" ht="28.5" customHeight="1" thickBot="1">
      <c r="A251" s="95"/>
      <c r="B251" s="466" t="s">
        <v>532</v>
      </c>
      <c r="C251" s="467"/>
      <c r="D251" s="467"/>
      <c r="E251" s="467"/>
      <c r="F251" s="467"/>
      <c r="G251" s="468"/>
      <c r="H251" s="96" t="s">
        <v>2</v>
      </c>
      <c r="I251" s="253" t="s">
        <v>299</v>
      </c>
    </row>
    <row r="252" spans="1:9" ht="15">
      <c r="B252" s="97" t="s">
        <v>264</v>
      </c>
      <c r="C252" s="97" t="s">
        <v>265</v>
      </c>
      <c r="D252" s="98" t="s">
        <v>81</v>
      </c>
      <c r="E252" s="99" t="s">
        <v>79</v>
      </c>
      <c r="F252" s="100" t="s">
        <v>82</v>
      </c>
      <c r="G252" s="99" t="s">
        <v>83</v>
      </c>
      <c r="H252" s="99" t="s">
        <v>80</v>
      </c>
      <c r="I252" s="101" t="s">
        <v>84</v>
      </c>
    </row>
    <row r="253" spans="1:9" ht="45">
      <c r="B253" s="92" t="s">
        <v>438</v>
      </c>
      <c r="C253" s="317" t="s">
        <v>87</v>
      </c>
      <c r="D253" s="228">
        <v>4.6220889999999999</v>
      </c>
      <c r="E253" s="50" t="s">
        <v>13</v>
      </c>
      <c r="F253" s="86">
        <v>104.77</v>
      </c>
      <c r="G253" s="87" t="s">
        <v>310</v>
      </c>
      <c r="H253" s="52">
        <v>103318</v>
      </c>
      <c r="I253" s="86">
        <v>484.26</v>
      </c>
    </row>
    <row r="254" spans="1:9" ht="45">
      <c r="B254" s="92" t="s">
        <v>455</v>
      </c>
      <c r="C254" s="317" t="s">
        <v>57</v>
      </c>
      <c r="D254" s="228">
        <v>4.6220889999999999</v>
      </c>
      <c r="E254" s="50" t="s">
        <v>13</v>
      </c>
      <c r="F254" s="86">
        <v>5.29</v>
      </c>
      <c r="G254" s="87" t="s">
        <v>310</v>
      </c>
      <c r="H254" s="52">
        <v>87878</v>
      </c>
      <c r="I254" s="86">
        <v>24.45</v>
      </c>
    </row>
    <row r="255" spans="1:9" ht="67.5">
      <c r="B255" s="92" t="s">
        <v>181</v>
      </c>
      <c r="C255" s="317" t="s">
        <v>61</v>
      </c>
      <c r="D255" s="228">
        <v>4.6220889999999999</v>
      </c>
      <c r="E255" s="50" t="s">
        <v>13</v>
      </c>
      <c r="F255" s="86">
        <v>31.11</v>
      </c>
      <c r="G255" s="87" t="s">
        <v>310</v>
      </c>
      <c r="H255" s="52">
        <v>87545</v>
      </c>
      <c r="I255" s="86">
        <v>143.79</v>
      </c>
    </row>
    <row r="256" spans="1:9" ht="33.75">
      <c r="B256" s="92" t="s">
        <v>246</v>
      </c>
      <c r="C256" s="317" t="s">
        <v>86</v>
      </c>
      <c r="D256" s="228">
        <v>0.36976700000000001</v>
      </c>
      <c r="E256" s="50" t="s">
        <v>245</v>
      </c>
      <c r="F256" s="86">
        <v>434.38</v>
      </c>
      <c r="G256" s="87" t="s">
        <v>221</v>
      </c>
      <c r="H256" s="52">
        <v>1106057</v>
      </c>
      <c r="I256" s="86">
        <v>160.62</v>
      </c>
    </row>
    <row r="257" spans="1:9" ht="45">
      <c r="B257" s="92" t="s">
        <v>457</v>
      </c>
      <c r="C257" s="317" t="s">
        <v>182</v>
      </c>
      <c r="D257" s="228">
        <v>7.7565999999999996E-2</v>
      </c>
      <c r="E257" s="50" t="s">
        <v>15</v>
      </c>
      <c r="F257" s="86">
        <v>4163.1400000000003</v>
      </c>
      <c r="G257" s="87" t="s">
        <v>310</v>
      </c>
      <c r="H257" s="50">
        <v>104489</v>
      </c>
      <c r="I257" s="86">
        <v>322.92</v>
      </c>
    </row>
    <row r="258" spans="1:9" ht="22.5">
      <c r="B258" s="92" t="s">
        <v>246</v>
      </c>
      <c r="C258" s="317" t="s">
        <v>58</v>
      </c>
      <c r="D258" s="228">
        <v>0.10584</v>
      </c>
      <c r="E258" s="50" t="s">
        <v>245</v>
      </c>
      <c r="F258" s="86">
        <v>434.38</v>
      </c>
      <c r="G258" s="87" t="s">
        <v>221</v>
      </c>
      <c r="H258" s="50">
        <v>1106057</v>
      </c>
      <c r="I258" s="86">
        <v>45.97</v>
      </c>
    </row>
    <row r="259" spans="1:9" ht="33.75">
      <c r="B259" s="92" t="s">
        <v>470</v>
      </c>
      <c r="C259" s="317" t="s">
        <v>304</v>
      </c>
      <c r="D259" s="228">
        <v>1</v>
      </c>
      <c r="E259" s="50" t="s">
        <v>343</v>
      </c>
      <c r="F259" s="86">
        <v>775.58</v>
      </c>
      <c r="G259" s="87" t="s">
        <v>474</v>
      </c>
      <c r="H259" s="50">
        <v>21090</v>
      </c>
      <c r="I259" s="86">
        <v>775.58</v>
      </c>
    </row>
    <row r="260" spans="1:9" ht="15">
      <c r="B260" s="102"/>
      <c r="C260" s="102"/>
      <c r="D260" s="103"/>
      <c r="E260" s="104"/>
      <c r="F260" s="105"/>
      <c r="G260" s="104"/>
      <c r="H260" s="106" t="s">
        <v>11</v>
      </c>
      <c r="I260" s="112">
        <v>1957.59</v>
      </c>
    </row>
    <row r="261" spans="1:9" ht="16.5" customHeight="1" thickBot="1">
      <c r="B261" s="151"/>
      <c r="C261" s="151"/>
      <c r="D261" s="152"/>
      <c r="E261" s="153"/>
      <c r="F261" s="154"/>
      <c r="G261" s="153"/>
      <c r="H261" s="155"/>
      <c r="I261" s="229"/>
    </row>
    <row r="262" spans="1:9" ht="15.75" thickBot="1">
      <c r="A262" s="95"/>
      <c r="B262" s="470" t="s">
        <v>36</v>
      </c>
      <c r="C262" s="471"/>
      <c r="D262" s="471"/>
      <c r="E262" s="471"/>
      <c r="F262" s="471"/>
      <c r="G262" s="472"/>
      <c r="H262" s="93" t="s">
        <v>79</v>
      </c>
      <c r="I262" s="94" t="s">
        <v>80</v>
      </c>
    </row>
    <row r="263" spans="1:9" ht="19.5" customHeight="1" thickBot="1">
      <c r="A263" s="95"/>
      <c r="B263" s="466" t="s">
        <v>311</v>
      </c>
      <c r="C263" s="467"/>
      <c r="D263" s="467"/>
      <c r="E263" s="467"/>
      <c r="F263" s="467"/>
      <c r="G263" s="468"/>
      <c r="H263" s="96" t="s">
        <v>13</v>
      </c>
      <c r="I263" s="253" t="s">
        <v>305</v>
      </c>
    </row>
    <row r="264" spans="1:9" ht="15">
      <c r="B264" s="97" t="s">
        <v>264</v>
      </c>
      <c r="C264" s="97" t="s">
        <v>265</v>
      </c>
      <c r="D264" s="98" t="s">
        <v>81</v>
      </c>
      <c r="E264" s="99" t="s">
        <v>79</v>
      </c>
      <c r="F264" s="100" t="s">
        <v>82</v>
      </c>
      <c r="G264" s="99" t="s">
        <v>83</v>
      </c>
      <c r="H264" s="99" t="s">
        <v>80</v>
      </c>
      <c r="I264" s="101" t="s">
        <v>84</v>
      </c>
    </row>
    <row r="265" spans="1:9" ht="33.75">
      <c r="B265" s="92" t="s">
        <v>469</v>
      </c>
      <c r="C265" s="317" t="s">
        <v>589</v>
      </c>
      <c r="D265" s="228">
        <v>1</v>
      </c>
      <c r="E265" s="50" t="s">
        <v>346</v>
      </c>
      <c r="F265" s="86">
        <v>13.09</v>
      </c>
      <c r="G265" s="87" t="s">
        <v>474</v>
      </c>
      <c r="H265" s="52">
        <v>4417</v>
      </c>
      <c r="I265" s="86">
        <v>13.09</v>
      </c>
    </row>
    <row r="266" spans="1:9" ht="22.5">
      <c r="B266" s="92" t="s">
        <v>466</v>
      </c>
      <c r="C266" s="317" t="s">
        <v>590</v>
      </c>
      <c r="D266" s="228">
        <v>4</v>
      </c>
      <c r="E266" s="50" t="s">
        <v>346</v>
      </c>
      <c r="F266" s="86">
        <v>8.1300000000000008</v>
      </c>
      <c r="G266" s="87" t="s">
        <v>474</v>
      </c>
      <c r="H266" s="52">
        <v>4491</v>
      </c>
      <c r="I266" s="86">
        <v>32.520000000000003</v>
      </c>
    </row>
    <row r="267" spans="1:9" ht="33.75">
      <c r="B267" s="92" t="s">
        <v>463</v>
      </c>
      <c r="C267" s="317" t="s">
        <v>591</v>
      </c>
      <c r="D267" s="228">
        <v>1</v>
      </c>
      <c r="E267" s="50" t="s">
        <v>342</v>
      </c>
      <c r="F267" s="86">
        <v>275</v>
      </c>
      <c r="G267" s="87" t="s">
        <v>474</v>
      </c>
      <c r="H267" s="52">
        <v>4813</v>
      </c>
      <c r="I267" s="86">
        <v>275</v>
      </c>
    </row>
    <row r="268" spans="1:9">
      <c r="B268" s="92" t="s">
        <v>467</v>
      </c>
      <c r="C268" s="317" t="s">
        <v>592</v>
      </c>
      <c r="D268" s="228">
        <v>0.11</v>
      </c>
      <c r="E268" s="50" t="s">
        <v>345</v>
      </c>
      <c r="F268" s="86">
        <v>20.79</v>
      </c>
      <c r="G268" s="87" t="s">
        <v>474</v>
      </c>
      <c r="H268" s="52">
        <v>5075</v>
      </c>
      <c r="I268" s="86">
        <v>2.29</v>
      </c>
    </row>
    <row r="269" spans="1:9" ht="22.5">
      <c r="B269" s="92" t="s">
        <v>67</v>
      </c>
      <c r="C269" s="317" t="s">
        <v>593</v>
      </c>
      <c r="D269" s="228">
        <v>1</v>
      </c>
      <c r="E269" s="50" t="s">
        <v>14</v>
      </c>
      <c r="F269" s="86">
        <v>29.63</v>
      </c>
      <c r="G269" s="87" t="s">
        <v>310</v>
      </c>
      <c r="H269" s="50">
        <v>88262</v>
      </c>
      <c r="I269" s="86">
        <v>29.63</v>
      </c>
    </row>
    <row r="270" spans="1:9">
      <c r="B270" s="92" t="s">
        <v>71</v>
      </c>
      <c r="C270" s="317" t="s">
        <v>594</v>
      </c>
      <c r="D270" s="228">
        <v>1</v>
      </c>
      <c r="E270" s="50" t="s">
        <v>14</v>
      </c>
      <c r="F270" s="86">
        <v>21.48</v>
      </c>
      <c r="G270" s="87" t="s">
        <v>310</v>
      </c>
      <c r="H270" s="50">
        <v>88316</v>
      </c>
      <c r="I270" s="86">
        <v>21.48</v>
      </c>
    </row>
    <row r="271" spans="1:9" ht="15">
      <c r="B271" s="102"/>
      <c r="C271" s="102"/>
      <c r="D271" s="103"/>
      <c r="E271" s="104"/>
      <c r="F271" s="105"/>
      <c r="G271" s="104"/>
      <c r="H271" s="106" t="s">
        <v>11</v>
      </c>
      <c r="I271" s="112">
        <v>374.01</v>
      </c>
    </row>
    <row r="272" spans="1:9" ht="15.75" thickBot="1">
      <c r="B272" s="151"/>
      <c r="C272" s="151"/>
      <c r="D272" s="152"/>
      <c r="E272" s="153"/>
      <c r="F272" s="154"/>
      <c r="G272" s="153"/>
      <c r="H272" s="155"/>
      <c r="I272" s="229"/>
    </row>
    <row r="273" spans="2:9" ht="15.75" thickBot="1">
      <c r="B273" s="470" t="s">
        <v>36</v>
      </c>
      <c r="C273" s="471"/>
      <c r="D273" s="471"/>
      <c r="E273" s="471"/>
      <c r="F273" s="471"/>
      <c r="G273" s="472"/>
      <c r="H273" s="93" t="s">
        <v>79</v>
      </c>
      <c r="I273" s="94" t="s">
        <v>80</v>
      </c>
    </row>
    <row r="274" spans="2:9" ht="15.75" thickBot="1">
      <c r="B274" s="466" t="s">
        <v>312</v>
      </c>
      <c r="C274" s="467"/>
      <c r="D274" s="467"/>
      <c r="E274" s="467"/>
      <c r="F274" s="467"/>
      <c r="G274" s="468"/>
      <c r="H274" s="96" t="s">
        <v>13</v>
      </c>
      <c r="I274" s="253" t="s">
        <v>313</v>
      </c>
    </row>
    <row r="275" spans="2:9" ht="15">
      <c r="B275" s="97" t="s">
        <v>264</v>
      </c>
      <c r="C275" s="97" t="s">
        <v>265</v>
      </c>
      <c r="D275" s="98" t="s">
        <v>81</v>
      </c>
      <c r="E275" s="99" t="s">
        <v>79</v>
      </c>
      <c r="F275" s="100" t="s">
        <v>82</v>
      </c>
      <c r="G275" s="99" t="s">
        <v>83</v>
      </c>
      <c r="H275" s="99" t="s">
        <v>80</v>
      </c>
      <c r="I275" s="101" t="s">
        <v>84</v>
      </c>
    </row>
    <row r="276" spans="2:9" ht="33.75">
      <c r="B276" s="92" t="s">
        <v>468</v>
      </c>
      <c r="C276" s="317" t="s">
        <v>314</v>
      </c>
      <c r="D276" s="256">
        <v>2.8860000000000001E-3</v>
      </c>
      <c r="E276" s="50" t="s">
        <v>346</v>
      </c>
      <c r="F276" s="86">
        <v>16.97</v>
      </c>
      <c r="G276" s="87" t="s">
        <v>474</v>
      </c>
      <c r="H276" s="192">
        <v>4460</v>
      </c>
      <c r="I276" s="83">
        <v>0.05</v>
      </c>
    </row>
    <row r="277" spans="2:9" ht="22.5">
      <c r="B277" s="92" t="s">
        <v>65</v>
      </c>
      <c r="C277" s="317" t="s">
        <v>294</v>
      </c>
      <c r="D277" s="256">
        <v>2.5000000000000001E-3</v>
      </c>
      <c r="E277" s="50" t="s">
        <v>14</v>
      </c>
      <c r="F277" s="86">
        <v>13.63</v>
      </c>
      <c r="G277" s="87" t="s">
        <v>310</v>
      </c>
      <c r="H277" s="192">
        <v>88253</v>
      </c>
      <c r="I277" s="83">
        <v>0.03</v>
      </c>
    </row>
    <row r="278" spans="2:9">
      <c r="B278" s="92" t="s">
        <v>68</v>
      </c>
      <c r="C278" s="317" t="s">
        <v>315</v>
      </c>
      <c r="D278" s="256">
        <v>2.5000000000000001E-3</v>
      </c>
      <c r="E278" s="50" t="s">
        <v>14</v>
      </c>
      <c r="F278" s="86">
        <v>16.829999999999998</v>
      </c>
      <c r="G278" s="87" t="s">
        <v>310</v>
      </c>
      <c r="H278" s="192">
        <v>88288</v>
      </c>
      <c r="I278" s="83">
        <v>0.04</v>
      </c>
    </row>
    <row r="279" spans="2:9">
      <c r="B279" s="92" t="s">
        <v>71</v>
      </c>
      <c r="C279" s="317" t="s">
        <v>97</v>
      </c>
      <c r="D279" s="256">
        <v>7.4999999999999997E-3</v>
      </c>
      <c r="E279" s="50" t="s">
        <v>14</v>
      </c>
      <c r="F279" s="86">
        <v>21.48</v>
      </c>
      <c r="G279" s="87" t="s">
        <v>310</v>
      </c>
      <c r="H279" s="192">
        <v>88316</v>
      </c>
      <c r="I279" s="83">
        <v>0.16</v>
      </c>
    </row>
    <row r="280" spans="2:9" ht="22.5">
      <c r="B280" s="92" t="s">
        <v>115</v>
      </c>
      <c r="C280" s="317" t="s">
        <v>316</v>
      </c>
      <c r="D280" s="256">
        <v>2E-3</v>
      </c>
      <c r="E280" s="50" t="s">
        <v>14</v>
      </c>
      <c r="F280" s="86">
        <v>26.8</v>
      </c>
      <c r="G280" s="87" t="s">
        <v>310</v>
      </c>
      <c r="H280" s="192">
        <v>88597</v>
      </c>
      <c r="I280" s="83">
        <v>0.05</v>
      </c>
    </row>
    <row r="281" spans="2:9" ht="33.75">
      <c r="B281" s="92" t="s">
        <v>167</v>
      </c>
      <c r="C281" s="317" t="s">
        <v>317</v>
      </c>
      <c r="D281" s="256">
        <v>1E-3</v>
      </c>
      <c r="E281" s="50" t="s">
        <v>16</v>
      </c>
      <c r="F281" s="86">
        <v>75.19</v>
      </c>
      <c r="G281" s="87" t="s">
        <v>310</v>
      </c>
      <c r="H281" s="192">
        <v>92145</v>
      </c>
      <c r="I281" s="83">
        <f>D281*F281</f>
        <v>7.5189999999999993E-2</v>
      </c>
    </row>
    <row r="282" spans="2:9" ht="15">
      <c r="B282" s="102"/>
      <c r="C282" s="102"/>
      <c r="D282" s="103"/>
      <c r="E282" s="104"/>
      <c r="F282" s="105"/>
      <c r="G282" s="104"/>
      <c r="H282" s="106" t="s">
        <v>11</v>
      </c>
      <c r="I282" s="112">
        <f>I276+I277+I278+I279+I280+I281</f>
        <v>0.40518999999999999</v>
      </c>
    </row>
    <row r="283" spans="2:9" ht="13.5" thickBot="1">
      <c r="B283" s="3"/>
      <c r="C283" s="3"/>
      <c r="D283" s="3"/>
      <c r="E283" s="3"/>
      <c r="F283" s="84"/>
      <c r="G283" s="3"/>
      <c r="H283" s="3"/>
      <c r="I283" s="84"/>
    </row>
    <row r="284" spans="2:9" ht="15.75" thickBot="1">
      <c r="B284" s="470" t="s">
        <v>36</v>
      </c>
      <c r="C284" s="471"/>
      <c r="D284" s="471"/>
      <c r="E284" s="471"/>
      <c r="F284" s="471"/>
      <c r="G284" s="472"/>
      <c r="H284" s="93" t="s">
        <v>79</v>
      </c>
      <c r="I284" s="94" t="s">
        <v>80</v>
      </c>
    </row>
    <row r="285" spans="2:9" ht="15.75" thickBot="1">
      <c r="B285" s="466" t="s">
        <v>319</v>
      </c>
      <c r="C285" s="467"/>
      <c r="D285" s="467"/>
      <c r="E285" s="467"/>
      <c r="F285" s="467"/>
      <c r="G285" s="468"/>
      <c r="H285" s="96" t="s">
        <v>15</v>
      </c>
      <c r="I285" s="253" t="s">
        <v>318</v>
      </c>
    </row>
    <row r="286" spans="2:9" ht="15">
      <c r="B286" s="97" t="s">
        <v>264</v>
      </c>
      <c r="C286" s="97" t="s">
        <v>265</v>
      </c>
      <c r="D286" s="98" t="s">
        <v>81</v>
      </c>
      <c r="E286" s="99" t="s">
        <v>79</v>
      </c>
      <c r="F286" s="100" t="s">
        <v>82</v>
      </c>
      <c r="G286" s="99" t="s">
        <v>83</v>
      </c>
      <c r="H286" s="99" t="s">
        <v>80</v>
      </c>
      <c r="I286" s="101" t="s">
        <v>84</v>
      </c>
    </row>
    <row r="287" spans="2:9">
      <c r="B287" s="92" t="s">
        <v>71</v>
      </c>
      <c r="C287" s="317" t="s">
        <v>97</v>
      </c>
      <c r="D287" s="256">
        <v>0.25</v>
      </c>
      <c r="E287" s="50" t="s">
        <v>14</v>
      </c>
      <c r="F287" s="86">
        <v>21.48</v>
      </c>
      <c r="G287" s="87" t="s">
        <v>310</v>
      </c>
      <c r="H287" s="192">
        <v>88316</v>
      </c>
      <c r="I287" s="83">
        <v>5.37</v>
      </c>
    </row>
    <row r="288" spans="2:9" ht="33.75">
      <c r="B288" s="92" t="s">
        <v>165</v>
      </c>
      <c r="C288" s="317" t="s">
        <v>320</v>
      </c>
      <c r="D288" s="256">
        <v>0.125</v>
      </c>
      <c r="E288" s="50" t="s">
        <v>16</v>
      </c>
      <c r="F288" s="86">
        <v>8.61</v>
      </c>
      <c r="G288" s="87" t="s">
        <v>310</v>
      </c>
      <c r="H288" s="192">
        <v>91277</v>
      </c>
      <c r="I288" s="83">
        <v>1.08</v>
      </c>
    </row>
    <row r="289" spans="2:9" ht="15">
      <c r="B289" s="102"/>
      <c r="C289" s="102"/>
      <c r="D289" s="103"/>
      <c r="E289" s="104"/>
      <c r="F289" s="105"/>
      <c r="G289" s="104"/>
      <c r="H289" s="106" t="s">
        <v>11</v>
      </c>
      <c r="I289" s="112">
        <v>6.45</v>
      </c>
    </row>
    <row r="290" spans="2:9" ht="13.5" thickBot="1">
      <c r="B290" s="3"/>
      <c r="C290" s="3"/>
      <c r="D290" s="3"/>
      <c r="E290" s="3"/>
      <c r="F290" s="84"/>
      <c r="G290" s="3"/>
      <c r="H290" s="3"/>
      <c r="I290" s="84"/>
    </row>
    <row r="291" spans="2:9" ht="15.75" thickBot="1">
      <c r="B291" s="470" t="s">
        <v>36</v>
      </c>
      <c r="C291" s="471"/>
      <c r="D291" s="471"/>
      <c r="E291" s="471"/>
      <c r="F291" s="471"/>
      <c r="G291" s="472"/>
      <c r="H291" s="93" t="s">
        <v>79</v>
      </c>
      <c r="I291" s="94" t="s">
        <v>80</v>
      </c>
    </row>
    <row r="292" spans="2:9" ht="31.5" customHeight="1" thickBot="1">
      <c r="B292" s="466" t="s">
        <v>233</v>
      </c>
      <c r="C292" s="467"/>
      <c r="D292" s="467"/>
      <c r="E292" s="467"/>
      <c r="F292" s="467"/>
      <c r="G292" s="468"/>
      <c r="H292" s="96" t="s">
        <v>2</v>
      </c>
      <c r="I292" s="253" t="s">
        <v>334</v>
      </c>
    </row>
    <row r="293" spans="2:9" ht="15">
      <c r="B293" s="97" t="s">
        <v>264</v>
      </c>
      <c r="C293" s="97" t="s">
        <v>265</v>
      </c>
      <c r="D293" s="98" t="s">
        <v>81</v>
      </c>
      <c r="E293" s="99" t="s">
        <v>79</v>
      </c>
      <c r="F293" s="100" t="s">
        <v>82</v>
      </c>
      <c r="G293" s="99" t="s">
        <v>83</v>
      </c>
      <c r="H293" s="99" t="s">
        <v>80</v>
      </c>
      <c r="I293" s="101" t="s">
        <v>84</v>
      </c>
    </row>
    <row r="294" spans="2:9" ht="56.25">
      <c r="B294" s="92" t="s">
        <v>437</v>
      </c>
      <c r="C294" s="317" t="s">
        <v>121</v>
      </c>
      <c r="D294" s="228">
        <v>2.1724519999999998</v>
      </c>
      <c r="E294" s="50" t="s">
        <v>15</v>
      </c>
      <c r="F294" s="86">
        <v>5.99</v>
      </c>
      <c r="G294" s="87" t="s">
        <v>310</v>
      </c>
      <c r="H294" s="52">
        <v>90091</v>
      </c>
      <c r="I294" s="86">
        <v>13.01</v>
      </c>
    </row>
    <row r="295" spans="2:9" ht="45">
      <c r="B295" s="92" t="s">
        <v>331</v>
      </c>
      <c r="C295" s="317" t="s">
        <v>332</v>
      </c>
      <c r="D295" s="228">
        <v>3.3071000000000002</v>
      </c>
      <c r="E295" s="50" t="s">
        <v>13</v>
      </c>
      <c r="F295" s="86">
        <v>170.08</v>
      </c>
      <c r="G295" s="87" t="s">
        <v>310</v>
      </c>
      <c r="H295" s="52">
        <v>101159</v>
      </c>
      <c r="I295" s="86">
        <v>562.47</v>
      </c>
    </row>
    <row r="296" spans="2:9" ht="45">
      <c r="B296" s="92" t="s">
        <v>455</v>
      </c>
      <c r="C296" s="317" t="s">
        <v>57</v>
      </c>
      <c r="D296" s="228">
        <v>3.3071000000000002</v>
      </c>
      <c r="E296" s="50" t="s">
        <v>13</v>
      </c>
      <c r="F296" s="86">
        <v>5.29</v>
      </c>
      <c r="G296" s="87" t="s">
        <v>310</v>
      </c>
      <c r="H296" s="52">
        <v>87878</v>
      </c>
      <c r="I296" s="86">
        <v>17.489999999999998</v>
      </c>
    </row>
    <row r="297" spans="2:9" ht="67.5">
      <c r="B297" s="92" t="s">
        <v>181</v>
      </c>
      <c r="C297" s="317" t="s">
        <v>61</v>
      </c>
      <c r="D297" s="228">
        <v>3.3071000000000002</v>
      </c>
      <c r="E297" s="50" t="s">
        <v>13</v>
      </c>
      <c r="F297" s="86">
        <v>31.11</v>
      </c>
      <c r="G297" s="87" t="s">
        <v>310</v>
      </c>
      <c r="H297" s="52">
        <v>87545</v>
      </c>
      <c r="I297" s="86">
        <v>102.88</v>
      </c>
    </row>
    <row r="298" spans="2:9" ht="45">
      <c r="B298" s="92" t="s">
        <v>457</v>
      </c>
      <c r="C298" s="317" t="s">
        <v>182</v>
      </c>
      <c r="D298" s="228">
        <v>0.14066999999999999</v>
      </c>
      <c r="E298" s="50" t="s">
        <v>15</v>
      </c>
      <c r="F298" s="86">
        <v>4163.1400000000003</v>
      </c>
      <c r="G298" s="87" t="s">
        <v>310</v>
      </c>
      <c r="H298" s="52">
        <v>104489</v>
      </c>
      <c r="I298" s="86">
        <v>585.63</v>
      </c>
    </row>
    <row r="299" spans="2:9" ht="22.5">
      <c r="B299" s="92" t="s">
        <v>246</v>
      </c>
      <c r="C299" s="317" t="s">
        <v>58</v>
      </c>
      <c r="D299" s="228">
        <v>6.8640000000000007E-2</v>
      </c>
      <c r="E299" s="50" t="s">
        <v>245</v>
      </c>
      <c r="F299" s="86">
        <v>434.38</v>
      </c>
      <c r="G299" s="87" t="s">
        <v>221</v>
      </c>
      <c r="H299" s="50">
        <v>1106057</v>
      </c>
      <c r="I299" s="86">
        <v>29.82</v>
      </c>
    </row>
    <row r="300" spans="2:9" ht="22.5">
      <c r="B300" s="92" t="s">
        <v>120</v>
      </c>
      <c r="C300" s="317" t="s">
        <v>62</v>
      </c>
      <c r="D300" s="228">
        <v>1.2166399999999999</v>
      </c>
      <c r="E300" s="50" t="s">
        <v>15</v>
      </c>
      <c r="F300" s="86">
        <v>33.15</v>
      </c>
      <c r="G300" s="87" t="s">
        <v>310</v>
      </c>
      <c r="H300" s="52">
        <v>93382</v>
      </c>
      <c r="I300" s="86">
        <v>40.33</v>
      </c>
    </row>
    <row r="301" spans="2:9" ht="22.5">
      <c r="B301" s="92" t="s">
        <v>262</v>
      </c>
      <c r="C301" s="317" t="s">
        <v>63</v>
      </c>
      <c r="D301" s="228">
        <v>1</v>
      </c>
      <c r="E301" s="50" t="s">
        <v>2</v>
      </c>
      <c r="F301" s="86">
        <v>140</v>
      </c>
      <c r="G301" s="87" t="s">
        <v>218</v>
      </c>
      <c r="H301" s="52" t="s">
        <v>34</v>
      </c>
      <c r="I301" s="86">
        <v>140</v>
      </c>
    </row>
    <row r="302" spans="2:9" ht="15">
      <c r="B302" s="102"/>
      <c r="C302" s="102"/>
      <c r="D302" s="103"/>
      <c r="E302" s="104"/>
      <c r="F302" s="105"/>
      <c r="G302" s="104"/>
      <c r="H302" s="106" t="s">
        <v>11</v>
      </c>
      <c r="I302" s="112">
        <v>1491.6299999999999</v>
      </c>
    </row>
    <row r="303" spans="2:9" ht="13.5" thickBot="1">
      <c r="B303" s="3"/>
      <c r="C303" s="3"/>
      <c r="D303" s="3"/>
      <c r="E303" s="3"/>
      <c r="F303" s="84"/>
      <c r="G303" s="3"/>
      <c r="H303" s="3"/>
      <c r="I303" s="85"/>
    </row>
    <row r="304" spans="2:9" ht="15.75" thickBot="1">
      <c r="B304" s="470" t="s">
        <v>36</v>
      </c>
      <c r="C304" s="471"/>
      <c r="D304" s="471"/>
      <c r="E304" s="471"/>
      <c r="F304" s="471"/>
      <c r="G304" s="472"/>
      <c r="H304" s="93" t="s">
        <v>79</v>
      </c>
      <c r="I304" s="94" t="s">
        <v>80</v>
      </c>
    </row>
    <row r="305" spans="1:9" ht="15.75" thickBot="1">
      <c r="B305" s="466" t="s">
        <v>351</v>
      </c>
      <c r="C305" s="467"/>
      <c r="D305" s="467"/>
      <c r="E305" s="467"/>
      <c r="F305" s="467"/>
      <c r="G305" s="468"/>
      <c r="H305" s="96" t="s">
        <v>360</v>
      </c>
      <c r="I305" s="253" t="s">
        <v>352</v>
      </c>
    </row>
    <row r="306" spans="1:9" ht="15">
      <c r="B306" s="97" t="s">
        <v>264</v>
      </c>
      <c r="C306" s="97" t="s">
        <v>265</v>
      </c>
      <c r="D306" s="98" t="s">
        <v>81</v>
      </c>
      <c r="E306" s="99" t="s">
        <v>79</v>
      </c>
      <c r="F306" s="100" t="s">
        <v>82</v>
      </c>
      <c r="G306" s="99" t="s">
        <v>83</v>
      </c>
      <c r="H306" s="99" t="s">
        <v>80</v>
      </c>
      <c r="I306" s="101" t="s">
        <v>84</v>
      </c>
    </row>
    <row r="307" spans="1:9" ht="22.5">
      <c r="B307" s="92" t="s">
        <v>117</v>
      </c>
      <c r="C307" s="317" t="s">
        <v>353</v>
      </c>
      <c r="D307" s="228">
        <v>20</v>
      </c>
      <c r="E307" s="50" t="s">
        <v>14</v>
      </c>
      <c r="F307" s="86">
        <v>127.21</v>
      </c>
      <c r="G307" s="87" t="s">
        <v>310</v>
      </c>
      <c r="H307" s="52">
        <v>90778</v>
      </c>
      <c r="I307" s="86">
        <v>2544.1999999999998</v>
      </c>
    </row>
    <row r="308" spans="1:9" ht="22.5" customHeight="1">
      <c r="B308" s="92" t="s">
        <v>118</v>
      </c>
      <c r="C308" s="317" t="s">
        <v>354</v>
      </c>
      <c r="D308" s="228">
        <v>40</v>
      </c>
      <c r="E308" s="50" t="s">
        <v>14</v>
      </c>
      <c r="F308" s="86">
        <v>61.84</v>
      </c>
      <c r="G308" s="87" t="s">
        <v>310</v>
      </c>
      <c r="H308" s="52">
        <v>90780</v>
      </c>
      <c r="I308" s="86">
        <v>2473.6</v>
      </c>
    </row>
    <row r="309" spans="1:9" ht="22.5" customHeight="1">
      <c r="B309" s="92" t="s">
        <v>116</v>
      </c>
      <c r="C309" s="317" t="s">
        <v>355</v>
      </c>
      <c r="D309" s="228">
        <v>72</v>
      </c>
      <c r="E309" s="50" t="s">
        <v>14</v>
      </c>
      <c r="F309" s="86">
        <v>37.92</v>
      </c>
      <c r="G309" s="87" t="s">
        <v>310</v>
      </c>
      <c r="H309" s="52">
        <v>90776</v>
      </c>
      <c r="I309" s="86">
        <v>2730.24</v>
      </c>
    </row>
    <row r="310" spans="1:9" ht="15">
      <c r="B310" s="102"/>
      <c r="C310" s="102"/>
      <c r="D310" s="103"/>
      <c r="E310" s="104"/>
      <c r="F310" s="105"/>
      <c r="G310" s="104"/>
      <c r="H310" s="106" t="s">
        <v>11</v>
      </c>
      <c r="I310" s="112">
        <v>7748.0399999999991</v>
      </c>
    </row>
    <row r="311" spans="1:9" ht="13.5" thickBot="1">
      <c r="B311" s="3"/>
      <c r="C311" s="3"/>
      <c r="D311" s="3"/>
      <c r="E311" s="3"/>
      <c r="F311" s="84"/>
      <c r="G311" s="3"/>
      <c r="H311" s="3"/>
      <c r="I311" s="85"/>
    </row>
    <row r="312" spans="1:9" ht="15.75" thickBot="1">
      <c r="A312" s="95"/>
      <c r="B312" s="470" t="s">
        <v>36</v>
      </c>
      <c r="C312" s="471"/>
      <c r="D312" s="471"/>
      <c r="E312" s="471"/>
      <c r="F312" s="471"/>
      <c r="G312" s="472"/>
      <c r="H312" s="93" t="s">
        <v>79</v>
      </c>
      <c r="I312" s="94" t="s">
        <v>80</v>
      </c>
    </row>
    <row r="313" spans="1:9" ht="16.5" customHeight="1" thickBot="1">
      <c r="A313" s="95"/>
      <c r="B313" s="470" t="s">
        <v>425</v>
      </c>
      <c r="C313" s="471"/>
      <c r="D313" s="471"/>
      <c r="E313" s="471"/>
      <c r="F313" s="471"/>
      <c r="G313" s="472"/>
      <c r="H313" s="96" t="s">
        <v>13</v>
      </c>
      <c r="I313" s="253" t="s">
        <v>414</v>
      </c>
    </row>
    <row r="314" spans="1:9" ht="13.5" customHeight="1">
      <c r="B314" s="97" t="s">
        <v>264</v>
      </c>
      <c r="C314" s="97" t="s">
        <v>265</v>
      </c>
      <c r="D314" s="98" t="s">
        <v>81</v>
      </c>
      <c r="E314" s="99" t="s">
        <v>79</v>
      </c>
      <c r="F314" s="100" t="s">
        <v>82</v>
      </c>
      <c r="G314" s="99" t="s">
        <v>83</v>
      </c>
      <c r="H314" s="99" t="s">
        <v>80</v>
      </c>
      <c r="I314" s="101" t="s">
        <v>84</v>
      </c>
    </row>
    <row r="315" spans="1:9" ht="33.75">
      <c r="B315" s="92" t="s">
        <v>159</v>
      </c>
      <c r="C315" s="317" t="s">
        <v>408</v>
      </c>
      <c r="D315" s="228">
        <v>2E-3</v>
      </c>
      <c r="E315" s="160" t="s">
        <v>16</v>
      </c>
      <c r="F315" s="86">
        <v>10.28</v>
      </c>
      <c r="G315" s="87" t="s">
        <v>310</v>
      </c>
      <c r="H315" s="52">
        <v>5839</v>
      </c>
      <c r="I315" s="86">
        <f>D315*F315</f>
        <v>2.0559999999999998E-2</v>
      </c>
    </row>
    <row r="316" spans="1:9" ht="33.75">
      <c r="B316" s="92" t="s">
        <v>172</v>
      </c>
      <c r="C316" s="317" t="s">
        <v>409</v>
      </c>
      <c r="D316" s="228">
        <v>4.0000000000000001E-3</v>
      </c>
      <c r="E316" s="160" t="s">
        <v>19</v>
      </c>
      <c r="F316" s="86">
        <v>4.8899999999999997</v>
      </c>
      <c r="G316" s="87" t="s">
        <v>310</v>
      </c>
      <c r="H316" s="52">
        <v>5841</v>
      </c>
      <c r="I316" s="86">
        <f t="shared" ref="I316:I322" si="2">D316*F316</f>
        <v>1.9559999999999998E-2</v>
      </c>
    </row>
    <row r="317" spans="1:9" ht="22.5">
      <c r="B317" s="92" t="s">
        <v>424</v>
      </c>
      <c r="C317" s="317" t="s">
        <v>426</v>
      </c>
      <c r="D317" s="254">
        <v>1.1999999999999999E-3</v>
      </c>
      <c r="E317" s="160" t="s">
        <v>17</v>
      </c>
      <c r="F317" s="86">
        <v>5546.17</v>
      </c>
      <c r="G317" s="87" t="s">
        <v>218</v>
      </c>
      <c r="H317" s="52" t="s">
        <v>407</v>
      </c>
      <c r="I317" s="86">
        <f t="shared" si="2"/>
        <v>6.6554039999999999</v>
      </c>
    </row>
    <row r="318" spans="1:9" ht="56.25">
      <c r="B318" s="92" t="s">
        <v>163</v>
      </c>
      <c r="C318" s="317" t="s">
        <v>410</v>
      </c>
      <c r="D318" s="228">
        <v>1E-3</v>
      </c>
      <c r="E318" s="160" t="s">
        <v>16</v>
      </c>
      <c r="F318" s="86">
        <v>253.9</v>
      </c>
      <c r="G318" s="87" t="s">
        <v>310</v>
      </c>
      <c r="H318" s="52">
        <v>83362</v>
      </c>
      <c r="I318" s="86">
        <f t="shared" si="2"/>
        <v>0.25390000000000001</v>
      </c>
    </row>
    <row r="319" spans="1:9">
      <c r="B319" s="92" t="s">
        <v>71</v>
      </c>
      <c r="C319" s="317" t="s">
        <v>97</v>
      </c>
      <c r="D319" s="228">
        <v>5.7999999999999996E-3</v>
      </c>
      <c r="E319" s="160" t="s">
        <v>14</v>
      </c>
      <c r="F319" s="86">
        <v>21.48</v>
      </c>
      <c r="G319" s="87" t="s">
        <v>310</v>
      </c>
      <c r="H319" s="52">
        <v>88316</v>
      </c>
      <c r="I319" s="86">
        <f t="shared" si="2"/>
        <v>0.124584</v>
      </c>
    </row>
    <row r="320" spans="1:9" ht="22.5">
      <c r="B320" s="92" t="s">
        <v>164</v>
      </c>
      <c r="C320" s="317" t="s">
        <v>411</v>
      </c>
      <c r="D320" s="228">
        <v>1.6999999999999999E-3</v>
      </c>
      <c r="E320" s="160" t="s">
        <v>16</v>
      </c>
      <c r="F320" s="86">
        <v>130.69999999999999</v>
      </c>
      <c r="G320" s="87" t="s">
        <v>310</v>
      </c>
      <c r="H320" s="52">
        <v>89035</v>
      </c>
      <c r="I320" s="86">
        <f t="shared" si="2"/>
        <v>0.22218999999999997</v>
      </c>
    </row>
    <row r="321" spans="2:9" ht="22.5">
      <c r="B321" s="92" t="s">
        <v>177</v>
      </c>
      <c r="C321" s="317" t="s">
        <v>412</v>
      </c>
      <c r="D321" s="228">
        <v>4.1000000000000003E-3</v>
      </c>
      <c r="E321" s="160" t="s">
        <v>19</v>
      </c>
      <c r="F321" s="86">
        <v>46.44</v>
      </c>
      <c r="G321" s="87" t="s">
        <v>310</v>
      </c>
      <c r="H321" s="52">
        <v>89036</v>
      </c>
      <c r="I321" s="86">
        <f t="shared" si="2"/>
        <v>0.19040400000000002</v>
      </c>
    </row>
    <row r="322" spans="2:9" ht="56.25">
      <c r="B322" s="92" t="s">
        <v>180</v>
      </c>
      <c r="C322" s="317" t="s">
        <v>413</v>
      </c>
      <c r="D322" s="228">
        <v>4.8999999999999998E-3</v>
      </c>
      <c r="E322" s="160" t="s">
        <v>19</v>
      </c>
      <c r="F322" s="86">
        <v>57.16</v>
      </c>
      <c r="G322" s="87" t="s">
        <v>310</v>
      </c>
      <c r="H322" s="50">
        <v>91486</v>
      </c>
      <c r="I322" s="86">
        <f t="shared" si="2"/>
        <v>0.280084</v>
      </c>
    </row>
    <row r="323" spans="2:9" ht="15">
      <c r="B323" s="102"/>
      <c r="C323" s="102"/>
      <c r="D323" s="103"/>
      <c r="E323" s="104"/>
      <c r="F323" s="105"/>
      <c r="G323" s="104"/>
      <c r="H323" s="106" t="s">
        <v>11</v>
      </c>
      <c r="I323" s="112">
        <f>I315+I316+I317+I318+I319+I320+I321+I322</f>
        <v>7.766686</v>
      </c>
    </row>
    <row r="324" spans="2:9" ht="15.75" thickBot="1">
      <c r="B324" s="151"/>
      <c r="C324" s="151"/>
      <c r="D324" s="152"/>
      <c r="E324" s="153"/>
      <c r="F324" s="154"/>
      <c r="G324" s="153"/>
      <c r="H324" s="155"/>
      <c r="I324" s="229"/>
    </row>
    <row r="325" spans="2:9" ht="15.75" thickBot="1">
      <c r="B325" s="470" t="s">
        <v>36</v>
      </c>
      <c r="C325" s="471"/>
      <c r="D325" s="471"/>
      <c r="E325" s="471"/>
      <c r="F325" s="471"/>
      <c r="G325" s="472"/>
      <c r="H325" s="93" t="s">
        <v>79</v>
      </c>
      <c r="I325" s="94" t="s">
        <v>80</v>
      </c>
    </row>
    <row r="326" spans="2:9" ht="15.75" thickBot="1">
      <c r="B326" s="466" t="s">
        <v>453</v>
      </c>
      <c r="C326" s="467"/>
      <c r="D326" s="467"/>
      <c r="E326" s="467"/>
      <c r="F326" s="467"/>
      <c r="G326" s="468"/>
      <c r="H326" s="96" t="s">
        <v>13</v>
      </c>
      <c r="I326" s="253" t="s">
        <v>444</v>
      </c>
    </row>
    <row r="327" spans="2:9" ht="15">
      <c r="B327" s="97" t="s">
        <v>264</v>
      </c>
      <c r="C327" s="97" t="s">
        <v>265</v>
      </c>
      <c r="D327" s="98" t="s">
        <v>81</v>
      </c>
      <c r="E327" s="99" t="s">
        <v>79</v>
      </c>
      <c r="F327" s="100" t="s">
        <v>82</v>
      </c>
      <c r="G327" s="99" t="s">
        <v>83</v>
      </c>
      <c r="H327" s="99" t="s">
        <v>80</v>
      </c>
      <c r="I327" s="101" t="s">
        <v>84</v>
      </c>
    </row>
    <row r="328" spans="2:9" ht="33.75">
      <c r="B328" s="92" t="s">
        <v>159</v>
      </c>
      <c r="C328" s="317" t="s">
        <v>445</v>
      </c>
      <c r="D328" s="228">
        <v>2E-3</v>
      </c>
      <c r="E328" s="50" t="s">
        <v>16</v>
      </c>
      <c r="F328" s="86">
        <v>10.28</v>
      </c>
      <c r="G328" s="87" t="s">
        <v>310</v>
      </c>
      <c r="H328" s="52">
        <v>5839</v>
      </c>
      <c r="I328" s="86">
        <f>D328*F328</f>
        <v>2.0559999999999998E-2</v>
      </c>
    </row>
    <row r="329" spans="2:9" ht="33.75">
      <c r="B329" s="92" t="s">
        <v>172</v>
      </c>
      <c r="C329" s="317" t="s">
        <v>446</v>
      </c>
      <c r="D329" s="228">
        <v>4.0000000000000001E-3</v>
      </c>
      <c r="E329" s="50" t="s">
        <v>19</v>
      </c>
      <c r="F329" s="86">
        <v>4.8899999999999997</v>
      </c>
      <c r="G329" s="87" t="s">
        <v>310</v>
      </c>
      <c r="H329" s="52">
        <v>5841</v>
      </c>
      <c r="I329" s="86">
        <f t="shared" ref="I329:I335" si="3">D329*F329</f>
        <v>1.9559999999999998E-2</v>
      </c>
    </row>
    <row r="330" spans="2:9" ht="22.5">
      <c r="B330" s="92" t="s">
        <v>447</v>
      </c>
      <c r="C330" s="317" t="s">
        <v>448</v>
      </c>
      <c r="D330" s="228">
        <v>4.4999999999999999E-4</v>
      </c>
      <c r="E330" s="50" t="s">
        <v>17</v>
      </c>
      <c r="F330" s="86">
        <v>3844.42</v>
      </c>
      <c r="G330" s="87" t="s">
        <v>218</v>
      </c>
      <c r="H330" s="52" t="s">
        <v>443</v>
      </c>
      <c r="I330" s="86">
        <f t="shared" si="3"/>
        <v>1.729989</v>
      </c>
    </row>
    <row r="331" spans="2:9" ht="56.25">
      <c r="B331" s="92" t="s">
        <v>163</v>
      </c>
      <c r="C331" s="317" t="s">
        <v>452</v>
      </c>
      <c r="D331" s="228">
        <v>4.0000000000000002E-4</v>
      </c>
      <c r="E331" s="50" t="s">
        <v>16</v>
      </c>
      <c r="F331" s="86">
        <v>253.9</v>
      </c>
      <c r="G331" s="87" t="s">
        <v>310</v>
      </c>
      <c r="H331" s="52">
        <v>83362</v>
      </c>
      <c r="I331" s="86">
        <f t="shared" si="3"/>
        <v>0.10156000000000001</v>
      </c>
    </row>
    <row r="332" spans="2:9">
      <c r="B332" s="92" t="s">
        <v>71</v>
      </c>
      <c r="C332" s="317" t="s">
        <v>97</v>
      </c>
      <c r="D332" s="228">
        <v>5.4999999999999997E-3</v>
      </c>
      <c r="E332" s="50" t="s">
        <v>14</v>
      </c>
      <c r="F332" s="86">
        <v>21.48</v>
      </c>
      <c r="G332" s="87" t="s">
        <v>310</v>
      </c>
      <c r="H332" s="52">
        <v>88316</v>
      </c>
      <c r="I332" s="86">
        <f t="shared" si="3"/>
        <v>0.11814</v>
      </c>
    </row>
    <row r="333" spans="2:9" ht="22.5">
      <c r="B333" s="92" t="s">
        <v>164</v>
      </c>
      <c r="C333" s="317" t="s">
        <v>449</v>
      </c>
      <c r="D333" s="228">
        <v>1.6999999999999999E-3</v>
      </c>
      <c r="E333" s="50" t="s">
        <v>16</v>
      </c>
      <c r="F333" s="86">
        <v>130.69999999999999</v>
      </c>
      <c r="G333" s="87" t="s">
        <v>310</v>
      </c>
      <c r="H333" s="52">
        <v>89035</v>
      </c>
      <c r="I333" s="86">
        <f t="shared" si="3"/>
        <v>0.22218999999999997</v>
      </c>
    </row>
    <row r="334" spans="2:9" ht="22.5">
      <c r="B334" s="92" t="s">
        <v>177</v>
      </c>
      <c r="C334" s="317" t="s">
        <v>450</v>
      </c>
      <c r="D334" s="228">
        <v>3.8E-3</v>
      </c>
      <c r="E334" s="50" t="s">
        <v>19</v>
      </c>
      <c r="F334" s="86">
        <v>46.44</v>
      </c>
      <c r="G334" s="87" t="s">
        <v>310</v>
      </c>
      <c r="H334" s="52">
        <v>89036</v>
      </c>
      <c r="I334" s="86">
        <f t="shared" si="3"/>
        <v>0.17647199999999999</v>
      </c>
    </row>
    <row r="335" spans="2:9" ht="56.25">
      <c r="B335" s="92" t="s">
        <v>180</v>
      </c>
      <c r="C335" s="317" t="s">
        <v>451</v>
      </c>
      <c r="D335" s="228">
        <v>5.1000000000000004E-3</v>
      </c>
      <c r="E335" s="50" t="s">
        <v>19</v>
      </c>
      <c r="F335" s="86">
        <v>57.16</v>
      </c>
      <c r="G335" s="87" t="s">
        <v>310</v>
      </c>
      <c r="H335" s="52">
        <v>91486</v>
      </c>
      <c r="I335" s="86">
        <f t="shared" si="3"/>
        <v>0.291516</v>
      </c>
    </row>
    <row r="336" spans="2:9" ht="15">
      <c r="B336" s="102"/>
      <c r="C336" s="102"/>
      <c r="D336" s="103"/>
      <c r="E336" s="104"/>
      <c r="F336" s="105"/>
      <c r="G336" s="104"/>
      <c r="H336" s="106" t="s">
        <v>11</v>
      </c>
      <c r="I336" s="112">
        <f>I328+I329+I330+I331+I332+I333+I334+I335</f>
        <v>2.6799870000000001</v>
      </c>
    </row>
    <row r="337" spans="2:9" ht="15.75" thickBot="1">
      <c r="B337" s="151"/>
      <c r="C337" s="151"/>
      <c r="D337" s="152"/>
      <c r="E337" s="153"/>
      <c r="F337" s="154"/>
      <c r="G337" s="153"/>
      <c r="H337" s="155"/>
      <c r="I337" s="229"/>
    </row>
    <row r="338" spans="2:9" ht="15.75" thickBot="1">
      <c r="B338" s="470" t="s">
        <v>36</v>
      </c>
      <c r="C338" s="471"/>
      <c r="D338" s="471"/>
      <c r="E338" s="471"/>
      <c r="F338" s="471"/>
      <c r="G338" s="472"/>
      <c r="H338" s="93" t="s">
        <v>79</v>
      </c>
      <c r="I338" s="94" t="s">
        <v>80</v>
      </c>
    </row>
    <row r="339" spans="2:9" ht="15.75" thickBot="1">
      <c r="B339" s="466" t="s">
        <v>495</v>
      </c>
      <c r="C339" s="467"/>
      <c r="D339" s="467"/>
      <c r="E339" s="467"/>
      <c r="F339" s="467"/>
      <c r="G339" s="468"/>
      <c r="H339" s="96" t="s">
        <v>13</v>
      </c>
      <c r="I339" s="253" t="s">
        <v>456</v>
      </c>
    </row>
    <row r="340" spans="2:9" ht="15">
      <c r="B340" s="97" t="s">
        <v>264</v>
      </c>
      <c r="C340" s="97" t="s">
        <v>265</v>
      </c>
      <c r="D340" s="98" t="s">
        <v>81</v>
      </c>
      <c r="E340" s="99" t="s">
        <v>79</v>
      </c>
      <c r="F340" s="100" t="s">
        <v>82</v>
      </c>
      <c r="G340" s="99" t="s">
        <v>83</v>
      </c>
      <c r="H340" s="99" t="s">
        <v>80</v>
      </c>
      <c r="I340" s="101" t="s">
        <v>84</v>
      </c>
    </row>
    <row r="341" spans="2:9" ht="22.5">
      <c r="B341" s="92" t="s">
        <v>472</v>
      </c>
      <c r="C341" s="317" t="s">
        <v>496</v>
      </c>
      <c r="D341" s="228">
        <v>1.1000000000000001</v>
      </c>
      <c r="E341" s="50" t="s">
        <v>346</v>
      </c>
      <c r="F341" s="86">
        <v>13.29</v>
      </c>
      <c r="G341" s="87" t="s">
        <v>474</v>
      </c>
      <c r="H341" s="192">
        <v>9837</v>
      </c>
      <c r="I341" s="86">
        <v>14.62</v>
      </c>
    </row>
    <row r="342" spans="2:9">
      <c r="B342" s="92" t="s">
        <v>71</v>
      </c>
      <c r="C342" s="317" t="s">
        <v>188</v>
      </c>
      <c r="D342" s="228">
        <v>0.01</v>
      </c>
      <c r="E342" s="50" t="s">
        <v>14</v>
      </c>
      <c r="F342" s="86">
        <v>21.48</v>
      </c>
      <c r="G342" s="87" t="s">
        <v>310</v>
      </c>
      <c r="H342" s="192">
        <v>88316</v>
      </c>
      <c r="I342" s="86">
        <v>0.21</v>
      </c>
    </row>
    <row r="343" spans="2:9" ht="15">
      <c r="B343" s="102"/>
      <c r="C343" s="102"/>
      <c r="D343" s="103"/>
      <c r="E343" s="104"/>
      <c r="F343" s="105"/>
      <c r="G343" s="104"/>
      <c r="H343" s="106" t="s">
        <v>11</v>
      </c>
      <c r="I343" s="112">
        <v>14.83</v>
      </c>
    </row>
    <row r="344" spans="2:9" ht="15.75" thickBot="1">
      <c r="B344" s="151"/>
      <c r="C344" s="151"/>
      <c r="D344" s="152"/>
      <c r="E344" s="153"/>
      <c r="F344" s="154"/>
      <c r="G344" s="153"/>
      <c r="H344" s="155"/>
      <c r="I344" s="229"/>
    </row>
    <row r="345" spans="2:9" ht="15.75" thickBot="1">
      <c r="B345" s="470" t="s">
        <v>36</v>
      </c>
      <c r="C345" s="471"/>
      <c r="D345" s="471"/>
      <c r="E345" s="471"/>
      <c r="F345" s="471"/>
      <c r="G345" s="472"/>
      <c r="H345" s="93" t="s">
        <v>79</v>
      </c>
      <c r="I345" s="94" t="s">
        <v>80</v>
      </c>
    </row>
    <row r="346" spans="2:9" ht="32.25" customHeight="1" thickBot="1">
      <c r="B346" s="466" t="s">
        <v>505</v>
      </c>
      <c r="C346" s="467"/>
      <c r="D346" s="467"/>
      <c r="E346" s="467"/>
      <c r="F346" s="467"/>
      <c r="G346" s="468"/>
      <c r="H346" s="96" t="s">
        <v>2</v>
      </c>
      <c r="I346" s="253" t="s">
        <v>504</v>
      </c>
    </row>
    <row r="347" spans="2:9" ht="15">
      <c r="B347" s="97" t="s">
        <v>264</v>
      </c>
      <c r="C347" s="97" t="s">
        <v>265</v>
      </c>
      <c r="D347" s="98" t="s">
        <v>81</v>
      </c>
      <c r="E347" s="99" t="s">
        <v>79</v>
      </c>
      <c r="F347" s="100" t="s">
        <v>82</v>
      </c>
      <c r="G347" s="99" t="s">
        <v>83</v>
      </c>
      <c r="H347" s="99" t="s">
        <v>80</v>
      </c>
      <c r="I347" s="101" t="s">
        <v>84</v>
      </c>
    </row>
    <row r="348" spans="2:9" ht="33.75">
      <c r="B348" s="92" t="s">
        <v>462</v>
      </c>
      <c r="C348" s="317" t="s">
        <v>142</v>
      </c>
      <c r="D348" s="256">
        <v>8</v>
      </c>
      <c r="E348" s="50" t="s">
        <v>343</v>
      </c>
      <c r="F348" s="86">
        <v>0.71</v>
      </c>
      <c r="G348" s="87" t="s">
        <v>474</v>
      </c>
      <c r="H348" s="198">
        <v>13246</v>
      </c>
      <c r="I348" s="230">
        <v>5.68</v>
      </c>
    </row>
    <row r="349" spans="2:9" ht="22.5">
      <c r="B349" s="92" t="s">
        <v>464</v>
      </c>
      <c r="C349" s="317" t="s">
        <v>143</v>
      </c>
      <c r="D349" s="257">
        <v>0.75329999999999997</v>
      </c>
      <c r="E349" s="50" t="s">
        <v>342</v>
      </c>
      <c r="F349" s="86">
        <v>635.25</v>
      </c>
      <c r="G349" s="87" t="s">
        <v>474</v>
      </c>
      <c r="H349" s="198">
        <v>34723</v>
      </c>
      <c r="I349" s="230">
        <v>478.53</v>
      </c>
    </row>
    <row r="350" spans="2:9" ht="22.5">
      <c r="B350" s="92" t="s">
        <v>459</v>
      </c>
      <c r="C350" s="317" t="s">
        <v>144</v>
      </c>
      <c r="D350" s="257">
        <v>0.7</v>
      </c>
      <c r="E350" s="50" t="s">
        <v>346</v>
      </c>
      <c r="F350" s="86">
        <v>17.899999999999999</v>
      </c>
      <c r="G350" s="87" t="s">
        <v>474</v>
      </c>
      <c r="H350" s="198">
        <v>565</v>
      </c>
      <c r="I350" s="230">
        <v>12.53</v>
      </c>
    </row>
    <row r="351" spans="2:9">
      <c r="B351" s="92" t="s">
        <v>71</v>
      </c>
      <c r="C351" s="317" t="s">
        <v>145</v>
      </c>
      <c r="D351" s="256">
        <v>1.5</v>
      </c>
      <c r="E351" s="50" t="s">
        <v>14</v>
      </c>
      <c r="F351" s="86">
        <v>21.48</v>
      </c>
      <c r="G351" s="87" t="s">
        <v>310</v>
      </c>
      <c r="H351" s="192">
        <v>88316</v>
      </c>
      <c r="I351" s="230">
        <v>32.22</v>
      </c>
    </row>
    <row r="352" spans="2:9">
      <c r="B352" s="92" t="s">
        <v>70</v>
      </c>
      <c r="C352" s="317" t="s">
        <v>146</v>
      </c>
      <c r="D352" s="256">
        <v>0.5</v>
      </c>
      <c r="E352" s="50" t="s">
        <v>14</v>
      </c>
      <c r="F352" s="86">
        <v>31.03</v>
      </c>
      <c r="G352" s="87" t="s">
        <v>310</v>
      </c>
      <c r="H352" s="198">
        <v>88315</v>
      </c>
      <c r="I352" s="230">
        <v>15.52</v>
      </c>
    </row>
    <row r="353" spans="2:9" ht="22.5">
      <c r="B353" s="92" t="s">
        <v>471</v>
      </c>
      <c r="C353" s="317" t="s">
        <v>506</v>
      </c>
      <c r="D353" s="257">
        <v>3.35</v>
      </c>
      <c r="E353" s="50" t="s">
        <v>346</v>
      </c>
      <c r="F353" s="86">
        <v>80.81</v>
      </c>
      <c r="G353" s="87" t="s">
        <v>474</v>
      </c>
      <c r="H353" s="198">
        <v>7696</v>
      </c>
      <c r="I353" s="230">
        <v>270.70999999999998</v>
      </c>
    </row>
    <row r="354" spans="2:9" ht="33.75">
      <c r="B354" s="92" t="s">
        <v>406</v>
      </c>
      <c r="C354" s="317" t="s">
        <v>147</v>
      </c>
      <c r="D354" s="257">
        <v>5.3999999999999999E-2</v>
      </c>
      <c r="E354" s="50" t="s">
        <v>15</v>
      </c>
      <c r="F354" s="86">
        <v>476.68</v>
      </c>
      <c r="G354" s="87" t="s">
        <v>310</v>
      </c>
      <c r="H354" s="198">
        <v>94963</v>
      </c>
      <c r="I354" s="230">
        <v>25.74</v>
      </c>
    </row>
    <row r="355" spans="2:9" ht="15">
      <c r="B355" s="102"/>
      <c r="C355" s="102"/>
      <c r="D355" s="103"/>
      <c r="E355" s="104"/>
      <c r="F355" s="105"/>
      <c r="G355" s="104"/>
      <c r="H355" s="106" t="s">
        <v>11</v>
      </c>
      <c r="I355" s="231">
        <v>840.93</v>
      </c>
    </row>
    <row r="357" spans="2:9" ht="15">
      <c r="B357" s="151"/>
      <c r="C357" s="151"/>
      <c r="D357" s="152"/>
      <c r="E357" s="153"/>
      <c r="F357" s="154"/>
      <c r="G357" s="153"/>
      <c r="H357" s="155"/>
      <c r="I357" s="229"/>
    </row>
    <row r="358" spans="2:9" ht="15">
      <c r="B358" s="151"/>
      <c r="C358" s="151"/>
      <c r="D358" s="152"/>
      <c r="E358" s="153"/>
      <c r="F358" s="154"/>
      <c r="G358" s="153"/>
      <c r="H358" s="155"/>
      <c r="I358" s="229"/>
    </row>
    <row r="359" spans="2:9" ht="15">
      <c r="B359" s="151"/>
      <c r="C359" s="151"/>
      <c r="D359" s="152"/>
      <c r="E359" s="153"/>
      <c r="F359" s="154"/>
      <c r="G359" s="153"/>
      <c r="H359" s="155"/>
      <c r="I359" s="229"/>
    </row>
    <row r="360" spans="2:9">
      <c r="B360" s="263"/>
      <c r="C360" s="263"/>
      <c r="D360" s="264"/>
      <c r="E360" s="265"/>
      <c r="F360" s="266"/>
      <c r="I360" s="10"/>
    </row>
    <row r="361" spans="2:9">
      <c r="B361" s="4" t="s">
        <v>225</v>
      </c>
      <c r="C361" s="4"/>
      <c r="I361" s="10"/>
    </row>
    <row r="362" spans="2:9">
      <c r="G362" s="267"/>
      <c r="H362" s="267"/>
      <c r="I362" s="267"/>
    </row>
    <row r="363" spans="2:9" ht="40.5" customHeight="1">
      <c r="B363" s="268" t="s">
        <v>226</v>
      </c>
      <c r="C363" s="316"/>
      <c r="G363" s="473" t="s">
        <v>219</v>
      </c>
      <c r="H363" s="473"/>
      <c r="I363" s="473"/>
    </row>
    <row r="364" spans="2:9" ht="7.5" customHeight="1"/>
    <row r="365" spans="2:9">
      <c r="G365" s="469" t="s">
        <v>475</v>
      </c>
      <c r="H365" s="469"/>
      <c r="I365" s="469"/>
    </row>
  </sheetData>
  <mergeCells count="68">
    <mergeCell ref="B284:G284"/>
    <mergeCell ref="B285:G285"/>
    <mergeCell ref="B325:G325"/>
    <mergeCell ref="B326:G326"/>
    <mergeCell ref="B312:G312"/>
    <mergeCell ref="B313:G313"/>
    <mergeCell ref="B291:G291"/>
    <mergeCell ref="B191:G191"/>
    <mergeCell ref="B202:G202"/>
    <mergeCell ref="B241:G241"/>
    <mergeCell ref="B242:G242"/>
    <mergeCell ref="B203:G203"/>
    <mergeCell ref="B216:G216"/>
    <mergeCell ref="B217:G217"/>
    <mergeCell ref="B157:G157"/>
    <mergeCell ref="B165:G165"/>
    <mergeCell ref="B174:G174"/>
    <mergeCell ref="B175:G175"/>
    <mergeCell ref="B182:G182"/>
    <mergeCell ref="B149:G149"/>
    <mergeCell ref="B156:G156"/>
    <mergeCell ref="B79:G79"/>
    <mergeCell ref="B89:G89"/>
    <mergeCell ref="B90:G90"/>
    <mergeCell ref="B251:G251"/>
    <mergeCell ref="B190:G190"/>
    <mergeCell ref="B2:I2"/>
    <mergeCell ref="B3:I3"/>
    <mergeCell ref="B4:G4"/>
    <mergeCell ref="B5:G5"/>
    <mergeCell ref="B12:G12"/>
    <mergeCell ref="B13:G13"/>
    <mergeCell ref="B24:G24"/>
    <mergeCell ref="B25:G25"/>
    <mergeCell ref="B35:G35"/>
    <mergeCell ref="B44:G44"/>
    <mergeCell ref="B45:G45"/>
    <mergeCell ref="B34:G34"/>
    <mergeCell ref="B58:G58"/>
    <mergeCell ref="B183:G183"/>
    <mergeCell ref="B59:G59"/>
    <mergeCell ref="B136:G136"/>
    <mergeCell ref="B137:G137"/>
    <mergeCell ref="B124:G124"/>
    <mergeCell ref="B125:G125"/>
    <mergeCell ref="B100:G100"/>
    <mergeCell ref="B101:G101"/>
    <mergeCell ref="B112:G112"/>
    <mergeCell ref="B113:G113"/>
    <mergeCell ref="B78:G78"/>
    <mergeCell ref="B69:G69"/>
    <mergeCell ref="B68:G68"/>
    <mergeCell ref="B339:G339"/>
    <mergeCell ref="G365:I365"/>
    <mergeCell ref="B164:G164"/>
    <mergeCell ref="B148:G148"/>
    <mergeCell ref="B263:G263"/>
    <mergeCell ref="B273:G273"/>
    <mergeCell ref="B274:G274"/>
    <mergeCell ref="B292:G292"/>
    <mergeCell ref="B262:G262"/>
    <mergeCell ref="G363:I363"/>
    <mergeCell ref="B305:G305"/>
    <mergeCell ref="B304:G304"/>
    <mergeCell ref="B345:G345"/>
    <mergeCell ref="B346:G346"/>
    <mergeCell ref="B338:G338"/>
    <mergeCell ref="B250:G250"/>
  </mergeCells>
  <printOptions horizontalCentered="1"/>
  <pageMargins left="0.51181102362204722" right="0.51181102362204722" top="1.0629921259842521" bottom="0.78740157480314965" header="0.31496062992125984" footer="0.31496062992125984"/>
  <pageSetup paperSize="9" scale="80" orientation="landscape" r:id="rId1"/>
  <headerFooter>
    <oddHeader>&amp;C&amp;G</oddHeader>
    <oddFooter>&amp;C&amp;G
Página &amp;P de &amp;N</oddFooter>
  </headerFooter>
  <rowBreaks count="16" manualBreakCount="16">
    <brk id="28" min="1" max="8" man="1"/>
    <brk id="51" min="1" max="8" man="1"/>
    <brk id="67" min="1" max="8" man="1"/>
    <brk id="84" min="1" max="8" man="1"/>
    <brk id="103" min="1" max="8" man="1"/>
    <brk id="128" min="1" max="8" man="1"/>
    <brk id="151" min="1" max="8" man="1"/>
    <brk id="173" min="1" max="8" man="1"/>
    <brk id="201" min="1" max="8" man="1"/>
    <brk id="220" min="1" max="8" man="1"/>
    <brk id="235" min="1" max="8" man="1"/>
    <brk id="255" min="1" max="8" man="1"/>
    <brk id="279" min="1" max="8" man="1"/>
    <brk id="298" min="1" max="8" man="1"/>
    <brk id="324" min="1" max="8" man="1"/>
    <brk id="344" min="1" max="8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0FE68-C4B9-4B27-B849-D2AD3BF48258}">
  <sheetPr>
    <tabColor theme="9" tint="0.39997558519241921"/>
  </sheetPr>
  <dimension ref="A2:L51"/>
  <sheetViews>
    <sheetView view="pageBreakPreview" zoomScaleNormal="100" zoomScaleSheetLayoutView="100" workbookViewId="0">
      <selection activeCell="M1" sqref="M1"/>
    </sheetView>
  </sheetViews>
  <sheetFormatPr defaultRowHeight="12.75"/>
  <cols>
    <col min="1" max="1" width="6.42578125" style="16" customWidth="1"/>
    <col min="2" max="2" width="6.28515625" style="10" customWidth="1"/>
    <col min="3" max="3" width="23.28515625" style="10" customWidth="1"/>
    <col min="4" max="4" width="35.5703125" style="10" customWidth="1"/>
    <col min="5" max="6" width="11.5703125" style="10" customWidth="1"/>
    <col min="7" max="7" width="12.28515625" style="10" customWidth="1"/>
    <col min="8" max="8" width="7.28515625" style="10" customWidth="1"/>
    <col min="9" max="9" width="11.140625" style="81" customWidth="1"/>
    <col min="10" max="10" width="12.140625" style="10" customWidth="1"/>
    <col min="11" max="11" width="9.85546875" style="10" customWidth="1"/>
    <col min="12" max="12" width="14.85546875" style="81" customWidth="1"/>
    <col min="13" max="14" width="12.5703125" style="10" customWidth="1"/>
    <col min="15" max="16384" width="9.140625" style="10"/>
  </cols>
  <sheetData>
    <row r="2" spans="2:12" ht="16.5">
      <c r="B2" s="455"/>
      <c r="C2" s="455"/>
      <c r="D2" s="455"/>
      <c r="E2" s="455"/>
      <c r="F2" s="455"/>
      <c r="G2" s="455"/>
      <c r="H2" s="455"/>
      <c r="I2" s="455"/>
      <c r="J2" s="455"/>
      <c r="K2" s="455"/>
      <c r="L2" s="455"/>
    </row>
    <row r="3" spans="2:12" ht="13.5" thickBot="1">
      <c r="B3" s="474"/>
      <c r="C3" s="474"/>
      <c r="D3" s="474"/>
      <c r="E3" s="474"/>
      <c r="F3" s="474"/>
      <c r="G3" s="474"/>
      <c r="H3" s="474"/>
      <c r="I3" s="474"/>
      <c r="J3" s="474"/>
      <c r="K3" s="474"/>
      <c r="L3" s="474"/>
    </row>
    <row r="4" spans="2:12" ht="15.75" thickBot="1">
      <c r="B4" s="470" t="s">
        <v>36</v>
      </c>
      <c r="C4" s="471"/>
      <c r="D4" s="471"/>
      <c r="E4" s="471"/>
      <c r="F4" s="471"/>
      <c r="G4" s="471"/>
      <c r="H4" s="471"/>
      <c r="I4" s="471"/>
      <c r="J4" s="472"/>
      <c r="K4" s="93" t="s">
        <v>79</v>
      </c>
      <c r="L4" s="94" t="s">
        <v>80</v>
      </c>
    </row>
    <row r="5" spans="2:12" ht="15.75" thickBot="1">
      <c r="B5" s="466" t="s">
        <v>394</v>
      </c>
      <c r="C5" s="467"/>
      <c r="D5" s="467"/>
      <c r="E5" s="467"/>
      <c r="F5" s="467"/>
      <c r="G5" s="467"/>
      <c r="H5" s="467"/>
      <c r="I5" s="467"/>
      <c r="J5" s="468"/>
      <c r="K5" s="96" t="s">
        <v>360</v>
      </c>
      <c r="L5" s="253" t="s">
        <v>356</v>
      </c>
    </row>
    <row r="6" spans="2:12" ht="60">
      <c r="B6" s="339" t="s">
        <v>362</v>
      </c>
      <c r="C6" s="342" t="s">
        <v>363</v>
      </c>
      <c r="D6" s="342" t="s">
        <v>367</v>
      </c>
      <c r="E6" s="342" t="s">
        <v>364</v>
      </c>
      <c r="F6" s="342" t="s">
        <v>365</v>
      </c>
      <c r="G6" s="342" t="s">
        <v>366</v>
      </c>
      <c r="H6" s="343" t="s">
        <v>79</v>
      </c>
      <c r="I6" s="344" t="s">
        <v>82</v>
      </c>
      <c r="J6" s="343" t="s">
        <v>83</v>
      </c>
      <c r="K6" s="343" t="s">
        <v>80</v>
      </c>
      <c r="L6" s="345" t="s">
        <v>84</v>
      </c>
    </row>
    <row r="7" spans="2:12" ht="15">
      <c r="B7" s="340">
        <v>1</v>
      </c>
      <c r="C7" s="341" t="s">
        <v>368</v>
      </c>
      <c r="D7" s="351"/>
      <c r="E7" s="351"/>
      <c r="F7" s="351"/>
      <c r="G7" s="351"/>
      <c r="H7" s="352"/>
      <c r="I7" s="353"/>
      <c r="J7" s="352"/>
      <c r="K7" s="352"/>
      <c r="L7" s="354"/>
    </row>
    <row r="8" spans="2:12" ht="22.5">
      <c r="B8" s="82" t="s">
        <v>369</v>
      </c>
      <c r="C8" s="346" t="s">
        <v>382</v>
      </c>
      <c r="D8" s="346" t="s">
        <v>396</v>
      </c>
      <c r="E8" s="372">
        <v>26</v>
      </c>
      <c r="F8" s="355">
        <v>52</v>
      </c>
      <c r="G8" s="347">
        <v>0.86666699999999997</v>
      </c>
      <c r="H8" s="51" t="s">
        <v>16</v>
      </c>
      <c r="I8" s="348">
        <v>405.87</v>
      </c>
      <c r="J8" s="349" t="s">
        <v>397</v>
      </c>
      <c r="K8" s="350" t="s">
        <v>395</v>
      </c>
      <c r="L8" s="348">
        <v>351.75</v>
      </c>
    </row>
    <row r="9" spans="2:12" ht="22.5">
      <c r="B9" s="82" t="s">
        <v>370</v>
      </c>
      <c r="C9" s="92" t="s">
        <v>383</v>
      </c>
      <c r="D9" s="92" t="s">
        <v>396</v>
      </c>
      <c r="E9" s="355">
        <v>26</v>
      </c>
      <c r="F9" s="355">
        <v>52</v>
      </c>
      <c r="G9" s="347">
        <v>0.86666699999999997</v>
      </c>
      <c r="H9" s="50" t="s">
        <v>16</v>
      </c>
      <c r="I9" s="86">
        <v>405.87</v>
      </c>
      <c r="J9" s="87" t="s">
        <v>397</v>
      </c>
      <c r="K9" s="350" t="s">
        <v>395</v>
      </c>
      <c r="L9" s="86">
        <v>351.75</v>
      </c>
    </row>
    <row r="10" spans="2:12" ht="22.5">
      <c r="B10" s="82" t="s">
        <v>371</v>
      </c>
      <c r="C10" s="92" t="s">
        <v>384</v>
      </c>
      <c r="D10" s="92" t="s">
        <v>396</v>
      </c>
      <c r="E10" s="355">
        <v>26</v>
      </c>
      <c r="F10" s="355">
        <v>52</v>
      </c>
      <c r="G10" s="347">
        <v>0.86666699999999997</v>
      </c>
      <c r="H10" s="50" t="s">
        <v>16</v>
      </c>
      <c r="I10" s="86">
        <v>405.87</v>
      </c>
      <c r="J10" s="87" t="s">
        <v>397</v>
      </c>
      <c r="K10" s="350" t="s">
        <v>395</v>
      </c>
      <c r="L10" s="86">
        <v>351.75</v>
      </c>
    </row>
    <row r="11" spans="2:12" ht="22.5">
      <c r="B11" s="82" t="s">
        <v>372</v>
      </c>
      <c r="C11" s="92" t="s">
        <v>385</v>
      </c>
      <c r="D11" s="92" t="s">
        <v>396</v>
      </c>
      <c r="E11" s="355">
        <v>26</v>
      </c>
      <c r="F11" s="355">
        <v>52</v>
      </c>
      <c r="G11" s="347">
        <v>0.86666699999999997</v>
      </c>
      <c r="H11" s="50" t="s">
        <v>16</v>
      </c>
      <c r="I11" s="86">
        <v>405.87</v>
      </c>
      <c r="J11" s="87" t="s">
        <v>397</v>
      </c>
      <c r="K11" s="350" t="s">
        <v>395</v>
      </c>
      <c r="L11" s="86">
        <v>351.75</v>
      </c>
    </row>
    <row r="12" spans="2:12" ht="22.5">
      <c r="B12" s="82" t="s">
        <v>373</v>
      </c>
      <c r="C12" s="92" t="s">
        <v>386</v>
      </c>
      <c r="D12" s="92" t="s">
        <v>396</v>
      </c>
      <c r="E12" s="355">
        <v>26</v>
      </c>
      <c r="F12" s="355">
        <v>52</v>
      </c>
      <c r="G12" s="347">
        <v>0.86666699999999997</v>
      </c>
      <c r="H12" s="50" t="s">
        <v>16</v>
      </c>
      <c r="I12" s="86">
        <v>405.87</v>
      </c>
      <c r="J12" s="87" t="s">
        <v>397</v>
      </c>
      <c r="K12" s="350" t="s">
        <v>395</v>
      </c>
      <c r="L12" s="86">
        <v>351.75</v>
      </c>
    </row>
    <row r="13" spans="2:12" ht="22.5">
      <c r="B13" s="82" t="s">
        <v>374</v>
      </c>
      <c r="C13" s="92" t="s">
        <v>387</v>
      </c>
      <c r="D13" s="92" t="s">
        <v>396</v>
      </c>
      <c r="E13" s="355">
        <v>26</v>
      </c>
      <c r="F13" s="355">
        <v>52</v>
      </c>
      <c r="G13" s="347">
        <v>0.86666699999999997</v>
      </c>
      <c r="H13" s="50" t="s">
        <v>16</v>
      </c>
      <c r="I13" s="86">
        <v>405.87</v>
      </c>
      <c r="J13" s="87" t="s">
        <v>397</v>
      </c>
      <c r="K13" s="350" t="s">
        <v>395</v>
      </c>
      <c r="L13" s="86">
        <v>351.75</v>
      </c>
    </row>
    <row r="14" spans="2:12" ht="22.5">
      <c r="B14" s="82" t="s">
        <v>375</v>
      </c>
      <c r="C14" s="92" t="s">
        <v>388</v>
      </c>
      <c r="D14" s="92" t="s">
        <v>396</v>
      </c>
      <c r="E14" s="355">
        <v>26</v>
      </c>
      <c r="F14" s="355">
        <v>52</v>
      </c>
      <c r="G14" s="347">
        <v>0.86666699999999997</v>
      </c>
      <c r="H14" s="50" t="s">
        <v>16</v>
      </c>
      <c r="I14" s="86">
        <v>405.87</v>
      </c>
      <c r="J14" s="87" t="s">
        <v>397</v>
      </c>
      <c r="K14" s="350" t="s">
        <v>395</v>
      </c>
      <c r="L14" s="86">
        <v>351.75</v>
      </c>
    </row>
    <row r="15" spans="2:12" ht="22.5">
      <c r="B15" s="82" t="s">
        <v>376</v>
      </c>
      <c r="C15" s="92" t="s">
        <v>389</v>
      </c>
      <c r="D15" s="92" t="s">
        <v>396</v>
      </c>
      <c r="E15" s="355">
        <v>26</v>
      </c>
      <c r="F15" s="355">
        <v>52</v>
      </c>
      <c r="G15" s="347">
        <v>0.86666699999999997</v>
      </c>
      <c r="H15" s="50" t="s">
        <v>16</v>
      </c>
      <c r="I15" s="86">
        <v>405.87</v>
      </c>
      <c r="J15" s="87" t="s">
        <v>397</v>
      </c>
      <c r="K15" s="350" t="s">
        <v>395</v>
      </c>
      <c r="L15" s="86">
        <v>351.75</v>
      </c>
    </row>
    <row r="16" spans="2:12" ht="22.5">
      <c r="B16" s="82" t="s">
        <v>508</v>
      </c>
      <c r="C16" s="92" t="s">
        <v>509</v>
      </c>
      <c r="D16" s="92" t="s">
        <v>396</v>
      </c>
      <c r="E16" s="355">
        <v>26</v>
      </c>
      <c r="F16" s="355">
        <v>52</v>
      </c>
      <c r="G16" s="347">
        <v>0.86666699999999997</v>
      </c>
      <c r="H16" s="50" t="s">
        <v>16</v>
      </c>
      <c r="I16" s="86">
        <v>405.87</v>
      </c>
      <c r="J16" s="87" t="s">
        <v>397</v>
      </c>
      <c r="K16" s="350" t="s">
        <v>395</v>
      </c>
      <c r="L16" s="86">
        <v>351.75</v>
      </c>
    </row>
    <row r="17" spans="2:12" ht="15">
      <c r="B17" s="340">
        <v>2</v>
      </c>
      <c r="C17" s="341" t="s">
        <v>381</v>
      </c>
      <c r="D17" s="351"/>
      <c r="E17" s="351"/>
      <c r="F17" s="351"/>
      <c r="G17" s="351"/>
      <c r="H17" s="352"/>
      <c r="I17" s="353"/>
      <c r="J17" s="352"/>
      <c r="K17" s="352"/>
      <c r="L17" s="354"/>
    </row>
    <row r="18" spans="2:12" ht="24.75" customHeight="1">
      <c r="B18" s="82" t="s">
        <v>377</v>
      </c>
      <c r="C18" s="92" t="s">
        <v>390</v>
      </c>
      <c r="D18" s="92" t="s">
        <v>399</v>
      </c>
      <c r="E18" s="355">
        <v>26</v>
      </c>
      <c r="F18" s="355">
        <v>26</v>
      </c>
      <c r="G18" s="347">
        <v>0.43333300000000002</v>
      </c>
      <c r="H18" s="50" t="s">
        <v>16</v>
      </c>
      <c r="I18" s="86">
        <v>281.67</v>
      </c>
      <c r="J18" s="87" t="s">
        <v>397</v>
      </c>
      <c r="K18" s="52" t="s">
        <v>398</v>
      </c>
      <c r="L18" s="86">
        <v>122.06</v>
      </c>
    </row>
    <row r="19" spans="2:12" ht="22.5">
      <c r="B19" s="82" t="s">
        <v>378</v>
      </c>
      <c r="C19" s="92" t="s">
        <v>391</v>
      </c>
      <c r="D19" s="92" t="s">
        <v>400</v>
      </c>
      <c r="E19" s="355">
        <v>26</v>
      </c>
      <c r="F19" s="355">
        <v>26</v>
      </c>
      <c r="G19" s="347">
        <v>0.43333300000000002</v>
      </c>
      <c r="H19" s="50" t="s">
        <v>16</v>
      </c>
      <c r="I19" s="86">
        <v>192.69</v>
      </c>
      <c r="J19" s="87" t="s">
        <v>397</v>
      </c>
      <c r="K19" s="52" t="s">
        <v>401</v>
      </c>
      <c r="L19" s="86">
        <v>83.5</v>
      </c>
    </row>
    <row r="20" spans="2:12" ht="22.5">
      <c r="B20" s="82" t="s">
        <v>379</v>
      </c>
      <c r="C20" s="92" t="s">
        <v>392</v>
      </c>
      <c r="D20" s="92" t="s">
        <v>402</v>
      </c>
      <c r="E20" s="355">
        <v>26</v>
      </c>
      <c r="F20" s="355">
        <v>26</v>
      </c>
      <c r="G20" s="347">
        <v>0.43333300000000002</v>
      </c>
      <c r="H20" s="50" t="s">
        <v>16</v>
      </c>
      <c r="I20" s="86">
        <v>352.99</v>
      </c>
      <c r="J20" s="87" t="s">
        <v>397</v>
      </c>
      <c r="K20" s="52" t="s">
        <v>292</v>
      </c>
      <c r="L20" s="86">
        <v>152.96</v>
      </c>
    </row>
    <row r="21" spans="2:12" ht="24.75" customHeight="1">
      <c r="B21" s="82" t="s">
        <v>380</v>
      </c>
      <c r="C21" s="92" t="s">
        <v>393</v>
      </c>
      <c r="D21" s="92" t="s">
        <v>403</v>
      </c>
      <c r="E21" s="355">
        <v>26</v>
      </c>
      <c r="F21" s="355">
        <v>26</v>
      </c>
      <c r="G21" s="347">
        <v>0.43333300000000002</v>
      </c>
      <c r="H21" s="50" t="s">
        <v>16</v>
      </c>
      <c r="I21" s="86">
        <v>390.59</v>
      </c>
      <c r="J21" s="87" t="s">
        <v>397</v>
      </c>
      <c r="K21" s="52" t="s">
        <v>404</v>
      </c>
      <c r="L21" s="86">
        <v>169.26</v>
      </c>
    </row>
    <row r="22" spans="2:12" ht="15">
      <c r="B22" s="102"/>
      <c r="C22" s="102"/>
      <c r="D22" s="102"/>
      <c r="E22" s="102"/>
      <c r="F22" s="102"/>
      <c r="G22" s="103"/>
      <c r="H22" s="104"/>
      <c r="I22" s="105"/>
      <c r="J22" s="104"/>
      <c r="K22" s="106" t="s">
        <v>11</v>
      </c>
      <c r="L22" s="112">
        <v>3693.5299999999997</v>
      </c>
    </row>
    <row r="23" spans="2:12" ht="13.5" thickBot="1">
      <c r="B23" s="3"/>
      <c r="C23" s="3"/>
      <c r="D23" s="3"/>
      <c r="E23" s="3"/>
      <c r="F23" s="3"/>
      <c r="G23" s="3"/>
      <c r="H23" s="3"/>
      <c r="I23" s="84"/>
      <c r="J23" s="3"/>
      <c r="K23" s="3"/>
      <c r="L23" s="85"/>
    </row>
    <row r="24" spans="2:12" ht="15.75" thickBot="1">
      <c r="B24" s="470" t="s">
        <v>36</v>
      </c>
      <c r="C24" s="471"/>
      <c r="D24" s="471"/>
      <c r="E24" s="471"/>
      <c r="F24" s="471"/>
      <c r="G24" s="471"/>
      <c r="H24" s="471"/>
      <c r="I24" s="471"/>
      <c r="J24" s="472"/>
      <c r="K24" s="93" t="s">
        <v>79</v>
      </c>
      <c r="L24" s="94" t="s">
        <v>80</v>
      </c>
    </row>
    <row r="25" spans="2:12" ht="15.75" thickBot="1">
      <c r="B25" s="466" t="s">
        <v>405</v>
      </c>
      <c r="C25" s="467"/>
      <c r="D25" s="467"/>
      <c r="E25" s="467"/>
      <c r="F25" s="467"/>
      <c r="G25" s="467"/>
      <c r="H25" s="467"/>
      <c r="I25" s="467"/>
      <c r="J25" s="468"/>
      <c r="K25" s="96" t="s">
        <v>360</v>
      </c>
      <c r="L25" s="253" t="s">
        <v>357</v>
      </c>
    </row>
    <row r="26" spans="2:12" ht="60">
      <c r="B26" s="339" t="s">
        <v>362</v>
      </c>
      <c r="C26" s="342" t="s">
        <v>363</v>
      </c>
      <c r="D26" s="342" t="s">
        <v>367</v>
      </c>
      <c r="E26" s="342" t="s">
        <v>364</v>
      </c>
      <c r="F26" s="342" t="s">
        <v>365</v>
      </c>
      <c r="G26" s="342" t="s">
        <v>366</v>
      </c>
      <c r="H26" s="343" t="s">
        <v>79</v>
      </c>
      <c r="I26" s="344" t="s">
        <v>82</v>
      </c>
      <c r="J26" s="343" t="s">
        <v>83</v>
      </c>
      <c r="K26" s="343" t="s">
        <v>80</v>
      </c>
      <c r="L26" s="345" t="s">
        <v>84</v>
      </c>
    </row>
    <row r="27" spans="2:12" ht="15">
      <c r="B27" s="340">
        <v>1</v>
      </c>
      <c r="C27" s="341" t="s">
        <v>368</v>
      </c>
      <c r="D27" s="351"/>
      <c r="E27" s="351"/>
      <c r="F27" s="351"/>
      <c r="G27" s="351"/>
      <c r="H27" s="352"/>
      <c r="I27" s="353"/>
      <c r="J27" s="352"/>
      <c r="K27" s="352"/>
      <c r="L27" s="354"/>
    </row>
    <row r="28" spans="2:12" ht="22.5">
      <c r="B28" s="82" t="s">
        <v>369</v>
      </c>
      <c r="C28" s="346" t="s">
        <v>382</v>
      </c>
      <c r="D28" s="346" t="s">
        <v>396</v>
      </c>
      <c r="E28" s="372">
        <v>26</v>
      </c>
      <c r="F28" s="355">
        <v>52</v>
      </c>
      <c r="G28" s="347">
        <v>0.86666699999999997</v>
      </c>
      <c r="H28" s="51" t="s">
        <v>16</v>
      </c>
      <c r="I28" s="348">
        <v>405.87</v>
      </c>
      <c r="J28" s="349" t="s">
        <v>397</v>
      </c>
      <c r="K28" s="350" t="s">
        <v>395</v>
      </c>
      <c r="L28" s="348">
        <v>351.75</v>
      </c>
    </row>
    <row r="29" spans="2:12" ht="22.5">
      <c r="B29" s="82" t="s">
        <v>370</v>
      </c>
      <c r="C29" s="92" t="s">
        <v>383</v>
      </c>
      <c r="D29" s="92" t="s">
        <v>396</v>
      </c>
      <c r="E29" s="355">
        <v>26</v>
      </c>
      <c r="F29" s="355">
        <v>52</v>
      </c>
      <c r="G29" s="347">
        <v>0.86666699999999997</v>
      </c>
      <c r="H29" s="50" t="s">
        <v>16</v>
      </c>
      <c r="I29" s="86">
        <v>405.87</v>
      </c>
      <c r="J29" s="87" t="s">
        <v>397</v>
      </c>
      <c r="K29" s="350" t="s">
        <v>395</v>
      </c>
      <c r="L29" s="86">
        <v>351.75</v>
      </c>
    </row>
    <row r="30" spans="2:12" ht="22.5">
      <c r="B30" s="82" t="s">
        <v>371</v>
      </c>
      <c r="C30" s="92" t="s">
        <v>384</v>
      </c>
      <c r="D30" s="92" t="s">
        <v>396</v>
      </c>
      <c r="E30" s="355">
        <v>26</v>
      </c>
      <c r="F30" s="355">
        <v>52</v>
      </c>
      <c r="G30" s="347">
        <v>0.86666699999999997</v>
      </c>
      <c r="H30" s="50" t="s">
        <v>16</v>
      </c>
      <c r="I30" s="86">
        <v>405.87</v>
      </c>
      <c r="J30" s="87" t="s">
        <v>397</v>
      </c>
      <c r="K30" s="350" t="s">
        <v>395</v>
      </c>
      <c r="L30" s="86">
        <v>351.75</v>
      </c>
    </row>
    <row r="31" spans="2:12" ht="22.5">
      <c r="B31" s="82" t="s">
        <v>372</v>
      </c>
      <c r="C31" s="92" t="s">
        <v>385</v>
      </c>
      <c r="D31" s="92" t="s">
        <v>396</v>
      </c>
      <c r="E31" s="355">
        <v>26</v>
      </c>
      <c r="F31" s="355">
        <v>52</v>
      </c>
      <c r="G31" s="347">
        <v>0.86666699999999997</v>
      </c>
      <c r="H31" s="50" t="s">
        <v>16</v>
      </c>
      <c r="I31" s="86">
        <v>405.87</v>
      </c>
      <c r="J31" s="87" t="s">
        <v>397</v>
      </c>
      <c r="K31" s="350" t="s">
        <v>395</v>
      </c>
      <c r="L31" s="86">
        <v>351.75</v>
      </c>
    </row>
    <row r="32" spans="2:12" ht="22.5">
      <c r="B32" s="82" t="s">
        <v>373</v>
      </c>
      <c r="C32" s="92" t="s">
        <v>386</v>
      </c>
      <c r="D32" s="92" t="s">
        <v>396</v>
      </c>
      <c r="E32" s="355">
        <v>26</v>
      </c>
      <c r="F32" s="355">
        <v>52</v>
      </c>
      <c r="G32" s="347">
        <v>0.86666699999999997</v>
      </c>
      <c r="H32" s="50" t="s">
        <v>16</v>
      </c>
      <c r="I32" s="86">
        <v>405.87</v>
      </c>
      <c r="J32" s="87" t="s">
        <v>397</v>
      </c>
      <c r="K32" s="350" t="s">
        <v>395</v>
      </c>
      <c r="L32" s="86">
        <v>351.75</v>
      </c>
    </row>
    <row r="33" spans="2:12" ht="22.5">
      <c r="B33" s="82" t="s">
        <v>374</v>
      </c>
      <c r="C33" s="92" t="s">
        <v>387</v>
      </c>
      <c r="D33" s="92" t="s">
        <v>396</v>
      </c>
      <c r="E33" s="355">
        <v>26</v>
      </c>
      <c r="F33" s="355">
        <v>52</v>
      </c>
      <c r="G33" s="347">
        <v>0.86666699999999997</v>
      </c>
      <c r="H33" s="50" t="s">
        <v>16</v>
      </c>
      <c r="I33" s="86">
        <v>405.87</v>
      </c>
      <c r="J33" s="87" t="s">
        <v>397</v>
      </c>
      <c r="K33" s="350" t="s">
        <v>395</v>
      </c>
      <c r="L33" s="86">
        <v>351.75</v>
      </c>
    </row>
    <row r="34" spans="2:12" ht="22.5">
      <c r="B34" s="82" t="s">
        <v>375</v>
      </c>
      <c r="C34" s="92" t="s">
        <v>388</v>
      </c>
      <c r="D34" s="92" t="s">
        <v>396</v>
      </c>
      <c r="E34" s="355">
        <v>26</v>
      </c>
      <c r="F34" s="355">
        <v>52</v>
      </c>
      <c r="G34" s="347">
        <v>0.86666699999999997</v>
      </c>
      <c r="H34" s="50" t="s">
        <v>16</v>
      </c>
      <c r="I34" s="86">
        <v>405.87</v>
      </c>
      <c r="J34" s="87" t="s">
        <v>397</v>
      </c>
      <c r="K34" s="350" t="s">
        <v>395</v>
      </c>
      <c r="L34" s="86">
        <v>351.75</v>
      </c>
    </row>
    <row r="35" spans="2:12" ht="22.5">
      <c r="B35" s="82" t="s">
        <v>376</v>
      </c>
      <c r="C35" s="92" t="s">
        <v>389</v>
      </c>
      <c r="D35" s="92" t="s">
        <v>396</v>
      </c>
      <c r="E35" s="355">
        <v>26</v>
      </c>
      <c r="F35" s="355">
        <v>52</v>
      </c>
      <c r="G35" s="347">
        <v>0.86666699999999997</v>
      </c>
      <c r="H35" s="50" t="s">
        <v>16</v>
      </c>
      <c r="I35" s="86">
        <v>405.87</v>
      </c>
      <c r="J35" s="87" t="s">
        <v>397</v>
      </c>
      <c r="K35" s="350" t="s">
        <v>395</v>
      </c>
      <c r="L35" s="86">
        <v>351.75</v>
      </c>
    </row>
    <row r="36" spans="2:12" ht="22.5">
      <c r="B36" s="82" t="s">
        <v>508</v>
      </c>
      <c r="C36" s="92" t="s">
        <v>509</v>
      </c>
      <c r="D36" s="92" t="s">
        <v>396</v>
      </c>
      <c r="E36" s="355">
        <v>26</v>
      </c>
      <c r="F36" s="355">
        <v>52</v>
      </c>
      <c r="G36" s="347">
        <v>0.86666699999999997</v>
      </c>
      <c r="H36" s="50" t="s">
        <v>16</v>
      </c>
      <c r="I36" s="86">
        <v>405.87</v>
      </c>
      <c r="J36" s="87" t="s">
        <v>397</v>
      </c>
      <c r="K36" s="350" t="s">
        <v>395</v>
      </c>
      <c r="L36" s="86">
        <v>351.75</v>
      </c>
    </row>
    <row r="37" spans="2:12" ht="15">
      <c r="B37" s="340">
        <v>2</v>
      </c>
      <c r="C37" s="341" t="s">
        <v>381</v>
      </c>
      <c r="D37" s="351"/>
      <c r="E37" s="351"/>
      <c r="F37" s="351"/>
      <c r="G37" s="351"/>
      <c r="H37" s="352"/>
      <c r="I37" s="353"/>
      <c r="J37" s="352"/>
      <c r="K37" s="352"/>
      <c r="L37" s="354"/>
    </row>
    <row r="38" spans="2:12" ht="24.75" customHeight="1">
      <c r="B38" s="82" t="s">
        <v>377</v>
      </c>
      <c r="C38" s="92" t="s">
        <v>390</v>
      </c>
      <c r="D38" s="92" t="s">
        <v>399</v>
      </c>
      <c r="E38" s="355">
        <v>26</v>
      </c>
      <c r="F38" s="355">
        <v>26</v>
      </c>
      <c r="G38" s="347">
        <v>0.43333300000000002</v>
      </c>
      <c r="H38" s="50" t="s">
        <v>16</v>
      </c>
      <c r="I38" s="86">
        <v>281.67</v>
      </c>
      <c r="J38" s="87" t="s">
        <v>397</v>
      </c>
      <c r="K38" s="52" t="s">
        <v>398</v>
      </c>
      <c r="L38" s="86">
        <v>122.06</v>
      </c>
    </row>
    <row r="39" spans="2:12" ht="22.5">
      <c r="B39" s="82" t="s">
        <v>378</v>
      </c>
      <c r="C39" s="92" t="s">
        <v>391</v>
      </c>
      <c r="D39" s="92" t="s">
        <v>400</v>
      </c>
      <c r="E39" s="355">
        <v>26</v>
      </c>
      <c r="F39" s="355">
        <v>26</v>
      </c>
      <c r="G39" s="347">
        <v>0.43333300000000002</v>
      </c>
      <c r="H39" s="50" t="s">
        <v>16</v>
      </c>
      <c r="I39" s="86">
        <v>192.69</v>
      </c>
      <c r="J39" s="87" t="s">
        <v>397</v>
      </c>
      <c r="K39" s="52" t="s">
        <v>401</v>
      </c>
      <c r="L39" s="86">
        <v>83.5</v>
      </c>
    </row>
    <row r="40" spans="2:12" ht="22.5">
      <c r="B40" s="82" t="s">
        <v>379</v>
      </c>
      <c r="C40" s="92" t="s">
        <v>392</v>
      </c>
      <c r="D40" s="92" t="s">
        <v>402</v>
      </c>
      <c r="E40" s="355">
        <v>26</v>
      </c>
      <c r="F40" s="355">
        <v>26</v>
      </c>
      <c r="G40" s="347">
        <v>0.43333300000000002</v>
      </c>
      <c r="H40" s="50" t="s">
        <v>16</v>
      </c>
      <c r="I40" s="86">
        <v>352.99</v>
      </c>
      <c r="J40" s="87" t="s">
        <v>397</v>
      </c>
      <c r="K40" s="52" t="s">
        <v>292</v>
      </c>
      <c r="L40" s="86">
        <v>152.96</v>
      </c>
    </row>
    <row r="41" spans="2:12" ht="24.75" customHeight="1">
      <c r="B41" s="82" t="s">
        <v>380</v>
      </c>
      <c r="C41" s="92" t="s">
        <v>393</v>
      </c>
      <c r="D41" s="92" t="s">
        <v>403</v>
      </c>
      <c r="E41" s="355">
        <v>26</v>
      </c>
      <c r="F41" s="355">
        <v>26</v>
      </c>
      <c r="G41" s="347">
        <v>0.43333300000000002</v>
      </c>
      <c r="H41" s="50" t="s">
        <v>16</v>
      </c>
      <c r="I41" s="86">
        <v>390.59</v>
      </c>
      <c r="J41" s="87" t="s">
        <v>397</v>
      </c>
      <c r="K41" s="52" t="s">
        <v>404</v>
      </c>
      <c r="L41" s="86">
        <v>169.26</v>
      </c>
    </row>
    <row r="42" spans="2:12" ht="15">
      <c r="B42" s="102"/>
      <c r="C42" s="102"/>
      <c r="D42" s="102"/>
      <c r="E42" s="102"/>
      <c r="F42" s="102"/>
      <c r="G42" s="103"/>
      <c r="H42" s="104"/>
      <c r="I42" s="105"/>
      <c r="J42" s="104"/>
      <c r="K42" s="106" t="s">
        <v>11</v>
      </c>
      <c r="L42" s="112">
        <v>3693.5299999999997</v>
      </c>
    </row>
    <row r="43" spans="2:12">
      <c r="B43" s="3"/>
      <c r="C43" s="3"/>
      <c r="D43" s="3"/>
      <c r="E43" s="3"/>
      <c r="F43" s="3"/>
      <c r="G43" s="3"/>
      <c r="H43" s="3"/>
      <c r="I43" s="84"/>
      <c r="J43" s="3"/>
      <c r="K43" s="3"/>
      <c r="L43" s="85"/>
    </row>
    <row r="44" spans="2:12">
      <c r="B44" s="3"/>
      <c r="C44" s="3"/>
      <c r="D44" s="3"/>
      <c r="E44" s="3"/>
      <c r="F44" s="3"/>
      <c r="G44" s="3"/>
      <c r="H44" s="3"/>
      <c r="I44" s="84"/>
      <c r="J44" s="3"/>
      <c r="K44" s="3"/>
      <c r="L44" s="85"/>
    </row>
    <row r="45" spans="2:12">
      <c r="B45" s="3"/>
      <c r="C45" s="3"/>
      <c r="D45" s="3"/>
      <c r="E45" s="3"/>
      <c r="F45" s="3"/>
      <c r="G45" s="3"/>
      <c r="H45" s="3"/>
      <c r="I45" s="84"/>
      <c r="J45" s="3"/>
      <c r="K45" s="3"/>
      <c r="L45" s="85"/>
    </row>
    <row r="46" spans="2:12">
      <c r="B46" s="263"/>
      <c r="C46" s="263"/>
      <c r="D46" s="263"/>
      <c r="E46" s="263"/>
      <c r="F46" s="263"/>
      <c r="G46" s="264"/>
      <c r="H46" s="265"/>
      <c r="I46" s="266"/>
      <c r="L46" s="10"/>
    </row>
    <row r="47" spans="2:12">
      <c r="B47" s="4" t="s">
        <v>225</v>
      </c>
      <c r="C47" s="4"/>
      <c r="D47" s="4"/>
      <c r="E47" s="4"/>
      <c r="F47" s="4"/>
      <c r="L47" s="10"/>
    </row>
    <row r="48" spans="2:12">
      <c r="J48" s="267"/>
      <c r="K48" s="267"/>
      <c r="L48" s="267"/>
    </row>
    <row r="49" spans="2:12" ht="40.5" customHeight="1">
      <c r="B49" s="481" t="s">
        <v>226</v>
      </c>
      <c r="C49" s="482"/>
      <c r="D49" s="483"/>
      <c r="E49" s="316"/>
      <c r="F49" s="316"/>
      <c r="J49" s="473" t="s">
        <v>219</v>
      </c>
      <c r="K49" s="473"/>
      <c r="L49" s="473"/>
    </row>
    <row r="50" spans="2:12" ht="5.25" customHeight="1"/>
    <row r="51" spans="2:12">
      <c r="J51" s="469" t="s">
        <v>475</v>
      </c>
      <c r="K51" s="469"/>
      <c r="L51" s="469"/>
    </row>
  </sheetData>
  <mergeCells count="9">
    <mergeCell ref="B2:L2"/>
    <mergeCell ref="B3:L3"/>
    <mergeCell ref="J51:L51"/>
    <mergeCell ref="B49:D49"/>
    <mergeCell ref="B24:J24"/>
    <mergeCell ref="B25:J25"/>
    <mergeCell ref="B4:J4"/>
    <mergeCell ref="B5:J5"/>
    <mergeCell ref="J49:L49"/>
  </mergeCells>
  <phoneticPr fontId="14" type="noConversion"/>
  <printOptions horizontalCentered="1"/>
  <pageMargins left="0.51181102362204722" right="0.51181102362204722" top="0.94488188976377963" bottom="0.78740157480314965" header="0.31496062992125984" footer="0.31496062992125984"/>
  <pageSetup paperSize="9" scale="80" orientation="landscape" r:id="rId1"/>
  <headerFooter>
    <oddHeader>&amp;C&amp;G</oddHeader>
    <oddFooter>&amp;C&amp;G
Página &amp;P de &amp;N</oddFooter>
  </headerFooter>
  <rowBreaks count="1" manualBreakCount="1">
    <brk id="22" min="1" max="11" man="1"/>
  </row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7">
    <tabColor theme="9" tint="0.39997558519241921"/>
  </sheetPr>
  <dimension ref="A1:K105"/>
  <sheetViews>
    <sheetView view="pageBreakPreview" topLeftCell="A28" zoomScaleNormal="100" zoomScaleSheetLayoutView="100" workbookViewId="0">
      <selection sqref="A1:I41"/>
    </sheetView>
  </sheetViews>
  <sheetFormatPr defaultRowHeight="12.75" outlineLevelRow="1"/>
  <cols>
    <col min="1" max="1" width="6.140625" style="54" customWidth="1"/>
    <col min="2" max="2" width="35.7109375" style="54" customWidth="1"/>
    <col min="3" max="3" width="35.7109375" customWidth="1"/>
    <col min="4" max="4" width="27" customWidth="1"/>
    <col min="5" max="8" width="11.42578125" customWidth="1"/>
    <col min="9" max="9" width="11.42578125" style="166" customWidth="1"/>
  </cols>
  <sheetData>
    <row r="1" spans="1:9" ht="24" customHeight="1">
      <c r="A1" s="130"/>
      <c r="B1" s="130"/>
      <c r="C1" s="122"/>
      <c r="D1" s="122"/>
      <c r="E1" s="122"/>
      <c r="F1" s="122"/>
      <c r="G1" s="122"/>
      <c r="H1" s="122"/>
      <c r="I1" s="165"/>
    </row>
    <row r="2" spans="1:9" ht="8.25" customHeight="1">
      <c r="A2" s="130"/>
      <c r="B2" s="130"/>
      <c r="C2" s="122"/>
      <c r="D2" s="122"/>
      <c r="E2" s="122"/>
      <c r="F2" s="122"/>
      <c r="G2" s="122"/>
      <c r="H2" s="122"/>
      <c r="I2" s="165"/>
    </row>
    <row r="3" spans="1:9" ht="13.5" thickBot="1"/>
    <row r="4" spans="1:9" ht="16.5" thickBot="1">
      <c r="A4" s="143" t="s">
        <v>513</v>
      </c>
      <c r="B4" s="136" t="s">
        <v>351</v>
      </c>
      <c r="C4" s="136"/>
      <c r="D4" s="136"/>
      <c r="E4" s="136"/>
      <c r="F4" s="136"/>
      <c r="G4" s="136"/>
      <c r="H4" s="136"/>
      <c r="I4" s="167"/>
    </row>
    <row r="5" spans="1:9">
      <c r="A5" s="133" t="s">
        <v>0</v>
      </c>
      <c r="B5" s="133" t="s">
        <v>227</v>
      </c>
      <c r="C5" s="133" t="s">
        <v>228</v>
      </c>
      <c r="D5" s="134" t="s">
        <v>88</v>
      </c>
      <c r="E5" s="135"/>
      <c r="F5" s="135"/>
      <c r="G5" s="135"/>
      <c r="H5" s="135"/>
      <c r="I5" s="135" t="s">
        <v>20</v>
      </c>
    </row>
    <row r="6" spans="1:9" ht="34.5" outlineLevel="1" thickBot="1">
      <c r="A6" s="127" t="s">
        <v>369</v>
      </c>
      <c r="B6" s="269" t="s">
        <v>351</v>
      </c>
      <c r="C6" s="139" t="s">
        <v>358</v>
      </c>
      <c r="D6" s="140" t="s">
        <v>359</v>
      </c>
      <c r="E6" s="145"/>
      <c r="F6" s="146"/>
      <c r="G6" s="147"/>
      <c r="H6" s="147"/>
      <c r="I6" s="148">
        <v>1</v>
      </c>
    </row>
    <row r="7" spans="1:9" ht="16.5" thickBot="1">
      <c r="A7" s="143" t="s">
        <v>515</v>
      </c>
      <c r="B7" s="136" t="s">
        <v>122</v>
      </c>
      <c r="C7" s="136"/>
      <c r="D7" s="136"/>
      <c r="E7" s="136"/>
      <c r="F7" s="136"/>
      <c r="G7" s="136"/>
      <c r="H7" s="136"/>
      <c r="I7" s="167"/>
    </row>
    <row r="8" spans="1:9" ht="24">
      <c r="A8" s="133" t="s">
        <v>0</v>
      </c>
      <c r="B8" s="133" t="s">
        <v>227</v>
      </c>
      <c r="C8" s="133" t="s">
        <v>228</v>
      </c>
      <c r="D8" s="134" t="s">
        <v>88</v>
      </c>
      <c r="E8" s="135" t="s">
        <v>91</v>
      </c>
      <c r="F8" s="135" t="s">
        <v>94</v>
      </c>
      <c r="G8" s="135" t="s">
        <v>95</v>
      </c>
      <c r="H8" s="135" t="s">
        <v>93</v>
      </c>
      <c r="I8" s="135" t="s">
        <v>96</v>
      </c>
    </row>
    <row r="9" spans="1:9" ht="33.75" outlineLevel="1">
      <c r="A9" s="127" t="s">
        <v>518</v>
      </c>
      <c r="B9" s="269" t="s">
        <v>312</v>
      </c>
      <c r="C9" s="141" t="s">
        <v>73</v>
      </c>
      <c r="D9" s="142" t="s">
        <v>89</v>
      </c>
      <c r="E9" s="149"/>
      <c r="F9" s="146"/>
      <c r="G9" s="147"/>
      <c r="H9" s="193">
        <v>27000</v>
      </c>
      <c r="I9" s="137"/>
    </row>
    <row r="10" spans="1:9" ht="22.5" outlineLevel="1">
      <c r="A10" s="128" t="s">
        <v>521</v>
      </c>
      <c r="B10" s="269" t="str">
        <f>orcamento!C18</f>
        <v>REMOÇÃO MECANIZADA DE REVESTIMENTO ASFÁLTICO</v>
      </c>
      <c r="C10" s="195" t="s">
        <v>613</v>
      </c>
      <c r="D10" s="195" t="s">
        <v>211</v>
      </c>
      <c r="E10" s="233"/>
      <c r="F10" s="234"/>
      <c r="G10" s="234">
        <v>0.05</v>
      </c>
      <c r="H10" s="326">
        <v>20000</v>
      </c>
      <c r="I10" s="235">
        <f>G10*H10</f>
        <v>1000</v>
      </c>
    </row>
    <row r="11" spans="1:9" ht="24" outlineLevel="1">
      <c r="A11" s="128"/>
      <c r="B11" s="128"/>
      <c r="C11" s="236"/>
      <c r="D11" s="195"/>
      <c r="E11" s="237" t="s">
        <v>91</v>
      </c>
      <c r="F11" s="237" t="s">
        <v>337</v>
      </c>
      <c r="G11" s="237" t="s">
        <v>96</v>
      </c>
      <c r="H11" s="237"/>
      <c r="I11" s="237" t="s">
        <v>212</v>
      </c>
    </row>
    <row r="12" spans="1:9" ht="33.75" outlineLevel="1">
      <c r="A12" s="128" t="s">
        <v>522</v>
      </c>
      <c r="B12" s="269" t="s">
        <v>336</v>
      </c>
      <c r="C12" s="239" t="s">
        <v>523</v>
      </c>
      <c r="D12" s="194" t="s">
        <v>213</v>
      </c>
      <c r="E12" s="240">
        <v>1.5</v>
      </c>
      <c r="F12" s="234">
        <v>3</v>
      </c>
      <c r="G12" s="241">
        <f>G10*H10</f>
        <v>1000</v>
      </c>
      <c r="H12" s="238"/>
      <c r="I12" s="235">
        <f>E12*F12*G12</f>
        <v>4500</v>
      </c>
    </row>
    <row r="13" spans="1:9" ht="24" outlineLevel="1">
      <c r="A13" s="128"/>
      <c r="B13" s="128"/>
      <c r="C13" s="239"/>
      <c r="D13" s="194"/>
      <c r="E13" s="237" t="s">
        <v>91</v>
      </c>
      <c r="F13" s="237" t="s">
        <v>94</v>
      </c>
      <c r="G13" s="237" t="s">
        <v>95</v>
      </c>
      <c r="H13" s="237" t="s">
        <v>93</v>
      </c>
      <c r="I13" s="237" t="s">
        <v>96</v>
      </c>
    </row>
    <row r="14" spans="1:9" ht="33.75" outlineLevel="1">
      <c r="A14" s="128" t="s">
        <v>524</v>
      </c>
      <c r="B14" s="269" t="str">
        <f>orcamento!C20</f>
        <v>DEMOLIÇÃO DE PAVIMENTO INTERTRAVADO, DE FORMA MANUAL, COM REAPROVEITAMENTO</v>
      </c>
      <c r="C14" s="236" t="s">
        <v>214</v>
      </c>
      <c r="D14" s="195" t="s">
        <v>211</v>
      </c>
      <c r="E14" s="233"/>
      <c r="F14" s="234">
        <v>2800</v>
      </c>
      <c r="G14" s="234">
        <v>1.5</v>
      </c>
      <c r="H14" s="235">
        <f>F14*G14</f>
        <v>4200</v>
      </c>
      <c r="I14" s="235"/>
    </row>
    <row r="15" spans="1:9" ht="24" outlineLevel="1">
      <c r="A15" s="128"/>
      <c r="B15" s="128"/>
      <c r="C15" s="236"/>
      <c r="D15" s="195"/>
      <c r="E15" s="237" t="s">
        <v>91</v>
      </c>
      <c r="F15" s="237" t="s">
        <v>337</v>
      </c>
      <c r="G15" s="237" t="s">
        <v>96</v>
      </c>
      <c r="H15" s="237"/>
      <c r="I15" s="237" t="s">
        <v>212</v>
      </c>
    </row>
    <row r="16" spans="1:9" ht="34.5" outlineLevel="1" thickBot="1">
      <c r="A16" s="128" t="s">
        <v>525</v>
      </c>
      <c r="B16" s="269" t="s">
        <v>336</v>
      </c>
      <c r="C16" s="239" t="s">
        <v>526</v>
      </c>
      <c r="D16" s="194" t="s">
        <v>614</v>
      </c>
      <c r="E16" s="240"/>
      <c r="F16" s="234">
        <v>3</v>
      </c>
      <c r="G16" s="241">
        <f>H14*0.06</f>
        <v>252</v>
      </c>
      <c r="H16" s="238"/>
      <c r="I16" s="235">
        <f>F16*G16</f>
        <v>756</v>
      </c>
    </row>
    <row r="17" spans="1:11" ht="16.5" thickBot="1">
      <c r="A17" s="143" t="s">
        <v>527</v>
      </c>
      <c r="B17" s="136" t="s">
        <v>85</v>
      </c>
      <c r="C17" s="136"/>
      <c r="D17" s="136"/>
      <c r="E17" s="136"/>
      <c r="F17" s="136"/>
      <c r="G17" s="136"/>
      <c r="H17" s="136"/>
      <c r="I17" s="167"/>
    </row>
    <row r="18" spans="1:11" ht="24">
      <c r="A18" s="131" t="s">
        <v>0</v>
      </c>
      <c r="B18" s="133" t="s">
        <v>227</v>
      </c>
      <c r="C18" s="133" t="s">
        <v>228</v>
      </c>
      <c r="D18" s="132" t="s">
        <v>88</v>
      </c>
      <c r="E18" s="237" t="s">
        <v>91</v>
      </c>
      <c r="F18" s="237" t="s">
        <v>94</v>
      </c>
      <c r="G18" s="237" t="s">
        <v>95</v>
      </c>
      <c r="H18" s="237" t="s">
        <v>93</v>
      </c>
      <c r="I18" s="237" t="s">
        <v>96</v>
      </c>
      <c r="J18" s="130"/>
    </row>
    <row r="19" spans="1:11" ht="56.25" outlineLevel="1">
      <c r="A19" s="128" t="s">
        <v>528</v>
      </c>
      <c r="B19" s="269" t="s">
        <v>340</v>
      </c>
      <c r="C19" s="327" t="s">
        <v>476</v>
      </c>
      <c r="D19" s="223" t="s">
        <v>477</v>
      </c>
      <c r="E19" s="238"/>
      <c r="F19" s="238"/>
      <c r="G19" s="238">
        <v>0.5</v>
      </c>
      <c r="H19" s="238">
        <v>20000</v>
      </c>
      <c r="I19" s="242">
        <f>G19*H19</f>
        <v>10000</v>
      </c>
      <c r="J19" s="91"/>
      <c r="K19" s="91"/>
    </row>
    <row r="20" spans="1:11" ht="24" outlineLevel="1">
      <c r="A20" s="128"/>
      <c r="B20" s="128"/>
      <c r="C20" s="195"/>
      <c r="D20" s="223"/>
      <c r="E20" s="237" t="s">
        <v>91</v>
      </c>
      <c r="F20" s="237" t="s">
        <v>337</v>
      </c>
      <c r="G20" s="237" t="s">
        <v>96</v>
      </c>
      <c r="H20" s="237"/>
      <c r="I20" s="237" t="s">
        <v>212</v>
      </c>
      <c r="J20" s="91"/>
      <c r="K20" s="91"/>
    </row>
    <row r="21" spans="1:11" ht="45.75" outlineLevel="1" thickBot="1">
      <c r="A21" s="128" t="s">
        <v>529</v>
      </c>
      <c r="B21" s="269" t="s">
        <v>336</v>
      </c>
      <c r="C21" s="239" t="s">
        <v>530</v>
      </c>
      <c r="D21" s="223" t="s">
        <v>478</v>
      </c>
      <c r="E21" s="238">
        <v>1.25</v>
      </c>
      <c r="F21" s="234">
        <v>3</v>
      </c>
      <c r="G21" s="241">
        <f>I19</f>
        <v>10000</v>
      </c>
      <c r="H21" s="243"/>
      <c r="I21" s="235">
        <f>E21*F21*G21</f>
        <v>37500</v>
      </c>
      <c r="J21" s="91"/>
    </row>
    <row r="22" spans="1:11" ht="16.5" thickBot="1">
      <c r="A22" s="143" t="s">
        <v>533</v>
      </c>
      <c r="B22" s="136" t="s">
        <v>76</v>
      </c>
      <c r="C22" s="136"/>
      <c r="D22" s="136"/>
      <c r="E22" s="136"/>
      <c r="F22" s="157"/>
      <c r="G22" s="158"/>
      <c r="H22" s="159"/>
      <c r="I22" s="168"/>
    </row>
    <row r="23" spans="1:11" outlineLevel="1">
      <c r="A23" s="62" t="s">
        <v>534</v>
      </c>
      <c r="B23" s="274" t="s">
        <v>77</v>
      </c>
      <c r="C23" s="70"/>
      <c r="D23" s="70"/>
      <c r="E23" s="70"/>
      <c r="F23" s="71"/>
      <c r="G23" s="66"/>
      <c r="H23" s="107"/>
      <c r="I23" s="169"/>
    </row>
    <row r="24" spans="1:11" ht="36">
      <c r="A24" s="133" t="s">
        <v>0</v>
      </c>
      <c r="B24" s="133" t="s">
        <v>227</v>
      </c>
      <c r="C24" s="133" t="s">
        <v>228</v>
      </c>
      <c r="D24" s="134" t="s">
        <v>88</v>
      </c>
      <c r="E24" s="135" t="s">
        <v>123</v>
      </c>
      <c r="F24" s="135" t="s">
        <v>124</v>
      </c>
      <c r="G24" s="135" t="s">
        <v>338</v>
      </c>
      <c r="H24" s="135" t="s">
        <v>99</v>
      </c>
      <c r="I24" s="135" t="s">
        <v>90</v>
      </c>
    </row>
    <row r="25" spans="1:11" ht="45" outlineLevel="1">
      <c r="A25" s="79" t="s">
        <v>535</v>
      </c>
      <c r="B25" s="269" t="s">
        <v>307</v>
      </c>
      <c r="C25" s="78" t="s">
        <v>339</v>
      </c>
      <c r="D25" s="78" t="s">
        <v>98</v>
      </c>
      <c r="E25" s="75"/>
      <c r="F25" s="160"/>
      <c r="G25" s="77"/>
      <c r="H25" s="148">
        <v>20000</v>
      </c>
      <c r="I25" s="170"/>
    </row>
    <row r="26" spans="1:11" ht="36" outlineLevel="1">
      <c r="A26" s="133" t="s">
        <v>0</v>
      </c>
      <c r="B26" s="133" t="s">
        <v>227</v>
      </c>
      <c r="C26" s="133" t="s">
        <v>228</v>
      </c>
      <c r="D26" s="134" t="s">
        <v>88</v>
      </c>
      <c r="E26" s="135" t="s">
        <v>510</v>
      </c>
      <c r="F26" s="135" t="s">
        <v>479</v>
      </c>
      <c r="G26" s="135" t="s">
        <v>616</v>
      </c>
      <c r="H26" s="135" t="s">
        <v>100</v>
      </c>
      <c r="I26" s="135" t="s">
        <v>90</v>
      </c>
    </row>
    <row r="27" spans="1:11" ht="56.25" outlineLevel="1">
      <c r="A27" s="79" t="s">
        <v>536</v>
      </c>
      <c r="B27" s="269" t="s">
        <v>270</v>
      </c>
      <c r="C27" s="78" t="s">
        <v>511</v>
      </c>
      <c r="D27" s="78" t="s">
        <v>615</v>
      </c>
      <c r="E27" s="328"/>
      <c r="F27" s="160"/>
      <c r="G27" s="161">
        <f>H25</f>
        <v>20000</v>
      </c>
      <c r="H27" s="329">
        <v>0.25</v>
      </c>
      <c r="I27" s="138">
        <f>G27*H27</f>
        <v>5000</v>
      </c>
    </row>
    <row r="28" spans="1:11" ht="56.25" outlineLevel="1">
      <c r="A28" s="79" t="s">
        <v>538</v>
      </c>
      <c r="B28" s="269" t="s">
        <v>279</v>
      </c>
      <c r="C28" s="78" t="s">
        <v>512</v>
      </c>
      <c r="D28" s="78" t="s">
        <v>617</v>
      </c>
      <c r="E28" s="75"/>
      <c r="F28" s="160"/>
      <c r="G28" s="161">
        <f>H25</f>
        <v>20000</v>
      </c>
      <c r="H28" s="329">
        <v>0.15</v>
      </c>
      <c r="I28" s="138">
        <f>G28*H28</f>
        <v>3000</v>
      </c>
    </row>
    <row r="29" spans="1:11" outlineLevel="1">
      <c r="A29" s="62" t="s">
        <v>540</v>
      </c>
      <c r="B29" s="274" t="s">
        <v>75</v>
      </c>
      <c r="C29" s="70"/>
      <c r="D29" s="70"/>
      <c r="E29" s="70"/>
      <c r="F29" s="109"/>
      <c r="G29" s="110"/>
      <c r="H29" s="111"/>
      <c r="I29" s="171"/>
    </row>
    <row r="30" spans="1:11" ht="36" outlineLevel="1">
      <c r="A30" s="133" t="s">
        <v>0</v>
      </c>
      <c r="B30" s="133" t="s">
        <v>227</v>
      </c>
      <c r="C30" s="133" t="s">
        <v>228</v>
      </c>
      <c r="D30" s="134" t="s">
        <v>88</v>
      </c>
      <c r="E30" s="237" t="s">
        <v>99</v>
      </c>
      <c r="F30" s="237" t="s">
        <v>102</v>
      </c>
      <c r="G30" s="237" t="s">
        <v>101</v>
      </c>
      <c r="H30" s="237" t="s">
        <v>90</v>
      </c>
      <c r="I30" s="237" t="s">
        <v>215</v>
      </c>
    </row>
    <row r="31" spans="1:11" ht="33.75" outlineLevel="1">
      <c r="A31" s="79" t="s">
        <v>541</v>
      </c>
      <c r="B31" s="269" t="s">
        <v>425</v>
      </c>
      <c r="C31" s="78" t="s">
        <v>427</v>
      </c>
      <c r="D31" s="78" t="s">
        <v>98</v>
      </c>
      <c r="E31" s="138">
        <f>H25</f>
        <v>20000</v>
      </c>
      <c r="F31" s="78"/>
      <c r="G31" s="251"/>
      <c r="H31" s="126"/>
      <c r="I31" s="252"/>
    </row>
    <row r="32" spans="1:11" ht="33.75" outlineLevel="1">
      <c r="A32" s="79" t="s">
        <v>542</v>
      </c>
      <c r="B32" s="269" t="s">
        <v>453</v>
      </c>
      <c r="C32" s="78" t="s">
        <v>148</v>
      </c>
      <c r="D32" s="78" t="s">
        <v>98</v>
      </c>
      <c r="E32" s="138">
        <v>27000</v>
      </c>
      <c r="F32" s="78"/>
      <c r="G32" s="251"/>
      <c r="H32" s="126"/>
      <c r="I32" s="252"/>
    </row>
    <row r="33" spans="1:9" ht="56.25" outlineLevel="1">
      <c r="A33" s="79" t="s">
        <v>543</v>
      </c>
      <c r="B33" s="269" t="str">
        <f>orcamento!C33</f>
        <v>EXECUÇÃO DE PAVIMENTO COM APLICAÇÃO DE CONCRETO ASFÁLTICO, CAMADA DE ROLAMENTO - EXCLUSIVE CARGA E TRANSPORTE. AF_11/2019 (20000m² x 0,05 / 7000m² x 0,04)</v>
      </c>
      <c r="C33" s="217" t="s">
        <v>618</v>
      </c>
      <c r="D33" s="162" t="s">
        <v>429</v>
      </c>
      <c r="E33" s="249"/>
      <c r="F33" s="250"/>
      <c r="G33" s="330"/>
      <c r="H33" s="235">
        <f>(20000*0.05)+(7000*0.04)</f>
        <v>1280</v>
      </c>
      <c r="I33" s="241">
        <f>H33*2.4</f>
        <v>3072</v>
      </c>
    </row>
    <row r="34" spans="1:9" ht="24" outlineLevel="1">
      <c r="A34" s="128"/>
      <c r="B34" s="128"/>
      <c r="C34" s="195"/>
      <c r="D34" s="195"/>
      <c r="E34" s="237"/>
      <c r="F34" s="237" t="s">
        <v>337</v>
      </c>
      <c r="G34" s="237" t="s">
        <v>215</v>
      </c>
      <c r="H34" s="237"/>
      <c r="I34" s="237" t="s">
        <v>216</v>
      </c>
    </row>
    <row r="35" spans="1:9" ht="22.5" outlineLevel="1">
      <c r="A35" s="289" t="s">
        <v>544</v>
      </c>
      <c r="B35" s="279" t="s">
        <v>248</v>
      </c>
      <c r="C35" s="290" t="s">
        <v>545</v>
      </c>
      <c r="D35" s="291" t="s">
        <v>104</v>
      </c>
      <c r="E35" s="292"/>
      <c r="F35" s="331">
        <v>26</v>
      </c>
      <c r="G35" s="293">
        <f>I33</f>
        <v>3072</v>
      </c>
      <c r="H35" s="294"/>
      <c r="I35" s="295">
        <f>F35*G35</f>
        <v>79872</v>
      </c>
    </row>
    <row r="36" spans="1:9" ht="19.5" customHeight="1" outlineLevel="1">
      <c r="A36" s="219" t="s">
        <v>546</v>
      </c>
      <c r="B36" s="297" t="s">
        <v>621</v>
      </c>
      <c r="C36" s="297"/>
      <c r="D36" s="297"/>
      <c r="E36" s="297"/>
      <c r="F36" s="297"/>
      <c r="G36" s="297"/>
      <c r="H36" s="297"/>
      <c r="I36" s="298"/>
    </row>
    <row r="37" spans="1:9" ht="24" outlineLevel="1">
      <c r="A37" s="133" t="s">
        <v>0</v>
      </c>
      <c r="B37" s="133" t="s">
        <v>227</v>
      </c>
      <c r="C37" s="133" t="s">
        <v>228</v>
      </c>
      <c r="D37" s="135" t="s">
        <v>88</v>
      </c>
      <c r="E37" s="296" t="s">
        <v>91</v>
      </c>
      <c r="F37" s="135" t="s">
        <v>94</v>
      </c>
      <c r="G37" s="296" t="s">
        <v>101</v>
      </c>
      <c r="H37" s="296" t="s">
        <v>99</v>
      </c>
      <c r="I37" s="296" t="s">
        <v>90</v>
      </c>
    </row>
    <row r="38" spans="1:9" ht="33.75" outlineLevel="1">
      <c r="A38" s="248" t="s">
        <v>547</v>
      </c>
      <c r="B38" s="269" t="s">
        <v>309</v>
      </c>
      <c r="C38" s="322" t="s">
        <v>599</v>
      </c>
      <c r="D38" s="164" t="s">
        <v>105</v>
      </c>
      <c r="E38" s="244"/>
      <c r="F38" s="244"/>
      <c r="G38" s="330">
        <v>0.04</v>
      </c>
      <c r="H38" s="148">
        <v>7000</v>
      </c>
      <c r="I38" s="241">
        <f>G38*H38</f>
        <v>280</v>
      </c>
    </row>
    <row r="39" spans="1:9" ht="24" outlineLevel="1">
      <c r="A39" s="248"/>
      <c r="B39" s="248"/>
      <c r="C39" s="217"/>
      <c r="D39" s="164"/>
      <c r="E39" s="237" t="s">
        <v>91</v>
      </c>
      <c r="F39" s="237" t="s">
        <v>337</v>
      </c>
      <c r="G39" s="237" t="s">
        <v>96</v>
      </c>
      <c r="H39" s="237" t="s">
        <v>212</v>
      </c>
      <c r="I39" s="237" t="s">
        <v>215</v>
      </c>
    </row>
    <row r="40" spans="1:9" ht="33.75" outlineLevel="1">
      <c r="A40" s="248" t="s">
        <v>548</v>
      </c>
      <c r="B40" s="269" t="s">
        <v>336</v>
      </c>
      <c r="C40" s="218" t="s">
        <v>549</v>
      </c>
      <c r="D40" s="218" t="s">
        <v>217</v>
      </c>
      <c r="E40" s="246">
        <v>1.5</v>
      </c>
      <c r="F40" s="233">
        <v>3</v>
      </c>
      <c r="G40" s="241">
        <f>I38</f>
        <v>280</v>
      </c>
      <c r="H40" s="235">
        <f>E40*F40*G40</f>
        <v>1260</v>
      </c>
      <c r="I40" s="247"/>
    </row>
    <row r="41" spans="1:9" outlineLevel="1">
      <c r="A41" s="248"/>
      <c r="B41" s="409"/>
      <c r="C41" s="218"/>
      <c r="D41" s="218"/>
      <c r="E41" s="246"/>
      <c r="F41" s="233"/>
      <c r="G41" s="241"/>
      <c r="H41" s="235"/>
      <c r="I41" s="247"/>
    </row>
    <row r="42" spans="1:9" outlineLevel="1">
      <c r="A42" s="248"/>
      <c r="B42" s="409"/>
      <c r="C42" s="218"/>
      <c r="D42" s="218"/>
      <c r="E42" s="246"/>
      <c r="F42" s="233"/>
      <c r="G42" s="241"/>
      <c r="H42" s="235"/>
      <c r="I42" s="247"/>
    </row>
    <row r="43" spans="1:9" outlineLevel="1">
      <c r="A43" s="248"/>
      <c r="B43" s="409"/>
      <c r="C43" s="218"/>
      <c r="D43" s="218"/>
      <c r="E43" s="246"/>
      <c r="F43" s="233"/>
      <c r="G43" s="241"/>
      <c r="H43" s="235"/>
      <c r="I43" s="247"/>
    </row>
    <row r="44" spans="1:9" outlineLevel="1">
      <c r="A44" s="248"/>
      <c r="B44" s="409"/>
      <c r="C44" s="218"/>
      <c r="D44" s="218"/>
      <c r="E44" s="246"/>
      <c r="F44" s="233"/>
      <c r="G44" s="241"/>
      <c r="H44" s="235"/>
      <c r="I44" s="247"/>
    </row>
    <row r="45" spans="1:9" ht="36" outlineLevel="1">
      <c r="A45" s="248"/>
      <c r="B45" s="248"/>
      <c r="C45" s="218"/>
      <c r="D45" s="218"/>
      <c r="E45" s="237" t="s">
        <v>99</v>
      </c>
      <c r="F45" s="237" t="s">
        <v>102</v>
      </c>
      <c r="G45" s="237" t="s">
        <v>101</v>
      </c>
      <c r="H45" s="237" t="s">
        <v>90</v>
      </c>
      <c r="I45" s="126"/>
    </row>
    <row r="46" spans="1:9" ht="33.75" outlineLevel="1">
      <c r="A46" s="248" t="s">
        <v>550</v>
      </c>
      <c r="B46" s="269" t="s">
        <v>453</v>
      </c>
      <c r="C46" s="218" t="s">
        <v>148</v>
      </c>
      <c r="D46" s="218" t="s">
        <v>98</v>
      </c>
      <c r="E46" s="235">
        <v>284.64</v>
      </c>
      <c r="F46" s="244"/>
      <c r="G46" s="245"/>
      <c r="H46" s="245"/>
      <c r="I46" s="247"/>
    </row>
    <row r="47" spans="1:9" ht="56.25" outlineLevel="1">
      <c r="A47" s="248" t="s">
        <v>551</v>
      </c>
      <c r="B47" s="269" t="s">
        <v>308</v>
      </c>
      <c r="C47" s="217" t="s">
        <v>428</v>
      </c>
      <c r="D47" s="162" t="s">
        <v>429</v>
      </c>
      <c r="E47" s="249">
        <v>284.64</v>
      </c>
      <c r="F47" s="250">
        <v>2.5548000000000002</v>
      </c>
      <c r="G47" s="330">
        <v>0.05</v>
      </c>
      <c r="H47" s="235">
        <v>14.23</v>
      </c>
      <c r="I47" s="241">
        <v>36.35</v>
      </c>
    </row>
    <row r="48" spans="1:9" ht="24" outlineLevel="1">
      <c r="A48" s="128"/>
      <c r="B48" s="128"/>
      <c r="C48" s="195"/>
      <c r="D48" s="195"/>
      <c r="E48" s="237"/>
      <c r="F48" s="237" t="s">
        <v>337</v>
      </c>
      <c r="G48" s="237" t="s">
        <v>215</v>
      </c>
      <c r="H48" s="237"/>
      <c r="I48" s="237" t="s">
        <v>216</v>
      </c>
    </row>
    <row r="49" spans="1:9" ht="22.5" outlineLevel="1">
      <c r="A49" s="248" t="s">
        <v>552</v>
      </c>
      <c r="B49" s="269" t="s">
        <v>248</v>
      </c>
      <c r="C49" s="217" t="s">
        <v>545</v>
      </c>
      <c r="D49" s="218" t="s">
        <v>104</v>
      </c>
      <c r="E49" s="244"/>
      <c r="F49" s="330">
        <v>26</v>
      </c>
      <c r="G49" s="249">
        <v>36.35</v>
      </c>
      <c r="H49" s="241"/>
      <c r="I49" s="235">
        <v>945.1</v>
      </c>
    </row>
    <row r="50" spans="1:9" outlineLevel="1">
      <c r="A50" s="219" t="s">
        <v>553</v>
      </c>
      <c r="B50" s="275" t="s">
        <v>190</v>
      </c>
      <c r="C50" s="220"/>
      <c r="D50" s="220"/>
      <c r="E50" s="221"/>
      <c r="F50" s="221"/>
      <c r="G50" s="221"/>
      <c r="H50" s="221"/>
      <c r="I50" s="222"/>
    </row>
    <row r="51" spans="1:9" ht="36" outlineLevel="1">
      <c r="A51" s="363" t="s">
        <v>0</v>
      </c>
      <c r="B51" s="363" t="s">
        <v>227</v>
      </c>
      <c r="C51" s="363" t="s">
        <v>228</v>
      </c>
      <c r="D51" s="364" t="s">
        <v>88</v>
      </c>
      <c r="E51" s="365" t="s">
        <v>99</v>
      </c>
      <c r="F51" s="365" t="s">
        <v>102</v>
      </c>
      <c r="G51" s="365" t="s">
        <v>101</v>
      </c>
      <c r="H51" s="365" t="s">
        <v>90</v>
      </c>
      <c r="I51" s="365" t="s">
        <v>215</v>
      </c>
    </row>
    <row r="52" spans="1:9" ht="28.5" customHeight="1">
      <c r="A52" s="160" t="s">
        <v>554</v>
      </c>
      <c r="B52" s="269" t="s">
        <v>453</v>
      </c>
      <c r="C52" s="164" t="s">
        <v>480</v>
      </c>
      <c r="D52" s="366" t="s">
        <v>481</v>
      </c>
      <c r="E52" s="148">
        <v>60</v>
      </c>
      <c r="F52" s="161"/>
      <c r="G52" s="161"/>
      <c r="H52" s="161"/>
      <c r="I52" s="161"/>
    </row>
    <row r="53" spans="1:9" ht="56.25" outlineLevel="1">
      <c r="A53" s="160" t="s">
        <v>555</v>
      </c>
      <c r="B53" s="269" t="s">
        <v>308</v>
      </c>
      <c r="C53" s="123" t="s">
        <v>489</v>
      </c>
      <c r="D53" s="318" t="s">
        <v>482</v>
      </c>
      <c r="E53" s="249">
        <v>60</v>
      </c>
      <c r="F53" s="250">
        <v>2.5548000000000002</v>
      </c>
      <c r="G53" s="330">
        <v>0.06</v>
      </c>
      <c r="H53" s="235">
        <v>3.6</v>
      </c>
      <c r="I53" s="241">
        <v>9.1999999999999993</v>
      </c>
    </row>
    <row r="54" spans="1:9" ht="28.5" customHeight="1">
      <c r="A54" s="160" t="s">
        <v>556</v>
      </c>
      <c r="B54" s="269" t="s">
        <v>453</v>
      </c>
      <c r="C54" s="164" t="s">
        <v>483</v>
      </c>
      <c r="D54" s="366" t="s">
        <v>481</v>
      </c>
      <c r="E54" s="163">
        <v>60</v>
      </c>
      <c r="F54" s="161"/>
      <c r="G54" s="161"/>
      <c r="H54" s="161"/>
      <c r="I54" s="161"/>
    </row>
    <row r="55" spans="1:9" ht="56.25" outlineLevel="1">
      <c r="A55" s="160" t="s">
        <v>557</v>
      </c>
      <c r="B55" s="269" t="s">
        <v>308</v>
      </c>
      <c r="C55" s="123" t="s">
        <v>490</v>
      </c>
      <c r="D55" s="318" t="s">
        <v>482</v>
      </c>
      <c r="E55" s="249">
        <v>60</v>
      </c>
      <c r="F55" s="250">
        <v>2.5548000000000002</v>
      </c>
      <c r="G55" s="330">
        <v>0.06</v>
      </c>
      <c r="H55" s="235">
        <v>3.6</v>
      </c>
      <c r="I55" s="241">
        <v>9.1999999999999993</v>
      </c>
    </row>
    <row r="56" spans="1:9" ht="36" outlineLevel="1">
      <c r="A56" s="363" t="s">
        <v>0</v>
      </c>
      <c r="B56" s="363" t="s">
        <v>227</v>
      </c>
      <c r="C56" s="363" t="s">
        <v>228</v>
      </c>
      <c r="D56" s="364" t="s">
        <v>88</v>
      </c>
      <c r="E56" s="367"/>
      <c r="F56" s="367"/>
      <c r="G56" s="367" t="s">
        <v>484</v>
      </c>
      <c r="H56" s="367" t="s">
        <v>191</v>
      </c>
      <c r="I56" s="367" t="s">
        <v>99</v>
      </c>
    </row>
    <row r="57" spans="1:9" ht="28.5" customHeight="1">
      <c r="A57" s="160" t="s">
        <v>558</v>
      </c>
      <c r="B57" s="269" t="s">
        <v>453</v>
      </c>
      <c r="C57" s="164" t="s">
        <v>485</v>
      </c>
      <c r="D57" s="366" t="s">
        <v>486</v>
      </c>
      <c r="E57" s="161"/>
      <c r="F57" s="161"/>
      <c r="G57" s="173">
        <v>24</v>
      </c>
      <c r="H57" s="161">
        <v>1.5</v>
      </c>
      <c r="I57" s="138">
        <v>36</v>
      </c>
    </row>
    <row r="58" spans="1:9" ht="48">
      <c r="A58" s="363" t="s">
        <v>0</v>
      </c>
      <c r="B58" s="363" t="s">
        <v>227</v>
      </c>
      <c r="C58" s="363" t="s">
        <v>228</v>
      </c>
      <c r="D58" s="364" t="s">
        <v>88</v>
      </c>
      <c r="E58" s="365" t="s">
        <v>103</v>
      </c>
      <c r="F58" s="365" t="s">
        <v>102</v>
      </c>
      <c r="G58" s="365" t="s">
        <v>430</v>
      </c>
      <c r="H58" s="365" t="s">
        <v>90</v>
      </c>
      <c r="I58" s="365" t="s">
        <v>215</v>
      </c>
    </row>
    <row r="59" spans="1:9" ht="56.25">
      <c r="A59" s="79" t="s">
        <v>559</v>
      </c>
      <c r="B59" s="269" t="s">
        <v>308</v>
      </c>
      <c r="C59" s="217" t="s">
        <v>487</v>
      </c>
      <c r="D59" s="366" t="s">
        <v>431</v>
      </c>
      <c r="E59" s="249">
        <v>24</v>
      </c>
      <c r="F59" s="250">
        <v>2.5548000000000002</v>
      </c>
      <c r="G59" s="368">
        <v>0.09</v>
      </c>
      <c r="H59" s="235">
        <v>2.16</v>
      </c>
      <c r="I59" s="241">
        <v>5.52</v>
      </c>
    </row>
    <row r="60" spans="1:9" ht="28.5" customHeight="1">
      <c r="A60" s="363" t="s">
        <v>0</v>
      </c>
      <c r="B60" s="363" t="s">
        <v>227</v>
      </c>
      <c r="C60" s="363" t="s">
        <v>228</v>
      </c>
      <c r="D60" s="364" t="s">
        <v>88</v>
      </c>
      <c r="E60" s="365"/>
      <c r="F60" s="365" t="s">
        <v>337</v>
      </c>
      <c r="G60" s="365" t="s">
        <v>215</v>
      </c>
      <c r="H60" s="365"/>
      <c r="I60" s="365" t="s">
        <v>216</v>
      </c>
    </row>
    <row r="61" spans="1:9" ht="22.5">
      <c r="A61" s="248" t="s">
        <v>560</v>
      </c>
      <c r="B61" s="269" t="s">
        <v>248</v>
      </c>
      <c r="C61" s="217" t="s">
        <v>545</v>
      </c>
      <c r="D61" s="218" t="s">
        <v>104</v>
      </c>
      <c r="E61" s="244"/>
      <c r="F61" s="330">
        <v>26</v>
      </c>
      <c r="G61" s="249">
        <v>23.92</v>
      </c>
      <c r="H61" s="241"/>
      <c r="I61" s="235">
        <v>621.91999999999996</v>
      </c>
    </row>
    <row r="62" spans="1:9" ht="33.75" outlineLevel="1">
      <c r="A62" s="248" t="s">
        <v>561</v>
      </c>
      <c r="B62" s="321" t="s">
        <v>495</v>
      </c>
      <c r="C62" s="78" t="s">
        <v>488</v>
      </c>
      <c r="D62" s="78" t="s">
        <v>92</v>
      </c>
      <c r="E62" s="148">
        <v>16</v>
      </c>
      <c r="F62" s="78"/>
      <c r="G62" s="77"/>
      <c r="H62" s="76"/>
      <c r="I62" s="170"/>
    </row>
    <row r="63" spans="1:9" outlineLevel="1">
      <c r="A63" s="62" t="s">
        <v>562</v>
      </c>
      <c r="B63" s="274" t="s">
        <v>78</v>
      </c>
      <c r="C63" s="70"/>
      <c r="D63" s="70"/>
      <c r="E63" s="70"/>
      <c r="F63" s="109"/>
      <c r="G63" s="110"/>
      <c r="H63" s="111"/>
      <c r="I63" s="171"/>
    </row>
    <row r="64" spans="1:9" ht="24" outlineLevel="1">
      <c r="A64" s="133" t="s">
        <v>0</v>
      </c>
      <c r="B64" s="133" t="s">
        <v>227</v>
      </c>
      <c r="C64" s="133" t="s">
        <v>228</v>
      </c>
      <c r="D64" s="134" t="s">
        <v>88</v>
      </c>
      <c r="E64" s="135" t="s">
        <v>103</v>
      </c>
      <c r="F64" s="135"/>
      <c r="G64" s="135"/>
      <c r="H64" s="135"/>
      <c r="I64" s="135"/>
    </row>
    <row r="65" spans="1:9" ht="33.75" outlineLevel="1">
      <c r="A65" s="79" t="s">
        <v>563</v>
      </c>
      <c r="B65" s="269" t="s">
        <v>231</v>
      </c>
      <c r="C65" s="78" t="s">
        <v>149</v>
      </c>
      <c r="D65" s="78" t="s">
        <v>92</v>
      </c>
      <c r="E65" s="148">
        <v>159</v>
      </c>
      <c r="F65" s="78"/>
      <c r="G65" s="77"/>
      <c r="H65" s="76"/>
      <c r="I65" s="170"/>
    </row>
    <row r="66" spans="1:9" ht="34.5" outlineLevel="1" thickBot="1">
      <c r="A66" s="79" t="s">
        <v>564</v>
      </c>
      <c r="B66" s="269" t="s">
        <v>232</v>
      </c>
      <c r="C66" s="77" t="s">
        <v>152</v>
      </c>
      <c r="D66" s="78" t="s">
        <v>92</v>
      </c>
      <c r="E66" s="148">
        <v>24</v>
      </c>
      <c r="F66" s="77"/>
      <c r="G66" s="77"/>
      <c r="H66" s="76"/>
      <c r="I66" s="170"/>
    </row>
    <row r="67" spans="1:9" ht="16.5" thickTop="1">
      <c r="A67" s="64" t="s">
        <v>565</v>
      </c>
      <c r="B67" s="69" t="s">
        <v>24</v>
      </c>
      <c r="C67" s="69"/>
      <c r="D67" s="69"/>
      <c r="E67" s="69"/>
      <c r="F67" s="64"/>
      <c r="G67" s="67"/>
      <c r="H67" s="74"/>
      <c r="I67" s="172"/>
    </row>
    <row r="68" spans="1:9" ht="36">
      <c r="A68" s="133" t="s">
        <v>0</v>
      </c>
      <c r="B68" s="133" t="s">
        <v>227</v>
      </c>
      <c r="C68" s="133" t="s">
        <v>228</v>
      </c>
      <c r="D68" s="134" t="s">
        <v>88</v>
      </c>
      <c r="E68" s="135" t="s">
        <v>108</v>
      </c>
      <c r="F68" s="135" t="s">
        <v>321</v>
      </c>
      <c r="G68" s="135" t="s">
        <v>103</v>
      </c>
      <c r="H68" s="135" t="s">
        <v>106</v>
      </c>
      <c r="I68" s="135" t="s">
        <v>99</v>
      </c>
    </row>
    <row r="69" spans="1:9" ht="22.5" outlineLevel="1">
      <c r="A69" s="80" t="s">
        <v>566</v>
      </c>
      <c r="B69" s="269" t="s">
        <v>421</v>
      </c>
      <c r="C69" s="78" t="s">
        <v>150</v>
      </c>
      <c r="D69" s="78" t="s">
        <v>192</v>
      </c>
      <c r="E69" s="78"/>
      <c r="F69" s="173"/>
      <c r="G69" s="173"/>
      <c r="H69" s="173"/>
      <c r="I69" s="148">
        <v>44</v>
      </c>
    </row>
    <row r="70" spans="1:9" ht="33.75" outlineLevel="1">
      <c r="A70" s="80" t="s">
        <v>567</v>
      </c>
      <c r="B70" s="269" t="s">
        <v>421</v>
      </c>
      <c r="C70" s="78" t="s">
        <v>491</v>
      </c>
      <c r="D70" s="78" t="s">
        <v>192</v>
      </c>
      <c r="E70" s="78"/>
      <c r="F70" s="173"/>
      <c r="G70" s="173"/>
      <c r="H70" s="173"/>
      <c r="I70" s="148">
        <v>24.09</v>
      </c>
    </row>
    <row r="71" spans="1:9" ht="22.5" outlineLevel="1">
      <c r="A71" s="80" t="s">
        <v>568</v>
      </c>
      <c r="B71" s="269" t="s">
        <v>422</v>
      </c>
      <c r="C71" s="78" t="s">
        <v>193</v>
      </c>
      <c r="D71" s="78" t="s">
        <v>192</v>
      </c>
      <c r="E71" s="78"/>
      <c r="F71" s="173"/>
      <c r="G71" s="173"/>
      <c r="H71" s="173"/>
      <c r="I71" s="148">
        <v>4.32</v>
      </c>
    </row>
    <row r="72" spans="1:9" ht="33.75" outlineLevel="1">
      <c r="A72" s="80" t="s">
        <v>569</v>
      </c>
      <c r="B72" s="269" t="s">
        <v>422</v>
      </c>
      <c r="C72" s="78" t="s">
        <v>492</v>
      </c>
      <c r="D72" s="78" t="s">
        <v>192</v>
      </c>
      <c r="E72" s="78"/>
      <c r="F72" s="173"/>
      <c r="G72" s="173"/>
      <c r="H72" s="173"/>
      <c r="I72" s="148">
        <v>2.1</v>
      </c>
    </row>
    <row r="73" spans="1:9" ht="22.5" outlineLevel="1">
      <c r="A73" s="80" t="s">
        <v>570</v>
      </c>
      <c r="B73" s="269" t="s">
        <v>421</v>
      </c>
      <c r="C73" s="78" t="s">
        <v>151</v>
      </c>
      <c r="D73" s="78" t="s">
        <v>107</v>
      </c>
      <c r="E73" s="78"/>
      <c r="F73" s="161"/>
      <c r="G73" s="173">
        <v>310.55</v>
      </c>
      <c r="H73" s="161">
        <v>0.1</v>
      </c>
      <c r="I73" s="163">
        <v>31.06</v>
      </c>
    </row>
    <row r="74" spans="1:9" ht="33.75" outlineLevel="1">
      <c r="A74" s="190" t="s">
        <v>571</v>
      </c>
      <c r="B74" s="269" t="s">
        <v>422</v>
      </c>
      <c r="C74" s="78" t="s">
        <v>493</v>
      </c>
      <c r="D74" s="78" t="s">
        <v>192</v>
      </c>
      <c r="E74" s="161"/>
      <c r="F74" s="173"/>
      <c r="G74" s="77"/>
      <c r="H74" s="76"/>
      <c r="I74" s="148">
        <v>5.43</v>
      </c>
    </row>
    <row r="75" spans="1:9" ht="53.25" customHeight="1" outlineLevel="1">
      <c r="A75" s="80" t="s">
        <v>572</v>
      </c>
      <c r="B75" s="269" t="s">
        <v>230</v>
      </c>
      <c r="C75" s="78" t="s">
        <v>74</v>
      </c>
      <c r="D75" s="78" t="s">
        <v>109</v>
      </c>
      <c r="E75" s="78"/>
      <c r="F75" s="148">
        <v>2</v>
      </c>
      <c r="G75" s="77"/>
      <c r="H75" s="76"/>
      <c r="I75" s="170"/>
    </row>
    <row r="76" spans="1:9" ht="53.25" customHeight="1" outlineLevel="1">
      <c r="A76" s="80" t="s">
        <v>573</v>
      </c>
      <c r="B76" s="269" t="s">
        <v>238</v>
      </c>
      <c r="C76" s="217" t="s">
        <v>199</v>
      </c>
      <c r="D76" s="218" t="s">
        <v>109</v>
      </c>
      <c r="E76" s="244"/>
      <c r="F76" s="242">
        <v>7</v>
      </c>
      <c r="G76" s="245"/>
      <c r="H76" s="245"/>
      <c r="I76" s="245"/>
    </row>
    <row r="77" spans="1:9" ht="53.25" customHeight="1" outlineLevel="1">
      <c r="A77" s="80" t="s">
        <v>574</v>
      </c>
      <c r="B77" s="269" t="s">
        <v>239</v>
      </c>
      <c r="C77" s="217" t="s">
        <v>201</v>
      </c>
      <c r="D77" s="218" t="s">
        <v>109</v>
      </c>
      <c r="E77" s="244"/>
      <c r="F77" s="242">
        <v>2</v>
      </c>
      <c r="G77" s="245"/>
      <c r="H77" s="245"/>
      <c r="I77" s="245"/>
    </row>
    <row r="78" spans="1:9" ht="53.25" customHeight="1" outlineLevel="1">
      <c r="A78" s="80" t="s">
        <v>575</v>
      </c>
      <c r="B78" s="269" t="s">
        <v>240</v>
      </c>
      <c r="C78" s="217" t="s">
        <v>203</v>
      </c>
      <c r="D78" s="218" t="s">
        <v>109</v>
      </c>
      <c r="E78" s="244"/>
      <c r="F78" s="242">
        <v>2</v>
      </c>
      <c r="G78" s="245"/>
      <c r="H78" s="245"/>
      <c r="I78" s="245"/>
    </row>
    <row r="79" spans="1:9" ht="67.5" outlineLevel="1">
      <c r="A79" s="80" t="s">
        <v>576</v>
      </c>
      <c r="B79" s="321" t="s">
        <v>497</v>
      </c>
      <c r="C79" s="217" t="s">
        <v>498</v>
      </c>
      <c r="D79" s="218" t="s">
        <v>109</v>
      </c>
      <c r="E79" s="244"/>
      <c r="F79" s="242">
        <v>2</v>
      </c>
      <c r="G79" s="245"/>
      <c r="H79" s="245"/>
      <c r="I79" s="245"/>
    </row>
    <row r="80" spans="1:9" ht="67.5" outlineLevel="1">
      <c r="A80" s="80" t="s">
        <v>577</v>
      </c>
      <c r="B80" s="269" t="s">
        <v>266</v>
      </c>
      <c r="C80" s="217" t="s">
        <v>333</v>
      </c>
      <c r="D80" s="218" t="s">
        <v>109</v>
      </c>
      <c r="E80" s="244"/>
      <c r="F80" s="242">
        <v>2</v>
      </c>
      <c r="G80" s="245"/>
      <c r="H80" s="245"/>
      <c r="I80" s="245"/>
    </row>
    <row r="81" spans="1:9" ht="45.75" outlineLevel="1" thickBot="1">
      <c r="A81" s="80" t="s">
        <v>578</v>
      </c>
      <c r="B81" s="269" t="s">
        <v>505</v>
      </c>
      <c r="C81" s="217" t="s">
        <v>507</v>
      </c>
      <c r="D81" s="218" t="s">
        <v>109</v>
      </c>
      <c r="E81" s="244"/>
      <c r="F81" s="242">
        <v>2</v>
      </c>
      <c r="G81" s="245"/>
      <c r="H81" s="245"/>
      <c r="I81" s="245"/>
    </row>
    <row r="82" spans="1:9" ht="16.5" thickTop="1">
      <c r="A82" s="281" t="s">
        <v>579</v>
      </c>
      <c r="B82" s="280" t="s">
        <v>26</v>
      </c>
      <c r="C82" s="280"/>
      <c r="D82" s="280"/>
      <c r="E82" s="280"/>
      <c r="F82" s="281"/>
      <c r="G82" s="282"/>
      <c r="H82" s="283"/>
      <c r="I82" s="284"/>
    </row>
    <row r="83" spans="1:9" outlineLevel="1">
      <c r="A83" s="219" t="s">
        <v>580</v>
      </c>
      <c r="B83" s="275" t="s">
        <v>499</v>
      </c>
      <c r="C83" s="220"/>
      <c r="D83" s="220"/>
      <c r="E83" s="220"/>
      <c r="F83" s="285"/>
      <c r="G83" s="286"/>
      <c r="H83" s="287"/>
      <c r="I83" s="288"/>
    </row>
    <row r="84" spans="1:9" ht="36" outlineLevel="1">
      <c r="A84" s="133" t="s">
        <v>0</v>
      </c>
      <c r="B84" s="133" t="s">
        <v>227</v>
      </c>
      <c r="C84" s="133" t="s">
        <v>228</v>
      </c>
      <c r="D84" s="134" t="s">
        <v>88</v>
      </c>
      <c r="E84" s="135" t="s">
        <v>103</v>
      </c>
      <c r="F84" s="135" t="s">
        <v>134</v>
      </c>
      <c r="G84" s="135" t="s">
        <v>110</v>
      </c>
      <c r="H84" s="135" t="s">
        <v>99</v>
      </c>
      <c r="I84" s="135" t="s">
        <v>90</v>
      </c>
    </row>
    <row r="85" spans="1:9" ht="45" outlineLevel="1">
      <c r="A85" s="79" t="s">
        <v>581</v>
      </c>
      <c r="B85" s="269" t="s">
        <v>319</v>
      </c>
      <c r="C85" s="123" t="s">
        <v>153</v>
      </c>
      <c r="D85" s="78" t="s">
        <v>183</v>
      </c>
      <c r="E85" s="78"/>
      <c r="F85" s="78"/>
      <c r="G85" s="144">
        <v>0.2</v>
      </c>
      <c r="H85" s="150">
        <v>98.13</v>
      </c>
      <c r="I85" s="163">
        <v>19.63</v>
      </c>
    </row>
    <row r="86" spans="1:9" ht="67.5" outlineLevel="1">
      <c r="A86" s="79" t="s">
        <v>582</v>
      </c>
      <c r="B86" s="269" t="s">
        <v>454</v>
      </c>
      <c r="C86" s="77" t="s">
        <v>440</v>
      </c>
      <c r="D86" s="78" t="s">
        <v>154</v>
      </c>
      <c r="E86" s="144"/>
      <c r="F86" s="144">
        <v>7</v>
      </c>
      <c r="G86" s="77"/>
      <c r="H86" s="163">
        <v>65.899999999999991</v>
      </c>
      <c r="I86" s="170"/>
    </row>
    <row r="87" spans="1:9" ht="31.5" customHeight="1" outlineLevel="1">
      <c r="A87" s="490" t="s">
        <v>583</v>
      </c>
      <c r="B87" s="487" t="s">
        <v>442</v>
      </c>
      <c r="C87" s="487" t="s">
        <v>441</v>
      </c>
      <c r="D87" s="277" t="s">
        <v>302</v>
      </c>
      <c r="E87" s="277"/>
      <c r="F87" s="277"/>
      <c r="G87" s="276"/>
      <c r="H87" s="156">
        <v>23.29</v>
      </c>
      <c r="I87" s="278"/>
    </row>
    <row r="88" spans="1:9" ht="31.5" customHeight="1" outlineLevel="1">
      <c r="A88" s="491"/>
      <c r="B88" s="488"/>
      <c r="C88" s="488"/>
      <c r="D88" s="277" t="s">
        <v>303</v>
      </c>
      <c r="E88" s="277"/>
      <c r="F88" s="277"/>
      <c r="G88" s="276"/>
      <c r="H88" s="156">
        <v>1.94</v>
      </c>
      <c r="I88" s="278"/>
    </row>
    <row r="89" spans="1:9" ht="31.5" customHeight="1" outlineLevel="1">
      <c r="A89" s="492"/>
      <c r="B89" s="489"/>
      <c r="C89" s="489"/>
      <c r="D89" s="369" t="s">
        <v>301</v>
      </c>
      <c r="E89" s="369"/>
      <c r="F89" s="369"/>
      <c r="G89" s="370"/>
      <c r="H89" s="163">
        <v>25.23</v>
      </c>
      <c r="I89" s="371"/>
    </row>
    <row r="90" spans="1:9" outlineLevel="1">
      <c r="A90" s="219" t="s">
        <v>584</v>
      </c>
      <c r="B90" s="275" t="s">
        <v>500</v>
      </c>
      <c r="C90" s="220"/>
      <c r="D90" s="220"/>
      <c r="E90" s="220"/>
      <c r="F90" s="285"/>
      <c r="G90" s="286"/>
      <c r="H90" s="287"/>
      <c r="I90" s="288"/>
    </row>
    <row r="91" spans="1:9" ht="36" outlineLevel="1">
      <c r="A91" s="133" t="s">
        <v>0</v>
      </c>
      <c r="B91" s="133" t="s">
        <v>227</v>
      </c>
      <c r="C91" s="133" t="s">
        <v>228</v>
      </c>
      <c r="D91" s="134" t="s">
        <v>88</v>
      </c>
      <c r="E91" s="135" t="s">
        <v>103</v>
      </c>
      <c r="F91" s="135" t="s">
        <v>134</v>
      </c>
      <c r="G91" s="135" t="s">
        <v>110</v>
      </c>
      <c r="H91" s="135" t="s">
        <v>99</v>
      </c>
      <c r="I91" s="135" t="s">
        <v>90</v>
      </c>
    </row>
    <row r="92" spans="1:9" ht="45" outlineLevel="1">
      <c r="A92" s="79" t="s">
        <v>585</v>
      </c>
      <c r="B92" s="269" t="s">
        <v>319</v>
      </c>
      <c r="C92" s="123" t="s">
        <v>153</v>
      </c>
      <c r="D92" s="78" t="s">
        <v>183</v>
      </c>
      <c r="E92" s="78"/>
      <c r="F92" s="78"/>
      <c r="G92" s="144">
        <v>0.2</v>
      </c>
      <c r="H92" s="150">
        <v>41.25</v>
      </c>
      <c r="I92" s="163">
        <v>8.25</v>
      </c>
    </row>
    <row r="93" spans="1:9" ht="67.5" outlineLevel="1">
      <c r="A93" s="79" t="s">
        <v>586</v>
      </c>
      <c r="B93" s="269" t="s">
        <v>279</v>
      </c>
      <c r="C93" s="78" t="s">
        <v>502</v>
      </c>
      <c r="D93" s="78" t="s">
        <v>503</v>
      </c>
      <c r="E93" s="78"/>
      <c r="F93" s="78"/>
      <c r="G93" s="144">
        <v>0.15</v>
      </c>
      <c r="H93" s="323">
        <v>41.25</v>
      </c>
      <c r="I93" s="163">
        <v>6.19</v>
      </c>
    </row>
    <row r="94" spans="1:9" ht="67.5" outlineLevel="1">
      <c r="A94" s="79" t="s">
        <v>587</v>
      </c>
      <c r="B94" s="269" t="s">
        <v>454</v>
      </c>
      <c r="C94" s="77" t="s">
        <v>501</v>
      </c>
      <c r="D94" s="78" t="s">
        <v>154</v>
      </c>
      <c r="E94" s="144"/>
      <c r="F94" s="144">
        <v>2.7</v>
      </c>
      <c r="G94" s="77"/>
      <c r="H94" s="163">
        <v>27.139999999999997</v>
      </c>
      <c r="I94" s="170"/>
    </row>
    <row r="95" spans="1:9" ht="31.5" customHeight="1" outlineLevel="1">
      <c r="A95" s="490" t="s">
        <v>588</v>
      </c>
      <c r="B95" s="487" t="s">
        <v>442</v>
      </c>
      <c r="C95" s="487" t="s">
        <v>441</v>
      </c>
      <c r="D95" s="277" t="s">
        <v>302</v>
      </c>
      <c r="E95" s="277"/>
      <c r="F95" s="277"/>
      <c r="G95" s="276"/>
      <c r="H95" s="156">
        <v>10.77</v>
      </c>
      <c r="I95" s="278"/>
    </row>
    <row r="96" spans="1:9" ht="31.5" customHeight="1" outlineLevel="1">
      <c r="A96" s="491"/>
      <c r="B96" s="488"/>
      <c r="C96" s="488"/>
      <c r="D96" s="277" t="s">
        <v>303</v>
      </c>
      <c r="E96" s="277"/>
      <c r="F96" s="277"/>
      <c r="G96" s="276"/>
      <c r="H96" s="156">
        <v>0.64</v>
      </c>
      <c r="I96" s="278"/>
    </row>
    <row r="97" spans="1:9" ht="31.5" customHeight="1" outlineLevel="1">
      <c r="A97" s="492"/>
      <c r="B97" s="489"/>
      <c r="C97" s="489"/>
      <c r="D97" s="369" t="s">
        <v>301</v>
      </c>
      <c r="E97" s="369"/>
      <c r="F97" s="369"/>
      <c r="G97" s="370"/>
      <c r="H97" s="163">
        <v>11.41</v>
      </c>
      <c r="I97" s="371"/>
    </row>
    <row r="102" spans="1:9">
      <c r="F102" s="469" t="s">
        <v>335</v>
      </c>
      <c r="G102" s="484"/>
      <c r="H102" s="484"/>
      <c r="I102" s="485"/>
    </row>
    <row r="103" spans="1:9" ht="42" customHeight="1">
      <c r="F103" s="486" t="s">
        <v>219</v>
      </c>
      <c r="G103" s="486"/>
      <c r="H103" s="486"/>
      <c r="I103" s="486"/>
    </row>
    <row r="104" spans="1:9" ht="12" customHeight="1">
      <c r="G104" s="10"/>
      <c r="H104" s="10"/>
      <c r="I104" s="81"/>
    </row>
    <row r="105" spans="1:9">
      <c r="F105" s="469" t="s">
        <v>475</v>
      </c>
      <c r="G105" s="469"/>
      <c r="H105" s="469"/>
      <c r="I105" s="469"/>
    </row>
  </sheetData>
  <mergeCells count="9">
    <mergeCell ref="F102:I102"/>
    <mergeCell ref="F105:I105"/>
    <mergeCell ref="F103:I103"/>
    <mergeCell ref="C87:C89"/>
    <mergeCell ref="A87:A89"/>
    <mergeCell ref="B87:B89"/>
    <mergeCell ref="A95:A97"/>
    <mergeCell ref="B95:B97"/>
    <mergeCell ref="C95:C97"/>
  </mergeCells>
  <printOptions horizontalCentered="1"/>
  <pageMargins left="0.51181102362204722" right="0.51181102362204722" top="1.1811023622047245" bottom="0.78740157480314965" header="0.31496062992125984" footer="0.31496062992125984"/>
  <pageSetup paperSize="9" scale="80" orientation="landscape" r:id="rId1"/>
  <rowBreaks count="6" manualBreakCount="6">
    <brk id="21" max="8" man="1"/>
    <brk id="35" max="8" man="1"/>
    <brk id="55" max="8" man="1"/>
    <brk id="72" max="8" man="1"/>
    <brk id="81" max="8" man="1"/>
    <brk id="93" max="8" man="1"/>
  </row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1">
    <tabColor theme="9" tint="0.39997558519241921"/>
  </sheetPr>
  <dimension ref="B1:L80"/>
  <sheetViews>
    <sheetView view="pageBreakPreview" topLeftCell="A23" zoomScaleNormal="100" zoomScaleSheetLayoutView="100" workbookViewId="0">
      <selection activeCell="M24" sqref="M24"/>
    </sheetView>
  </sheetViews>
  <sheetFormatPr defaultRowHeight="12.75"/>
  <cols>
    <col min="1" max="1" width="2.5703125" customWidth="1"/>
    <col min="2" max="2" width="10.85546875" customWidth="1"/>
    <col min="3" max="3" width="27.85546875" customWidth="1"/>
    <col min="4" max="4" width="7.42578125" customWidth="1"/>
    <col min="5" max="5" width="31.85546875" customWidth="1"/>
    <col min="6" max="10" width="12.28515625" customWidth="1"/>
    <col min="11" max="11" width="12.140625" customWidth="1"/>
    <col min="12" max="12" width="13.42578125" customWidth="1"/>
  </cols>
  <sheetData>
    <row r="1" spans="2:12"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2:12"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2:12" ht="12.75" customHeight="1"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2:12" ht="12.75" customHeight="1"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2:12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2:12"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2:12"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2:12"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2:12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2:1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2:12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2:12" ht="12.75" customHeight="1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2:12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2:12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2:12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2:12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2:12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2:12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2:12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2:12"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2:12"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2:12"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2:12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2:12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2:12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2:12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2:12">
      <c r="B29" s="300"/>
      <c r="C29" s="300"/>
      <c r="D29" s="300"/>
      <c r="E29" s="300"/>
      <c r="F29" s="300"/>
      <c r="G29" s="300"/>
      <c r="H29" s="300"/>
      <c r="I29" s="300"/>
      <c r="J29" s="300"/>
      <c r="K29" s="300"/>
      <c r="L29" s="300"/>
    </row>
    <row r="30" spans="2:12" ht="38.25" customHeight="1">
      <c r="B30" s="499" t="s">
        <v>220</v>
      </c>
      <c r="C30" s="499"/>
      <c r="D30" s="499"/>
      <c r="E30" s="499"/>
      <c r="F30" s="499"/>
      <c r="G30" s="499"/>
      <c r="H30" s="499"/>
      <c r="I30" s="499"/>
      <c r="J30" s="499"/>
      <c r="K30" s="499"/>
      <c r="L30" s="499"/>
    </row>
    <row r="31" spans="2:12" ht="12.75" customHeight="1"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</row>
    <row r="32" spans="2:12" ht="63.75">
      <c r="B32" s="41" t="s">
        <v>255</v>
      </c>
      <c r="C32" s="41" t="s">
        <v>36</v>
      </c>
      <c r="D32" s="41" t="s">
        <v>224</v>
      </c>
      <c r="E32" s="41" t="s">
        <v>35</v>
      </c>
      <c r="F32" s="41" t="s">
        <v>322</v>
      </c>
      <c r="G32" s="41" t="s">
        <v>323</v>
      </c>
      <c r="H32" s="41"/>
      <c r="I32" s="41" t="s">
        <v>324</v>
      </c>
      <c r="J32" s="41" t="s">
        <v>325</v>
      </c>
      <c r="K32" s="41" t="s">
        <v>326</v>
      </c>
      <c r="L32" s="41" t="s">
        <v>256</v>
      </c>
    </row>
    <row r="33" spans="2:12" ht="38.25">
      <c r="B33" s="493" t="s">
        <v>27</v>
      </c>
      <c r="C33" s="493" t="s">
        <v>249</v>
      </c>
      <c r="D33" s="493" t="s">
        <v>15</v>
      </c>
      <c r="E33" s="332" t="s">
        <v>257</v>
      </c>
      <c r="F33" s="333">
        <v>67.56</v>
      </c>
      <c r="G33" s="315">
        <v>0.5</v>
      </c>
      <c r="H33" s="315"/>
      <c r="I33" s="335">
        <v>34</v>
      </c>
      <c r="J33" s="315">
        <v>17</v>
      </c>
      <c r="K33" s="315">
        <v>84.56</v>
      </c>
      <c r="L33" s="498">
        <v>59.5</v>
      </c>
    </row>
    <row r="34" spans="2:12" ht="38.25">
      <c r="B34" s="493"/>
      <c r="C34" s="497"/>
      <c r="D34" s="497"/>
      <c r="E34" s="332" t="s">
        <v>348</v>
      </c>
      <c r="F34" s="333">
        <v>53</v>
      </c>
      <c r="G34" s="315">
        <v>0.5</v>
      </c>
      <c r="H34" s="315"/>
      <c r="I34" s="335">
        <v>13</v>
      </c>
      <c r="J34" s="315">
        <v>6.5</v>
      </c>
      <c r="K34" s="315">
        <v>59.5</v>
      </c>
      <c r="L34" s="498"/>
    </row>
    <row r="35" spans="2:12" ht="38.25">
      <c r="B35" s="493"/>
      <c r="C35" s="497"/>
      <c r="D35" s="497"/>
      <c r="E35" s="332" t="s">
        <v>416</v>
      </c>
      <c r="F35" s="333">
        <v>82.021600000000007</v>
      </c>
      <c r="G35" s="315">
        <v>0.5</v>
      </c>
      <c r="H35" s="315"/>
      <c r="I35" s="335">
        <v>28</v>
      </c>
      <c r="J35" s="315">
        <v>14</v>
      </c>
      <c r="K35" s="315">
        <v>96.02</v>
      </c>
      <c r="L35" s="498"/>
    </row>
    <row r="36" spans="2:12" ht="38.25">
      <c r="B36" s="493" t="s">
        <v>28</v>
      </c>
      <c r="C36" s="493" t="s">
        <v>250</v>
      </c>
      <c r="D36" s="493" t="s">
        <v>15</v>
      </c>
      <c r="E36" s="332" t="s">
        <v>257</v>
      </c>
      <c r="F36" s="333">
        <v>66.11</v>
      </c>
      <c r="G36" s="315">
        <v>0.5</v>
      </c>
      <c r="H36" s="315"/>
      <c r="I36" s="335">
        <v>34</v>
      </c>
      <c r="J36" s="315">
        <v>17</v>
      </c>
      <c r="K36" s="315">
        <v>83.11</v>
      </c>
      <c r="L36" s="498">
        <v>59.5</v>
      </c>
    </row>
    <row r="37" spans="2:12" ht="38.25">
      <c r="B37" s="493"/>
      <c r="C37" s="497"/>
      <c r="D37" s="497"/>
      <c r="E37" s="332" t="s">
        <v>348</v>
      </c>
      <c r="F37" s="333">
        <v>53</v>
      </c>
      <c r="G37" s="315">
        <v>0.5</v>
      </c>
      <c r="H37" s="315"/>
      <c r="I37" s="335">
        <v>13</v>
      </c>
      <c r="J37" s="315">
        <v>6.5</v>
      </c>
      <c r="K37" s="315">
        <v>59.5</v>
      </c>
      <c r="L37" s="498"/>
    </row>
    <row r="38" spans="2:12" ht="38.25">
      <c r="B38" s="493"/>
      <c r="C38" s="497"/>
      <c r="D38" s="497"/>
      <c r="E38" s="332" t="s">
        <v>416</v>
      </c>
      <c r="F38" s="333">
        <v>76.680000000000007</v>
      </c>
      <c r="G38" s="315">
        <v>0.5</v>
      </c>
      <c r="H38" s="315"/>
      <c r="I38" s="335">
        <v>28</v>
      </c>
      <c r="J38" s="315">
        <v>14</v>
      </c>
      <c r="K38" s="315">
        <v>90.68</v>
      </c>
      <c r="L38" s="498"/>
    </row>
    <row r="39" spans="2:12" ht="38.25">
      <c r="B39" s="493" t="s">
        <v>29</v>
      </c>
      <c r="C39" s="493" t="s">
        <v>251</v>
      </c>
      <c r="D39" s="493" t="s">
        <v>15</v>
      </c>
      <c r="E39" s="332" t="s">
        <v>257</v>
      </c>
      <c r="F39" s="333">
        <v>68.569999999999993</v>
      </c>
      <c r="G39" s="315">
        <v>0.5</v>
      </c>
      <c r="H39" s="315"/>
      <c r="I39" s="335">
        <v>34</v>
      </c>
      <c r="J39" s="315">
        <v>17</v>
      </c>
      <c r="K39" s="315">
        <v>85.57</v>
      </c>
      <c r="L39" s="498">
        <v>59.5</v>
      </c>
    </row>
    <row r="40" spans="2:12" ht="38.25">
      <c r="B40" s="493"/>
      <c r="C40" s="497"/>
      <c r="D40" s="497"/>
      <c r="E40" s="332" t="s">
        <v>348</v>
      </c>
      <c r="F40" s="333">
        <v>53</v>
      </c>
      <c r="G40" s="315">
        <v>0.5</v>
      </c>
      <c r="H40" s="315"/>
      <c r="I40" s="335">
        <v>13</v>
      </c>
      <c r="J40" s="315">
        <v>6.5</v>
      </c>
      <c r="K40" s="315">
        <v>59.5</v>
      </c>
      <c r="L40" s="498"/>
    </row>
    <row r="41" spans="2:12" ht="38.25">
      <c r="B41" s="493"/>
      <c r="C41" s="497"/>
      <c r="D41" s="497"/>
      <c r="E41" s="332" t="s">
        <v>416</v>
      </c>
      <c r="F41" s="333">
        <v>88.125</v>
      </c>
      <c r="G41" s="315">
        <v>0.5</v>
      </c>
      <c r="H41" s="315"/>
      <c r="I41" s="335">
        <v>28</v>
      </c>
      <c r="J41" s="315">
        <v>14</v>
      </c>
      <c r="K41" s="315">
        <v>102.13</v>
      </c>
      <c r="L41" s="498"/>
    </row>
    <row r="42" spans="2:12" ht="38.25">
      <c r="B42" s="493" t="s">
        <v>30</v>
      </c>
      <c r="C42" s="493" t="s">
        <v>252</v>
      </c>
      <c r="D42" s="493" t="s">
        <v>15</v>
      </c>
      <c r="E42" s="332" t="s">
        <v>257</v>
      </c>
      <c r="F42" s="333">
        <v>51</v>
      </c>
      <c r="G42" s="315">
        <v>0.5</v>
      </c>
      <c r="H42" s="315"/>
      <c r="I42" s="335">
        <v>34</v>
      </c>
      <c r="J42" s="315">
        <v>17</v>
      </c>
      <c r="K42" s="315">
        <v>68</v>
      </c>
      <c r="L42" s="498">
        <v>59.5</v>
      </c>
    </row>
    <row r="43" spans="2:12" ht="38.25">
      <c r="B43" s="493"/>
      <c r="C43" s="497"/>
      <c r="D43" s="497"/>
      <c r="E43" s="332" t="s">
        <v>348</v>
      </c>
      <c r="F43" s="333">
        <v>53</v>
      </c>
      <c r="G43" s="315">
        <v>0.5</v>
      </c>
      <c r="H43" s="315"/>
      <c r="I43" s="335">
        <v>13</v>
      </c>
      <c r="J43" s="315">
        <v>6.5</v>
      </c>
      <c r="K43" s="315">
        <v>59.5</v>
      </c>
      <c r="L43" s="498"/>
    </row>
    <row r="44" spans="2:12" ht="38.25">
      <c r="B44" s="493"/>
      <c r="C44" s="497"/>
      <c r="D44" s="497"/>
      <c r="E44" s="332" t="s">
        <v>416</v>
      </c>
      <c r="F44" s="333">
        <v>61.23</v>
      </c>
      <c r="G44" s="315">
        <v>0.5</v>
      </c>
      <c r="H44" s="315"/>
      <c r="I44" s="335">
        <v>28</v>
      </c>
      <c r="J44" s="315">
        <v>14</v>
      </c>
      <c r="K44" s="315">
        <v>75.23</v>
      </c>
      <c r="L44" s="498"/>
    </row>
    <row r="45" spans="2:12" ht="76.5">
      <c r="B45" s="41" t="s">
        <v>255</v>
      </c>
      <c r="C45" s="41" t="s">
        <v>36</v>
      </c>
      <c r="D45" s="41" t="s">
        <v>224</v>
      </c>
      <c r="E45" s="41" t="s">
        <v>35</v>
      </c>
      <c r="F45" s="41" t="s">
        <v>322</v>
      </c>
      <c r="G45" s="41" t="s">
        <v>595</v>
      </c>
      <c r="H45" s="41" t="s">
        <v>328</v>
      </c>
      <c r="I45" s="41" t="s">
        <v>324</v>
      </c>
      <c r="J45" s="41" t="s">
        <v>325</v>
      </c>
      <c r="K45" s="41" t="s">
        <v>326</v>
      </c>
      <c r="L45" s="41" t="s">
        <v>256</v>
      </c>
    </row>
    <row r="46" spans="2:12" ht="38.25">
      <c r="B46" s="493" t="s">
        <v>31</v>
      </c>
      <c r="C46" s="494" t="s">
        <v>253</v>
      </c>
      <c r="D46" s="493" t="s">
        <v>12</v>
      </c>
      <c r="E46" s="332" t="s">
        <v>258</v>
      </c>
      <c r="F46" s="333">
        <v>40</v>
      </c>
      <c r="G46" s="315">
        <v>0.78</v>
      </c>
      <c r="H46" s="336">
        <v>0.04</v>
      </c>
      <c r="I46" s="335">
        <v>0</v>
      </c>
      <c r="J46" s="315">
        <v>0</v>
      </c>
      <c r="K46" s="315">
        <v>40</v>
      </c>
      <c r="L46" s="498">
        <v>25</v>
      </c>
    </row>
    <row r="47" spans="2:12" ht="38.25">
      <c r="B47" s="493"/>
      <c r="C47" s="495"/>
      <c r="D47" s="497"/>
      <c r="E47" s="332" t="s">
        <v>259</v>
      </c>
      <c r="F47" s="333">
        <v>25</v>
      </c>
      <c r="G47" s="315">
        <v>0.78</v>
      </c>
      <c r="H47" s="336">
        <v>0.04</v>
      </c>
      <c r="I47" s="335">
        <v>0</v>
      </c>
      <c r="J47" s="315">
        <v>0</v>
      </c>
      <c r="K47" s="315">
        <v>25</v>
      </c>
      <c r="L47" s="498"/>
    </row>
    <row r="48" spans="2:12" ht="51">
      <c r="B48" s="493"/>
      <c r="C48" s="496"/>
      <c r="D48" s="497"/>
      <c r="E48" s="332" t="s">
        <v>439</v>
      </c>
      <c r="F48" s="333">
        <v>25</v>
      </c>
      <c r="G48" s="315">
        <v>0.78</v>
      </c>
      <c r="H48" s="336">
        <v>0.04</v>
      </c>
      <c r="I48" s="335">
        <v>13</v>
      </c>
      <c r="J48" s="315">
        <v>0.41</v>
      </c>
      <c r="K48" s="315">
        <v>25.41</v>
      </c>
      <c r="L48" s="498"/>
    </row>
    <row r="49" spans="2:12" ht="38.25">
      <c r="B49" s="493" t="s">
        <v>32</v>
      </c>
      <c r="C49" s="494" t="s">
        <v>254</v>
      </c>
      <c r="D49" s="493" t="s">
        <v>12</v>
      </c>
      <c r="E49" s="332" t="s">
        <v>258</v>
      </c>
      <c r="F49" s="333">
        <v>42.5</v>
      </c>
      <c r="G49" s="315">
        <v>0.78</v>
      </c>
      <c r="H49" s="336">
        <v>0.06</v>
      </c>
      <c r="I49" s="335">
        <v>0</v>
      </c>
      <c r="J49" s="315">
        <v>0</v>
      </c>
      <c r="K49" s="315">
        <v>42.5</v>
      </c>
      <c r="L49" s="498">
        <v>30.22</v>
      </c>
    </row>
    <row r="50" spans="2:12" ht="51">
      <c r="B50" s="493"/>
      <c r="C50" s="495"/>
      <c r="D50" s="497"/>
      <c r="E50" s="332" t="s">
        <v>439</v>
      </c>
      <c r="F50" s="333">
        <v>30</v>
      </c>
      <c r="G50" s="315">
        <v>0.78</v>
      </c>
      <c r="H50" s="336">
        <v>0.06</v>
      </c>
      <c r="I50" s="335">
        <v>13</v>
      </c>
      <c r="J50" s="315">
        <v>0.61</v>
      </c>
      <c r="K50" s="315">
        <v>30.61</v>
      </c>
      <c r="L50" s="498"/>
    </row>
    <row r="51" spans="2:12" ht="38.25">
      <c r="B51" s="493"/>
      <c r="C51" s="496"/>
      <c r="D51" s="497"/>
      <c r="E51" s="332" t="s">
        <v>260</v>
      </c>
      <c r="F51" s="333">
        <v>29</v>
      </c>
      <c r="G51" s="315">
        <v>0.78</v>
      </c>
      <c r="H51" s="336">
        <v>0.06</v>
      </c>
      <c r="I51" s="335">
        <v>26</v>
      </c>
      <c r="J51" s="315">
        <v>1.22</v>
      </c>
      <c r="K51" s="315">
        <v>30.22</v>
      </c>
      <c r="L51" s="498"/>
    </row>
    <row r="52" spans="2:12" ht="76.5">
      <c r="B52" s="41" t="s">
        <v>255</v>
      </c>
      <c r="C52" s="41" t="s">
        <v>36</v>
      </c>
      <c r="D52" s="41" t="s">
        <v>224</v>
      </c>
      <c r="E52" s="41" t="s">
        <v>35</v>
      </c>
      <c r="F52" s="41" t="s">
        <v>322</v>
      </c>
      <c r="G52" s="41" t="s">
        <v>595</v>
      </c>
      <c r="H52" s="41" t="s">
        <v>327</v>
      </c>
      <c r="I52" s="41" t="s">
        <v>324</v>
      </c>
      <c r="J52" s="41" t="s">
        <v>325</v>
      </c>
      <c r="K52" s="41" t="s">
        <v>326</v>
      </c>
      <c r="L52" s="41" t="s">
        <v>256</v>
      </c>
    </row>
    <row r="53" spans="2:12" ht="38.25">
      <c r="B53" s="493" t="s">
        <v>33</v>
      </c>
      <c r="C53" s="494" t="s">
        <v>263</v>
      </c>
      <c r="D53" s="493" t="s">
        <v>13</v>
      </c>
      <c r="E53" s="332" t="s">
        <v>259</v>
      </c>
      <c r="F53" s="333">
        <v>125</v>
      </c>
      <c r="G53" s="315">
        <v>0.78</v>
      </c>
      <c r="H53" s="336">
        <v>0.12</v>
      </c>
      <c r="I53" s="335">
        <v>0</v>
      </c>
      <c r="J53" s="315">
        <v>0</v>
      </c>
      <c r="K53" s="315">
        <v>125</v>
      </c>
      <c r="L53" s="498">
        <v>68.22</v>
      </c>
    </row>
    <row r="54" spans="2:12" ht="38.25">
      <c r="B54" s="493"/>
      <c r="C54" s="495"/>
      <c r="D54" s="497"/>
      <c r="E54" s="332" t="s">
        <v>261</v>
      </c>
      <c r="F54" s="333">
        <v>67</v>
      </c>
      <c r="G54" s="315">
        <v>0.78</v>
      </c>
      <c r="H54" s="336">
        <v>0.12</v>
      </c>
      <c r="I54" s="335">
        <v>13</v>
      </c>
      <c r="J54" s="315">
        <v>1.22</v>
      </c>
      <c r="K54" s="315">
        <v>68.22</v>
      </c>
      <c r="L54" s="498"/>
    </row>
    <row r="55" spans="2:12" ht="51">
      <c r="B55" s="493"/>
      <c r="C55" s="496"/>
      <c r="D55" s="497"/>
      <c r="E55" s="332" t="s">
        <v>439</v>
      </c>
      <c r="F55" s="333">
        <v>73</v>
      </c>
      <c r="G55" s="315">
        <v>0.78</v>
      </c>
      <c r="H55" s="336">
        <v>0.12</v>
      </c>
      <c r="I55" s="335">
        <v>13</v>
      </c>
      <c r="J55" s="315">
        <v>1.22</v>
      </c>
      <c r="K55" s="315">
        <v>74.22</v>
      </c>
      <c r="L55" s="498"/>
    </row>
    <row r="56" spans="2:12" ht="76.5">
      <c r="B56" s="41" t="s">
        <v>255</v>
      </c>
      <c r="C56" s="41" t="s">
        <v>36</v>
      </c>
      <c r="D56" s="41" t="s">
        <v>224</v>
      </c>
      <c r="E56" s="41" t="s">
        <v>35</v>
      </c>
      <c r="F56" s="41" t="s">
        <v>322</v>
      </c>
      <c r="G56" s="41" t="s">
        <v>595</v>
      </c>
      <c r="H56" s="41" t="s">
        <v>329</v>
      </c>
      <c r="I56" s="41" t="s">
        <v>324</v>
      </c>
      <c r="J56" s="41" t="s">
        <v>325</v>
      </c>
      <c r="K56" s="41" t="s">
        <v>326</v>
      </c>
      <c r="L56" s="41" t="s">
        <v>256</v>
      </c>
    </row>
    <row r="57" spans="2:12" ht="38.25">
      <c r="B57" s="493" t="s">
        <v>34</v>
      </c>
      <c r="C57" s="494" t="s">
        <v>262</v>
      </c>
      <c r="D57" s="493" t="s">
        <v>2</v>
      </c>
      <c r="E57" s="332" t="s">
        <v>260</v>
      </c>
      <c r="F57" s="333">
        <v>280</v>
      </c>
      <c r="G57" s="315">
        <v>0.78</v>
      </c>
      <c r="H57" s="336">
        <v>0.08</v>
      </c>
      <c r="I57" s="335">
        <v>26</v>
      </c>
      <c r="J57" s="315">
        <v>1.62</v>
      </c>
      <c r="K57" s="315">
        <v>281.62</v>
      </c>
      <c r="L57" s="498">
        <v>140</v>
      </c>
    </row>
    <row r="58" spans="2:12" ht="38.25">
      <c r="B58" s="493"/>
      <c r="C58" s="495"/>
      <c r="D58" s="497"/>
      <c r="E58" s="332" t="s">
        <v>259</v>
      </c>
      <c r="F58" s="333">
        <v>140</v>
      </c>
      <c r="G58" s="315">
        <v>0.78</v>
      </c>
      <c r="H58" s="336">
        <v>0.08</v>
      </c>
      <c r="I58" s="335">
        <v>0</v>
      </c>
      <c r="J58" s="315">
        <v>0</v>
      </c>
      <c r="K58" s="315">
        <v>140</v>
      </c>
      <c r="L58" s="498"/>
    </row>
    <row r="59" spans="2:12" ht="51">
      <c r="B59" s="493"/>
      <c r="C59" s="496"/>
      <c r="D59" s="497"/>
      <c r="E59" s="332" t="s">
        <v>439</v>
      </c>
      <c r="F59" s="333">
        <v>210</v>
      </c>
      <c r="G59" s="315">
        <v>0.78</v>
      </c>
      <c r="H59" s="336">
        <v>0.08</v>
      </c>
      <c r="I59" s="335">
        <v>13</v>
      </c>
      <c r="J59" s="315">
        <v>0.81</v>
      </c>
      <c r="K59" s="315">
        <v>210.81</v>
      </c>
      <c r="L59" s="498"/>
    </row>
    <row r="60" spans="2:12" ht="76.5">
      <c r="B60" s="41" t="s">
        <v>255</v>
      </c>
      <c r="C60" s="41" t="s">
        <v>36</v>
      </c>
      <c r="D60" s="41" t="s">
        <v>224</v>
      </c>
      <c r="E60" s="361" t="s">
        <v>35</v>
      </c>
      <c r="F60" s="41" t="s">
        <v>322</v>
      </c>
      <c r="G60" s="41" t="s">
        <v>596</v>
      </c>
      <c r="H60" s="41"/>
      <c r="I60" s="41" t="s">
        <v>324</v>
      </c>
      <c r="J60" s="41" t="s">
        <v>325</v>
      </c>
      <c r="K60" s="41" t="s">
        <v>326</v>
      </c>
      <c r="L60" s="41" t="s">
        <v>256</v>
      </c>
    </row>
    <row r="61" spans="2:12" ht="51">
      <c r="B61" s="324" t="s">
        <v>407</v>
      </c>
      <c r="C61" s="324" t="s">
        <v>424</v>
      </c>
      <c r="D61" s="362" t="s">
        <v>17</v>
      </c>
      <c r="E61" s="332" t="s">
        <v>473</v>
      </c>
      <c r="F61" s="360">
        <v>5052.87951807229</v>
      </c>
      <c r="G61" s="315">
        <v>1.89</v>
      </c>
      <c r="H61" s="315"/>
      <c r="I61" s="335">
        <v>261</v>
      </c>
      <c r="J61" s="315">
        <v>493.29</v>
      </c>
      <c r="K61" s="315">
        <v>5546.17</v>
      </c>
      <c r="L61" s="315">
        <v>5546.17</v>
      </c>
    </row>
    <row r="62" spans="2:12" ht="63.75">
      <c r="B62" s="41" t="s">
        <v>255</v>
      </c>
      <c r="C62" s="41" t="s">
        <v>36</v>
      </c>
      <c r="D62" s="41" t="s">
        <v>224</v>
      </c>
      <c r="E62" s="41" t="s">
        <v>35</v>
      </c>
      <c r="F62" s="41" t="s">
        <v>415</v>
      </c>
      <c r="G62" s="41" t="s">
        <v>323</v>
      </c>
      <c r="H62" s="41"/>
      <c r="I62" s="41" t="s">
        <v>324</v>
      </c>
      <c r="J62" s="41" t="s">
        <v>325</v>
      </c>
      <c r="K62" s="41" t="s">
        <v>326</v>
      </c>
      <c r="L62" s="41" t="s">
        <v>256</v>
      </c>
    </row>
    <row r="63" spans="2:12" ht="38.25">
      <c r="B63" s="493" t="s">
        <v>432</v>
      </c>
      <c r="C63" s="493" t="s">
        <v>433</v>
      </c>
      <c r="D63" s="493" t="s">
        <v>15</v>
      </c>
      <c r="E63" s="332" t="s">
        <v>257</v>
      </c>
      <c r="F63" s="333">
        <v>68.569999999999993</v>
      </c>
      <c r="G63" s="315">
        <v>0.5</v>
      </c>
      <c r="H63" s="315"/>
      <c r="I63" s="335">
        <v>34</v>
      </c>
      <c r="J63" s="315">
        <v>17</v>
      </c>
      <c r="K63" s="315">
        <v>85.57</v>
      </c>
      <c r="L63" s="498">
        <v>59.5</v>
      </c>
    </row>
    <row r="64" spans="2:12" ht="38.25">
      <c r="B64" s="493"/>
      <c r="C64" s="497"/>
      <c r="D64" s="497"/>
      <c r="E64" s="332" t="s">
        <v>348</v>
      </c>
      <c r="F64" s="333">
        <v>53</v>
      </c>
      <c r="G64" s="315">
        <v>0.5</v>
      </c>
      <c r="H64" s="315"/>
      <c r="I64" s="335">
        <v>13</v>
      </c>
      <c r="J64" s="315">
        <v>6.5</v>
      </c>
      <c r="K64" s="315">
        <v>59.5</v>
      </c>
      <c r="L64" s="498"/>
    </row>
    <row r="65" spans="2:12" ht="38.25">
      <c r="B65" s="493"/>
      <c r="C65" s="497"/>
      <c r="D65" s="497"/>
      <c r="E65" s="332" t="s">
        <v>416</v>
      </c>
      <c r="F65" s="333">
        <v>85.04379999999999</v>
      </c>
      <c r="G65" s="315">
        <v>0.5</v>
      </c>
      <c r="H65" s="315"/>
      <c r="I65" s="335">
        <v>28</v>
      </c>
      <c r="J65" s="315">
        <v>14</v>
      </c>
      <c r="K65" s="315">
        <v>99.04</v>
      </c>
      <c r="L65" s="498"/>
    </row>
    <row r="66" spans="2:12" ht="76.5">
      <c r="B66" s="41" t="s">
        <v>255</v>
      </c>
      <c r="C66" s="41" t="s">
        <v>36</v>
      </c>
      <c r="D66" s="41" t="s">
        <v>224</v>
      </c>
      <c r="E66" s="41" t="s">
        <v>35</v>
      </c>
      <c r="F66" s="41" t="s">
        <v>322</v>
      </c>
      <c r="G66" s="41" t="s">
        <v>596</v>
      </c>
      <c r="H66" s="41" t="s">
        <v>330</v>
      </c>
      <c r="I66" s="41" t="s">
        <v>324</v>
      </c>
      <c r="J66" s="41" t="s">
        <v>325</v>
      </c>
      <c r="K66" s="41" t="s">
        <v>326</v>
      </c>
      <c r="L66" s="41" t="s">
        <v>256</v>
      </c>
    </row>
    <row r="67" spans="2:12" ht="51">
      <c r="B67" s="324" t="s">
        <v>443</v>
      </c>
      <c r="C67" s="324" t="s">
        <v>447</v>
      </c>
      <c r="D67" s="324" t="s">
        <v>17</v>
      </c>
      <c r="E67" s="332" t="s">
        <v>473</v>
      </c>
      <c r="F67" s="333">
        <v>3351.132530120482</v>
      </c>
      <c r="G67" s="315">
        <v>1.89</v>
      </c>
      <c r="H67" s="334"/>
      <c r="I67" s="335">
        <v>261</v>
      </c>
      <c r="J67" s="315">
        <v>493.29</v>
      </c>
      <c r="K67" s="315">
        <v>3844.42</v>
      </c>
      <c r="L67" s="315">
        <v>3844.42</v>
      </c>
    </row>
    <row r="68" spans="2:12">
      <c r="B68" s="314"/>
      <c r="C68" s="500" t="s">
        <v>300</v>
      </c>
      <c r="D68" s="500"/>
      <c r="E68" s="500"/>
      <c r="F68" s="500"/>
      <c r="G68" s="500"/>
      <c r="H68" s="500"/>
      <c r="I68" s="500"/>
      <c r="J68" s="500"/>
      <c r="K68" s="500"/>
      <c r="L68" s="54"/>
    </row>
    <row r="69" spans="2:12">
      <c r="B69" s="314"/>
      <c r="C69" s="55"/>
      <c r="D69" s="55"/>
      <c r="E69" s="55"/>
      <c r="F69" s="55"/>
      <c r="G69" s="55"/>
      <c r="H69" s="55"/>
      <c r="I69" s="55"/>
      <c r="J69" s="55"/>
      <c r="K69" s="55"/>
      <c r="L69" s="54"/>
    </row>
    <row r="70" spans="2:12">
      <c r="B70" s="314"/>
      <c r="C70" s="55"/>
      <c r="D70" s="55"/>
      <c r="E70" s="55"/>
      <c r="F70" s="55"/>
      <c r="G70" s="55"/>
      <c r="H70" s="55"/>
      <c r="I70" s="55"/>
      <c r="J70" s="55"/>
      <c r="K70" s="55"/>
      <c r="L70" s="54"/>
    </row>
    <row r="71" spans="2:12">
      <c r="B71" s="314"/>
      <c r="C71" s="55"/>
      <c r="D71" s="55"/>
      <c r="E71" s="55"/>
      <c r="F71" s="55"/>
      <c r="G71" s="55"/>
      <c r="H71" s="55"/>
      <c r="I71" s="55"/>
      <c r="J71" s="55"/>
      <c r="K71" s="55"/>
      <c r="L71" s="54"/>
    </row>
    <row r="72" spans="2:12">
      <c r="B72" s="314"/>
      <c r="C72" s="55"/>
      <c r="D72" s="55"/>
      <c r="E72" s="55"/>
      <c r="F72" s="55"/>
      <c r="G72" s="55"/>
      <c r="H72" s="55"/>
      <c r="I72" s="55"/>
      <c r="J72" s="55"/>
      <c r="K72" s="55"/>
      <c r="L72" s="54"/>
    </row>
    <row r="73" spans="2:12">
      <c r="B73" s="314"/>
      <c r="C73" s="55"/>
      <c r="D73" s="55"/>
      <c r="E73" s="55"/>
      <c r="F73" s="55"/>
      <c r="G73" s="55"/>
      <c r="H73" s="55"/>
      <c r="I73" s="55"/>
      <c r="J73" s="55"/>
      <c r="K73" s="55"/>
      <c r="L73" s="54"/>
    </row>
    <row r="74" spans="2:12">
      <c r="B74" s="314"/>
      <c r="C74" s="15"/>
      <c r="D74" s="15"/>
      <c r="L74" s="54"/>
    </row>
    <row r="75" spans="2:12">
      <c r="B75" s="314"/>
      <c r="C75" s="15"/>
      <c r="D75" s="15"/>
      <c r="H75" s="338"/>
      <c r="I75" s="338"/>
      <c r="J75" s="338"/>
      <c r="K75" s="338"/>
      <c r="L75" s="54"/>
    </row>
    <row r="76" spans="2:12" ht="12.75" customHeight="1">
      <c r="B76" s="314"/>
      <c r="C76" s="15"/>
      <c r="E76" s="337"/>
      <c r="F76" s="337"/>
      <c r="G76" s="337"/>
      <c r="H76" s="473" t="s">
        <v>219</v>
      </c>
      <c r="I76" s="473"/>
      <c r="J76" s="473"/>
      <c r="K76" s="473"/>
      <c r="L76" s="54"/>
    </row>
    <row r="77" spans="2:12" ht="15.75" customHeight="1">
      <c r="B77" s="314"/>
      <c r="C77" s="15"/>
      <c r="D77" s="337"/>
      <c r="E77" s="337"/>
      <c r="F77" s="337"/>
      <c r="G77" s="337"/>
      <c r="H77" s="486"/>
      <c r="I77" s="486"/>
      <c r="J77" s="486"/>
      <c r="K77" s="486"/>
      <c r="L77" s="54"/>
    </row>
    <row r="78" spans="2:12" ht="15.75">
      <c r="B78" s="314"/>
      <c r="C78" s="15"/>
      <c r="D78" s="337"/>
      <c r="E78" s="337"/>
      <c r="F78" s="337"/>
      <c r="G78" s="337"/>
      <c r="H78" s="337"/>
      <c r="I78" s="337"/>
      <c r="J78" s="337"/>
      <c r="K78" s="337"/>
      <c r="L78" s="54"/>
    </row>
    <row r="79" spans="2:12">
      <c r="B79" s="314"/>
      <c r="C79" s="15"/>
      <c r="E79" s="10"/>
      <c r="F79" s="10"/>
      <c r="G79" s="10"/>
      <c r="H79" s="469" t="s">
        <v>475</v>
      </c>
      <c r="I79" s="469"/>
      <c r="J79" s="469"/>
      <c r="K79" s="469"/>
      <c r="L79" s="10"/>
    </row>
    <row r="80" spans="2:12">
      <c r="B80" s="314"/>
      <c r="C80" s="15"/>
      <c r="D80" s="15"/>
      <c r="L80" s="54"/>
    </row>
  </sheetData>
  <mergeCells count="40">
    <mergeCell ref="L63:L65"/>
    <mergeCell ref="H76:K77"/>
    <mergeCell ref="H79:K79"/>
    <mergeCell ref="C57:C59"/>
    <mergeCell ref="D57:D59"/>
    <mergeCell ref="L57:L59"/>
    <mergeCell ref="B57:B59"/>
    <mergeCell ref="C68:K68"/>
    <mergeCell ref="B63:B65"/>
    <mergeCell ref="C63:C65"/>
    <mergeCell ref="D63:D65"/>
    <mergeCell ref="B53:B55"/>
    <mergeCell ref="C53:C55"/>
    <mergeCell ref="D53:D55"/>
    <mergeCell ref="L53:L55"/>
    <mergeCell ref="B33:B35"/>
    <mergeCell ref="C33:C35"/>
    <mergeCell ref="D33:D35"/>
    <mergeCell ref="L33:L35"/>
    <mergeCell ref="B42:B44"/>
    <mergeCell ref="C42:C44"/>
    <mergeCell ref="D42:D44"/>
    <mergeCell ref="L42:L44"/>
    <mergeCell ref="L39:L41"/>
    <mergeCell ref="B39:B41"/>
    <mergeCell ref="C39:C41"/>
    <mergeCell ref="D39:D41"/>
    <mergeCell ref="B30:L30"/>
    <mergeCell ref="B36:B38"/>
    <mergeCell ref="C36:C38"/>
    <mergeCell ref="D36:D38"/>
    <mergeCell ref="L36:L38"/>
    <mergeCell ref="B46:B48"/>
    <mergeCell ref="C46:C48"/>
    <mergeCell ref="D46:D48"/>
    <mergeCell ref="L46:L48"/>
    <mergeCell ref="B49:B51"/>
    <mergeCell ref="C49:C51"/>
    <mergeCell ref="D49:D51"/>
    <mergeCell ref="L49:L51"/>
  </mergeCells>
  <printOptions horizontalCentered="1"/>
  <pageMargins left="0.51181102362204722" right="0.51181102362204722" top="1.3779527559055118" bottom="0.78740157480314965" header="0.31496062992125984" footer="0.31496062992125984"/>
  <pageSetup paperSize="9" scale="72" orientation="landscape" r:id="rId1"/>
  <headerFooter>
    <oddHeader>&amp;C&amp;G</oddHeader>
    <oddFooter xml:space="preserve">&amp;C&amp;G
Página &amp;P de &amp;N
</oddFooter>
  </headerFooter>
  <rowBreaks count="3" manualBreakCount="3">
    <brk id="41" min="1" max="11" man="1"/>
    <brk id="51" min="1" max="11" man="1"/>
    <brk id="61" min="1" max="11" man="1"/>
  </rowBreaks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orcamento</vt:lpstr>
      <vt:lpstr>cronograma</vt:lpstr>
      <vt:lpstr>BDI</vt:lpstr>
      <vt:lpstr>composições</vt:lpstr>
      <vt:lpstr>Mob e Desmob</vt:lpstr>
      <vt:lpstr>Quantitativo</vt:lpstr>
      <vt:lpstr>MERCADO</vt:lpstr>
      <vt:lpstr>BDI!Area_de_impressao</vt:lpstr>
      <vt:lpstr>composições!Area_de_impressao</vt:lpstr>
      <vt:lpstr>cronograma!Area_de_impressao</vt:lpstr>
      <vt:lpstr>MERCADO!Area_de_impressao</vt:lpstr>
      <vt:lpstr>'Mob e Desmob'!Area_de_impressao</vt:lpstr>
      <vt:lpstr>Quantitativo!Area_de_impressao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UnidSan</dc:title>
  <dc:creator>AMAVI - ASSOC. MUN. ALTO VALE</dc:creator>
  <cp:lastModifiedBy>Denise Peres Farias</cp:lastModifiedBy>
  <cp:lastPrinted>2023-06-30T19:21:31Z</cp:lastPrinted>
  <dcterms:created xsi:type="dcterms:W3CDTF">2001-06-18T12:32:28Z</dcterms:created>
  <dcterms:modified xsi:type="dcterms:W3CDTF">2023-07-05T12:35:21Z</dcterms:modified>
</cp:coreProperties>
</file>