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pvengenharia-my.sharepoint.com/personal/marcelopiaskowy_cpvengenharia_onmicrosoft_com/Documents/02. Projetos/47 - Prefeitura Municipal de Benedito Novo/44 - Estrada Geral da Liberdade (SIMPLIFICADO)/04 - Orçamento/"/>
    </mc:Choice>
  </mc:AlternateContent>
  <xr:revisionPtr revIDLastSave="485" documentId="8_{5EE87CAB-AD32-4FA1-B16F-750D2A71B3C3}" xr6:coauthVersionLast="47" xr6:coauthVersionMax="47" xr10:uidLastSave="{8D6C9B1C-A2E6-45E3-8221-BD591A3A4CE8}"/>
  <bookViews>
    <workbookView xWindow="3825" yWindow="1260" windowWidth="21600" windowHeight="14010" activeTab="4" xr2:uid="{70128944-FAD2-42FF-B5F4-AA04524648B9}"/>
  </bookViews>
  <sheets>
    <sheet name="BDI" sheetId="5" r:id="rId1"/>
    <sheet name="BDI DIF" sheetId="8" r:id="rId2"/>
    <sheet name="COMPOSIÇÃO" sheetId="6" r:id="rId3"/>
    <sheet name="SINTÉTICO" sheetId="2" r:id="rId4"/>
    <sheet name="MEMORIAL" sheetId="1" r:id="rId5"/>
    <sheet name="ABC" sheetId="3" r:id="rId6"/>
    <sheet name="CRONOGRAMA" sheetId="4" r:id="rId7"/>
  </sheets>
  <externalReferences>
    <externalReference r:id="rId8"/>
  </externalReferences>
  <definedNames>
    <definedName name="_xlnm.Print_Area" localSheetId="5">ABC!$A$1:$L$72</definedName>
    <definedName name="_xlnm.Print_Area" localSheetId="0">BDI!$A$1:$F$55</definedName>
    <definedName name="_xlnm.Print_Area" localSheetId="1">'BDI DIF'!$A$1:$F$55</definedName>
    <definedName name="_xlnm.Print_Area" localSheetId="2">COMPOSIÇÃO!$A$1:$K$51</definedName>
    <definedName name="_xlnm.Print_Area" localSheetId="6">CRONOGRAMA!$A$1:$H$26</definedName>
    <definedName name="_xlnm.Print_Area" localSheetId="4">MEMORIAL!$A$1:$I$285</definedName>
    <definedName name="_xlnm.Print_Area" localSheetId="3">SINTÉTICO!$A$1:$L$92</definedName>
    <definedName name="imagem">INDEX([1]MUNICÍPIOS!$C$1:$C$114,'[1]Correspondencia Brasões'!$B$3)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1" i="3" l="1"/>
  <c r="K71" i="3"/>
  <c r="I72" i="3"/>
  <c r="K72" i="3"/>
  <c r="K70" i="3"/>
  <c r="I70" i="3"/>
  <c r="H130" i="1" l="1"/>
  <c r="H85" i="1"/>
  <c r="K115" i="1" s="1"/>
  <c r="H88" i="1"/>
  <c r="K114" i="1" s="1"/>
  <c r="H72" i="1"/>
  <c r="G267" i="1"/>
  <c r="H267" i="1" s="1"/>
  <c r="H208" i="1"/>
  <c r="F230" i="1" s="1"/>
  <c r="F190" i="1"/>
  <c r="H209" i="1" s="1"/>
  <c r="F189" i="1"/>
  <c r="H79" i="1"/>
  <c r="D269" i="1"/>
  <c r="E269" i="1"/>
  <c r="H176" i="1"/>
  <c r="H75" i="1"/>
  <c r="F231" i="1" l="1"/>
  <c r="F220" i="1"/>
  <c r="F219" i="1"/>
  <c r="H31" i="1"/>
  <c r="H275" i="1"/>
  <c r="H276" i="1"/>
  <c r="H277" i="1"/>
  <c r="H278" i="1"/>
  <c r="H274" i="1"/>
  <c r="H37" i="1"/>
  <c r="H35" i="1"/>
  <c r="E42" i="1" s="1"/>
  <c r="H207" i="1"/>
  <c r="H210" i="1" s="1"/>
  <c r="C38" i="8"/>
  <c r="C33" i="8"/>
  <c r="C34" i="8"/>
  <c r="C35" i="8"/>
  <c r="C32" i="8"/>
  <c r="D37" i="8"/>
  <c r="C36" i="8"/>
  <c r="B37" i="8"/>
  <c r="B27" i="8"/>
  <c r="B38" i="8" s="1"/>
  <c r="C12" i="8"/>
  <c r="H42" i="1" l="1"/>
  <c r="F50" i="1" s="1"/>
  <c r="H50" i="1" s="1"/>
  <c r="H56" i="1"/>
  <c r="H36" i="1"/>
  <c r="H38" i="1" s="1"/>
  <c r="F12" i="8"/>
  <c r="H165" i="1" l="1"/>
  <c r="H168" i="1" s="1"/>
  <c r="H171" i="1" s="1"/>
  <c r="E144" i="1"/>
  <c r="H144" i="1" s="1"/>
  <c r="H57" i="1"/>
  <c r="H58" i="1" s="1"/>
  <c r="E43" i="1"/>
  <c r="H269" i="1"/>
  <c r="H259" i="1"/>
  <c r="H231" i="1"/>
  <c r="H230" i="1"/>
  <c r="F229" i="1"/>
  <c r="H229" i="1" s="1"/>
  <c r="H220" i="1"/>
  <c r="H219" i="1"/>
  <c r="F218" i="1"/>
  <c r="H218" i="1" s="1"/>
  <c r="H190" i="1"/>
  <c r="H189" i="1"/>
  <c r="F188" i="1"/>
  <c r="H188" i="1" s="1"/>
  <c r="H183" i="1"/>
  <c r="H182" i="1"/>
  <c r="F181" i="1"/>
  <c r="H181" i="1" s="1"/>
  <c r="H140" i="1"/>
  <c r="H172" i="1" s="1"/>
  <c r="H137" i="1"/>
  <c r="E150" i="1" s="1"/>
  <c r="H150" i="1" s="1"/>
  <c r="H151" i="1" s="1"/>
  <c r="H134" i="1"/>
  <c r="H127" i="1"/>
  <c r="H91" i="1"/>
  <c r="H82" i="1"/>
  <c r="H76" i="1"/>
  <c r="H69" i="1"/>
  <c r="H66" i="1"/>
  <c r="H63" i="1"/>
  <c r="H23" i="1"/>
  <c r="H27" i="1" s="1"/>
  <c r="H29" i="1" s="1"/>
  <c r="H108" i="1" l="1"/>
  <c r="H111" i="1" s="1"/>
  <c r="H114" i="1" s="1"/>
  <c r="K113" i="1"/>
  <c r="H115" i="1" s="1"/>
  <c r="H96" i="1"/>
  <c r="H191" i="1"/>
  <c r="E196" i="1" s="1"/>
  <c r="H196" i="1" s="1"/>
  <c r="F202" i="1" s="1"/>
  <c r="H202" i="1" s="1"/>
  <c r="H221" i="1"/>
  <c r="H223" i="1" s="1"/>
  <c r="H225" i="1" s="1"/>
  <c r="F254" i="1" s="1"/>
  <c r="H254" i="1" s="1"/>
  <c r="H184" i="1"/>
  <c r="E195" i="1" s="1"/>
  <c r="H195" i="1" s="1"/>
  <c r="H232" i="1"/>
  <c r="E156" i="1"/>
  <c r="H156" i="1" s="1"/>
  <c r="F162" i="1" s="1"/>
  <c r="H162" i="1" s="1"/>
  <c r="E145" i="1"/>
  <c r="H145" i="1" s="1"/>
  <c r="H170" i="1" s="1"/>
  <c r="H173" i="1" s="1"/>
  <c r="H212" i="1"/>
  <c r="H214" i="1" s="1"/>
  <c r="H113" i="1" l="1"/>
  <c r="E100" i="1"/>
  <c r="H100" i="1" s="1"/>
  <c r="F105" i="1" s="1"/>
  <c r="H105" i="1" s="1"/>
  <c r="H106" i="1" s="1"/>
  <c r="F253" i="1"/>
  <c r="H253" i="1" s="1"/>
  <c r="F201" i="1"/>
  <c r="H201" i="1" s="1"/>
  <c r="H203" i="1" s="1"/>
  <c r="H197" i="1"/>
  <c r="H146" i="1"/>
  <c r="E243" i="1"/>
  <c r="H243" i="1" s="1"/>
  <c r="H234" i="1"/>
  <c r="H237" i="1" s="1"/>
  <c r="H239" i="1" s="1"/>
  <c r="F255" i="1" s="1"/>
  <c r="H255" i="1" s="1"/>
  <c r="H116" i="1" l="1"/>
  <c r="H118" i="1" s="1"/>
  <c r="H119" i="1" s="1"/>
  <c r="H123" i="1"/>
  <c r="H124" i="1" s="1"/>
  <c r="H101" i="1"/>
  <c r="H256" i="1"/>
  <c r="E155" i="1"/>
  <c r="H155" i="1" s="1"/>
  <c r="F161" i="1" s="1"/>
  <c r="H161" i="1" s="1"/>
  <c r="H163" i="1" s="1"/>
  <c r="F248" i="1"/>
  <c r="H248" i="1" s="1"/>
  <c r="H249" i="1" s="1"/>
  <c r="H244" i="1"/>
  <c r="H157" i="1" l="1"/>
  <c r="C36" i="5"/>
  <c r="C35" i="5"/>
  <c r="C34" i="5"/>
  <c r="C33" i="5"/>
  <c r="C32" i="5"/>
  <c r="B27" i="5"/>
  <c r="B37" i="5" s="1"/>
  <c r="B38" i="5" s="1"/>
  <c r="F12" i="5" s="1"/>
  <c r="C12" i="5"/>
  <c r="C38" i="5" l="1"/>
  <c r="H43" i="1"/>
  <c r="F51" i="1" l="1"/>
  <c r="H51" i="1" s="1"/>
  <c r="H52" i="1" s="1"/>
  <c r="H44" i="1"/>
</calcChain>
</file>

<file path=xl/sharedStrings.xml><?xml version="1.0" encoding="utf-8"?>
<sst xmlns="http://schemas.openxmlformats.org/spreadsheetml/2006/main" count="1830" uniqueCount="571">
  <si>
    <t>SERVIÇOS INICIAIS</t>
  </si>
  <si>
    <t>Item</t>
  </si>
  <si>
    <t>Descrição</t>
  </si>
  <si>
    <t>Comprimento (m)</t>
  </si>
  <si>
    <t>Largura (m)</t>
  </si>
  <si>
    <t>Quantidade (und.)</t>
  </si>
  <si>
    <t>Área (m²)</t>
  </si>
  <si>
    <t>Observações</t>
  </si>
  <si>
    <t>1.1</t>
  </si>
  <si>
    <t>Uma placa</t>
  </si>
  <si>
    <t>1.2</t>
  </si>
  <si>
    <t>1.3</t>
  </si>
  <si>
    <t>TERRAPLENAGEM</t>
  </si>
  <si>
    <t>Volume (m³)</t>
  </si>
  <si>
    <t>2.1</t>
  </si>
  <si>
    <t>Volume de corte acumulado</t>
  </si>
  <si>
    <t>3.1</t>
  </si>
  <si>
    <t>3.2</t>
  </si>
  <si>
    <t>Área Total (m²)</t>
  </si>
  <si>
    <t>Espessura da Linha (m)</t>
  </si>
  <si>
    <t>SINALIZAÇÃO DE OBRA</t>
  </si>
  <si>
    <t>Dias</t>
  </si>
  <si>
    <t>Unidade*dia</t>
  </si>
  <si>
    <t>6.1</t>
  </si>
  <si>
    <t>6.2</t>
  </si>
  <si>
    <t>6.3</t>
  </si>
  <si>
    <t>6.4</t>
  </si>
  <si>
    <t>TOTAL (m³)</t>
  </si>
  <si>
    <t>Distância (km)</t>
  </si>
  <si>
    <t>TOTAL (m²)</t>
  </si>
  <si>
    <t>Volume de aterro acumulado</t>
  </si>
  <si>
    <t>DRENAGEM</t>
  </si>
  <si>
    <t>Total</t>
  </si>
  <si>
    <t>TOTAL (m)</t>
  </si>
  <si>
    <t>SINALIZAÇÃO</t>
  </si>
  <si>
    <t>Preparo de fundo de vala</t>
  </si>
  <si>
    <t>Qtde</t>
  </si>
  <si>
    <t>4.1</t>
  </si>
  <si>
    <t>4.2</t>
  </si>
  <si>
    <t>4.3</t>
  </si>
  <si>
    <t>3.3</t>
  </si>
  <si>
    <t>3.4</t>
  </si>
  <si>
    <t>5.1</t>
  </si>
  <si>
    <t>6.5</t>
  </si>
  <si>
    <t>7.3</t>
  </si>
  <si>
    <t>Imprimação com emulsão asfáltica</t>
  </si>
  <si>
    <t>EMULSÃO ASFÁLTICA PARA SERVIÇO DE IMPRIMAÇÃO</t>
  </si>
  <si>
    <t>Suporte metálico galvanizado para placa de advertência ou regulamentação - lado ou diâmetro de 0,60 m - fornecimento e implantação</t>
  </si>
  <si>
    <t>Pintura de faixa com tinta acrílica - espessura de 0,6 mm</t>
  </si>
  <si>
    <t>Luz de advertência e bateria para dispositivos de sinalização - utilização de 200 ciclos - fornecimento, 01 implantação e 01 retirada diária</t>
  </si>
  <si>
    <t>Barreira de sinalização tipo III de direcionamento ou bloqueio - utilização de 150 ciclos - fornecimento, 01 implantação e 01 retirada diária</t>
  </si>
  <si>
    <t>Placa de advertência para sinalização de obras montada em suporte metálico móvel, lado 1,00 m - utilização de 600 ciclos - fornecimento, 01 implantação e 01 retirada diária</t>
  </si>
  <si>
    <t>Base ou sub-base de macadame hidráulico com brita comercial - 100% Proctor modificado</t>
  </si>
  <si>
    <t>Base ou sub-base de brita graduada com brita comercial - 100% Proctor modificado</t>
  </si>
  <si>
    <t>6.6</t>
  </si>
  <si>
    <t>6.7</t>
  </si>
  <si>
    <t>Tipo</t>
  </si>
  <si>
    <t>Banco</t>
  </si>
  <si>
    <t>Código</t>
  </si>
  <si>
    <t>Un.</t>
  </si>
  <si>
    <t>Qtd.</t>
  </si>
  <si>
    <t>Preço Unit</t>
  </si>
  <si>
    <t>Preço com BDI</t>
  </si>
  <si>
    <t>Total sem BDI</t>
  </si>
  <si>
    <t xml:space="preserve"> 1</t>
  </si>
  <si>
    <t xml:space="preserve"> 1.1</t>
  </si>
  <si>
    <t>Composição</t>
  </si>
  <si>
    <t xml:space="preserve"> 1.2</t>
  </si>
  <si>
    <t>Próprio</t>
  </si>
  <si>
    <t xml:space="preserve"> 1.3</t>
  </si>
  <si>
    <t>Mês</t>
  </si>
  <si>
    <t xml:space="preserve"> 2</t>
  </si>
  <si>
    <t xml:space="preserve"> 2.1</t>
  </si>
  <si>
    <t xml:space="preserve"> 3</t>
  </si>
  <si>
    <t xml:space="preserve"> 3.1</t>
  </si>
  <si>
    <t xml:space="preserve"> 3.2</t>
  </si>
  <si>
    <t xml:space="preserve"> 3.3</t>
  </si>
  <si>
    <t>M</t>
  </si>
  <si>
    <t xml:space="preserve"> 3.4</t>
  </si>
  <si>
    <t xml:space="preserve"> 4</t>
  </si>
  <si>
    <t xml:space="preserve"> 4.1</t>
  </si>
  <si>
    <t xml:space="preserve"> 4.2</t>
  </si>
  <si>
    <t>SICRO</t>
  </si>
  <si>
    <t>m³</t>
  </si>
  <si>
    <t xml:space="preserve"> 4.3</t>
  </si>
  <si>
    <t>m²</t>
  </si>
  <si>
    <t>Insumo</t>
  </si>
  <si>
    <t>t</t>
  </si>
  <si>
    <t xml:space="preserve"> 5</t>
  </si>
  <si>
    <t xml:space="preserve"> 5.1</t>
  </si>
  <si>
    <t xml:space="preserve"> 7</t>
  </si>
  <si>
    <t xml:space="preserve"> 7.1</t>
  </si>
  <si>
    <t xml:space="preserve"> 7.2</t>
  </si>
  <si>
    <t xml:space="preserve"> 7.3</t>
  </si>
  <si>
    <t>un</t>
  </si>
  <si>
    <t>un.dia</t>
  </si>
  <si>
    <t>Total do BDI</t>
  </si>
  <si>
    <t>Seq.</t>
  </si>
  <si>
    <t>Unidade</t>
  </si>
  <si>
    <t>%</t>
  </si>
  <si>
    <t>% Acumulada</t>
  </si>
  <si>
    <t>A</t>
  </si>
  <si>
    <t>CLASSE SICRO3</t>
  </si>
  <si>
    <t>B</t>
  </si>
  <si>
    <t>ASSENTAMENTO DE TUBOS E PECAS</t>
  </si>
  <si>
    <t>C</t>
  </si>
  <si>
    <t>-</t>
  </si>
  <si>
    <t>CANTEIRO DE OBRAS</t>
  </si>
  <si>
    <t>Cronograma Físico-Financeiro</t>
  </si>
  <si>
    <t>BDI</t>
  </si>
  <si>
    <t>TIPO DE OBRA</t>
  </si>
  <si>
    <t>BDI:</t>
  </si>
  <si>
    <t>TIPOS DE OBRA</t>
  </si>
  <si>
    <t xml:space="preserve">Construção de Edifícios </t>
  </si>
  <si>
    <t xml:space="preserve">Construção de Ferrovias e Rodovias </t>
  </si>
  <si>
    <t xml:space="preserve">Construção de Redes de Abastecimento de água, Coleta de esgoto e Construções correlatas </t>
  </si>
  <si>
    <t xml:space="preserve">Construção e manutenção de Estações e Redes de distribuição de Energia elétrica </t>
  </si>
  <si>
    <t xml:space="preserve">Obras Portuárias, Marítimas e Fluviais </t>
  </si>
  <si>
    <t xml:space="preserve">Fornecimento de Materiais e Equipamentos </t>
  </si>
  <si>
    <t>IMPOSTOS</t>
  </si>
  <si>
    <t>ISS*</t>
  </si>
  <si>
    <t>PIS</t>
  </si>
  <si>
    <t>COFINS</t>
  </si>
  <si>
    <t>TOTAL</t>
  </si>
  <si>
    <t>PARCELA DO BDI</t>
  </si>
  <si>
    <t>TAXA</t>
  </si>
  <si>
    <t>SITUAÇÃO</t>
  </si>
  <si>
    <t>INTERVALO ADMISSÍVEL</t>
  </si>
  <si>
    <t>1º Quartil</t>
  </si>
  <si>
    <t>Médio</t>
  </si>
  <si>
    <t>3º Quartil</t>
  </si>
  <si>
    <t>Administração Central (AC)</t>
  </si>
  <si>
    <t>Seguro e Garantia (S, G)</t>
  </si>
  <si>
    <t>Risco (R)</t>
  </si>
  <si>
    <t>Despesas Financeiras (DF)</t>
  </si>
  <si>
    <t>Lucro (L)</t>
  </si>
  <si>
    <t>PIS, COFINS E ISS</t>
  </si>
  <si>
    <t>BDI SEM DESONERAÇÃO</t>
  </si>
  <si>
    <t>Declaramos que esta planilha foi elaborada conforme equação para cálculo do percentual do BDI recomendada pelo Acórdão 2622/2013 - TCU, representada pela fórmula abaixo:</t>
  </si>
  <si>
    <r>
      <t xml:space="preserve">BDI= </t>
    </r>
    <r>
      <rPr>
        <b/>
        <u/>
        <sz val="10"/>
        <color theme="0"/>
        <rFont val="Aptos Narrow"/>
        <family val="2"/>
        <scheme val="minor"/>
      </rPr>
      <t>(1 + AC + S + R + G) (1 + DF) (1 + L)</t>
    </r>
    <r>
      <rPr>
        <b/>
        <sz val="10"/>
        <color theme="0"/>
        <rFont val="Aptos Narrow"/>
        <family val="2"/>
        <scheme val="minor"/>
      </rPr>
      <t xml:space="preserve"> - 1 </t>
    </r>
  </si>
  <si>
    <t>(1 - I)</t>
  </si>
  <si>
    <t xml:space="preserve"> AC - taxa de administração central</t>
  </si>
  <si>
    <t xml:space="preserve"> S - taxa de seguros</t>
  </si>
  <si>
    <t xml:space="preserve"> R - taxa de riscos</t>
  </si>
  <si>
    <t>LEGENDA</t>
  </si>
  <si>
    <t xml:space="preserve"> G - taxa de garantias</t>
  </si>
  <si>
    <t xml:space="preserve"> DF - taxa de despesas financeiras</t>
  </si>
  <si>
    <t xml:space="preserve"> L - taxa de lucro/remuneração</t>
  </si>
  <si>
    <t xml:space="preserve"> I - taxa de incidência de impostos (PIS, COFINS, ISS, CPRB)</t>
  </si>
  <si>
    <t>Espessura (m)</t>
  </si>
  <si>
    <t>Composições Principais - Com BDI</t>
  </si>
  <si>
    <t>Classe/Tipo</t>
  </si>
  <si>
    <t>Quantidade</t>
  </si>
  <si>
    <t>Composição Auxiliar</t>
  </si>
  <si>
    <t>Transporte em cavalo mecânico com dolly de 4 eixos com capacidade de 57 t - rodovia pavimentada</t>
  </si>
  <si>
    <t>km</t>
  </si>
  <si>
    <t>Pintura de ligação</t>
  </si>
  <si>
    <t>TOTAL (t)</t>
  </si>
  <si>
    <t>LOCAL:                  Benedito Novo/SC</t>
  </si>
  <si>
    <t xml:space="preserve">Curva ABC </t>
  </si>
  <si>
    <t>ORÇAMENTO</t>
  </si>
  <si>
    <t>CAP MODIFICADO POR BORRACHA AB8 ANP SUL</t>
  </si>
  <si>
    <t>Concreto asfáltico com borracha - faixa C - brita comercial</t>
  </si>
  <si>
    <t xml:space="preserve"> 6</t>
  </si>
  <si>
    <t xml:space="preserve"> 6.1</t>
  </si>
  <si>
    <t xml:space="preserve"> 6.2</t>
  </si>
  <si>
    <t xml:space="preserve"> 6.3</t>
  </si>
  <si>
    <t xml:space="preserve"> 6.4</t>
  </si>
  <si>
    <t xml:space="preserve"> 6.5</t>
  </si>
  <si>
    <t xml:space="preserve"> 6.6</t>
  </si>
  <si>
    <t xml:space="preserve"> 6.7</t>
  </si>
  <si>
    <r>
      <rPr>
        <b/>
        <sz val="11"/>
        <color rgb="FF000000"/>
        <rFont val="Calibri"/>
        <family val="2"/>
      </rPr>
      <t xml:space="preserve">Cliente: </t>
    </r>
    <r>
      <rPr>
        <sz val="11"/>
        <color rgb="FF000000"/>
        <rFont val="Calibri"/>
        <family val="2"/>
      </rPr>
      <t>Município de Benedito Novo</t>
    </r>
  </si>
  <si>
    <t xml:space="preserve">Planilha Sintética </t>
  </si>
  <si>
    <t>m</t>
  </si>
  <si>
    <r>
      <rPr>
        <b/>
        <sz val="11"/>
        <color rgb="FF000000"/>
        <rFont val="Calibri"/>
        <family val="2"/>
      </rPr>
      <t xml:space="preserve">BDI Padrão: </t>
    </r>
    <r>
      <rPr>
        <sz val="11"/>
        <color rgb="FF000000"/>
        <rFont val="Calibri"/>
        <family val="2"/>
      </rPr>
      <t xml:space="preserve">21,91% </t>
    </r>
  </si>
  <si>
    <r>
      <rPr>
        <b/>
        <sz val="11"/>
        <color rgb="FF000000"/>
        <rFont val="Calibri"/>
        <family val="2"/>
      </rPr>
      <t xml:space="preserve">BDI Diferenciado: </t>
    </r>
    <r>
      <rPr>
        <sz val="11"/>
        <color rgb="FF000000"/>
        <rFont val="Calibri"/>
        <family val="2"/>
      </rPr>
      <t xml:space="preserve">15% </t>
    </r>
  </si>
  <si>
    <r>
      <rPr>
        <b/>
        <sz val="11"/>
        <color rgb="FF000000"/>
        <rFont val="Calibri"/>
        <family val="2"/>
      </rPr>
      <t>BDI Diferenciado:</t>
    </r>
    <r>
      <rPr>
        <sz val="11"/>
        <color rgb="FF000000"/>
        <rFont val="Calibri"/>
        <family val="2"/>
      </rPr>
      <t xml:space="preserve"> 15% </t>
    </r>
  </si>
  <si>
    <t>OBRA:                     Estrada Geral da Liberdade</t>
  </si>
  <si>
    <t>CLIENTE:             Município de Benedito Novo</t>
  </si>
  <si>
    <t>Serviços Preliminares</t>
  </si>
  <si>
    <t>Terraplenagem</t>
  </si>
  <si>
    <t>Espalhamento de material em bota-fora</t>
  </si>
  <si>
    <t>Proteção de Taludes</t>
  </si>
  <si>
    <t>Descida d'água de cortes em degraus - DCD 40-40 - areia e brita comerciais</t>
  </si>
  <si>
    <t>Dissipador de energia - DED 01 B - areia e brita comerciais</t>
  </si>
  <si>
    <t>Drenagem</t>
  </si>
  <si>
    <t>Sarjeta trapezoidal de concreto - SZC 60-20 - escavação mecânica - areia e brita comerciais</t>
  </si>
  <si>
    <t>Caixa coletora de sarjeta - CCS 200-60 A - com grelha de concreto - areia e brita comerciais</t>
  </si>
  <si>
    <t>Reaterro e compactação com soquete vibratório</t>
  </si>
  <si>
    <t>Drenos Profundos</t>
  </si>
  <si>
    <t>Dreno longitudinal profundo para corte em solo - DPS 08 - tubo de concreto perfurado e brita comercial</t>
  </si>
  <si>
    <t xml:space="preserve"> 5.2</t>
  </si>
  <si>
    <t>Dreno longitudinal profundo para corte em rocha - DPR 02 - tubo PEAD e brita comercial</t>
  </si>
  <si>
    <t xml:space="preserve"> 5.3</t>
  </si>
  <si>
    <t xml:space="preserve"> 5.4</t>
  </si>
  <si>
    <t xml:space="preserve"> 5.5</t>
  </si>
  <si>
    <t xml:space="preserve"> 5.6</t>
  </si>
  <si>
    <t xml:space="preserve"> 5.7</t>
  </si>
  <si>
    <t xml:space="preserve"> 5.8</t>
  </si>
  <si>
    <t xml:space="preserve"> 5.9</t>
  </si>
  <si>
    <t>Boca de saída para dreno longitudinal profundo - BSD 02 - tubo de PEAD - areia e brita comerciais</t>
  </si>
  <si>
    <t>Pavimentação Asfáltica</t>
  </si>
  <si>
    <t xml:space="preserve"> 6.8</t>
  </si>
  <si>
    <t xml:space="preserve"> 6.9</t>
  </si>
  <si>
    <t xml:space="preserve"> 6.10</t>
  </si>
  <si>
    <t>EMULSÃO ASFÁLTICA RR-2C</t>
  </si>
  <si>
    <t>Sinalização</t>
  </si>
  <si>
    <t>Placa de regulamentação em aço D = 0,60 m - película retrorrefletiva tipo I + SI - fornecimento e implantação</t>
  </si>
  <si>
    <t>Placa de advertência em aço, lado de 0,60 m - película retrorrefletiva tipo I + SI - fornecimento e implantação</t>
  </si>
  <si>
    <t xml:space="preserve"> 7.4</t>
  </si>
  <si>
    <t xml:space="preserve"> 7.5</t>
  </si>
  <si>
    <t xml:space="preserve"> 7.6</t>
  </si>
  <si>
    <t>Tacha refletiva em plástico injetado - bidirecional tipo II - com um pino - fornecimento e colocação</t>
  </si>
  <si>
    <t xml:space="preserve"> 8</t>
  </si>
  <si>
    <t>Sinalização de Obra</t>
  </si>
  <si>
    <t xml:space="preserve"> 8.1</t>
  </si>
  <si>
    <t xml:space="preserve"> 8.2</t>
  </si>
  <si>
    <t xml:space="preserve"> 8.3</t>
  </si>
  <si>
    <t>Cone plástico para canalização de trânsito - utilização de 150 ciclos - fornecimento, 01 implantação e 01 retirada diária</t>
  </si>
  <si>
    <t xml:space="preserve"> 9</t>
  </si>
  <si>
    <t>Adequações</t>
  </si>
  <si>
    <t xml:space="preserve"> 9.1</t>
  </si>
  <si>
    <t>Remoção de cerca com mourões de concreto</t>
  </si>
  <si>
    <t xml:space="preserve"> 9.2</t>
  </si>
  <si>
    <t>Recomposição parcial de cerca com mourão de concreto seção quadrada - mourão - areia e brita comerciais</t>
  </si>
  <si>
    <t xml:space="preserve"> 9.3</t>
  </si>
  <si>
    <t>Composições Analíticas com Preço unitário</t>
  </si>
  <si>
    <t>1º mês</t>
  </si>
  <si>
    <t>2º mês</t>
  </si>
  <si>
    <t>3º mês</t>
  </si>
  <si>
    <t>4º mês</t>
  </si>
  <si>
    <t>5º mês</t>
  </si>
  <si>
    <t>Área de Regularização</t>
  </si>
  <si>
    <t>Área de pista:</t>
  </si>
  <si>
    <t>Limpa rodas:</t>
  </si>
  <si>
    <t>Área total trecho sem reforço:</t>
  </si>
  <si>
    <t>Volume Corte (m³):</t>
  </si>
  <si>
    <t>Transporte de Material Necessário</t>
  </si>
  <si>
    <t>Materiais</t>
  </si>
  <si>
    <t>Material Excedente</t>
  </si>
  <si>
    <t>2ª Categoria</t>
  </si>
  <si>
    <t>Volume Corte para 
bota-fora (m³):</t>
  </si>
  <si>
    <t>Espalhamento do material no bota-fora</t>
  </si>
  <si>
    <t>PROTEÇÃO DE TALUDES</t>
  </si>
  <si>
    <t>Valeta de proteção de taludes de Cortes</t>
  </si>
  <si>
    <t>Comprimento Topos</t>
  </si>
  <si>
    <t>Comprimento</t>
  </si>
  <si>
    <t>Qtde Dissipadores</t>
  </si>
  <si>
    <t>Deságues em solo natural</t>
  </si>
  <si>
    <t>Sarjeta trapezoidal para lateral de Cortes</t>
  </si>
  <si>
    <t>Transposição da sarjeta para entrada de ruas e residências</t>
  </si>
  <si>
    <t>Caixas para coleta da agua das sarjetas e entrada no tubo de travessia</t>
  </si>
  <si>
    <t xml:space="preserve">Quantidade </t>
  </si>
  <si>
    <t>Largura</t>
  </si>
  <si>
    <t>Profundidade</t>
  </si>
  <si>
    <t>Volume escavado</t>
  </si>
  <si>
    <t>Reaterro de valas</t>
  </si>
  <si>
    <t>Fundo de Vala</t>
  </si>
  <si>
    <t>Volume de tubo</t>
  </si>
  <si>
    <t>DRENOS PROFUNDOS</t>
  </si>
  <si>
    <t>Dreno profundo para áreas de cortes em solo</t>
  </si>
  <si>
    <t>5.2</t>
  </si>
  <si>
    <t>5.3</t>
  </si>
  <si>
    <t>Tubulação de saída Drenos</t>
  </si>
  <si>
    <t>5.4</t>
  </si>
  <si>
    <t>Dimensões da vala</t>
  </si>
  <si>
    <t>Escavação em solo</t>
  </si>
  <si>
    <t>Profundidade (m)</t>
  </si>
  <si>
    <t>Volume de escavação (m³)</t>
  </si>
  <si>
    <t>5.5</t>
  </si>
  <si>
    <t>Escavação em rocha</t>
  </si>
  <si>
    <t>5.6</t>
  </si>
  <si>
    <t>Volume de escavação (m³):</t>
  </si>
  <si>
    <t>5.7</t>
  </si>
  <si>
    <t>5.8</t>
  </si>
  <si>
    <t>5.9</t>
  </si>
  <si>
    <t xml:space="preserve">	Boca de saída para dreno longitudinal profundo - BSD 02 - tubo de PEAD - areia e brita comerciais</t>
  </si>
  <si>
    <t>Boca de saída para drenos</t>
  </si>
  <si>
    <t>PAVIMENTAÇÃO ASFÁLTICA</t>
  </si>
  <si>
    <t>Segmento</t>
  </si>
  <si>
    <t>Segmento sem reforço</t>
  </si>
  <si>
    <t>Limpa rodas</t>
  </si>
  <si>
    <t>Volume compactado (m³):</t>
  </si>
  <si>
    <t>Sub-base Macadame</t>
  </si>
  <si>
    <t>Base Brita Graduada</t>
  </si>
  <si>
    <t>Pedra Rachão</t>
  </si>
  <si>
    <t>Área</t>
  </si>
  <si>
    <t>Peso da emulsão para Imprimação</t>
  </si>
  <si>
    <t>6.8</t>
  </si>
  <si>
    <t>n° de camadas</t>
  </si>
  <si>
    <t>6.9</t>
  </si>
  <si>
    <t>6.10</t>
  </si>
  <si>
    <t>CBUQ</t>
  </si>
  <si>
    <t>Transporte de Material Betuminoso</t>
  </si>
  <si>
    <t>Quantidade de Linhas</t>
  </si>
  <si>
    <t>Quantidade de tinta amarela para faixas de bordo e eixo</t>
  </si>
  <si>
    <t>Quantidade de placas de regulamentação</t>
  </si>
  <si>
    <t>Quantidade de placas de advertência</t>
  </si>
  <si>
    <t>7.4</t>
  </si>
  <si>
    <t>Quantidade de suportes</t>
  </si>
  <si>
    <t>7.5</t>
  </si>
  <si>
    <t>Placas de ausência de acostamento</t>
  </si>
  <si>
    <t>Quantidade bordas</t>
  </si>
  <si>
    <t>Quantidade Eixo</t>
  </si>
  <si>
    <t>Tachas a cada 8 m</t>
  </si>
  <si>
    <t>8.1</t>
  </si>
  <si>
    <t>8.2</t>
  </si>
  <si>
    <t>8.3</t>
  </si>
  <si>
    <t>ADEQUAÇÕES</t>
  </si>
  <si>
    <t>9.1</t>
  </si>
  <si>
    <t>9.2</t>
  </si>
  <si>
    <t>9.3</t>
  </si>
  <si>
    <t>Total (t)</t>
  </si>
  <si>
    <t>Peso de Concreto asfáltico</t>
  </si>
  <si>
    <t>Consumo de CAP t/t</t>
  </si>
  <si>
    <t>Carga/Descarga Material Betuminoso</t>
  </si>
  <si>
    <t>7.6</t>
  </si>
  <si>
    <t xml:space="preserve">Macadame hidráulico </t>
  </si>
  <si>
    <t>Brita Graduada</t>
  </si>
  <si>
    <t>Memorial de Cálculo</t>
  </si>
  <si>
    <t xml:space="preserve">Consumo de CAP </t>
  </si>
  <si>
    <t>Apesar da escada estar na lateral direita da via a inclinação existente é compatível com a Escada de Corte.</t>
  </si>
  <si>
    <t>Variável</t>
  </si>
  <si>
    <t>Consumo (t/m²)</t>
  </si>
  <si>
    <t>Peso Específico t/m³</t>
  </si>
  <si>
    <t>7.7</t>
  </si>
  <si>
    <t xml:space="preserve"> 7.7</t>
  </si>
  <si>
    <t>Classe</t>
  </si>
  <si>
    <t>Vegetação aos redores da estrada que estão invadindo a nova pavimentação</t>
  </si>
  <si>
    <t>9.4</t>
  </si>
  <si>
    <t xml:space="preserve"> 9.4</t>
  </si>
  <si>
    <t>Preço c/ BDI</t>
  </si>
  <si>
    <t xml:space="preserve"> </t>
  </si>
  <si>
    <t xml:space="preserve">1.2 </t>
  </si>
  <si>
    <t>Espessura:</t>
  </si>
  <si>
    <t>Peso especifico (t/m³)</t>
  </si>
  <si>
    <t>Rocha</t>
  </si>
  <si>
    <t>Compactação de aterros a 100% do Proctor normal</t>
  </si>
  <si>
    <t>Escavação, carga e transporte de material de 2ª categoria - DMT de 1.000 a 1.200 m - caminho de serviço em leito natural - com escavadeira e caminhão basculante de 14 m³</t>
  </si>
  <si>
    <t>Compactação de aterros a 100% do Proctor intermediário</t>
  </si>
  <si>
    <t>Carga, manobra e descarga de agregados ou solos em caminhão basculante de 10 m³ - carga com carregadeira de 3,40 m³ e descarga livre</t>
  </si>
  <si>
    <t>Volume de carga (t)</t>
  </si>
  <si>
    <t>TOTAL (txkm)</t>
  </si>
  <si>
    <t>Total transporte (txkm)</t>
  </si>
  <si>
    <t>Transporte com caminhão basculante com caçamba estanque com capacidade de 14 m³ - rodovia em leito natural</t>
  </si>
  <si>
    <t xml:space="preserve">	Sarjeta triangular de concreto - STC 150-32 - escavação mecânica - areia e brita comerciais</t>
  </si>
  <si>
    <t>Tubo de concreto PA2 comercial para drenagem - D = 0,60 m - fornecimento e instalação</t>
  </si>
  <si>
    <t>Escavação mecânica de vala em material de 2ª categoria</t>
  </si>
  <si>
    <t>Camada drenante com conformação de trator de esteira - areia extraída</t>
  </si>
  <si>
    <t>Peso especifíco (t/m³)</t>
  </si>
  <si>
    <t>Carga, manobra e descarga de mistura betuminosa a quente em caminhão basculante de 10 m³ - carga em usina de asfalto 100/140 t/h e descarga em vibroacabadora</t>
  </si>
  <si>
    <t>Transporte com caminhão basculante com caçamba estanque com capacidade de 14 m³ - rodovia pavimentada</t>
  </si>
  <si>
    <t>7.8</t>
  </si>
  <si>
    <t>Tubo de PEAD corrugado, DN 100 mm, para drenagem.</t>
  </si>
  <si>
    <t>Placa de advertência em aço, lado de 0,80 m - película retrorrefletiva tipo I + SI - fornecimento e implantação</t>
  </si>
  <si>
    <t>Placa de obra</t>
  </si>
  <si>
    <t>M²</t>
  </si>
  <si>
    <t>Mobilização e desmobilização</t>
  </si>
  <si>
    <t>P9949</t>
  </si>
  <si>
    <t>Topógrafo</t>
  </si>
  <si>
    <t>mês</t>
  </si>
  <si>
    <t>P9950</t>
  </si>
  <si>
    <t>Auxiliar de topografia</t>
  </si>
  <si>
    <t>P9812</t>
  </si>
  <si>
    <t>Engenheiro</t>
  </si>
  <si>
    <t>P9858</t>
  </si>
  <si>
    <t>Laboratorista</t>
  </si>
  <si>
    <t>P9833</t>
  </si>
  <si>
    <t>Auxiliar de laboratório</t>
  </si>
  <si>
    <t>ADMINISTRAÇÃO LOCAL</t>
  </si>
  <si>
    <t>tkm</t>
  </si>
  <si>
    <t>Sarjeta triangular de concreto - STC 150-32 - escavação mecânica - areia e brita comerciais</t>
  </si>
  <si>
    <t xml:space="preserve"> 7.8</t>
  </si>
  <si>
    <t xml:space="preserve">1.1 </t>
  </si>
  <si>
    <t>SERVENTE DE OBRAS</t>
  </si>
  <si>
    <t>Mão de Obra</t>
  </si>
  <si>
    <t>HORAS</t>
  </si>
  <si>
    <t>CARPINTEIRO</t>
  </si>
  <si>
    <t>Pontalete de louro rosa de 3"x3</t>
  </si>
  <si>
    <t>Material</t>
  </si>
  <si>
    <t>Placa de Obra</t>
  </si>
  <si>
    <t>Transporte com caminhão basculante com caçamba estanque com capacidade de 14 m³ - rodovia em revestimento primário</t>
  </si>
  <si>
    <t>Transporte de água com caminhão tanque de 10.000 l - rodovia pavimentada</t>
  </si>
  <si>
    <t>SICRO3 - CLASSE SICRO3</t>
  </si>
  <si>
    <t>Transporte com caminhão carroceria com capacidade de 11 t e com guindauto de 45 t.m - rodovia em leito natural</t>
  </si>
  <si>
    <t>M0041</t>
  </si>
  <si>
    <t>Container de 1 TEU com 2 banheiros</t>
  </si>
  <si>
    <t>M0057</t>
  </si>
  <si>
    <t>Container de 1 TEU duplo (6,0 m x 4,88 m) com janela</t>
  </si>
  <si>
    <t>P9824</t>
  </si>
  <si>
    <t>Servente</t>
  </si>
  <si>
    <t>h</t>
  </si>
  <si>
    <t>P9821</t>
  </si>
  <si>
    <t>Pedreiro</t>
  </si>
  <si>
    <t>M2160</t>
  </si>
  <si>
    <t>Tubo de PEAD corrugado perfurado - D = 100 mm</t>
  </si>
  <si>
    <t>CAP MODIFICADO POR BORRACHA AB8 ANP SUL (ANP + 17% ICMS)</t>
  </si>
  <si>
    <t>EMULSÃO ASFÁLTICA RR-2C (ANP + 17% ICMS)</t>
  </si>
  <si>
    <t>EMULSÃO ASFÁLTICA PARA SERVIÇO DE IMPRIMAÇÃO (ANP + 17% ICMS)</t>
  </si>
  <si>
    <t>Transporte de material betuminoso com caminhão tanque distribuidor - rodovia pavimentada</t>
  </si>
  <si>
    <t xml:space="preserve">Transporte de Material Necessário. </t>
  </si>
  <si>
    <t xml:space="preserve">Placa de obra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</si>
  <si>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Volume de desmonte em locais de corte com presença de  rocha (estaca 53+0,00 á 67+0,00)</t>
  </si>
  <si>
    <t xml:space="preserve">Solo para a realização do aterro </t>
  </si>
  <si>
    <t>Volume por metro (m³/m)</t>
  </si>
  <si>
    <t>Trecho total (m)</t>
  </si>
  <si>
    <t>Volume do corte adequado</t>
  </si>
  <si>
    <t>Volume de solo não adequeada do corte</t>
  </si>
  <si>
    <t>Volume de aterro total</t>
  </si>
  <si>
    <t>2° cartegoria</t>
  </si>
  <si>
    <t>ARGILA OU BARRO PARA ATERRO/REATERRO (COM TRANSPORTE ATE 10 KM)</t>
  </si>
  <si>
    <t>MOBILIZAÇÃO E DESMOBILIZAÇÃO</t>
  </si>
  <si>
    <t>Un</t>
  </si>
  <si>
    <t>Maquinário necessário na obra de pavimentação que será retirado depois de realizados todos os serviços com eles</t>
  </si>
  <si>
    <t>3.5</t>
  </si>
  <si>
    <t>3.6</t>
  </si>
  <si>
    <t>3.7</t>
  </si>
  <si>
    <t>3.8</t>
  </si>
  <si>
    <t>5.10</t>
  </si>
  <si>
    <t xml:space="preserve">	Placa de regulamentação para sinalização de obras montada em suporte metálico móvel, R2 lado 1,00 m - utilização de 600 ciclos - fornecimento, 01 implantação e 01 retirada diária</t>
  </si>
  <si>
    <t>9.5</t>
  </si>
  <si>
    <t>7.10</t>
  </si>
  <si>
    <t>7.9</t>
  </si>
  <si>
    <t>7.11</t>
  </si>
  <si>
    <t>7.12</t>
  </si>
  <si>
    <t>7.13</t>
  </si>
  <si>
    <t>8.5</t>
  </si>
  <si>
    <t>8.6</t>
  </si>
  <si>
    <t>8.7</t>
  </si>
  <si>
    <t>10.1</t>
  </si>
  <si>
    <t>10.2</t>
  </si>
  <si>
    <t>10.3</t>
  </si>
  <si>
    <t>MÊS</t>
  </si>
  <si>
    <t>SINAPI</t>
  </si>
  <si>
    <t>M3</t>
  </si>
  <si>
    <t xml:space="preserve"> 3.5</t>
  </si>
  <si>
    <t xml:space="preserve"> 3.6</t>
  </si>
  <si>
    <t xml:space="preserve"> 3.7</t>
  </si>
  <si>
    <t xml:space="preserve"> 3.8</t>
  </si>
  <si>
    <t xml:space="preserve"> 5.10</t>
  </si>
  <si>
    <t xml:space="preserve"> 7.9</t>
  </si>
  <si>
    <t xml:space="preserve"> 7.10</t>
  </si>
  <si>
    <t xml:space="preserve"> 7.11</t>
  </si>
  <si>
    <t xml:space="preserve"> 7.12</t>
  </si>
  <si>
    <t xml:space="preserve"> 7.13</t>
  </si>
  <si>
    <t xml:space="preserve"> 8.5</t>
  </si>
  <si>
    <t xml:space="preserve"> 8.6</t>
  </si>
  <si>
    <t xml:space="preserve"> 8.7</t>
  </si>
  <si>
    <t xml:space="preserve"> 9.5</t>
  </si>
  <si>
    <t>Placa de regulamentação para sinalização de obras montada em suporte metálico móvel, R2 lado 1,00 m - utilização de 600 ciclos - fornecimento, 01 implantação e 01 retirada diária</t>
  </si>
  <si>
    <t xml:space="preserve"> 10</t>
  </si>
  <si>
    <t xml:space="preserve"> 10.1</t>
  </si>
  <si>
    <t xml:space="preserve"> 10.2</t>
  </si>
  <si>
    <t xml:space="preserve"> 10.3</t>
  </si>
  <si>
    <t>Laboratório de Solos</t>
  </si>
  <si>
    <t>Equipamento</t>
  </si>
  <si>
    <t>Laboratório de Asfalto</t>
  </si>
  <si>
    <t xml:space="preserve">1.3 </t>
  </si>
  <si>
    <t xml:space="preserve">2.1 </t>
  </si>
  <si>
    <t xml:space="preserve">6.3 </t>
  </si>
  <si>
    <r>
      <rPr>
        <b/>
        <sz val="11"/>
        <color rgb="FF000000"/>
        <rFont val="Calibri"/>
        <family val="2"/>
      </rPr>
      <t>Obra:</t>
    </r>
    <r>
      <rPr>
        <sz val="11"/>
        <color rgb="FF000000"/>
        <rFont val="Calibri"/>
        <family val="2"/>
      </rPr>
      <t xml:space="preserve"> Estrada Geral da Liberdade</t>
    </r>
  </si>
  <si>
    <t>Caixa de ligação e passagem - CLP 01 - areia e brita comerciais</t>
  </si>
  <si>
    <t>Caixas de transição para descida de deságue</t>
  </si>
  <si>
    <t>Escavação para tubulação até 2,0 m</t>
  </si>
  <si>
    <t>PLACA DE SINALIZACAO EM CHAPA DE ALUMINIO COM PINTURA REFLETIVA, E = 2 MM</t>
  </si>
  <si>
    <t>Área de alargamento</t>
  </si>
  <si>
    <t>Área de a estreitamento:</t>
  </si>
  <si>
    <t>0,00,00 a 80+0,00</t>
  </si>
  <si>
    <t>Trecho  (0+0,00 a 80+0,00 )</t>
  </si>
  <si>
    <t>Comprimento:</t>
  </si>
  <si>
    <t>Largura:</t>
  </si>
  <si>
    <t>Área de estreitamento</t>
  </si>
  <si>
    <t>7.1</t>
  </si>
  <si>
    <t>7.2</t>
  </si>
  <si>
    <t>Limpeza mecanizada da camada vegetal</t>
  </si>
  <si>
    <r>
      <rPr>
        <b/>
        <sz val="11"/>
        <color rgb="FF000000"/>
        <rFont val="Calibri"/>
        <family val="2"/>
      </rPr>
      <t xml:space="preserve">Trecho: </t>
    </r>
    <r>
      <rPr>
        <sz val="11"/>
        <color rgb="FF000000"/>
        <rFont val="Calibri"/>
        <family val="2"/>
      </rPr>
      <t>0+0,00 - 80+0,00</t>
    </r>
  </si>
  <si>
    <t>Trecho: 0+0,00 - 80+0,00</t>
  </si>
  <si>
    <t xml:space="preserve">TRECHO:             0+0,00 - 80+0,00             </t>
  </si>
  <si>
    <t>SISTEMA</t>
  </si>
  <si>
    <t>Total com BDI</t>
  </si>
  <si>
    <t>Revisão 01</t>
  </si>
  <si>
    <t>TRANSPOSIÇÃO DE SARJETA</t>
  </si>
  <si>
    <t>Macadame seco</t>
  </si>
  <si>
    <t>Macadame para reaterro das valas</t>
  </si>
  <si>
    <t>Serviço de reaterro de valas</t>
  </si>
  <si>
    <t>Volume</t>
  </si>
  <si>
    <t>Hidrossemeadura</t>
  </si>
  <si>
    <t>4.4</t>
  </si>
  <si>
    <t>Serviço de hidrossemeadura nos taludes de corte</t>
  </si>
  <si>
    <t xml:space="preserve">TUBO DE CONCRETO (SIMPLES) PARA REDES COLETORAS DE ÁGUAS PLUVIAIS, DIÂMETRO DE 400 MM, JUNTA RÍGIDA, INSTALADO EM LOCAL COM BAIXO NÍVEL DE INTERFERÊNCIAS - FORNECIMENTO E ASSENTAMENTO. AF_03/2024	</t>
  </si>
  <si>
    <t>Tubo de concreto PA2 comercial para drenagem - D = 0,50 m - fornecimento e instalação</t>
  </si>
  <si>
    <t>Tubulação D40</t>
  </si>
  <si>
    <t>Tubulação D50</t>
  </si>
  <si>
    <t>Tubulação D60</t>
  </si>
  <si>
    <t>Boca de lobo simples - grelha de concreto - BLSG 01 - areia extraída e brita produzida</t>
  </si>
  <si>
    <t>Placa delineador em aço - 0,50 x 0,60 m - película retrorrefletiva tipo I + IV - fornecimento e implantação</t>
  </si>
  <si>
    <t>Quantidade de marcador de alinhamento</t>
  </si>
  <si>
    <t>5.11</t>
  </si>
  <si>
    <t>5.12</t>
  </si>
  <si>
    <t>3.13</t>
  </si>
  <si>
    <t>5.14</t>
  </si>
  <si>
    <t>5.15</t>
  </si>
  <si>
    <t>8.4</t>
  </si>
  <si>
    <t>DESMONTE DE MATERIAL DE 3ª CATEGORIA (BLOCOS DE ROCHAS OU MATACOS), COM MARTELETE PNEUMÁTICO MANUAL - EXCLUSIVE CARGA E TRANSPORTE. AF_03/2021</t>
  </si>
  <si>
    <t>Item 5.8</t>
  </si>
  <si>
    <t>Item 5.7</t>
  </si>
  <si>
    <t>Item 3.6</t>
  </si>
  <si>
    <t>Item 3.4</t>
  </si>
  <si>
    <r>
      <rPr>
        <b/>
        <sz val="11"/>
        <color rgb="FF000000"/>
        <rFont val="Calibri"/>
        <family val="2"/>
      </rPr>
      <t>Bancos:</t>
    </r>
    <r>
      <rPr>
        <sz val="11"/>
        <color rgb="FF000000"/>
        <rFont val="Calibri"/>
        <family val="2"/>
      </rPr>
      <t xml:space="preserve">
SICRO3: SC 4/2026 SINAPI: SC 6/2026
</t>
    </r>
  </si>
  <si>
    <r>
      <rPr>
        <b/>
        <sz val="11"/>
        <color rgb="FF000000"/>
        <rFont val="Calibri"/>
        <family val="2"/>
      </rPr>
      <t xml:space="preserve">Bancos:  </t>
    </r>
    <r>
      <rPr>
        <sz val="11"/>
        <color rgb="FF000000"/>
        <rFont val="Calibri"/>
        <family val="2"/>
      </rPr>
      <t>SICRO3: SC 4/20256 SINAPI: SC 6/2026</t>
    </r>
  </si>
  <si>
    <r>
      <rPr>
        <b/>
        <sz val="11"/>
        <color rgb="FF000000"/>
        <rFont val="Calibri"/>
        <family val="2"/>
      </rPr>
      <t>Bancos:</t>
    </r>
    <r>
      <rPr>
        <sz val="11"/>
        <color rgb="FF000000"/>
        <rFont val="Calibri"/>
        <family val="2"/>
      </rPr>
      <t xml:space="preserve">
SICRO3: SC 4/20256 SINAPI: SC 6/2026</t>
    </r>
  </si>
  <si>
    <t xml:space="preserve">                BASE ORÇAMENTÁRIA - SICRO ABRIL 2026 / SINAPI JUNHO 2026</t>
  </si>
  <si>
    <t xml:space="preserve"> 4.4</t>
  </si>
  <si>
    <t>TUBO DE CONCRETO (SIMPLES) PARA REDES COLETORAS DE ÁGUAS PLUVIAIS, DIÂMETRO DE 400 MM, JUNTA RÍGIDA, INSTALADO EM LOCAL COM BAIXO NÍVEL DE INTERFERÊNCIAS - FORNECIMENTO E ASSENTAMENTO. AF_03/2024</t>
  </si>
  <si>
    <t xml:space="preserve"> 5.11</t>
  </si>
  <si>
    <t xml:space="preserve"> 5.12</t>
  </si>
  <si>
    <t>CPV-MED-002</t>
  </si>
  <si>
    <t xml:space="preserve"> 5.13</t>
  </si>
  <si>
    <t xml:space="preserve"> 5.14</t>
  </si>
  <si>
    <t xml:space="preserve"> 5.15</t>
  </si>
  <si>
    <t xml:space="preserve"> 8.4</t>
  </si>
  <si>
    <t>MOVIMENTO DE TERRA</t>
  </si>
  <si>
    <t xml:space="preserve">5.2 </t>
  </si>
  <si>
    <t>M2163</t>
  </si>
  <si>
    <t>Tubo de concreto armado CA 1 - D = 0,40 m</t>
  </si>
  <si>
    <t>CONCRETO USINADO BOMBEAVEL, CLASSE DE RESISTENCIA C20, BRITA 0 E 1, SLUMP = 100 +/- 20 MM, COM BOMBEAMENTO (DISPONIBILIZACAO DE BOMBA), SEM O LANCAMENTO (NBR 8953)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</si>
  <si>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</si>
  <si>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MOVT - MOVIMENTO DE TERRA</t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</si>
  <si>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100.175,84</t>
    </r>
  </si>
  <si>
    <r>
      <rPr>
        <sz val="11"/>
        <color rgb="FF000000"/>
        <rFont val="Calibri"/>
        <family val="2"/>
      </rPr>
      <t>46,68%</t>
    </r>
    <r>
      <rPr>
        <sz val="11"/>
        <color rgb="FF000000"/>
        <rFont val="Calibri"/>
        <family val="2"/>
      </rPr>
      <t xml:space="preserve">
R$46.762,08</t>
    </r>
  </si>
  <si>
    <r>
      <rPr>
        <sz val="11"/>
        <color rgb="FF000000"/>
        <rFont val="Calibri"/>
        <family val="2"/>
      </rPr>
      <t>13,33%</t>
    </r>
    <r>
      <rPr>
        <sz val="11"/>
        <color rgb="FF000000"/>
        <rFont val="Calibri"/>
        <family val="2"/>
      </rPr>
      <t xml:space="preserve">
R$13.353,44</t>
    </r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</si>
  <si>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6.384,18</t>
    </r>
  </si>
  <si>
    <r>
      <rPr>
        <sz val="11"/>
        <color rgb="FF000000"/>
        <rFont val="Calibri"/>
        <family val="2"/>
      </rPr>
      <t>50,00%</t>
    </r>
    <r>
      <rPr>
        <sz val="11"/>
        <color rgb="FF000000"/>
        <rFont val="Calibri"/>
        <family val="2"/>
      </rPr>
      <t xml:space="preserve">
R$3.192,09</t>
    </r>
  </si>
  <si>
    <r>
      <rPr>
        <sz val="11"/>
        <color rgb="FF000000"/>
        <rFont val="Calibri"/>
        <family val="2"/>
      </rPr>
      <t>-</t>
    </r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</si>
  <si>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802.786,49</t>
    </r>
  </si>
  <si>
    <r>
      <rPr>
        <sz val="11"/>
        <color rgb="FF000000"/>
        <rFont val="Calibri"/>
        <family val="2"/>
      </rPr>
      <t>60,00%</t>
    </r>
    <r>
      <rPr>
        <sz val="11"/>
        <color rgb="FF000000"/>
        <rFont val="Calibri"/>
        <family val="2"/>
      </rPr>
      <t xml:space="preserve">
R$481.671,89</t>
    </r>
  </si>
  <si>
    <r>
      <rPr>
        <sz val="11"/>
        <color rgb="FF000000"/>
        <rFont val="Calibri"/>
        <family val="2"/>
      </rPr>
      <t>30,00%</t>
    </r>
    <r>
      <rPr>
        <sz val="11"/>
        <color rgb="FF000000"/>
        <rFont val="Calibri"/>
        <family val="2"/>
      </rPr>
      <t xml:space="preserve">
R$240.835,95</t>
    </r>
  </si>
  <si>
    <r>
      <rPr>
        <sz val="11"/>
        <color rgb="FF000000"/>
        <rFont val="Calibri"/>
        <family val="2"/>
      </rPr>
      <t>10,00%</t>
    </r>
    <r>
      <rPr>
        <sz val="11"/>
        <color rgb="FF000000"/>
        <rFont val="Calibri"/>
        <family val="2"/>
      </rPr>
      <t xml:space="preserve">
R$80.278,65</t>
    </r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</si>
  <si>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164.275,46</t>
    </r>
  </si>
  <si>
    <r>
      <rPr>
        <sz val="11"/>
        <color rgb="FF000000"/>
        <rFont val="Calibri"/>
        <family val="2"/>
      </rPr>
      <t>50,00%</t>
    </r>
    <r>
      <rPr>
        <sz val="11"/>
        <color rgb="FF000000"/>
        <rFont val="Calibri"/>
        <family val="2"/>
      </rPr>
      <t xml:space="preserve">
R$82.137,73</t>
    </r>
  </si>
  <si>
    <r>
      <rPr>
        <sz val="11"/>
        <color rgb="FF000000"/>
        <rFont val="Calibri"/>
        <family val="2"/>
      </rPr>
      <t>30,00%</t>
    </r>
    <r>
      <rPr>
        <sz val="11"/>
        <color rgb="FF000000"/>
        <rFont val="Calibri"/>
        <family val="2"/>
      </rPr>
      <t xml:space="preserve">
R$49.282,64</t>
    </r>
  </si>
  <si>
    <r>
      <rPr>
        <sz val="11"/>
        <color rgb="FF000000"/>
        <rFont val="Calibri"/>
        <family val="2"/>
      </rPr>
      <t>20,00%</t>
    </r>
    <r>
      <rPr>
        <sz val="11"/>
        <color rgb="FF000000"/>
        <rFont val="Calibri"/>
        <family val="2"/>
      </rPr>
      <t xml:space="preserve">
R$32.855,09</t>
    </r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</si>
  <si>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446.576,21</t>
    </r>
  </si>
  <si>
    <r>
      <rPr>
        <sz val="11"/>
        <color rgb="FF000000"/>
        <rFont val="Calibri"/>
        <family val="2"/>
      </rPr>
      <t>20,00%</t>
    </r>
    <r>
      <rPr>
        <sz val="11"/>
        <color rgb="FF000000"/>
        <rFont val="Calibri"/>
        <family val="2"/>
      </rPr>
      <t xml:space="preserve">
R$89.315,24</t>
    </r>
  </si>
  <si>
    <r>
      <rPr>
        <sz val="11"/>
        <color rgb="FF000000"/>
        <rFont val="Calibri"/>
        <family val="2"/>
      </rPr>
      <t>40,00%</t>
    </r>
    <r>
      <rPr>
        <sz val="11"/>
        <color rgb="FF000000"/>
        <rFont val="Calibri"/>
        <family val="2"/>
      </rPr>
      <t xml:space="preserve">
R$178.630,48</t>
    </r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</si>
  <si>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189.295,47</t>
    </r>
  </si>
  <si>
    <r>
      <rPr>
        <sz val="11"/>
        <color rgb="FF000000"/>
        <rFont val="Calibri"/>
        <family val="2"/>
      </rPr>
      <t>50,00%</t>
    </r>
    <r>
      <rPr>
        <sz val="11"/>
        <color rgb="FF000000"/>
        <rFont val="Calibri"/>
        <family val="2"/>
      </rPr>
      <t xml:space="preserve">
R$94.647,74</t>
    </r>
  </si>
  <si>
    <r>
      <rPr>
        <sz val="11"/>
        <color rgb="FF000000"/>
        <rFont val="Calibri"/>
        <family val="2"/>
      </rPr>
      <t>40,00%</t>
    </r>
    <r>
      <rPr>
        <sz val="11"/>
        <color rgb="FF000000"/>
        <rFont val="Calibri"/>
        <family val="2"/>
      </rPr>
      <t xml:space="preserve">
R$75.718,19</t>
    </r>
  </si>
  <si>
    <r>
      <rPr>
        <sz val="11"/>
        <color rgb="FF000000"/>
        <rFont val="Calibri"/>
        <family val="2"/>
      </rPr>
      <t>10,00%</t>
    </r>
    <r>
      <rPr>
        <sz val="11"/>
        <color rgb="FF000000"/>
        <rFont val="Calibri"/>
        <family val="2"/>
      </rPr>
      <t xml:space="preserve">
R$18.929,55</t>
    </r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</si>
  <si>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3.014.660,42</t>
    </r>
  </si>
  <si>
    <r>
      <rPr>
        <sz val="11"/>
        <color rgb="FF000000"/>
        <rFont val="Calibri"/>
        <family val="2"/>
      </rPr>
      <t>30,00%</t>
    </r>
    <r>
      <rPr>
        <sz val="11"/>
        <color rgb="FF000000"/>
        <rFont val="Calibri"/>
        <family val="2"/>
      </rPr>
      <t xml:space="preserve">
R$904.398,13</t>
    </r>
  </si>
  <si>
    <r>
      <rPr>
        <sz val="11"/>
        <color rgb="FF000000"/>
        <rFont val="Calibri"/>
        <family val="2"/>
      </rPr>
      <t>40,00%</t>
    </r>
    <r>
      <rPr>
        <sz val="11"/>
        <color rgb="FF000000"/>
        <rFont val="Calibri"/>
        <family val="2"/>
      </rPr>
      <t xml:space="preserve">
R$1.205.864,17</t>
    </r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</si>
  <si>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81.499,20</t>
    </r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</si>
  <si>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R$81.499,20</t>
    </r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</si>
  <si>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17.712,00</t>
    </r>
  </si>
  <si>
    <r>
      <rPr>
        <sz val="11"/>
        <color rgb="FF000000"/>
        <rFont val="Calibri"/>
        <family val="2"/>
      </rPr>
      <t>20,00%</t>
    </r>
    <r>
      <rPr>
        <sz val="11"/>
        <color rgb="FF000000"/>
        <rFont val="Calibri"/>
        <family val="2"/>
      </rPr>
      <t xml:space="preserve">
R$3.542,40</t>
    </r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</si>
  <si>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9.068,51</t>
    </r>
  </si>
  <si>
    <r>
      <rPr>
        <sz val="11"/>
        <color rgb="FF000000"/>
        <rFont val="Calibri"/>
        <family val="2"/>
      </rPr>
      <t>87,50%</t>
    </r>
    <r>
      <rPr>
        <sz val="11"/>
        <color rgb="FF000000"/>
        <rFont val="Calibri"/>
        <family val="2"/>
      </rPr>
      <t xml:space="preserve">
R$7.934,95</t>
    </r>
  </si>
  <si>
    <r>
      <rPr>
        <sz val="11"/>
        <color rgb="FF000000"/>
        <rFont val="Calibri"/>
        <family val="2"/>
      </rPr>
      <t>12,50%</t>
    </r>
    <r>
      <rPr>
        <sz val="11"/>
        <color rgb="FF000000"/>
        <rFont val="Calibri"/>
        <family val="2"/>
      </rPr>
      <t xml:space="preserve">
R$1.133,56</t>
    </r>
  </si>
  <si>
    <r>
      <rPr>
        <sz val="11"/>
        <color rgb="FF000000"/>
        <rFont val="Calibri"/>
        <family val="2"/>
      </rPr>
      <t>Porcentagem do período</t>
    </r>
    <r>
      <rPr>
        <sz val="11"/>
        <color rgb="FF000000"/>
        <rFont val="Calibri"/>
        <family val="2"/>
      </rPr>
      <t xml:space="preserve">
Total do período</t>
    </r>
  </si>
  <si>
    <r>
      <rPr>
        <sz val="11"/>
        <color rgb="FF000000"/>
        <rFont val="Calibri"/>
        <family val="2"/>
      </rPr>
      <t>100,00%</t>
    </r>
    <r>
      <rPr>
        <sz val="11"/>
        <color rgb="FF000000"/>
        <rFont val="Calibri"/>
        <family val="2"/>
      </rPr>
      <t xml:space="preserve">
R$4.832.433,77</t>
    </r>
  </si>
  <si>
    <r>
      <rPr>
        <sz val="11"/>
        <color rgb="FF000000"/>
        <rFont val="Calibri"/>
        <family val="2"/>
      </rPr>
      <t>14,79%</t>
    </r>
    <r>
      <rPr>
        <sz val="11"/>
        <color rgb="FF000000"/>
        <rFont val="Calibri"/>
        <family val="2"/>
      </rPr>
      <t xml:space="preserve">
R$714.556,38</t>
    </r>
  </si>
  <si>
    <r>
      <rPr>
        <sz val="11"/>
        <color rgb="FF000000"/>
        <rFont val="Calibri"/>
        <family val="2"/>
      </rPr>
      <t>30,75%</t>
    </r>
    <r>
      <rPr>
        <sz val="11"/>
        <color rgb="FF000000"/>
        <rFont val="Calibri"/>
        <family val="2"/>
      </rPr>
      <t xml:space="preserve">
R$1.485.824,33</t>
    </r>
  </si>
  <si>
    <r>
      <rPr>
        <sz val="11"/>
        <color rgb="FF000000"/>
        <rFont val="Calibri"/>
        <family val="2"/>
      </rPr>
      <t>26,67%</t>
    </r>
    <r>
      <rPr>
        <sz val="11"/>
        <color rgb="FF000000"/>
        <rFont val="Calibri"/>
        <family val="2"/>
      </rPr>
      <t xml:space="preserve">
R$1.288.776,38</t>
    </r>
  </si>
  <si>
    <r>
      <rPr>
        <sz val="11"/>
        <color rgb="FF000000"/>
        <rFont val="Calibri"/>
        <family val="2"/>
      </rPr>
      <t>25,69%</t>
    </r>
    <r>
      <rPr>
        <sz val="11"/>
        <color rgb="FF000000"/>
        <rFont val="Calibri"/>
        <family val="2"/>
      </rPr>
      <t xml:space="preserve">
R$1.241.689,55</t>
    </r>
  </si>
  <si>
    <r>
      <rPr>
        <sz val="11"/>
        <color rgb="FF000000"/>
        <rFont val="Calibri"/>
        <family val="2"/>
      </rPr>
      <t>2,10%</t>
    </r>
    <r>
      <rPr>
        <sz val="11"/>
        <color rgb="FF000000"/>
        <rFont val="Calibri"/>
        <family val="2"/>
      </rPr>
      <t xml:space="preserve">
R$101.587,13</t>
    </r>
  </si>
  <si>
    <r>
      <rPr>
        <sz val="11"/>
        <color rgb="FF000000"/>
        <rFont val="Calibri"/>
        <family val="2"/>
      </rPr>
      <t>Porcentagem acumulada</t>
    </r>
    <r>
      <rPr>
        <sz val="11"/>
        <color rgb="FF000000"/>
        <rFont val="Calibri"/>
        <family val="2"/>
      </rPr>
      <t xml:space="preserve">
Total acumulado</t>
    </r>
  </si>
  <si>
    <t>100,00%
R$4.832.433,78</t>
  </si>
  <si>
    <t>97,90%
R$4.730.846,65</t>
  </si>
  <si>
    <t>72,20%
R$3.489.157,10</t>
  </si>
  <si>
    <t>45,53%
R$2.200.380,72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</si>
</sst>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164" formatCode="#,##0.00000"/>
    <numFmt numFmtId="165" formatCode="#,##0.000&quot; m&quot;"/>
    <numFmt numFmtId="166" formatCode="#,##0.00&quot; m2&quot;"/>
    <numFmt numFmtId="167" formatCode="#,##0.00&quot; m3&quot;"/>
    <numFmt numFmtId="168" formatCode="&quot;15.469,87-10.825,09= &quot;#,##0.00&quot; m3&quot;"/>
    <numFmt numFmtId="169" formatCode="0.0&quot; km&quot;"/>
    <numFmt numFmtId="170" formatCode="#,##0.00&quot; m³xkm&quot;"/>
    <numFmt numFmtId="171" formatCode="#,##0.000"/>
    <numFmt numFmtId="172" formatCode="#,##0.00&quot; m&quot;"/>
    <numFmt numFmtId="173" formatCode="0.000"/>
    <numFmt numFmtId="174" formatCode="0.0"/>
  </numFmts>
  <fonts count="3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6"/>
      <color theme="5" tint="-0.249977111117893"/>
      <name val="Arial"/>
      <family val="2"/>
    </font>
    <font>
      <i/>
      <sz val="11"/>
      <color rgb="FF000000"/>
      <name val="Arial"/>
      <family val="2"/>
    </font>
    <font>
      <i/>
      <sz val="11"/>
      <name val="Arial"/>
      <family val="2"/>
    </font>
    <font>
      <b/>
      <sz val="16"/>
      <color theme="1" tint="0.249977111117893"/>
      <name val="Arial"/>
      <family val="2"/>
    </font>
    <font>
      <i/>
      <sz val="12"/>
      <color theme="1" tint="0.249977111117893"/>
      <name val="Arial"/>
      <family val="2"/>
    </font>
    <font>
      <sz val="10"/>
      <color rgb="FF000000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b/>
      <sz val="8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2"/>
      <color theme="4" tint="-0.249977111117893"/>
      <name val="Arial"/>
      <family val="2"/>
    </font>
    <font>
      <i/>
      <sz val="9"/>
      <color rgb="FF000000"/>
      <name val="Arial"/>
      <family val="2"/>
    </font>
    <font>
      <b/>
      <sz val="10"/>
      <name val="Aptos Narrow"/>
      <family val="2"/>
      <scheme val="minor"/>
    </font>
    <font>
      <b/>
      <sz val="11"/>
      <color theme="0"/>
      <name val="Calibri"/>
      <family val="2"/>
    </font>
    <font>
      <sz val="10"/>
      <name val="Aptos Narrow"/>
      <family val="2"/>
      <scheme val="minor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0"/>
      <name val="Calibri"/>
      <family val="2"/>
    </font>
    <font>
      <b/>
      <u/>
      <sz val="10"/>
      <color theme="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20"/>
      <color rgb="FF000000"/>
      <name val="Calibri"/>
      <family val="2"/>
    </font>
    <font>
      <sz val="12"/>
      <color rgb="FF000000"/>
      <name val="Calibri"/>
    </font>
    <font>
      <b/>
      <sz val="12"/>
      <color rgb="FF000000"/>
      <name val="Calibri"/>
    </font>
    <font>
      <sz val="11"/>
      <color rgb="FF000000"/>
      <name val="Calibri"/>
    </font>
    <font>
      <b/>
      <sz val="8"/>
      <color theme="1"/>
      <name val="Aptos Narrow"/>
      <family val="2"/>
      <scheme val="minor"/>
    </font>
    <font>
      <sz val="8"/>
      <color rgb="FF000000"/>
      <name val="Calibri"/>
      <family val="2"/>
    </font>
    <font>
      <b/>
      <sz val="11"/>
      <color rgb="FF000000"/>
      <name val="Calibri"/>
    </font>
    <font>
      <b/>
      <sz val="11"/>
      <color theme="1"/>
      <name val="Aptos Narrow"/>
      <family val="2"/>
      <scheme val="minor"/>
    </font>
    <font>
      <sz val="9"/>
      <color rgb="FF000000"/>
      <name val="Calibri"/>
      <family val="2"/>
    </font>
    <font>
      <b/>
      <sz val="12"/>
      <color rgb="FF000000"/>
      <name val="Calibri"/>
      <family val="2"/>
    </font>
    <font>
      <b/>
      <sz val="18"/>
      <color rgb="FF000000"/>
      <name val="Calibri"/>
      <family val="2"/>
    </font>
    <font>
      <sz val="12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rgb="FFE3E3E3"/>
        <bgColor rgb="FF000000"/>
      </patternFill>
    </fill>
    <fill>
      <patternFill patternType="solid">
        <fgColor rgb="FF91C9AF"/>
        <bgColor rgb="FF000000"/>
      </patternFill>
    </fill>
    <fill>
      <patternFill patternType="solid">
        <fgColor theme="0" tint="-0.499984740745262"/>
        <bgColor rgb="FF000000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3" tint="0.749992370372631"/>
        <bgColor rgb="FF000000"/>
      </patternFill>
    </fill>
    <fill>
      <patternFill patternType="solid">
        <fgColor theme="5" tint="0.39997558519241921"/>
        <bgColor rgb="FF000000"/>
      </patternFill>
    </fill>
  </fills>
  <borders count="5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 tint="-0.249977111117893"/>
      </top>
      <bottom/>
      <diagonal/>
    </border>
    <border>
      <left/>
      <right style="thin">
        <color theme="0"/>
      </right>
      <top/>
      <bottom style="thin">
        <color theme="0" tint="-0.249977111117893"/>
      </bottom>
      <diagonal/>
    </border>
    <border>
      <left style="thin">
        <color theme="0"/>
      </left>
      <right/>
      <top style="thin">
        <color theme="0" tint="-0.249977111117893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 tint="-0.249977111117893"/>
      </bottom>
      <diagonal/>
    </border>
    <border>
      <left/>
      <right style="thin">
        <color indexed="64"/>
      </right>
      <top/>
      <bottom style="thin">
        <color theme="0" tint="-0.249977111117893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4" fillId="0" borderId="0"/>
    <xf numFmtId="0" fontId="29" fillId="0" borderId="0"/>
    <xf numFmtId="9" fontId="1" fillId="0" borderId="0" applyFont="0" applyFill="0" applyBorder="0" applyAlignment="0" applyProtection="0"/>
  </cellStyleXfs>
  <cellXfs count="326">
    <xf numFmtId="0" fontId="0" fillId="0" borderId="0" xfId="0"/>
    <xf numFmtId="0" fontId="0" fillId="0" borderId="1" xfId="0" applyBorder="1"/>
    <xf numFmtId="0" fontId="0" fillId="0" borderId="2" xfId="0" applyBorder="1"/>
    <xf numFmtId="0" fontId="10" fillId="4" borderId="6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3" xfId="1" applyNumberFormat="1" applyFont="1" applyBorder="1" applyAlignment="1">
      <alignment horizontal="center" vertical="center"/>
    </xf>
    <xf numFmtId="44" fontId="11" fillId="0" borderId="3" xfId="0" applyNumberFormat="1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  <xf numFmtId="44" fontId="11" fillId="0" borderId="2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NumberFormat="1" applyFont="1" applyBorder="1" applyAlignment="1">
      <alignment horizontal="center" vertical="center"/>
    </xf>
    <xf numFmtId="44" fontId="11" fillId="0" borderId="1" xfId="0" applyNumberFormat="1" applyFont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5" borderId="2" xfId="0" applyFont="1" applyFill="1" applyBorder="1" applyAlignment="1">
      <alignment horizontal="center" vertical="center"/>
    </xf>
    <xf numFmtId="0" fontId="11" fillId="5" borderId="2" xfId="1" applyNumberFormat="1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4" fontId="11" fillId="5" borderId="0" xfId="0" applyNumberFormat="1" applyFont="1" applyFill="1" applyAlignment="1">
      <alignment horizontal="center" vertical="center"/>
    </xf>
    <xf numFmtId="0" fontId="11" fillId="5" borderId="0" xfId="0" applyFont="1" applyFill="1" applyAlignment="1">
      <alignment horizontal="left" vertical="center" wrapText="1"/>
    </xf>
    <xf numFmtId="2" fontId="11" fillId="5" borderId="0" xfId="1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left" vertical="center" wrapText="1"/>
    </xf>
    <xf numFmtId="2" fontId="11" fillId="5" borderId="3" xfId="0" applyNumberFormat="1" applyFont="1" applyFill="1" applyBorder="1" applyAlignment="1">
      <alignment horizontal="center" vertical="center"/>
    </xf>
    <xf numFmtId="2" fontId="11" fillId="5" borderId="3" xfId="1" applyNumberFormat="1" applyFont="1" applyFill="1" applyBorder="1" applyAlignment="1">
      <alignment horizontal="center" vertical="center"/>
    </xf>
    <xf numFmtId="2" fontId="11" fillId="5" borderId="0" xfId="0" applyNumberFormat="1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0" fillId="6" borderId="0" xfId="0" applyFill="1"/>
    <xf numFmtId="0" fontId="0" fillId="6" borderId="22" xfId="0" applyFill="1" applyBorder="1"/>
    <xf numFmtId="0" fontId="0" fillId="6" borderId="25" xfId="0" applyFill="1" applyBorder="1"/>
    <xf numFmtId="0" fontId="0" fillId="0" borderId="0" xfId="0" applyAlignment="1">
      <alignment horizont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left" vertical="center"/>
    </xf>
    <xf numFmtId="10" fontId="9" fillId="2" borderId="0" xfId="0" applyNumberFormat="1" applyFont="1" applyFill="1" applyAlignment="1">
      <alignment horizontal="left" vertical="center"/>
    </xf>
    <xf numFmtId="0" fontId="0" fillId="2" borderId="0" xfId="0" applyFill="1"/>
    <xf numFmtId="0" fontId="17" fillId="0" borderId="0" xfId="0" applyFont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11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1" fillId="2" borderId="0" xfId="0" applyNumberFormat="1" applyFont="1" applyFill="1" applyAlignment="1">
      <alignment horizontal="center" vertical="center"/>
    </xf>
    <xf numFmtId="10" fontId="22" fillId="2" borderId="0" xfId="0" applyNumberFormat="1" applyFont="1" applyFill="1" applyAlignment="1">
      <alignment horizontal="center" vertical="center" wrapText="1"/>
    </xf>
    <xf numFmtId="0" fontId="20" fillId="11" borderId="0" xfId="0" applyFont="1" applyFill="1" applyAlignment="1">
      <alignment vertical="center"/>
    </xf>
    <xf numFmtId="10" fontId="20" fillId="11" borderId="0" xfId="0" applyNumberFormat="1" applyFont="1" applyFill="1" applyAlignment="1">
      <alignment horizontal="center" vertical="center"/>
    </xf>
    <xf numFmtId="49" fontId="21" fillId="12" borderId="10" xfId="0" applyNumberFormat="1" applyFont="1" applyFill="1" applyBorder="1" applyAlignment="1">
      <alignment horizontal="center" vertical="center"/>
    </xf>
    <xf numFmtId="49" fontId="21" fillId="12" borderId="11" xfId="0" applyNumberFormat="1" applyFont="1" applyFill="1" applyBorder="1" applyAlignment="1">
      <alignment horizontal="center" vertical="center"/>
    </xf>
    <xf numFmtId="0" fontId="19" fillId="0" borderId="13" xfId="0" applyFont="1" applyBorder="1" applyAlignment="1">
      <alignment vertical="center"/>
    </xf>
    <xf numFmtId="10" fontId="22" fillId="2" borderId="10" xfId="0" applyNumberFormat="1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/>
    </xf>
    <xf numFmtId="10" fontId="19" fillId="0" borderId="10" xfId="0" applyNumberFormat="1" applyFont="1" applyBorder="1" applyAlignment="1">
      <alignment horizontal="center" vertical="center"/>
    </xf>
    <xf numFmtId="10" fontId="19" fillId="0" borderId="11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10" fontId="22" fillId="13" borderId="10" xfId="0" applyNumberFormat="1" applyFont="1" applyFill="1" applyBorder="1" applyAlignment="1">
      <alignment horizontal="center" vertical="center" wrapText="1"/>
    </xf>
    <xf numFmtId="0" fontId="19" fillId="0" borderId="5" xfId="0" applyFont="1" applyBorder="1" applyAlignment="1">
      <alignment vertical="center"/>
    </xf>
    <xf numFmtId="0" fontId="23" fillId="11" borderId="13" xfId="0" applyFont="1" applyFill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0" fillId="5" borderId="0" xfId="0" applyFill="1"/>
    <xf numFmtId="0" fontId="17" fillId="5" borderId="0" xfId="0" applyFont="1" applyFill="1" applyAlignment="1">
      <alignment horizontal="center"/>
    </xf>
    <xf numFmtId="0" fontId="14" fillId="6" borderId="0" xfId="2" applyFill="1"/>
    <xf numFmtId="0" fontId="14" fillId="6" borderId="23" xfId="2" applyFill="1" applyBorder="1"/>
    <xf numFmtId="0" fontId="14" fillId="6" borderId="22" xfId="2" applyFill="1" applyBorder="1"/>
    <xf numFmtId="0" fontId="14" fillId="6" borderId="25" xfId="2" applyFill="1" applyBorder="1"/>
    <xf numFmtId="0" fontId="26" fillId="6" borderId="0" xfId="2" applyFont="1" applyFill="1" applyAlignment="1">
      <alignment horizontal="center"/>
    </xf>
    <xf numFmtId="0" fontId="14" fillId="6" borderId="0" xfId="2" applyFill="1" applyAlignment="1">
      <alignment horizontal="center"/>
    </xf>
    <xf numFmtId="0" fontId="14" fillId="5" borderId="4" xfId="0" applyFont="1" applyFill="1" applyBorder="1" applyAlignment="1">
      <alignment horizontal="left" vertical="center"/>
    </xf>
    <xf numFmtId="0" fontId="14" fillId="13" borderId="0" xfId="2" applyFill="1"/>
    <xf numFmtId="0" fontId="14" fillId="5" borderId="32" xfId="0" applyFont="1" applyFill="1" applyBorder="1" applyAlignment="1">
      <alignment horizontal="left" vertical="center"/>
    </xf>
    <xf numFmtId="0" fontId="14" fillId="13" borderId="33" xfId="2" applyFill="1" applyBorder="1"/>
    <xf numFmtId="0" fontId="14" fillId="6" borderId="25" xfId="2" applyFill="1" applyBorder="1" applyAlignment="1">
      <alignment horizontal="center" vertical="top"/>
    </xf>
    <xf numFmtId="164" fontId="11" fillId="5" borderId="0" xfId="0" applyNumberFormat="1" applyFont="1" applyFill="1" applyAlignment="1">
      <alignment horizontal="center" vertical="center"/>
    </xf>
    <xf numFmtId="10" fontId="19" fillId="2" borderId="0" xfId="0" applyNumberFormat="1" applyFont="1" applyFill="1" applyAlignment="1">
      <alignment horizontal="center" vertical="center"/>
    </xf>
    <xf numFmtId="10" fontId="23" fillId="11" borderId="10" xfId="0" applyNumberFormat="1" applyFont="1" applyFill="1" applyBorder="1" applyAlignment="1">
      <alignment horizontal="center" vertical="center"/>
    </xf>
    <xf numFmtId="44" fontId="11" fillId="5" borderId="0" xfId="0" applyNumberFormat="1" applyFont="1" applyFill="1" applyAlignment="1">
      <alignment horizontal="center" vertical="center" wrapText="1"/>
    </xf>
    <xf numFmtId="44" fontId="11" fillId="5" borderId="16" xfId="0" applyNumberFormat="1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44" fontId="12" fillId="0" borderId="7" xfId="0" applyNumberFormat="1" applyFont="1" applyBorder="1" applyAlignment="1">
      <alignment horizontal="center" vertical="center" wrapText="1"/>
    </xf>
    <xf numFmtId="0" fontId="11" fillId="5" borderId="16" xfId="0" applyFont="1" applyFill="1" applyBorder="1" applyAlignment="1">
      <alignment vertical="center"/>
    </xf>
    <xf numFmtId="0" fontId="30" fillId="5" borderId="16" xfId="0" applyFont="1" applyFill="1" applyBorder="1" applyAlignment="1">
      <alignment horizontal="right" vertical="center"/>
    </xf>
    <xf numFmtId="0" fontId="30" fillId="5" borderId="0" xfId="0" applyFont="1" applyFill="1" applyAlignment="1">
      <alignment horizontal="right" vertical="center"/>
    </xf>
    <xf numFmtId="0" fontId="0" fillId="5" borderId="0" xfId="0" applyFill="1" applyAlignment="1">
      <alignment vertical="center"/>
    </xf>
    <xf numFmtId="0" fontId="11" fillId="5" borderId="31" xfId="0" applyFont="1" applyFill="1" applyBorder="1" applyAlignment="1">
      <alignment vertical="center"/>
    </xf>
    <xf numFmtId="0" fontId="11" fillId="5" borderId="0" xfId="0" applyFont="1" applyFill="1" applyAlignment="1">
      <alignment horizontal="right" vertical="center"/>
    </xf>
    <xf numFmtId="165" fontId="11" fillId="5" borderId="0" xfId="0" applyNumberFormat="1" applyFont="1" applyFill="1" applyAlignment="1">
      <alignment horizontal="center" vertical="center"/>
    </xf>
    <xf numFmtId="0" fontId="0" fillId="5" borderId="16" xfId="0" applyFill="1" applyBorder="1" applyAlignment="1">
      <alignment vertical="center"/>
    </xf>
    <xf numFmtId="165" fontId="12" fillId="5" borderId="0" xfId="0" applyNumberFormat="1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166" fontId="11" fillId="5" borderId="0" xfId="0" applyNumberFormat="1" applyFont="1" applyFill="1" applyAlignment="1">
      <alignment horizontal="center" vertical="center"/>
    </xf>
    <xf numFmtId="166" fontId="30" fillId="5" borderId="0" xfId="0" applyNumberFormat="1" applyFont="1" applyFill="1" applyAlignment="1">
      <alignment horizontal="center" vertical="center"/>
    </xf>
    <xf numFmtId="4" fontId="30" fillId="5" borderId="0" xfId="0" applyNumberFormat="1" applyFont="1" applyFill="1" applyAlignment="1">
      <alignment horizontal="center" vertical="center"/>
    </xf>
    <xf numFmtId="0" fontId="11" fillId="5" borderId="0" xfId="0" applyFont="1" applyFill="1" applyAlignment="1">
      <alignment horizontal="justify" vertical="top"/>
    </xf>
    <xf numFmtId="0" fontId="11" fillId="5" borderId="16" xfId="0" applyFont="1" applyFill="1" applyBorder="1" applyAlignment="1">
      <alignment horizontal="center" vertical="center" wrapText="1"/>
    </xf>
    <xf numFmtId="44" fontId="11" fillId="5" borderId="16" xfId="0" applyNumberFormat="1" applyFont="1" applyFill="1" applyBorder="1" applyAlignment="1">
      <alignment vertical="center" wrapText="1"/>
    </xf>
    <xf numFmtId="44" fontId="11" fillId="5" borderId="0" xfId="0" applyNumberFormat="1" applyFont="1" applyFill="1" applyAlignment="1">
      <alignment vertical="center" wrapText="1"/>
    </xf>
    <xf numFmtId="0" fontId="11" fillId="5" borderId="0" xfId="0" applyFont="1" applyFill="1" applyAlignment="1">
      <alignment vertical="top"/>
    </xf>
    <xf numFmtId="167" fontId="11" fillId="5" borderId="0" xfId="0" applyNumberFormat="1" applyFont="1" applyFill="1" applyAlignment="1">
      <alignment horizontal="center" vertical="center"/>
    </xf>
    <xf numFmtId="4" fontId="31" fillId="5" borderId="0" xfId="0" applyNumberFormat="1" applyFont="1" applyFill="1" applyAlignment="1">
      <alignment horizontal="center" vertical="center"/>
    </xf>
    <xf numFmtId="168" fontId="11" fillId="5" borderId="0" xfId="0" applyNumberFormat="1" applyFont="1" applyFill="1" applyAlignment="1">
      <alignment horizontal="right" vertical="center"/>
    </xf>
    <xf numFmtId="0" fontId="11" fillId="5" borderId="0" xfId="0" applyFont="1" applyFill="1" applyAlignment="1">
      <alignment horizontal="left" vertical="center"/>
    </xf>
    <xf numFmtId="0" fontId="11" fillId="5" borderId="0" xfId="0" applyFont="1" applyFill="1" applyAlignment="1">
      <alignment horizontal="right" vertical="top"/>
    </xf>
    <xf numFmtId="0" fontId="11" fillId="5" borderId="38" xfId="0" applyFont="1" applyFill="1" applyBorder="1" applyAlignment="1">
      <alignment vertical="top"/>
    </xf>
    <xf numFmtId="0" fontId="30" fillId="5" borderId="0" xfId="0" applyFont="1" applyFill="1" applyAlignment="1">
      <alignment horizontal="center" vertical="center"/>
    </xf>
    <xf numFmtId="167" fontId="30" fillId="5" borderId="0" xfId="0" applyNumberFormat="1" applyFont="1" applyFill="1" applyAlignment="1">
      <alignment horizontal="center" vertical="center"/>
    </xf>
    <xf numFmtId="44" fontId="11" fillId="5" borderId="15" xfId="0" applyNumberFormat="1" applyFont="1" applyFill="1" applyBorder="1" applyAlignment="1">
      <alignment vertical="center" wrapText="1"/>
    </xf>
    <xf numFmtId="169" fontId="11" fillId="5" borderId="0" xfId="0" applyNumberFormat="1" applyFont="1" applyFill="1" applyAlignment="1">
      <alignment horizontal="center" vertical="center"/>
    </xf>
    <xf numFmtId="170" fontId="11" fillId="5" borderId="0" xfId="0" applyNumberFormat="1" applyFont="1" applyFill="1" applyAlignment="1">
      <alignment horizontal="center" vertical="center"/>
    </xf>
    <xf numFmtId="170" fontId="30" fillId="5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1" fillId="5" borderId="0" xfId="0" applyFont="1" applyFill="1" applyAlignment="1">
      <alignment vertical="center"/>
    </xf>
    <xf numFmtId="0" fontId="11" fillId="5" borderId="20" xfId="0" applyFont="1" applyFill="1" applyBorder="1" applyAlignment="1">
      <alignment horizontal="center" vertical="center"/>
    </xf>
    <xf numFmtId="0" fontId="11" fillId="5" borderId="16" xfId="1" applyNumberFormat="1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 wrapText="1"/>
    </xf>
    <xf numFmtId="0" fontId="11" fillId="5" borderId="0" xfId="1" applyNumberFormat="1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vertical="center" wrapText="1"/>
    </xf>
    <xf numFmtId="44" fontId="11" fillId="5" borderId="14" xfId="0" applyNumberFormat="1" applyFont="1" applyFill="1" applyBorder="1" applyAlignment="1">
      <alignment vertical="center" wrapText="1"/>
    </xf>
    <xf numFmtId="0" fontId="11" fillId="5" borderId="14" xfId="0" applyFont="1" applyFill="1" applyBorder="1" applyAlignment="1">
      <alignment vertical="center"/>
    </xf>
    <xf numFmtId="0" fontId="11" fillId="5" borderId="17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vertical="center" wrapText="1"/>
    </xf>
    <xf numFmtId="0" fontId="31" fillId="5" borderId="0" xfId="0" applyFont="1" applyFill="1" applyAlignment="1">
      <alignment horizontal="center" vertical="center"/>
    </xf>
    <xf numFmtId="171" fontId="31" fillId="5" borderId="0" xfId="0" applyNumberFormat="1" applyFont="1" applyFill="1" applyAlignment="1">
      <alignment horizontal="center" vertical="center"/>
    </xf>
    <xf numFmtId="4" fontId="10" fillId="4" borderId="6" xfId="0" applyNumberFormat="1" applyFont="1" applyFill="1" applyBorder="1" applyAlignment="1">
      <alignment horizontal="center" vertical="center" wrapText="1"/>
    </xf>
    <xf numFmtId="172" fontId="31" fillId="5" borderId="0" xfId="0" applyNumberFormat="1" applyFont="1" applyFill="1" applyAlignment="1">
      <alignment horizontal="center" vertical="center"/>
    </xf>
    <xf numFmtId="172" fontId="11" fillId="5" borderId="0" xfId="0" applyNumberFormat="1" applyFont="1" applyFill="1" applyAlignment="1">
      <alignment horizontal="center" vertical="center" wrapText="1"/>
    </xf>
    <xf numFmtId="172" fontId="11" fillId="5" borderId="0" xfId="0" applyNumberFormat="1" applyFont="1" applyFill="1" applyAlignment="1">
      <alignment horizontal="center" vertical="center"/>
    </xf>
    <xf numFmtId="166" fontId="31" fillId="5" borderId="0" xfId="0" applyNumberFormat="1" applyFont="1" applyFill="1" applyAlignment="1">
      <alignment horizontal="center" vertical="center"/>
    </xf>
    <xf numFmtId="44" fontId="11" fillId="5" borderId="0" xfId="0" applyNumberFormat="1" applyFont="1" applyFill="1" applyAlignment="1">
      <alignment horizontal="left" vertical="center" wrapText="1"/>
    </xf>
    <xf numFmtId="1" fontId="11" fillId="5" borderId="0" xfId="0" applyNumberFormat="1" applyFont="1" applyFill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4" fontId="11" fillId="0" borderId="2" xfId="1" applyNumberFormat="1" applyFont="1" applyBorder="1" applyAlignment="1">
      <alignment horizontal="center" vertical="center"/>
    </xf>
    <xf numFmtId="4" fontId="11" fillId="0" borderId="3" xfId="0" applyNumberFormat="1" applyFont="1" applyBorder="1" applyAlignment="1">
      <alignment horizontal="center" vertical="center"/>
    </xf>
    <xf numFmtId="4" fontId="11" fillId="0" borderId="7" xfId="0" applyNumberFormat="1" applyFont="1" applyBorder="1" applyAlignment="1">
      <alignment horizontal="center" vertical="center"/>
    </xf>
    <xf numFmtId="0" fontId="11" fillId="0" borderId="14" xfId="0" applyFont="1" applyBorder="1" applyAlignment="1">
      <alignment vertical="center"/>
    </xf>
    <xf numFmtId="0" fontId="0" fillId="5" borderId="0" xfId="0" applyFill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2" fontId="30" fillId="5" borderId="0" xfId="0" applyNumberFormat="1" applyFont="1" applyFill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2" fillId="3" borderId="41" xfId="0" applyFont="1" applyFill="1" applyBorder="1" applyAlignment="1">
      <alignment horizontal="center" vertical="center"/>
    </xf>
    <xf numFmtId="0" fontId="14" fillId="13" borderId="44" xfId="2" applyFill="1" applyBorder="1"/>
    <xf numFmtId="0" fontId="14" fillId="6" borderId="44" xfId="2" applyFill="1" applyBorder="1"/>
    <xf numFmtId="0" fontId="14" fillId="6" borderId="45" xfId="2" applyFill="1" applyBorder="1"/>
    <xf numFmtId="0" fontId="14" fillId="6" borderId="46" xfId="2" applyFill="1" applyBorder="1"/>
    <xf numFmtId="0" fontId="14" fillId="6" borderId="47" xfId="2" applyFill="1" applyBorder="1"/>
    <xf numFmtId="0" fontId="14" fillId="6" borderId="49" xfId="2" applyFill="1" applyBorder="1"/>
    <xf numFmtId="0" fontId="14" fillId="6" borderId="49" xfId="2" applyFill="1" applyBorder="1" applyAlignment="1">
      <alignment horizontal="center" vertical="top"/>
    </xf>
    <xf numFmtId="0" fontId="14" fillId="6" borderId="50" xfId="2" applyFill="1" applyBorder="1"/>
    <xf numFmtId="0" fontId="19" fillId="0" borderId="10" xfId="0" applyFont="1" applyBorder="1" applyAlignment="1">
      <alignment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173" fontId="11" fillId="5" borderId="0" xfId="0" applyNumberFormat="1" applyFont="1" applyFill="1" applyAlignment="1">
      <alignment horizontal="center" vertical="center"/>
    </xf>
    <xf numFmtId="174" fontId="11" fillId="5" borderId="0" xfId="0" applyNumberFormat="1" applyFont="1" applyFill="1" applyAlignment="1">
      <alignment horizontal="center" vertical="center"/>
    </xf>
    <xf numFmtId="0" fontId="11" fillId="5" borderId="0" xfId="0" applyFont="1" applyFill="1" applyAlignment="1">
      <alignment vertical="top" wrapText="1"/>
    </xf>
    <xf numFmtId="0" fontId="11" fillId="5" borderId="0" xfId="0" applyFont="1" applyFill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4" fontId="11" fillId="0" borderId="0" xfId="0" applyNumberFormat="1" applyFont="1" applyAlignment="1">
      <alignment horizontal="center" vertical="center"/>
    </xf>
    <xf numFmtId="44" fontId="11" fillId="0" borderId="0" xfId="0" applyNumberFormat="1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" fontId="30" fillId="0" borderId="0" xfId="0" applyNumberFormat="1" applyFont="1" applyAlignment="1">
      <alignment horizontal="center" vertical="center"/>
    </xf>
    <xf numFmtId="4" fontId="11" fillId="5" borderId="0" xfId="0" applyNumberFormat="1" applyFont="1" applyFill="1" applyAlignment="1">
      <alignment horizontal="center" vertical="center" wrapText="1"/>
    </xf>
    <xf numFmtId="0" fontId="29" fillId="7" borderId="51" xfId="3" applyFill="1" applyBorder="1"/>
    <xf numFmtId="0" fontId="29" fillId="7" borderId="51" xfId="3" applyFill="1" applyBorder="1" applyAlignment="1">
      <alignment wrapText="1"/>
    </xf>
    <xf numFmtId="4" fontId="29" fillId="7" borderId="51" xfId="3" applyNumberFormat="1" applyFill="1" applyBorder="1"/>
    <xf numFmtId="0" fontId="27" fillId="8" borderId="10" xfId="3" applyFont="1" applyFill="1" applyBorder="1"/>
    <xf numFmtId="0" fontId="27" fillId="8" borderId="10" xfId="3" applyFont="1" applyFill="1" applyBorder="1" applyAlignment="1">
      <alignment wrapText="1"/>
    </xf>
    <xf numFmtId="4" fontId="27" fillId="8" borderId="10" xfId="3" applyNumberFormat="1" applyFont="1" applyFill="1" applyBorder="1"/>
    <xf numFmtId="0" fontId="29" fillId="0" borderId="10" xfId="3" applyBorder="1"/>
    <xf numFmtId="0" fontId="29" fillId="0" borderId="10" xfId="3" applyBorder="1" applyAlignment="1">
      <alignment wrapText="1"/>
    </xf>
    <xf numFmtId="4" fontId="29" fillId="0" borderId="10" xfId="3" applyNumberFormat="1" applyBorder="1"/>
    <xf numFmtId="10" fontId="29" fillId="0" borderId="10" xfId="4" applyNumberFormat="1" applyFont="1" applyBorder="1"/>
    <xf numFmtId="4" fontId="28" fillId="0" borderId="10" xfId="3" applyNumberFormat="1" applyFont="1" applyBorder="1"/>
    <xf numFmtId="1" fontId="11" fillId="0" borderId="1" xfId="0" applyNumberFormat="1" applyFont="1" applyBorder="1" applyAlignment="1">
      <alignment horizontal="center" vertical="center"/>
    </xf>
    <xf numFmtId="1" fontId="11" fillId="0" borderId="1" xfId="1" applyNumberFormat="1" applyFont="1" applyBorder="1" applyAlignment="1">
      <alignment horizontal="center" vertical="center"/>
    </xf>
    <xf numFmtId="0" fontId="29" fillId="6" borderId="0" xfId="3" applyFill="1"/>
    <xf numFmtId="4" fontId="29" fillId="0" borderId="0" xfId="3" applyNumberFormat="1"/>
    <xf numFmtId="0" fontId="29" fillId="0" borderId="0" xfId="3"/>
    <xf numFmtId="0" fontId="29" fillId="0" borderId="0" xfId="3" applyAlignment="1">
      <alignment wrapText="1"/>
    </xf>
    <xf numFmtId="0" fontId="32" fillId="14" borderId="0" xfId="3" applyFont="1" applyFill="1" applyAlignment="1">
      <alignment horizontal="center"/>
    </xf>
    <xf numFmtId="0" fontId="32" fillId="15" borderId="0" xfId="3" applyFont="1" applyFill="1" applyAlignment="1">
      <alignment horizontal="center"/>
    </xf>
    <xf numFmtId="0" fontId="11" fillId="0" borderId="0" xfId="0" applyFont="1" applyAlignment="1">
      <alignment horizontal="left" vertical="center" wrapText="1"/>
    </xf>
    <xf numFmtId="2" fontId="11" fillId="0" borderId="0" xfId="0" applyNumberFormat="1" applyFont="1" applyAlignment="1">
      <alignment horizontal="center" vertical="center"/>
    </xf>
    <xf numFmtId="2" fontId="11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4" fontId="33" fillId="0" borderId="0" xfId="0" applyNumberFormat="1" applyFont="1"/>
    <xf numFmtId="0" fontId="29" fillId="7" borderId="0" xfId="3" applyFill="1"/>
    <xf numFmtId="0" fontId="29" fillId="9" borderId="0" xfId="3" applyFill="1"/>
    <xf numFmtId="4" fontId="29" fillId="7" borderId="0" xfId="3" applyNumberFormat="1" applyFill="1"/>
    <xf numFmtId="4" fontId="29" fillId="9" borderId="0" xfId="3" applyNumberFormat="1" applyFill="1"/>
    <xf numFmtId="10" fontId="29" fillId="7" borderId="0" xfId="3" applyNumberFormat="1" applyFill="1"/>
    <xf numFmtId="10" fontId="29" fillId="9" borderId="0" xfId="3" applyNumberFormat="1" applyFill="1"/>
    <xf numFmtId="10" fontId="29" fillId="0" borderId="0" xfId="3" applyNumberFormat="1"/>
    <xf numFmtId="0" fontId="29" fillId="7" borderId="0" xfId="3" applyFill="1" applyAlignment="1">
      <alignment wrapText="1"/>
    </xf>
    <xf numFmtId="0" fontId="29" fillId="9" borderId="0" xfId="3" applyFill="1" applyAlignment="1">
      <alignment wrapText="1"/>
    </xf>
    <xf numFmtId="0" fontId="32" fillId="16" borderId="0" xfId="3" applyFont="1" applyFill="1" applyAlignment="1">
      <alignment horizontal="center"/>
    </xf>
    <xf numFmtId="0" fontId="14" fillId="0" borderId="0" xfId="2"/>
    <xf numFmtId="0" fontId="34" fillId="0" borderId="0" xfId="2" applyFont="1"/>
    <xf numFmtId="0" fontId="14" fillId="7" borderId="0" xfId="2" applyFill="1"/>
    <xf numFmtId="0" fontId="34" fillId="7" borderId="0" xfId="2" applyFont="1" applyFill="1"/>
    <xf numFmtId="0" fontId="13" fillId="7" borderId="0" xfId="2" applyFont="1" applyFill="1"/>
    <xf numFmtId="0" fontId="35" fillId="7" borderId="0" xfId="2" applyFont="1" applyFill="1"/>
    <xf numFmtId="4" fontId="34" fillId="0" borderId="0" xfId="2" applyNumberFormat="1" applyFont="1"/>
    <xf numFmtId="4" fontId="14" fillId="0" borderId="0" xfId="2" applyNumberFormat="1"/>
    <xf numFmtId="4" fontId="34" fillId="7" borderId="0" xfId="2" applyNumberFormat="1" applyFont="1" applyFill="1"/>
    <xf numFmtId="4" fontId="35" fillId="7" borderId="0" xfId="2" applyNumberFormat="1" applyFont="1" applyFill="1"/>
    <xf numFmtId="0" fontId="36" fillId="0" borderId="0" xfId="2" applyFont="1" applyAlignment="1">
      <alignment wrapText="1"/>
    </xf>
    <xf numFmtId="0" fontId="14" fillId="0" borderId="0" xfId="2" applyAlignment="1">
      <alignment wrapText="1"/>
    </xf>
    <xf numFmtId="0" fontId="34" fillId="7" borderId="0" xfId="2" applyFont="1" applyFill="1" applyAlignment="1">
      <alignment wrapText="1"/>
    </xf>
    <xf numFmtId="0" fontId="35" fillId="7" borderId="0" xfId="2" applyFont="1" applyFill="1" applyAlignment="1">
      <alignment wrapText="1"/>
    </xf>
    <xf numFmtId="0" fontId="34" fillId="0" borderId="0" xfId="2" applyFont="1" applyAlignment="1">
      <alignment wrapText="1"/>
    </xf>
    <xf numFmtId="0" fontId="14" fillId="7" borderId="26" xfId="2" applyFill="1" applyBorder="1"/>
    <xf numFmtId="0" fontId="37" fillId="8" borderId="27" xfId="2" applyFont="1" applyFill="1" applyBorder="1"/>
    <xf numFmtId="0" fontId="37" fillId="8" borderId="28" xfId="2" applyFont="1" applyFill="1" applyBorder="1" applyAlignment="1">
      <alignment wrapText="1"/>
    </xf>
    <xf numFmtId="0" fontId="37" fillId="8" borderId="29" xfId="2" applyFont="1" applyFill="1" applyBorder="1" applyAlignment="1">
      <alignment wrapText="1"/>
    </xf>
    <xf numFmtId="0" fontId="14" fillId="10" borderId="27" xfId="2" applyFill="1" applyBorder="1"/>
    <xf numFmtId="0" fontId="14" fillId="10" borderId="28" xfId="2" applyFill="1" applyBorder="1" applyAlignment="1">
      <alignment wrapText="1"/>
    </xf>
    <xf numFmtId="0" fontId="14" fillId="10" borderId="29" xfId="2" applyFill="1" applyBorder="1" applyAlignment="1">
      <alignment wrapText="1"/>
    </xf>
    <xf numFmtId="4" fontId="37" fillId="8" borderId="28" xfId="2" applyNumberFormat="1" applyFont="1" applyFill="1" applyBorder="1" applyAlignment="1">
      <alignment wrapText="1"/>
    </xf>
    <xf numFmtId="4" fontId="14" fillId="0" borderId="0" xfId="2" applyNumberFormat="1" applyAlignment="1">
      <alignment wrapText="1"/>
    </xf>
    <xf numFmtId="4" fontId="14" fillId="10" borderId="28" xfId="2" applyNumberFormat="1" applyFill="1" applyBorder="1" applyAlignment="1">
      <alignment wrapText="1"/>
    </xf>
    <xf numFmtId="4" fontId="14" fillId="10" borderId="28" xfId="2" applyNumberFormat="1" applyFill="1" applyBorder="1"/>
    <xf numFmtId="4" fontId="35" fillId="0" borderId="0" xfId="2" applyNumberFormat="1" applyFont="1"/>
    <xf numFmtId="0" fontId="35" fillId="0" borderId="0" xfId="2" applyFont="1" applyAlignment="1">
      <alignment wrapText="1"/>
    </xf>
    <xf numFmtId="0" fontId="14" fillId="6" borderId="23" xfId="2" applyFill="1" applyBorder="1"/>
    <xf numFmtId="0" fontId="14" fillId="6" borderId="0" xfId="2" applyFill="1"/>
    <xf numFmtId="0" fontId="14" fillId="6" borderId="24" xfId="2" applyFill="1" applyBorder="1" applyAlignment="1">
      <alignment vertical="center"/>
    </xf>
    <xf numFmtId="0" fontId="14" fillId="6" borderId="25" xfId="2" applyFill="1" applyBorder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23" fillId="11" borderId="0" xfId="0" applyFont="1" applyFill="1" applyAlignment="1">
      <alignment horizontal="center"/>
    </xf>
    <xf numFmtId="0" fontId="23" fillId="11" borderId="0" xfId="0" applyFont="1" applyFill="1" applyAlignment="1">
      <alignment horizontal="center" vertical="top"/>
    </xf>
    <xf numFmtId="0" fontId="20" fillId="11" borderId="0" xfId="0" applyFont="1" applyFill="1" applyAlignment="1">
      <alignment horizontal="center" vertical="center"/>
    </xf>
    <xf numFmtId="0" fontId="20" fillId="11" borderId="13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10" fontId="20" fillId="11" borderId="10" xfId="0" applyNumberFormat="1" applyFont="1" applyFill="1" applyBorder="1" applyAlignment="1">
      <alignment horizontal="center" vertical="center"/>
    </xf>
    <xf numFmtId="10" fontId="20" fillId="11" borderId="11" xfId="0" applyNumberFormat="1" applyFont="1" applyFill="1" applyBorder="1" applyAlignment="1">
      <alignment horizontal="center" vertical="center"/>
    </xf>
    <xf numFmtId="10" fontId="19" fillId="0" borderId="11" xfId="0" applyNumberFormat="1" applyFont="1" applyBorder="1" applyAlignment="1">
      <alignment horizontal="center" vertical="center"/>
    </xf>
    <xf numFmtId="10" fontId="19" fillId="0" borderId="12" xfId="0" applyNumberFormat="1" applyFont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10" fontId="19" fillId="0" borderId="13" xfId="0" applyNumberFormat="1" applyFont="1" applyBorder="1" applyAlignment="1">
      <alignment horizontal="center" vertical="center"/>
    </xf>
    <xf numFmtId="0" fontId="34" fillId="0" borderId="0" xfId="2" applyFont="1" applyAlignment="1">
      <alignment wrapText="1"/>
    </xf>
    <xf numFmtId="0" fontId="34" fillId="0" borderId="0" xfId="2" applyFont="1"/>
    <xf numFmtId="0" fontId="14" fillId="6" borderId="23" xfId="2" applyFill="1" applyBorder="1" applyAlignment="1">
      <alignment horizontal="left"/>
    </xf>
    <xf numFmtId="0" fontId="14" fillId="6" borderId="0" xfId="2" applyFill="1" applyAlignment="1">
      <alignment horizontal="left"/>
    </xf>
    <xf numFmtId="0" fontId="14" fillId="6" borderId="24" xfId="2" applyFill="1" applyBorder="1" applyAlignment="1">
      <alignment horizontal="left" vertical="center" wrapText="1"/>
    </xf>
    <xf numFmtId="0" fontId="14" fillId="6" borderId="25" xfId="2" applyFill="1" applyBorder="1" applyAlignment="1">
      <alignment horizontal="left" vertical="center" wrapText="1"/>
    </xf>
    <xf numFmtId="0" fontId="14" fillId="6" borderId="24" xfId="2" applyFill="1" applyBorder="1" applyAlignment="1">
      <alignment vertical="center" wrapText="1"/>
    </xf>
    <xf numFmtId="0" fontId="14" fillId="6" borderId="25" xfId="2" applyFill="1" applyBorder="1"/>
    <xf numFmtId="0" fontId="11" fillId="5" borderId="14" xfId="0" applyFont="1" applyFill="1" applyBorder="1" applyAlignment="1">
      <alignment horizontal="left" vertical="top" wrapText="1"/>
    </xf>
    <xf numFmtId="0" fontId="11" fillId="5" borderId="15" xfId="0" applyFont="1" applyFill="1" applyBorder="1" applyAlignment="1">
      <alignment horizontal="left" vertical="top" wrapText="1"/>
    </xf>
    <xf numFmtId="44" fontId="11" fillId="5" borderId="17" xfId="0" applyNumberFormat="1" applyFont="1" applyFill="1" applyBorder="1" applyAlignment="1">
      <alignment horizontal="center" vertical="center" wrapText="1"/>
    </xf>
    <xf numFmtId="44" fontId="11" fillId="5" borderId="18" xfId="0" applyNumberFormat="1" applyFont="1" applyFill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left" vertical="center" wrapText="1"/>
    </xf>
    <xf numFmtId="0" fontId="11" fillId="5" borderId="21" xfId="0" applyFont="1" applyFill="1" applyBorder="1" applyAlignment="1">
      <alignment horizontal="left" vertical="center" wrapText="1"/>
    </xf>
    <xf numFmtId="44" fontId="11" fillId="5" borderId="21" xfId="0" applyNumberFormat="1" applyFont="1" applyFill="1" applyBorder="1" applyAlignment="1">
      <alignment horizontal="center" vertical="center" wrapText="1"/>
    </xf>
    <xf numFmtId="44" fontId="11" fillId="5" borderId="40" xfId="0" applyNumberFormat="1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44" fontId="11" fillId="5" borderId="39" xfId="0" applyNumberFormat="1" applyFont="1" applyFill="1" applyBorder="1" applyAlignment="1">
      <alignment horizontal="center" vertical="center" wrapText="1"/>
    </xf>
    <xf numFmtId="44" fontId="11" fillId="5" borderId="17" xfId="0" applyNumberFormat="1" applyFont="1" applyFill="1" applyBorder="1" applyAlignment="1">
      <alignment horizontal="justify" vertical="center" wrapText="1"/>
    </xf>
    <xf numFmtId="44" fontId="11" fillId="5" borderId="18" xfId="0" applyNumberFormat="1" applyFont="1" applyFill="1" applyBorder="1" applyAlignment="1">
      <alignment horizontal="justify" vertical="center" wrapText="1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left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left" vertical="top" wrapText="1"/>
    </xf>
    <xf numFmtId="0" fontId="11" fillId="5" borderId="19" xfId="0" applyFont="1" applyFill="1" applyBorder="1" applyAlignment="1">
      <alignment horizontal="left" vertical="center" wrapText="1"/>
    </xf>
    <xf numFmtId="0" fontId="11" fillId="5" borderId="17" xfId="0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right" vertical="center"/>
    </xf>
    <xf numFmtId="0" fontId="14" fillId="6" borderId="47" xfId="2" applyFill="1" applyBorder="1"/>
    <xf numFmtId="0" fontId="14" fillId="6" borderId="48" xfId="2" applyFill="1" applyBorder="1" applyAlignment="1">
      <alignment vertical="center" wrapText="1"/>
    </xf>
    <xf numFmtId="0" fontId="14" fillId="6" borderId="49" xfId="2" applyFill="1" applyBorder="1" applyAlignment="1">
      <alignment vertical="center" wrapText="1"/>
    </xf>
    <xf numFmtId="0" fontId="11" fillId="5" borderId="0" xfId="0" applyFont="1" applyFill="1" applyAlignment="1">
      <alignment horizontal="justify" vertical="top"/>
    </xf>
    <xf numFmtId="0" fontId="2" fillId="3" borderId="4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left" vertical="top" wrapText="1"/>
    </xf>
    <xf numFmtId="0" fontId="11" fillId="0" borderId="16" xfId="0" applyFont="1" applyBorder="1" applyAlignment="1">
      <alignment horizontal="left" vertical="top" wrapText="1"/>
    </xf>
    <xf numFmtId="0" fontId="11" fillId="0" borderId="21" xfId="0" applyFont="1" applyBorder="1" applyAlignment="1">
      <alignment horizontal="left" vertical="top" wrapText="1"/>
    </xf>
    <xf numFmtId="0" fontId="11" fillId="5" borderId="20" xfId="0" applyFont="1" applyFill="1" applyBorder="1" applyAlignment="1">
      <alignment horizontal="justify" vertical="center"/>
    </xf>
    <xf numFmtId="0" fontId="11" fillId="5" borderId="16" xfId="0" applyFont="1" applyFill="1" applyBorder="1" applyAlignment="1">
      <alignment horizontal="justify" vertical="center"/>
    </xf>
    <xf numFmtId="0" fontId="11" fillId="5" borderId="37" xfId="0" applyFont="1" applyFill="1" applyBorder="1" applyAlignment="1">
      <alignment horizontal="justify" vertical="center"/>
    </xf>
    <xf numFmtId="0" fontId="11" fillId="5" borderId="31" xfId="0" applyFont="1" applyFill="1" applyBorder="1" applyAlignment="1">
      <alignment horizontal="justify" vertical="center"/>
    </xf>
    <xf numFmtId="0" fontId="11" fillId="0" borderId="19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44" fontId="11" fillId="5" borderId="21" xfId="0" applyNumberFormat="1" applyFont="1" applyFill="1" applyBorder="1" applyAlignment="1">
      <alignment horizontal="justify" vertical="center" wrapText="1"/>
    </xf>
    <xf numFmtId="0" fontId="11" fillId="5" borderId="16" xfId="0" applyFont="1" applyFill="1" applyBorder="1" applyAlignment="1">
      <alignment horizontal="justify" vertical="top" wrapText="1"/>
    </xf>
    <xf numFmtId="0" fontId="11" fillId="5" borderId="0" xfId="0" applyFont="1" applyFill="1" applyAlignment="1">
      <alignment horizontal="justify" vertical="top" wrapText="1"/>
    </xf>
    <xf numFmtId="0" fontId="11" fillId="5" borderId="16" xfId="0" applyFont="1" applyFill="1" applyBorder="1" applyAlignment="1">
      <alignment horizontal="left" vertical="top" wrapText="1"/>
    </xf>
    <xf numFmtId="0" fontId="11" fillId="5" borderId="39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justify" vertical="top"/>
    </xf>
    <xf numFmtId="0" fontId="14" fillId="6" borderId="23" xfId="0" applyFont="1" applyFill="1" applyBorder="1" applyAlignment="1">
      <alignment horizontal="left" vertical="center" wrapText="1"/>
    </xf>
    <xf numFmtId="0" fontId="0" fillId="6" borderId="0" xfId="0" applyFill="1" applyAlignment="1">
      <alignment horizontal="left" vertical="center" wrapText="1"/>
    </xf>
    <xf numFmtId="0" fontId="0" fillId="6" borderId="24" xfId="0" applyFill="1" applyBorder="1" applyAlignment="1">
      <alignment horizontal="left" vertical="center" wrapText="1"/>
    </xf>
    <xf numFmtId="0" fontId="0" fillId="6" borderId="25" xfId="0" applyFill="1" applyBorder="1" applyAlignment="1">
      <alignment horizontal="left" vertical="center" wrapText="1"/>
    </xf>
    <xf numFmtId="0" fontId="26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</cellXfs>
  <cellStyles count="5">
    <cellStyle name="Moeda" xfId="1" builtinId="4"/>
    <cellStyle name="Normal" xfId="0" builtinId="0"/>
    <cellStyle name="Normal 2" xfId="2" xr:uid="{032649DB-D205-49C9-BE39-1D3640F94024}"/>
    <cellStyle name="Normal 3" xfId="3" xr:uid="{5173CDC3-9807-4EA8-B95E-E05E58F1C70C}"/>
    <cellStyle name="Porcentagem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95250</xdr:rowOff>
        </xdr:from>
        <xdr:to>
          <xdr:col>0</xdr:col>
          <xdr:colOff>1409700</xdr:colOff>
          <xdr:row>5</xdr:row>
          <xdr:rowOff>87441</xdr:rowOff>
        </xdr:to>
        <xdr:pic>
          <xdr:nvPicPr>
            <xdr:cNvPr id="4" name="Imagem 3">
              <a:extLst>
                <a:ext uri="{FF2B5EF4-FFF2-40B4-BE49-F238E27FC236}">
                  <a16:creationId xmlns:a16="http://schemas.microsoft.com/office/drawing/2014/main" id="{4855F096-66E8-47D2-A73C-0DAA89426AB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m" spid="_x0000_s201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9058" t="1169" r="10301" b="2283"/>
            <a:stretch>
              <a:fillRect/>
            </a:stretch>
          </xdr:blipFill>
          <xdr:spPr bwMode="auto">
            <a:xfrm>
              <a:off x="219075" y="95250"/>
              <a:ext cx="1190625" cy="107804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95250</xdr:rowOff>
        </xdr:from>
        <xdr:to>
          <xdr:col>0</xdr:col>
          <xdr:colOff>1409700</xdr:colOff>
          <xdr:row>5</xdr:row>
          <xdr:rowOff>85725</xdr:rowOff>
        </xdr:to>
        <xdr:pic>
          <xdr:nvPicPr>
            <xdr:cNvPr id="1486" name="Imagem 3">
              <a:extLst>
                <a:ext uri="{FF2B5EF4-FFF2-40B4-BE49-F238E27FC236}">
                  <a16:creationId xmlns:a16="http://schemas.microsoft.com/office/drawing/2014/main" id="{2FB1F826-4420-0BC0-3539-BA37D4FBF25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m" spid="_x0000_s2011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9058" t="1169" r="10301" b="2283"/>
            <a:stretch>
              <a:fillRect/>
            </a:stretch>
          </xdr:blipFill>
          <xdr:spPr bwMode="auto">
            <a:xfrm>
              <a:off x="219075" y="95250"/>
              <a:ext cx="1190625" cy="10763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95250</xdr:rowOff>
        </xdr:from>
        <xdr:to>
          <xdr:col>0</xdr:col>
          <xdr:colOff>1409700</xdr:colOff>
          <xdr:row>5</xdr:row>
          <xdr:rowOff>85725</xdr:rowOff>
        </xdr:to>
        <xdr:pic>
          <xdr:nvPicPr>
            <xdr:cNvPr id="1942" name="Imagem 3">
              <a:extLst>
                <a:ext uri="{FF2B5EF4-FFF2-40B4-BE49-F238E27FC236}">
                  <a16:creationId xmlns:a16="http://schemas.microsoft.com/office/drawing/2014/main" id="{AA0BF582-E7CB-A4C3-BB27-3D757A0D1CA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m" spid="_x0000_s2012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9058" t="1169" r="10301" b="2283"/>
            <a:stretch>
              <a:fillRect/>
            </a:stretch>
          </xdr:blipFill>
          <xdr:spPr bwMode="auto">
            <a:xfrm>
              <a:off x="219075" y="95250"/>
              <a:ext cx="1190625" cy="10763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95250</xdr:rowOff>
        </xdr:from>
        <xdr:to>
          <xdr:col>0</xdr:col>
          <xdr:colOff>1409700</xdr:colOff>
          <xdr:row>5</xdr:row>
          <xdr:rowOff>85725</xdr:rowOff>
        </xdr:to>
        <xdr:pic>
          <xdr:nvPicPr>
            <xdr:cNvPr id="1943" name="Picture 919">
              <a:extLst>
                <a:ext uri="{FF2B5EF4-FFF2-40B4-BE49-F238E27FC236}">
                  <a16:creationId xmlns:a16="http://schemas.microsoft.com/office/drawing/2014/main" id="{1370F699-4893-DAC7-C2EE-8225D30A6EB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m" spid="_x0000_s201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 l="9058" t="1169" r="10301" b="2283"/>
            <a:stretch>
              <a:fillRect/>
            </a:stretch>
          </xdr:blipFill>
          <xdr:spPr bwMode="auto">
            <a:xfrm>
              <a:off x="219075" y="95250"/>
              <a:ext cx="1190625" cy="10763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95250</xdr:rowOff>
        </xdr:from>
        <xdr:to>
          <xdr:col>0</xdr:col>
          <xdr:colOff>1409700</xdr:colOff>
          <xdr:row>5</xdr:row>
          <xdr:rowOff>87441</xdr:rowOff>
        </xdr:to>
        <xdr:pic>
          <xdr:nvPicPr>
            <xdr:cNvPr id="2" name="Imagem 1">
              <a:extLst>
                <a:ext uri="{FF2B5EF4-FFF2-40B4-BE49-F238E27FC236}">
                  <a16:creationId xmlns:a16="http://schemas.microsoft.com/office/drawing/2014/main" id="{A0AA70E8-C31B-458A-9403-AC0357768E8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m" spid="_x0000_s762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9058" t="1169" r="10301" b="2283"/>
            <a:stretch>
              <a:fillRect/>
            </a:stretch>
          </xdr:blipFill>
          <xdr:spPr bwMode="auto">
            <a:xfrm>
              <a:off x="219075" y="95250"/>
              <a:ext cx="1190625" cy="107804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561975</xdr:colOff>
          <xdr:row>2</xdr:row>
          <xdr:rowOff>114300</xdr:rowOff>
        </xdr:from>
        <xdr:to>
          <xdr:col>10</xdr:col>
          <xdr:colOff>219075</xdr:colOff>
          <xdr:row>6</xdr:row>
          <xdr:rowOff>373191</xdr:rowOff>
        </xdr:to>
        <xdr:pic>
          <xdr:nvPicPr>
            <xdr:cNvPr id="5" name="Imagem 4">
              <a:extLst>
                <a:ext uri="{FF2B5EF4-FFF2-40B4-BE49-F238E27FC236}">
                  <a16:creationId xmlns:a16="http://schemas.microsoft.com/office/drawing/2014/main" id="{C4AC6CA0-B72A-4038-A3D3-5B8C0200C8E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m" spid="_x0000_s368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9058" t="1169" r="10301" b="2283"/>
            <a:stretch>
              <a:fillRect/>
            </a:stretch>
          </xdr:blipFill>
          <xdr:spPr bwMode="auto">
            <a:xfrm>
              <a:off x="11830050" y="361950"/>
              <a:ext cx="1190625" cy="107804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421822</xdr:colOff>
          <xdr:row>2</xdr:row>
          <xdr:rowOff>176893</xdr:rowOff>
        </xdr:from>
        <xdr:to>
          <xdr:col>8</xdr:col>
          <xdr:colOff>201386</xdr:colOff>
          <xdr:row>6</xdr:row>
          <xdr:rowOff>441343</xdr:rowOff>
        </xdr:to>
        <xdr:pic>
          <xdr:nvPicPr>
            <xdr:cNvPr id="2" name="Imagem 1">
              <a:extLst>
                <a:ext uri="{FF2B5EF4-FFF2-40B4-BE49-F238E27FC236}">
                  <a16:creationId xmlns:a16="http://schemas.microsoft.com/office/drawing/2014/main" id="{AC462D29-2744-4BF2-8185-1DB1A273646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m" spid="_x0000_s1141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9058" t="1169" r="10301" b="2283"/>
            <a:stretch>
              <a:fillRect/>
            </a:stretch>
          </xdr:blipFill>
          <xdr:spPr bwMode="auto">
            <a:xfrm>
              <a:off x="9933215" y="421822"/>
              <a:ext cx="1357992" cy="123055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2</xdr:row>
          <xdr:rowOff>76200</xdr:rowOff>
        </xdr:from>
        <xdr:to>
          <xdr:col>8</xdr:col>
          <xdr:colOff>647699</xdr:colOff>
          <xdr:row>6</xdr:row>
          <xdr:rowOff>268416</xdr:rowOff>
        </xdr:to>
        <xdr:pic>
          <xdr:nvPicPr>
            <xdr:cNvPr id="2" name="Imagem 1">
              <a:extLst>
                <a:ext uri="{FF2B5EF4-FFF2-40B4-BE49-F238E27FC236}">
                  <a16:creationId xmlns:a16="http://schemas.microsoft.com/office/drawing/2014/main" id="{7DC4D948-BB0C-4062-9B1E-571678F841C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m" spid="_x0000_s470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9058" t="1169" r="10301" b="2283"/>
            <a:stretch>
              <a:fillRect/>
            </a:stretch>
          </xdr:blipFill>
          <xdr:spPr bwMode="auto">
            <a:xfrm>
              <a:off x="9172575" y="323850"/>
              <a:ext cx="1190625" cy="1011366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536122</xdr:colOff>
          <xdr:row>2</xdr:row>
          <xdr:rowOff>43425</xdr:rowOff>
        </xdr:from>
        <xdr:to>
          <xdr:col>9</xdr:col>
          <xdr:colOff>764721</xdr:colOff>
          <xdr:row>7</xdr:row>
          <xdr:rowOff>253447</xdr:rowOff>
        </xdr:to>
        <xdr:pic>
          <xdr:nvPicPr>
            <xdr:cNvPr id="5" name="Imagem 4">
              <a:extLst>
                <a:ext uri="{FF2B5EF4-FFF2-40B4-BE49-F238E27FC236}">
                  <a16:creationId xmlns:a16="http://schemas.microsoft.com/office/drawing/2014/main" id="{D5DBAA35-524C-406A-A439-C98ED32251B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m" spid="_x0000_s5695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9058" t="1169" r="10301" b="2283"/>
            <a:stretch>
              <a:fillRect/>
            </a:stretch>
          </xdr:blipFill>
          <xdr:spPr bwMode="auto">
            <a:xfrm>
              <a:off x="12197443" y="288354"/>
              <a:ext cx="1357992" cy="123055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570138</xdr:colOff>
          <xdr:row>1</xdr:row>
          <xdr:rowOff>130629</xdr:rowOff>
        </xdr:from>
        <xdr:to>
          <xdr:col>7</xdr:col>
          <xdr:colOff>533852</xdr:colOff>
          <xdr:row>6</xdr:row>
          <xdr:rowOff>105131</xdr:rowOff>
        </xdr:to>
        <xdr:pic>
          <xdr:nvPicPr>
            <xdr:cNvPr id="2" name="Imagem 1">
              <a:extLst>
                <a:ext uri="{FF2B5EF4-FFF2-40B4-BE49-F238E27FC236}">
                  <a16:creationId xmlns:a16="http://schemas.microsoft.com/office/drawing/2014/main" id="{525E884A-B81C-4215-878E-AB31CDAC487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m" spid="_x0000_s6709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9058" t="1169" r="10301" b="2283"/>
            <a:stretch>
              <a:fillRect/>
            </a:stretch>
          </xdr:blipFill>
          <xdr:spPr bwMode="auto">
            <a:xfrm>
              <a:off x="12068174" y="185058"/>
              <a:ext cx="1188357" cy="107668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cpvengenharia-my.sharepoint.com/personal/marcelopiaskowy_cpvengenharia_onmicrosoft_com/Documents/02.%20Projetos/47%20-%20Prefeitura%20Municipal%20de%20Benedito%20Novo/17%20-%20Rua%20Interbairros/04%20-%20Or&#231;amento/OR&#199;_4717_BeneditoNovo_RuaInterbairros_R01.xlsx" TargetMode="External"/><Relationship Id="rId2" Type="http://schemas.microsoft.com/office/2019/04/relationships/externalLinkLongPath" Target="/personal/marcelopiaskowy_cpvengenharia_onmicrosoft_com/Documents/02.%20Projetos/47%20-%20Prefeitura%20Municipal%20de%20Benedito%20Novo/17%20-%20Rua%20Interbairros/04%20-%20Or&#231;amento/OR&#199;_4717_BeneditoNovo_RuaInterbairros_R01.xlsx?078FAAEA" TargetMode="External"/><Relationship Id="rId1" Type="http://schemas.openxmlformats.org/officeDocument/2006/relationships/externalLinkPath" Target="file:///\\078FAAEA\OR&#199;_4717_BeneditoNovo_RuaInterbairros_R01.xlsx" TargetMode="External"/><Relationship Id="rId4" Type="http://schemas.openxmlformats.org/officeDocument/2006/relationships/externalLinkPath" Target="../../17%20-%20Rua%20Interbairros/04%20-%20Or&#231;amento/OR&#199;_4717_BeneditoNovo_RuaInterbairros_R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  <xxl21:relativeUrl r:id="rId4"/>
    </xxl21:alternateUrls>
    <sheetNames>
      <sheetName val="BDI"/>
      <sheetName val="BDI DIF"/>
      <sheetName val="SINTÉTICO"/>
      <sheetName val="ANP"/>
      <sheetName val="MEMORIAL"/>
      <sheetName val="COMPOSIÇÕES"/>
      <sheetName val="COTAÇÕES"/>
      <sheetName val="INSUMOS ASFÁLTICOS"/>
      <sheetName val="CURVA ABC"/>
      <sheetName val="GRÁFICO CURVA ABC"/>
      <sheetName val="INSTRUÇÕES"/>
      <sheetName val="DEFINIÇÕES"/>
      <sheetName val="BD - GABRIEL"/>
      <sheetName val="Intervalos Admissíveis"/>
      <sheetName val="MUNICÍPIOS"/>
      <sheetName val="ÍNDICE DE REAJUSTE"/>
      <sheetName val="CRONOGRAMA"/>
      <sheetName val="VERIFICAÇÃO DE VALORES"/>
      <sheetName val="Correspondencia Brasõ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8">
          <cell r="K8" t="str">
            <v>PRAZO:</v>
          </cell>
        </row>
      </sheetData>
      <sheetData sheetId="12"/>
      <sheetData sheetId="13"/>
      <sheetData sheetId="14">
        <row r="1">
          <cell r="C1" t="str">
            <v>BRASÃO</v>
          </cell>
        </row>
        <row r="2">
          <cell r="C2" t="str">
            <v>ABERLADO LUZ</v>
          </cell>
        </row>
        <row r="3">
          <cell r="C3" t="str">
            <v>AGROLÂNDIA</v>
          </cell>
        </row>
        <row r="4">
          <cell r="C4" t="str">
            <v>ALFREDO WAGNER</v>
          </cell>
        </row>
        <row r="5">
          <cell r="C5" t="str">
            <v>ANGELINA</v>
          </cell>
        </row>
        <row r="6">
          <cell r="C6" t="str">
            <v>ANITA GARIBALDI</v>
          </cell>
        </row>
        <row r="7">
          <cell r="C7" t="str">
            <v>ANITÁPOLIS</v>
          </cell>
        </row>
        <row r="8">
          <cell r="C8" t="str">
            <v>ANTÔNIO CARLOS</v>
          </cell>
        </row>
        <row r="9">
          <cell r="C9" t="str">
            <v>APIUNA</v>
          </cell>
        </row>
        <row r="10">
          <cell r="C10" t="str">
            <v>ARAQUARI</v>
          </cell>
        </row>
        <row r="11">
          <cell r="C11" t="str">
            <v>ARARANGUÁ</v>
          </cell>
        </row>
        <row r="12">
          <cell r="C12" t="str">
            <v>ARMAZÉM</v>
          </cell>
        </row>
        <row r="13">
          <cell r="C13" t="str">
            <v>B. JARDIM DA SERRA</v>
          </cell>
        </row>
        <row r="14">
          <cell r="C14" t="str">
            <v>BENEDITO NOVO</v>
          </cell>
        </row>
        <row r="15">
          <cell r="C15" t="str">
            <v>BLUMENAU</v>
          </cell>
        </row>
        <row r="16">
          <cell r="C16" t="str">
            <v>BOTUVERÁ</v>
          </cell>
        </row>
        <row r="17">
          <cell r="C17" t="str">
            <v>BRAÇO DO NORTE</v>
          </cell>
        </row>
        <row r="18">
          <cell r="C18" t="str">
            <v>BRUSQUE</v>
          </cell>
        </row>
        <row r="19">
          <cell r="C19" t="str">
            <v>C. BELO DO SUL</v>
          </cell>
        </row>
        <row r="20">
          <cell r="C20" t="str">
            <v>CAÇADOR</v>
          </cell>
        </row>
        <row r="21">
          <cell r="C21" t="str">
            <v>CAMPO ALEGRE</v>
          </cell>
        </row>
        <row r="22">
          <cell r="C22" t="str">
            <v>CAMPO ERÊ</v>
          </cell>
        </row>
        <row r="23">
          <cell r="C23" t="str">
            <v>CAMPOS NOVOS</v>
          </cell>
        </row>
        <row r="24">
          <cell r="C24" t="str">
            <v>CANOINHAS</v>
          </cell>
        </row>
        <row r="25">
          <cell r="C25" t="str">
            <v>CAPINZAL</v>
          </cell>
        </row>
        <row r="26">
          <cell r="C26" t="str">
            <v>CHAPECÓ</v>
          </cell>
        </row>
        <row r="27">
          <cell r="C27" t="str">
            <v>CONCÓRDIA</v>
          </cell>
        </row>
        <row r="28">
          <cell r="C28" t="str">
            <v>CORUPÁ</v>
          </cell>
        </row>
        <row r="29">
          <cell r="C29" t="str">
            <v>CURITIBANOS</v>
          </cell>
        </row>
        <row r="30">
          <cell r="C30" t="str">
            <v>DION. CERQUEIRA</v>
          </cell>
        </row>
        <row r="31">
          <cell r="C31" t="str">
            <v>FLORIANÓPOLIS</v>
          </cell>
        </row>
        <row r="32">
          <cell r="C32" t="str">
            <v>FORQUILHINHA</v>
          </cell>
        </row>
        <row r="33">
          <cell r="C33" t="str">
            <v>GARUVA</v>
          </cell>
        </row>
        <row r="34">
          <cell r="C34" t="str">
            <v>GOV. C. RAMOS</v>
          </cell>
        </row>
        <row r="35">
          <cell r="C35" t="str">
            <v>GRÃO PARÁ</v>
          </cell>
        </row>
        <row r="36">
          <cell r="C36" t="str">
            <v>IBIRAMA</v>
          </cell>
        </row>
        <row r="37">
          <cell r="C37" t="str">
            <v>IÇARA</v>
          </cell>
        </row>
        <row r="38">
          <cell r="C38" t="str">
            <v>ILHOTA</v>
          </cell>
        </row>
        <row r="39">
          <cell r="C39" t="str">
            <v>IMBITUBA</v>
          </cell>
        </row>
        <row r="40">
          <cell r="C40" t="str">
            <v>INDAIAL</v>
          </cell>
        </row>
        <row r="41">
          <cell r="C41" t="str">
            <v>IPUMIRIM</v>
          </cell>
        </row>
        <row r="42">
          <cell r="C42" t="str">
            <v>IRANI</v>
          </cell>
        </row>
        <row r="43">
          <cell r="C43" t="str">
            <v>ITAIÓPOLIS</v>
          </cell>
        </row>
        <row r="44">
          <cell r="C44" t="str">
            <v>ITAJAÍ</v>
          </cell>
        </row>
        <row r="45">
          <cell r="C45" t="str">
            <v>ITAPIRANGA</v>
          </cell>
        </row>
        <row r="46">
          <cell r="C46" t="str">
            <v>ITUPORANGA</v>
          </cell>
        </row>
        <row r="47">
          <cell r="C47" t="str">
            <v>JAGUARUNA</v>
          </cell>
        </row>
        <row r="48">
          <cell r="C48" t="str">
            <v>JARAGUÁ DO SUL</v>
          </cell>
        </row>
        <row r="49">
          <cell r="C49" t="str">
            <v>JARDINÓPOLIS</v>
          </cell>
        </row>
        <row r="50">
          <cell r="C50" t="str">
            <v>JOAÇABA</v>
          </cell>
        </row>
        <row r="51">
          <cell r="C51" t="str">
            <v>JOINVILLE</v>
          </cell>
        </row>
        <row r="52">
          <cell r="C52" t="str">
            <v>LAGES</v>
          </cell>
        </row>
        <row r="53">
          <cell r="C53" t="str">
            <v>LAGUNA</v>
          </cell>
        </row>
        <row r="54">
          <cell r="C54" t="str">
            <v>LEBON REGIS</v>
          </cell>
        </row>
        <row r="55">
          <cell r="C55" t="str">
            <v>LEOBERTO LEAL</v>
          </cell>
        </row>
        <row r="56">
          <cell r="C56" t="str">
            <v>LUIZ ALVES</v>
          </cell>
        </row>
        <row r="57">
          <cell r="C57" t="str">
            <v>MACIEIRA</v>
          </cell>
        </row>
        <row r="58">
          <cell r="C58" t="str">
            <v>MAFRA</v>
          </cell>
        </row>
        <row r="59">
          <cell r="C59" t="str">
            <v>MAJOR GERCINO</v>
          </cell>
        </row>
        <row r="60">
          <cell r="C60" t="str">
            <v>MAJOR VIEIRA</v>
          </cell>
        </row>
        <row r="61">
          <cell r="C61" t="str">
            <v>MATOS COSTA</v>
          </cell>
        </row>
        <row r="62">
          <cell r="C62" t="str">
            <v>MELEIRO</v>
          </cell>
        </row>
        <row r="63">
          <cell r="C63" t="str">
            <v>MODELO</v>
          </cell>
        </row>
        <row r="64">
          <cell r="C64" t="str">
            <v>MONDAÍ</v>
          </cell>
        </row>
        <row r="65">
          <cell r="C65" t="str">
            <v>MONTE CASTELO</v>
          </cell>
        </row>
        <row r="66">
          <cell r="C66" t="str">
            <v>NOVA TRENTO</v>
          </cell>
        </row>
        <row r="67">
          <cell r="C67" t="str">
            <v>ORLEANS</v>
          </cell>
        </row>
        <row r="68">
          <cell r="C68" t="str">
            <v>PALMA SOLA</v>
          </cell>
        </row>
        <row r="69">
          <cell r="C69" t="str">
            <v>PALMITOS</v>
          </cell>
        </row>
        <row r="70">
          <cell r="C70" t="str">
            <v>PAPANDUVA</v>
          </cell>
        </row>
        <row r="71">
          <cell r="C71" t="str">
            <v>PASSOS MAIA</v>
          </cell>
        </row>
        <row r="72">
          <cell r="C72" t="str">
            <v>PAULO LOPES</v>
          </cell>
        </row>
        <row r="73">
          <cell r="C73" t="str">
            <v>PIÇARRAS</v>
          </cell>
        </row>
        <row r="74">
          <cell r="C74" t="str">
            <v>POMERODE</v>
          </cell>
        </row>
        <row r="75">
          <cell r="C75" t="str">
            <v>PONTE ALTA</v>
          </cell>
        </row>
        <row r="76">
          <cell r="C76" t="str">
            <v>PONTE SERRADA</v>
          </cell>
        </row>
        <row r="77">
          <cell r="C77" t="str">
            <v>PORTO UNIÃO</v>
          </cell>
        </row>
        <row r="78">
          <cell r="C78" t="str">
            <v>POUSO REDONDO</v>
          </cell>
        </row>
        <row r="79">
          <cell r="C79" t="str">
            <v>PRAIA GRANDE</v>
          </cell>
        </row>
        <row r="80">
          <cell r="C80" t="str">
            <v>RAN. QUEIMADO</v>
          </cell>
        </row>
        <row r="81">
          <cell r="C81" t="str">
            <v>RIO DO CAMPO</v>
          </cell>
        </row>
        <row r="82">
          <cell r="C82" t="str">
            <v>RIO DO SUL</v>
          </cell>
        </row>
        <row r="83">
          <cell r="C83" t="str">
            <v>RIO DOS CEDROS</v>
          </cell>
        </row>
        <row r="84">
          <cell r="C84" t="str">
            <v>RIO NEGRIONHO</v>
          </cell>
        </row>
        <row r="85">
          <cell r="C85" t="str">
            <v>ROMELÂNDIA</v>
          </cell>
        </row>
        <row r="86">
          <cell r="C86" t="str">
            <v>S. A. DA IMP.</v>
          </cell>
        </row>
        <row r="87">
          <cell r="C87" t="str">
            <v>S. JOSÉ DO CEDRO</v>
          </cell>
        </row>
        <row r="88">
          <cell r="C88" t="str">
            <v>S. JOSÉ DO CER.</v>
          </cell>
        </row>
        <row r="89">
          <cell r="C89" t="str">
            <v>S. JOSÉ DO CERRITO</v>
          </cell>
        </row>
        <row r="90">
          <cell r="C90" t="str">
            <v>S. LOUR. DO OESTE</v>
          </cell>
        </row>
        <row r="91">
          <cell r="C91" t="str">
            <v>SANTA CECÍLIA</v>
          </cell>
        </row>
        <row r="92">
          <cell r="C92" t="str">
            <v>SÃO BONIFÁCIO</v>
          </cell>
        </row>
        <row r="93">
          <cell r="C93" t="str">
            <v>SÃO DOMINGOS</v>
          </cell>
        </row>
        <row r="94">
          <cell r="C94" t="str">
            <v>SÃO JOAQUIM</v>
          </cell>
        </row>
        <row r="95">
          <cell r="C95" t="str">
            <v>SÃO LUDGERO</v>
          </cell>
        </row>
        <row r="96">
          <cell r="C96" t="str">
            <v>SÃO MARTINHO</v>
          </cell>
        </row>
        <row r="97">
          <cell r="C97" t="str">
            <v>SAUDADES</v>
          </cell>
        </row>
        <row r="98">
          <cell r="C98" t="str">
            <v>SOMBRIO</v>
          </cell>
        </row>
        <row r="99">
          <cell r="C99" t="str">
            <v>TAIÓ</v>
          </cell>
        </row>
        <row r="100">
          <cell r="C100" t="str">
            <v>TIMBÉ DO SUL</v>
          </cell>
        </row>
        <row r="101">
          <cell r="C101" t="str">
            <v>TIMBÓ</v>
          </cell>
        </row>
        <row r="102">
          <cell r="C102" t="str">
            <v>TIMBÓ GRANDE</v>
          </cell>
        </row>
        <row r="103">
          <cell r="C103" t="str">
            <v>TROMBUDO CENTRAL</v>
          </cell>
        </row>
        <row r="104">
          <cell r="C104" t="str">
            <v>TUBARÃO</v>
          </cell>
        </row>
        <row r="105">
          <cell r="C105" t="str">
            <v>URUBICI</v>
          </cell>
        </row>
        <row r="106">
          <cell r="C106" t="str">
            <v>URUSSANGA</v>
          </cell>
        </row>
        <row r="107">
          <cell r="C107" t="str">
            <v>VARGEM BONITA</v>
          </cell>
        </row>
        <row r="108">
          <cell r="C108" t="str">
            <v>VIDAL RAMOS</v>
          </cell>
        </row>
        <row r="109">
          <cell r="C109" t="str">
            <v>VIDEIRA</v>
          </cell>
        </row>
        <row r="110">
          <cell r="C110" t="str">
            <v>VITOR MEIRELES</v>
          </cell>
        </row>
        <row r="111">
          <cell r="C111" t="str">
            <v>WITMARSUM</v>
          </cell>
        </row>
        <row r="112">
          <cell r="C112" t="str">
            <v>DOUTOR PEDRINHO</v>
          </cell>
        </row>
        <row r="113">
          <cell r="C113" t="str">
            <v>LAGOA VERMELHA</v>
          </cell>
        </row>
        <row r="114">
          <cell r="C114"/>
        </row>
      </sheetData>
      <sheetData sheetId="15"/>
      <sheetData sheetId="16"/>
      <sheetData sheetId="17"/>
      <sheetData sheetId="18">
        <row r="3">
          <cell r="B3">
            <v>14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FCDCE-E7F1-4C43-8745-601B4616230B}">
  <dimension ref="A1:G54"/>
  <sheetViews>
    <sheetView zoomScaleNormal="100" workbookViewId="0">
      <selection activeCell="F21" sqref="F21"/>
    </sheetView>
  </sheetViews>
  <sheetFormatPr defaultColWidth="8.85546875" defaultRowHeight="15" x14ac:dyDescent="0.25"/>
  <cols>
    <col min="1" max="1" width="22.5703125" customWidth="1"/>
    <col min="2" max="2" width="40.7109375" customWidth="1"/>
    <col min="3" max="3" width="35.28515625" customWidth="1"/>
    <col min="4" max="4" width="13.7109375" customWidth="1"/>
    <col min="5" max="5" width="12" customWidth="1"/>
    <col min="6" max="6" width="12.85546875" customWidth="1"/>
  </cols>
  <sheetData>
    <row r="1" spans="1:7" ht="20.25" x14ac:dyDescent="0.25">
      <c r="B1" s="38"/>
      <c r="G1" s="39"/>
    </row>
    <row r="2" spans="1:7" ht="20.25" x14ac:dyDescent="0.25">
      <c r="B2" s="259" t="s">
        <v>160</v>
      </c>
      <c r="C2" s="259"/>
      <c r="D2" s="259"/>
      <c r="E2" s="259"/>
      <c r="F2" s="259"/>
      <c r="G2" s="40"/>
    </row>
    <row r="3" spans="1:7" x14ac:dyDescent="0.25">
      <c r="B3" s="260" t="s">
        <v>109</v>
      </c>
      <c r="C3" s="260"/>
      <c r="D3" s="260"/>
      <c r="E3" s="260"/>
      <c r="F3" s="260"/>
      <c r="G3" s="41"/>
    </row>
    <row r="4" spans="1:7" x14ac:dyDescent="0.25">
      <c r="B4" s="261" t="s">
        <v>511</v>
      </c>
      <c r="C4" s="261"/>
      <c r="D4" s="261"/>
      <c r="E4" s="261"/>
      <c r="F4" s="261"/>
      <c r="G4" s="42"/>
    </row>
    <row r="5" spans="1:7" x14ac:dyDescent="0.25">
      <c r="B5" s="261" t="s">
        <v>480</v>
      </c>
      <c r="C5" s="261"/>
      <c r="D5" s="261"/>
      <c r="E5" s="261"/>
      <c r="F5" s="261"/>
      <c r="G5" s="43"/>
    </row>
    <row r="6" spans="1:7" x14ac:dyDescent="0.25">
      <c r="B6" s="38"/>
      <c r="C6" s="44"/>
      <c r="D6" s="44"/>
      <c r="E6" s="44"/>
      <c r="F6" s="43"/>
    </row>
    <row r="7" spans="1:7" x14ac:dyDescent="0.25">
      <c r="A7" s="45" t="s">
        <v>178</v>
      </c>
      <c r="B7" s="46"/>
      <c r="C7" s="47"/>
      <c r="D7" s="47"/>
      <c r="E7" s="47"/>
      <c r="F7" s="47"/>
    </row>
    <row r="8" spans="1:7" x14ac:dyDescent="0.25">
      <c r="A8" s="45" t="s">
        <v>177</v>
      </c>
      <c r="B8" s="46"/>
      <c r="C8" s="48"/>
      <c r="D8" s="49"/>
      <c r="E8" s="49"/>
      <c r="F8" s="49"/>
    </row>
    <row r="9" spans="1:7" x14ac:dyDescent="0.25">
      <c r="A9" s="45" t="s">
        <v>158</v>
      </c>
      <c r="B9" s="46"/>
      <c r="C9" s="48"/>
      <c r="D9" s="50"/>
      <c r="E9" s="50"/>
      <c r="F9" s="50"/>
    </row>
    <row r="10" spans="1:7" x14ac:dyDescent="0.25">
      <c r="A10" s="45" t="s">
        <v>477</v>
      </c>
      <c r="B10" s="51"/>
      <c r="C10" s="51"/>
      <c r="D10" s="51"/>
      <c r="E10" s="51"/>
      <c r="F10" s="51"/>
    </row>
    <row r="12" spans="1:7" x14ac:dyDescent="0.25">
      <c r="A12" s="52" t="s">
        <v>110</v>
      </c>
      <c r="B12" s="53">
        <v>2</v>
      </c>
      <c r="C12" s="54" t="str">
        <f>VLOOKUP(B12,B15:F20,2)</f>
        <v xml:space="preserve">Construção de Ferrovias e Rodovias </v>
      </c>
      <c r="D12" s="55"/>
      <c r="E12" s="56" t="s">
        <v>111</v>
      </c>
      <c r="F12" s="89">
        <f>B38</f>
        <v>0.21914397932512042</v>
      </c>
    </row>
    <row r="13" spans="1:7" x14ac:dyDescent="0.25">
      <c r="A13" s="57"/>
      <c r="B13" s="57"/>
      <c r="C13" s="258"/>
      <c r="D13" s="258"/>
      <c r="E13" s="258"/>
      <c r="F13" s="258"/>
    </row>
    <row r="14" spans="1:7" x14ac:dyDescent="0.25">
      <c r="A14" s="57"/>
      <c r="B14" s="57"/>
      <c r="C14" s="258"/>
      <c r="D14" s="258"/>
      <c r="E14" s="258"/>
      <c r="F14" s="258"/>
    </row>
    <row r="15" spans="1:7" x14ac:dyDescent="0.25">
      <c r="A15" s="250" t="s">
        <v>112</v>
      </c>
      <c r="B15" s="58">
        <v>1</v>
      </c>
      <c r="C15" s="257" t="s">
        <v>113</v>
      </c>
      <c r="D15" s="257"/>
      <c r="E15" s="257"/>
      <c r="F15" s="257"/>
    </row>
    <row r="16" spans="1:7" x14ac:dyDescent="0.25">
      <c r="A16" s="250"/>
      <c r="B16" s="58">
        <v>2</v>
      </c>
      <c r="C16" s="257" t="s">
        <v>114</v>
      </c>
      <c r="D16" s="257"/>
      <c r="E16" s="257"/>
      <c r="F16" s="257"/>
    </row>
    <row r="17" spans="1:6" x14ac:dyDescent="0.25">
      <c r="A17" s="250"/>
      <c r="B17" s="58">
        <v>3</v>
      </c>
      <c r="C17" s="257" t="s">
        <v>115</v>
      </c>
      <c r="D17" s="257"/>
      <c r="E17" s="257"/>
      <c r="F17" s="257"/>
    </row>
    <row r="18" spans="1:6" x14ac:dyDescent="0.25">
      <c r="A18" s="250"/>
      <c r="B18" s="58">
        <v>4</v>
      </c>
      <c r="C18" s="257" t="s">
        <v>116</v>
      </c>
      <c r="D18" s="257"/>
      <c r="E18" s="257"/>
      <c r="F18" s="257"/>
    </row>
    <row r="19" spans="1:6" x14ac:dyDescent="0.25">
      <c r="A19" s="250"/>
      <c r="B19" s="58">
        <v>5</v>
      </c>
      <c r="C19" s="257" t="s">
        <v>117</v>
      </c>
      <c r="D19" s="257"/>
      <c r="E19" s="257"/>
      <c r="F19" s="257"/>
    </row>
    <row r="20" spans="1:6" x14ac:dyDescent="0.25">
      <c r="A20" s="250"/>
      <c r="B20" s="58">
        <v>6</v>
      </c>
      <c r="C20" s="257" t="s">
        <v>118</v>
      </c>
      <c r="D20" s="257"/>
      <c r="E20" s="257"/>
      <c r="F20" s="257"/>
    </row>
    <row r="21" spans="1:6" x14ac:dyDescent="0.25">
      <c r="A21" s="55"/>
      <c r="B21" s="55"/>
      <c r="C21" s="55"/>
      <c r="D21" s="55"/>
      <c r="E21" s="55"/>
      <c r="F21" s="55"/>
    </row>
    <row r="22" spans="1:6" x14ac:dyDescent="0.25">
      <c r="A22" s="55"/>
      <c r="B22" s="55"/>
      <c r="C22" s="55"/>
      <c r="D22" s="55"/>
      <c r="E22" s="55"/>
      <c r="F22" s="55"/>
    </row>
    <row r="23" spans="1:6" x14ac:dyDescent="0.25">
      <c r="A23" s="250" t="s">
        <v>119</v>
      </c>
      <c r="B23" s="250"/>
      <c r="C23" s="55"/>
      <c r="D23" s="55"/>
      <c r="E23" s="55"/>
      <c r="F23" s="55"/>
    </row>
    <row r="24" spans="1:6" x14ac:dyDescent="0.25">
      <c r="A24" s="55" t="s">
        <v>120</v>
      </c>
      <c r="B24" s="59">
        <v>0.03</v>
      </c>
      <c r="C24" s="55"/>
      <c r="D24" s="55"/>
      <c r="E24" s="55"/>
      <c r="F24" s="55"/>
    </row>
    <row r="25" spans="1:6" x14ac:dyDescent="0.25">
      <c r="A25" s="55" t="s">
        <v>121</v>
      </c>
      <c r="B25" s="59">
        <v>6.4999999999999997E-3</v>
      </c>
      <c r="C25" s="55"/>
      <c r="D25" s="55"/>
      <c r="E25" s="55"/>
      <c r="F25" s="55"/>
    </row>
    <row r="26" spans="1:6" x14ac:dyDescent="0.25">
      <c r="A26" s="55" t="s">
        <v>122</v>
      </c>
      <c r="B26" s="59">
        <v>0.03</v>
      </c>
      <c r="C26" s="55"/>
      <c r="D26" s="55"/>
      <c r="E26" s="55"/>
      <c r="F26" s="55"/>
    </row>
    <row r="27" spans="1:6" x14ac:dyDescent="0.25">
      <c r="A27" s="60" t="s">
        <v>123</v>
      </c>
      <c r="B27" s="61">
        <f>SUM(B24:B26)</f>
        <v>6.6500000000000004E-2</v>
      </c>
      <c r="C27" s="55"/>
      <c r="D27" s="55"/>
      <c r="E27" s="55"/>
      <c r="F27" s="55"/>
    </row>
    <row r="28" spans="1:6" x14ac:dyDescent="0.25">
      <c r="A28" s="55"/>
      <c r="B28" s="55"/>
      <c r="C28" s="55"/>
      <c r="D28" s="55"/>
      <c r="E28" s="55"/>
      <c r="F28" s="55"/>
    </row>
    <row r="29" spans="1:6" x14ac:dyDescent="0.25">
      <c r="A29" s="55"/>
      <c r="B29" s="55"/>
      <c r="C29" s="55"/>
      <c r="D29" s="55"/>
      <c r="E29" s="55"/>
      <c r="F29" s="55"/>
    </row>
    <row r="30" spans="1:6" x14ac:dyDescent="0.25">
      <c r="A30" s="251" t="s">
        <v>124</v>
      </c>
      <c r="B30" s="252" t="s">
        <v>125</v>
      </c>
      <c r="C30" s="252" t="s">
        <v>126</v>
      </c>
      <c r="D30" s="253" t="s">
        <v>127</v>
      </c>
      <c r="E30" s="253"/>
      <c r="F30" s="254"/>
    </row>
    <row r="31" spans="1:6" ht="15.75" thickBot="1" x14ac:dyDescent="0.3">
      <c r="A31" s="251"/>
      <c r="B31" s="252"/>
      <c r="C31" s="252"/>
      <c r="D31" s="62" t="s">
        <v>128</v>
      </c>
      <c r="E31" s="62" t="s">
        <v>129</v>
      </c>
      <c r="F31" s="63" t="s">
        <v>130</v>
      </c>
    </row>
    <row r="32" spans="1:6" x14ac:dyDescent="0.25">
      <c r="A32" s="64" t="s">
        <v>131</v>
      </c>
      <c r="B32" s="65">
        <v>0.04</v>
      </c>
      <c r="C32" s="66" t="str">
        <f>IF(AND(B32&gt;=D32,B32&lt;=F32),"OK!","Observar intervalo admissível!")</f>
        <v>OK!</v>
      </c>
      <c r="D32" s="67">
        <v>3.7999999999999999E-2</v>
      </c>
      <c r="E32" s="67">
        <v>4.0099999999999997E-2</v>
      </c>
      <c r="F32" s="68">
        <v>4.6699999999999998E-2</v>
      </c>
    </row>
    <row r="33" spans="1:6" x14ac:dyDescent="0.25">
      <c r="A33" s="64" t="s">
        <v>132</v>
      </c>
      <c r="B33" s="65">
        <v>4.0000000000000001E-3</v>
      </c>
      <c r="C33" s="69" t="str">
        <f>IF(AND(B33&gt;=D33,B33&lt;=F33),"OK!","Observar intervalo admissível!")</f>
        <v>OK!</v>
      </c>
      <c r="D33" s="67">
        <v>3.2000000000000002E-3</v>
      </c>
      <c r="E33" s="67">
        <v>4.0000000000000001E-3</v>
      </c>
      <c r="F33" s="68">
        <v>7.4000000000000003E-3</v>
      </c>
    </row>
    <row r="34" spans="1:6" x14ac:dyDescent="0.25">
      <c r="A34" s="64" t="s">
        <v>133</v>
      </c>
      <c r="B34" s="65">
        <v>5.0000000000000001E-3</v>
      </c>
      <c r="C34" s="69" t="str">
        <f>IF(AND(B34&gt;=D34,B34&lt;=F34),"OK!","Observar intervalo admissível!")</f>
        <v>OK!</v>
      </c>
      <c r="D34" s="67">
        <v>5.0000000000000001E-3</v>
      </c>
      <c r="E34" s="67">
        <v>5.5999999999999999E-3</v>
      </c>
      <c r="F34" s="68">
        <v>9.7000000000000003E-3</v>
      </c>
    </row>
    <row r="35" spans="1:6" x14ac:dyDescent="0.25">
      <c r="A35" s="64" t="s">
        <v>134</v>
      </c>
      <c r="B35" s="65">
        <v>1.11E-2</v>
      </c>
      <c r="C35" s="69" t="str">
        <f>IF(AND(B35&gt;=D35,B35&lt;=F35),"OK!","Observar intervalo admissível!")</f>
        <v>OK!</v>
      </c>
      <c r="D35" s="67">
        <v>1.0200000000000001E-2</v>
      </c>
      <c r="E35" s="67">
        <v>1.11E-2</v>
      </c>
      <c r="F35" s="68">
        <v>1.21E-2</v>
      </c>
    </row>
    <row r="36" spans="1:6" x14ac:dyDescent="0.25">
      <c r="A36" s="64" t="s">
        <v>135</v>
      </c>
      <c r="B36" s="65">
        <v>7.2999999999999995E-2</v>
      </c>
      <c r="C36" s="69" t="str">
        <f>IF(AND(B36&gt;=D36,B36&lt;=F36),"OK!","Observar intervalo admissível!")</f>
        <v>OK!</v>
      </c>
      <c r="D36" s="67">
        <v>6.6400000000000001E-2</v>
      </c>
      <c r="E36" s="67">
        <v>7.2999999999999995E-2</v>
      </c>
      <c r="F36" s="68">
        <v>8.6900000000000005E-2</v>
      </c>
    </row>
    <row r="37" spans="1:6" x14ac:dyDescent="0.25">
      <c r="A37" s="64" t="s">
        <v>136</v>
      </c>
      <c r="B37" s="70">
        <f>B27</f>
        <v>6.6500000000000004E-2</v>
      </c>
      <c r="C37" s="71"/>
      <c r="D37" s="255">
        <v>6.6500000000000004E-2</v>
      </c>
      <c r="E37" s="256"/>
      <c r="F37" s="256"/>
    </row>
    <row r="38" spans="1:6" x14ac:dyDescent="0.25">
      <c r="A38" s="72" t="s">
        <v>137</v>
      </c>
      <c r="B38" s="90">
        <f>(((1+B32+B33+B34)*(1+B35)*(1+B36)/(1-B37)))-1</f>
        <v>0.21914397932512042</v>
      </c>
      <c r="C38" s="73" t="str">
        <f>IF(AND(B38&gt;=D38,B38&lt;=F38),"OK!","Corrigir parcelas")</f>
        <v>OK!</v>
      </c>
      <c r="D38" s="67">
        <v>0.19600000000000001</v>
      </c>
      <c r="E38" s="67">
        <v>0.2097</v>
      </c>
      <c r="F38" s="68">
        <v>0.24229999999999999</v>
      </c>
    </row>
    <row r="39" spans="1:6" x14ac:dyDescent="0.25">
      <c r="A39" s="55"/>
      <c r="B39" s="55"/>
      <c r="C39" s="55"/>
      <c r="D39" s="55"/>
      <c r="E39" s="55"/>
      <c r="F39" s="55"/>
    </row>
    <row r="40" spans="1:6" x14ac:dyDescent="0.25">
      <c r="A40" s="55"/>
      <c r="B40" s="55"/>
      <c r="C40" s="55"/>
      <c r="D40" s="55"/>
      <c r="E40" s="55"/>
      <c r="F40" s="55"/>
    </row>
    <row r="41" spans="1:6" x14ac:dyDescent="0.25">
      <c r="A41" s="55"/>
      <c r="B41" s="55"/>
      <c r="C41" s="55"/>
      <c r="D41" s="55"/>
      <c r="E41" s="55"/>
      <c r="F41" s="55"/>
    </row>
    <row r="42" spans="1:6" x14ac:dyDescent="0.25">
      <c r="A42" s="247" t="s">
        <v>138</v>
      </c>
      <c r="B42" s="247"/>
      <c r="C42" s="247"/>
      <c r="D42" s="247"/>
      <c r="E42" s="247"/>
      <c r="F42" s="247"/>
    </row>
    <row r="43" spans="1:6" x14ac:dyDescent="0.25">
      <c r="A43" s="247"/>
      <c r="B43" s="247"/>
      <c r="C43" s="247"/>
      <c r="D43" s="247"/>
      <c r="E43" s="247"/>
      <c r="F43" s="247"/>
    </row>
    <row r="44" spans="1:6" x14ac:dyDescent="0.25">
      <c r="A44" s="74"/>
      <c r="B44" s="74"/>
      <c r="C44" s="74"/>
      <c r="D44" s="74"/>
      <c r="E44" s="74"/>
      <c r="F44" s="74"/>
    </row>
    <row r="45" spans="1:6" x14ac:dyDescent="0.25">
      <c r="A45" s="248" t="s">
        <v>139</v>
      </c>
      <c r="B45" s="248"/>
      <c r="C45" s="248"/>
      <c r="D45" s="248"/>
      <c r="E45" s="248"/>
      <c r="F45" s="248"/>
    </row>
    <row r="46" spans="1:6" x14ac:dyDescent="0.25">
      <c r="A46" s="249" t="s">
        <v>140</v>
      </c>
      <c r="B46" s="249"/>
      <c r="C46" s="249"/>
      <c r="D46" s="249"/>
      <c r="E46" s="249"/>
      <c r="F46" s="249"/>
    </row>
    <row r="47" spans="1:6" x14ac:dyDescent="0.25">
      <c r="A47" s="74"/>
      <c r="B47" s="74"/>
      <c r="C47" s="74"/>
      <c r="D47" s="74"/>
      <c r="E47" s="74"/>
      <c r="F47" s="74"/>
    </row>
    <row r="48" spans="1:6" x14ac:dyDescent="0.25">
      <c r="A48" s="75"/>
      <c r="B48" s="55" t="s">
        <v>141</v>
      </c>
      <c r="C48" s="55"/>
      <c r="D48" s="55"/>
      <c r="E48" s="55"/>
      <c r="F48" s="55"/>
    </row>
    <row r="49" spans="1:6" x14ac:dyDescent="0.25">
      <c r="A49" s="75"/>
      <c r="B49" s="55" t="s">
        <v>142</v>
      </c>
      <c r="C49" s="55"/>
      <c r="D49" s="55"/>
      <c r="E49" s="55"/>
      <c r="F49" s="55"/>
    </row>
    <row r="50" spans="1:6" x14ac:dyDescent="0.25">
      <c r="A50" s="76"/>
      <c r="B50" s="55" t="s">
        <v>143</v>
      </c>
      <c r="C50" s="55"/>
      <c r="D50" s="55"/>
      <c r="E50" s="55"/>
      <c r="F50" s="55"/>
    </row>
    <row r="51" spans="1:6" x14ac:dyDescent="0.25">
      <c r="A51" s="76" t="s">
        <v>144</v>
      </c>
      <c r="B51" s="55" t="s">
        <v>145</v>
      </c>
      <c r="C51" s="55"/>
      <c r="D51" s="55"/>
      <c r="E51" s="55"/>
      <c r="F51" s="55"/>
    </row>
    <row r="52" spans="1:6" x14ac:dyDescent="0.25">
      <c r="A52" s="75"/>
      <c r="B52" s="55" t="s">
        <v>146</v>
      </c>
      <c r="C52" s="55"/>
      <c r="D52" s="55"/>
      <c r="E52" s="55"/>
      <c r="F52" s="55"/>
    </row>
    <row r="53" spans="1:6" x14ac:dyDescent="0.25">
      <c r="A53" s="75"/>
      <c r="B53" s="55" t="s">
        <v>147</v>
      </c>
      <c r="C53" s="55"/>
      <c r="D53" s="55"/>
      <c r="E53" s="55"/>
      <c r="F53" s="55"/>
    </row>
    <row r="54" spans="1:6" x14ac:dyDescent="0.25">
      <c r="A54" s="75"/>
      <c r="B54" s="55" t="s">
        <v>148</v>
      </c>
      <c r="C54" s="55"/>
      <c r="D54" s="55"/>
      <c r="E54" s="55"/>
      <c r="F54" s="55"/>
    </row>
  </sheetData>
  <mergeCells count="22">
    <mergeCell ref="C14:F14"/>
    <mergeCell ref="B2:F2"/>
    <mergeCell ref="B3:F3"/>
    <mergeCell ref="B4:F4"/>
    <mergeCell ref="B5:F5"/>
    <mergeCell ref="C13:F13"/>
    <mergeCell ref="A15:A20"/>
    <mergeCell ref="C15:F15"/>
    <mergeCell ref="C16:F16"/>
    <mergeCell ref="C17:F17"/>
    <mergeCell ref="C18:F18"/>
    <mergeCell ref="C19:F19"/>
    <mergeCell ref="C20:F20"/>
    <mergeCell ref="A42:F43"/>
    <mergeCell ref="A45:F45"/>
    <mergeCell ref="A46:F46"/>
    <mergeCell ref="A23:B23"/>
    <mergeCell ref="A30:A31"/>
    <mergeCell ref="B30:B31"/>
    <mergeCell ref="C30:C31"/>
    <mergeCell ref="D30:F30"/>
    <mergeCell ref="D37:F37"/>
  </mergeCells>
  <pageMargins left="0.511811024" right="0.511811024" top="0.78740157499999996" bottom="0.78740157499999996" header="0.31496062000000002" footer="0.31496062000000002"/>
  <pageSetup paperSize="9" scale="6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21B24-CEF1-449A-8359-6A458F8A78E0}">
  <dimension ref="A1:G54"/>
  <sheetViews>
    <sheetView workbookViewId="0">
      <selection activeCell="B5" sqref="B5:F5"/>
    </sheetView>
  </sheetViews>
  <sheetFormatPr defaultColWidth="8.85546875" defaultRowHeight="15" x14ac:dyDescent="0.25"/>
  <cols>
    <col min="1" max="1" width="22.5703125" customWidth="1"/>
    <col min="2" max="2" width="40.7109375" customWidth="1"/>
    <col min="3" max="3" width="35.28515625" customWidth="1"/>
    <col min="4" max="4" width="13.7109375" customWidth="1"/>
    <col min="5" max="5" width="12" customWidth="1"/>
    <col min="6" max="6" width="12.85546875" customWidth="1"/>
  </cols>
  <sheetData>
    <row r="1" spans="1:7" ht="20.25" x14ac:dyDescent="0.25">
      <c r="B1" s="38"/>
      <c r="G1" s="39"/>
    </row>
    <row r="2" spans="1:7" ht="20.25" x14ac:dyDescent="0.25">
      <c r="B2" s="259" t="s">
        <v>160</v>
      </c>
      <c r="C2" s="259"/>
      <c r="D2" s="259"/>
      <c r="E2" s="259"/>
      <c r="F2" s="259"/>
      <c r="G2" s="40"/>
    </row>
    <row r="3" spans="1:7" x14ac:dyDescent="0.25">
      <c r="B3" s="260" t="s">
        <v>109</v>
      </c>
      <c r="C3" s="260"/>
      <c r="D3" s="260"/>
      <c r="E3" s="260"/>
      <c r="F3" s="260"/>
      <c r="G3" s="41"/>
    </row>
    <row r="4" spans="1:7" x14ac:dyDescent="0.25">
      <c r="B4" s="261" t="s">
        <v>511</v>
      </c>
      <c r="C4" s="261"/>
      <c r="D4" s="261"/>
      <c r="E4" s="261"/>
      <c r="F4" s="261"/>
      <c r="G4" s="42"/>
    </row>
    <row r="5" spans="1:7" x14ac:dyDescent="0.25">
      <c r="B5" s="261" t="s">
        <v>480</v>
      </c>
      <c r="C5" s="261"/>
      <c r="D5" s="261"/>
      <c r="E5" s="261"/>
      <c r="F5" s="261"/>
      <c r="G5" s="43"/>
    </row>
    <row r="6" spans="1:7" x14ac:dyDescent="0.25">
      <c r="B6" s="38"/>
      <c r="C6" s="44"/>
      <c r="D6" s="44"/>
      <c r="E6" s="44"/>
      <c r="F6" s="43"/>
    </row>
    <row r="7" spans="1:7" x14ac:dyDescent="0.25">
      <c r="A7" s="45" t="s">
        <v>178</v>
      </c>
      <c r="B7" s="46"/>
      <c r="C7" s="47"/>
      <c r="D7" s="47"/>
      <c r="E7" s="47"/>
      <c r="F7" s="47"/>
    </row>
    <row r="8" spans="1:7" x14ac:dyDescent="0.25">
      <c r="A8" s="45" t="s">
        <v>177</v>
      </c>
      <c r="B8" s="46"/>
      <c r="C8" s="48"/>
      <c r="D8" s="49"/>
      <c r="E8" s="49"/>
      <c r="F8" s="49"/>
    </row>
    <row r="9" spans="1:7" x14ac:dyDescent="0.25">
      <c r="A9" s="45" t="s">
        <v>158</v>
      </c>
      <c r="B9" s="46"/>
      <c r="C9" s="48"/>
      <c r="D9" s="50"/>
      <c r="E9" s="50"/>
      <c r="F9" s="50"/>
    </row>
    <row r="10" spans="1:7" x14ac:dyDescent="0.25">
      <c r="A10" s="45" t="s">
        <v>477</v>
      </c>
      <c r="B10" s="51"/>
      <c r="C10" s="51"/>
      <c r="D10" s="51"/>
      <c r="E10" s="51"/>
      <c r="F10" s="51"/>
    </row>
    <row r="12" spans="1:7" x14ac:dyDescent="0.25">
      <c r="A12" s="52" t="s">
        <v>110</v>
      </c>
      <c r="B12" s="53">
        <v>6</v>
      </c>
      <c r="C12" s="54" t="str">
        <f>VLOOKUP(B12,B15:F20,2)</f>
        <v xml:space="preserve">Fornecimento de Materiais e Equipamentos </v>
      </c>
      <c r="D12" s="55"/>
      <c r="E12" s="56" t="s">
        <v>111</v>
      </c>
      <c r="F12" s="89">
        <f>B38</f>
        <v>0.14996185746116741</v>
      </c>
    </row>
    <row r="13" spans="1:7" x14ac:dyDescent="0.25">
      <c r="A13" s="57"/>
      <c r="B13" s="57"/>
      <c r="C13" s="258"/>
      <c r="D13" s="258"/>
      <c r="E13" s="258"/>
      <c r="F13" s="258"/>
    </row>
    <row r="14" spans="1:7" x14ac:dyDescent="0.25">
      <c r="A14" s="57"/>
      <c r="B14" s="57"/>
      <c r="C14" s="258"/>
      <c r="D14" s="258"/>
      <c r="E14" s="258"/>
      <c r="F14" s="258"/>
    </row>
    <row r="15" spans="1:7" x14ac:dyDescent="0.25">
      <c r="A15" s="250" t="s">
        <v>112</v>
      </c>
      <c r="B15" s="58">
        <v>1</v>
      </c>
      <c r="C15" s="257" t="s">
        <v>113</v>
      </c>
      <c r="D15" s="257"/>
      <c r="E15" s="257"/>
      <c r="F15" s="257"/>
    </row>
    <row r="16" spans="1:7" x14ac:dyDescent="0.25">
      <c r="A16" s="250"/>
      <c r="B16" s="58">
        <v>2</v>
      </c>
      <c r="C16" s="257" t="s">
        <v>114</v>
      </c>
      <c r="D16" s="257"/>
      <c r="E16" s="257"/>
      <c r="F16" s="257"/>
    </row>
    <row r="17" spans="1:6" x14ac:dyDescent="0.25">
      <c r="A17" s="250"/>
      <c r="B17" s="58">
        <v>3</v>
      </c>
      <c r="C17" s="257" t="s">
        <v>115</v>
      </c>
      <c r="D17" s="257"/>
      <c r="E17" s="257"/>
      <c r="F17" s="257"/>
    </row>
    <row r="18" spans="1:6" x14ac:dyDescent="0.25">
      <c r="A18" s="250"/>
      <c r="B18" s="58">
        <v>4</v>
      </c>
      <c r="C18" s="257" t="s">
        <v>116</v>
      </c>
      <c r="D18" s="257"/>
      <c r="E18" s="257"/>
      <c r="F18" s="257"/>
    </row>
    <row r="19" spans="1:6" x14ac:dyDescent="0.25">
      <c r="A19" s="250"/>
      <c r="B19" s="58">
        <v>5</v>
      </c>
      <c r="C19" s="257" t="s">
        <v>117</v>
      </c>
      <c r="D19" s="257"/>
      <c r="E19" s="257"/>
      <c r="F19" s="257"/>
    </row>
    <row r="20" spans="1:6" x14ac:dyDescent="0.25">
      <c r="A20" s="250"/>
      <c r="B20" s="58">
        <v>6</v>
      </c>
      <c r="C20" s="257" t="s">
        <v>118</v>
      </c>
      <c r="D20" s="257"/>
      <c r="E20" s="257"/>
      <c r="F20" s="257"/>
    </row>
    <row r="21" spans="1:6" x14ac:dyDescent="0.25">
      <c r="A21" s="55"/>
      <c r="B21" s="55"/>
      <c r="C21" s="55"/>
      <c r="D21" s="55"/>
      <c r="E21" s="55"/>
      <c r="F21" s="55"/>
    </row>
    <row r="22" spans="1:6" x14ac:dyDescent="0.25">
      <c r="A22" s="55"/>
      <c r="B22" s="55"/>
      <c r="C22" s="55"/>
      <c r="D22" s="55"/>
      <c r="E22" s="55"/>
      <c r="F22" s="55"/>
    </row>
    <row r="23" spans="1:6" x14ac:dyDescent="0.25">
      <c r="A23" s="250" t="s">
        <v>119</v>
      </c>
      <c r="B23" s="250"/>
      <c r="C23" s="55"/>
      <c r="D23" s="55"/>
      <c r="E23" s="55"/>
      <c r="F23" s="55"/>
    </row>
    <row r="24" spans="1:6" x14ac:dyDescent="0.25">
      <c r="A24" s="55" t="s">
        <v>120</v>
      </c>
      <c r="B24" s="59">
        <v>0.03</v>
      </c>
      <c r="C24" s="55"/>
      <c r="D24" s="55"/>
      <c r="E24" s="55"/>
      <c r="F24" s="55"/>
    </row>
    <row r="25" spans="1:6" x14ac:dyDescent="0.25">
      <c r="A25" s="55" t="s">
        <v>121</v>
      </c>
      <c r="B25" s="59">
        <v>6.4999999999999997E-3</v>
      </c>
      <c r="C25" s="55"/>
      <c r="D25" s="55"/>
      <c r="E25" s="55"/>
      <c r="F25" s="55"/>
    </row>
    <row r="26" spans="1:6" x14ac:dyDescent="0.25">
      <c r="A26" s="55" t="s">
        <v>122</v>
      </c>
      <c r="B26" s="59">
        <v>0.03</v>
      </c>
      <c r="C26" s="55"/>
      <c r="D26" s="55"/>
      <c r="E26" s="55"/>
      <c r="F26" s="55"/>
    </row>
    <row r="27" spans="1:6" x14ac:dyDescent="0.25">
      <c r="A27" s="60" t="s">
        <v>123</v>
      </c>
      <c r="B27" s="61">
        <f>SUM(B24:B26)</f>
        <v>6.6500000000000004E-2</v>
      </c>
      <c r="C27" s="55"/>
      <c r="D27" s="55"/>
      <c r="E27" s="55"/>
      <c r="F27" s="55"/>
    </row>
    <row r="28" spans="1:6" x14ac:dyDescent="0.25">
      <c r="A28" s="55"/>
      <c r="B28" s="55"/>
      <c r="C28" s="55"/>
      <c r="D28" s="55"/>
      <c r="E28" s="55"/>
      <c r="F28" s="55"/>
    </row>
    <row r="29" spans="1:6" x14ac:dyDescent="0.25">
      <c r="A29" s="55"/>
      <c r="B29" s="55"/>
      <c r="C29" s="55"/>
      <c r="D29" s="55"/>
      <c r="E29" s="55"/>
      <c r="F29" s="55"/>
    </row>
    <row r="30" spans="1:6" x14ac:dyDescent="0.25">
      <c r="A30" s="251" t="s">
        <v>124</v>
      </c>
      <c r="B30" s="252" t="s">
        <v>125</v>
      </c>
      <c r="C30" s="252" t="s">
        <v>126</v>
      </c>
      <c r="D30" s="253" t="s">
        <v>127</v>
      </c>
      <c r="E30" s="253"/>
      <c r="F30" s="254"/>
    </row>
    <row r="31" spans="1:6" x14ac:dyDescent="0.25">
      <c r="A31" s="251"/>
      <c r="B31" s="252"/>
      <c r="C31" s="252"/>
      <c r="D31" s="62" t="s">
        <v>128</v>
      </c>
      <c r="E31" s="62" t="s">
        <v>129</v>
      </c>
      <c r="F31" s="63" t="s">
        <v>130</v>
      </c>
    </row>
    <row r="32" spans="1:6" x14ac:dyDescent="0.25">
      <c r="A32" s="64" t="s">
        <v>131</v>
      </c>
      <c r="B32" s="65">
        <v>1.4999999999999999E-2</v>
      </c>
      <c r="C32" s="69" t="str">
        <f>IF(AND(B32&gt;=D32,B32&lt;=F32),"OK!","Observar intervalo admissível!")</f>
        <v>OK!</v>
      </c>
      <c r="D32" s="67">
        <v>1.4999999999999999E-2</v>
      </c>
      <c r="E32" s="67">
        <v>3.4500000000000003E-2</v>
      </c>
      <c r="F32" s="67">
        <v>4.4900000000000002E-2</v>
      </c>
    </row>
    <row r="33" spans="1:6" x14ac:dyDescent="0.25">
      <c r="A33" s="64" t="s">
        <v>132</v>
      </c>
      <c r="B33" s="65">
        <v>3.0000000000000001E-3</v>
      </c>
      <c r="C33" s="69" t="str">
        <f>IF(AND(B33&gt;=D33,B33&lt;=F33),"OK!","Observar intervalo admissível!")</f>
        <v>OK!</v>
      </c>
      <c r="D33" s="67">
        <v>3.0000000000000001E-3</v>
      </c>
      <c r="E33" s="67">
        <v>4.7999999999999996E-3</v>
      </c>
      <c r="F33" s="67">
        <v>8.2000000000000007E-3</v>
      </c>
    </row>
    <row r="34" spans="1:6" x14ac:dyDescent="0.25">
      <c r="A34" s="64" t="s">
        <v>133</v>
      </c>
      <c r="B34" s="65">
        <v>5.5999999999999999E-3</v>
      </c>
      <c r="C34" s="69" t="str">
        <f>IF(AND(B34&gt;=D34,B34&lt;=F34),"OK!","Observar intervalo admissível!")</f>
        <v>OK!</v>
      </c>
      <c r="D34" s="67">
        <v>5.5999999999999999E-3</v>
      </c>
      <c r="E34" s="67">
        <v>8.5000000000000006E-3</v>
      </c>
      <c r="F34" s="67">
        <v>8.8999999999999999E-3</v>
      </c>
    </row>
    <row r="35" spans="1:6" x14ac:dyDescent="0.25">
      <c r="A35" s="64" t="s">
        <v>134</v>
      </c>
      <c r="B35" s="65">
        <v>8.5000000000000006E-3</v>
      </c>
      <c r="C35" s="69" t="str">
        <f>IF(AND(B35&gt;=D35,B35&lt;=F35),"OK!","Observar intervalo admissível!")</f>
        <v>OK!</v>
      </c>
      <c r="D35" s="67">
        <v>8.5000000000000006E-3</v>
      </c>
      <c r="E35" s="67">
        <v>8.5000000000000006E-3</v>
      </c>
      <c r="F35" s="67">
        <v>1.11E-2</v>
      </c>
    </row>
    <row r="36" spans="1:6" x14ac:dyDescent="0.25">
      <c r="A36" s="64" t="s">
        <v>135</v>
      </c>
      <c r="B36" s="65">
        <v>3.9899999999999998E-2</v>
      </c>
      <c r="C36" s="69" t="str">
        <f>IF(AND(B36&gt;=D36,B36&lt;=F36),"OK!","Observar intervalo admissível!")</f>
        <v>OK!</v>
      </c>
      <c r="D36" s="67">
        <v>3.5000000000000003E-2</v>
      </c>
      <c r="E36" s="67">
        <v>5.11E-2</v>
      </c>
      <c r="F36" s="67">
        <v>6.2199999999999998E-2</v>
      </c>
    </row>
    <row r="37" spans="1:6" x14ac:dyDescent="0.25">
      <c r="A37" s="64" t="s">
        <v>136</v>
      </c>
      <c r="B37" s="70">
        <f>B27</f>
        <v>6.6500000000000004E-2</v>
      </c>
      <c r="C37" s="165"/>
      <c r="D37" s="255">
        <f>B27</f>
        <v>6.6500000000000004E-2</v>
      </c>
      <c r="E37" s="256"/>
      <c r="F37" s="262"/>
    </row>
    <row r="38" spans="1:6" x14ac:dyDescent="0.25">
      <c r="A38" s="72" t="s">
        <v>137</v>
      </c>
      <c r="B38" s="90">
        <f>(((1+B32+B33+B34)*(1+B35)*(1+B36)/(1-B37)))-1</f>
        <v>0.14996185746116741</v>
      </c>
      <c r="C38" s="73" t="str">
        <f>IF(AND(B38&gt;=D38,B38&lt;=F38),"OK!","Corrigir parcelas")</f>
        <v>OK!</v>
      </c>
      <c r="D38" s="67">
        <v>0.111</v>
      </c>
      <c r="E38" s="67">
        <v>0.14019999999999999</v>
      </c>
      <c r="F38" s="68">
        <v>0.16800000000000001</v>
      </c>
    </row>
    <row r="39" spans="1:6" x14ac:dyDescent="0.25">
      <c r="A39" s="55"/>
      <c r="B39" s="55"/>
      <c r="C39" s="55"/>
      <c r="D39" s="55"/>
      <c r="E39" s="55"/>
      <c r="F39" s="55"/>
    </row>
    <row r="40" spans="1:6" x14ac:dyDescent="0.25">
      <c r="A40" s="55"/>
      <c r="B40" s="55"/>
      <c r="C40" s="55"/>
      <c r="D40" s="55"/>
      <c r="E40" s="55"/>
      <c r="F40" s="55"/>
    </row>
    <row r="41" spans="1:6" x14ac:dyDescent="0.25">
      <c r="A41" s="55"/>
      <c r="B41" s="55"/>
      <c r="C41" s="55"/>
      <c r="D41" s="55"/>
      <c r="E41" s="55"/>
      <c r="F41" s="55"/>
    </row>
    <row r="42" spans="1:6" x14ac:dyDescent="0.25">
      <c r="A42" s="247" t="s">
        <v>138</v>
      </c>
      <c r="B42" s="247"/>
      <c r="C42" s="247"/>
      <c r="D42" s="247"/>
      <c r="E42" s="247"/>
      <c r="F42" s="247"/>
    </row>
    <row r="43" spans="1:6" x14ac:dyDescent="0.25">
      <c r="A43" s="247"/>
      <c r="B43" s="247"/>
      <c r="C43" s="247"/>
      <c r="D43" s="247"/>
      <c r="E43" s="247"/>
      <c r="F43" s="247"/>
    </row>
    <row r="44" spans="1:6" x14ac:dyDescent="0.25">
      <c r="A44" s="74"/>
      <c r="B44" s="74"/>
      <c r="C44" s="74"/>
      <c r="D44" s="74"/>
      <c r="E44" s="74"/>
      <c r="F44" s="74"/>
    </row>
    <row r="45" spans="1:6" x14ac:dyDescent="0.25">
      <c r="A45" s="248" t="s">
        <v>139</v>
      </c>
      <c r="B45" s="248"/>
      <c r="C45" s="248"/>
      <c r="D45" s="248"/>
      <c r="E45" s="248"/>
      <c r="F45" s="248"/>
    </row>
    <row r="46" spans="1:6" x14ac:dyDescent="0.25">
      <c r="A46" s="249" t="s">
        <v>140</v>
      </c>
      <c r="B46" s="249"/>
      <c r="C46" s="249"/>
      <c r="D46" s="249"/>
      <c r="E46" s="249"/>
      <c r="F46" s="249"/>
    </row>
    <row r="47" spans="1:6" x14ac:dyDescent="0.25">
      <c r="A47" s="74"/>
      <c r="B47" s="74"/>
      <c r="C47" s="74"/>
      <c r="D47" s="74"/>
      <c r="E47" s="74"/>
      <c r="F47" s="74"/>
    </row>
    <row r="48" spans="1:6" x14ac:dyDescent="0.25">
      <c r="A48" s="75"/>
      <c r="B48" s="55" t="s">
        <v>141</v>
      </c>
      <c r="C48" s="55"/>
      <c r="D48" s="55"/>
      <c r="E48" s="55"/>
      <c r="F48" s="55"/>
    </row>
    <row r="49" spans="1:6" x14ac:dyDescent="0.25">
      <c r="A49" s="75"/>
      <c r="B49" s="55" t="s">
        <v>142</v>
      </c>
      <c r="C49" s="55"/>
      <c r="D49" s="55"/>
      <c r="E49" s="55"/>
      <c r="F49" s="55"/>
    </row>
    <row r="50" spans="1:6" x14ac:dyDescent="0.25">
      <c r="A50" s="76"/>
      <c r="B50" s="55" t="s">
        <v>143</v>
      </c>
      <c r="C50" s="55"/>
      <c r="D50" s="55"/>
      <c r="E50" s="55"/>
      <c r="F50" s="55"/>
    </row>
    <row r="51" spans="1:6" x14ac:dyDescent="0.25">
      <c r="A51" s="76" t="s">
        <v>144</v>
      </c>
      <c r="B51" s="55" t="s">
        <v>145</v>
      </c>
      <c r="C51" s="55"/>
      <c r="D51" s="55"/>
      <c r="E51" s="55"/>
      <c r="F51" s="55"/>
    </row>
    <row r="52" spans="1:6" x14ac:dyDescent="0.25">
      <c r="A52" s="75"/>
      <c r="B52" s="55" t="s">
        <v>146</v>
      </c>
      <c r="C52" s="55"/>
      <c r="D52" s="55"/>
      <c r="E52" s="55"/>
      <c r="F52" s="55"/>
    </row>
    <row r="53" spans="1:6" x14ac:dyDescent="0.25">
      <c r="A53" s="75"/>
      <c r="B53" s="55" t="s">
        <v>147</v>
      </c>
      <c r="C53" s="55"/>
      <c r="D53" s="55"/>
      <c r="E53" s="55"/>
      <c r="F53" s="55"/>
    </row>
    <row r="54" spans="1:6" x14ac:dyDescent="0.25">
      <c r="A54" s="75"/>
      <c r="B54" s="55" t="s">
        <v>148</v>
      </c>
      <c r="C54" s="55"/>
      <c r="D54" s="55"/>
      <c r="E54" s="55"/>
      <c r="F54" s="55"/>
    </row>
  </sheetData>
  <mergeCells count="22">
    <mergeCell ref="C14:F14"/>
    <mergeCell ref="B2:F2"/>
    <mergeCell ref="B3:F3"/>
    <mergeCell ref="B4:F4"/>
    <mergeCell ref="B5:F5"/>
    <mergeCell ref="C13:F13"/>
    <mergeCell ref="A15:A20"/>
    <mergeCell ref="C15:F15"/>
    <mergeCell ref="C16:F16"/>
    <mergeCell ref="C17:F17"/>
    <mergeCell ref="C18:F18"/>
    <mergeCell ref="C19:F19"/>
    <mergeCell ref="C20:F20"/>
    <mergeCell ref="A42:F43"/>
    <mergeCell ref="A45:F45"/>
    <mergeCell ref="A46:F46"/>
    <mergeCell ref="A23:B23"/>
    <mergeCell ref="A30:A31"/>
    <mergeCell ref="B30:B31"/>
    <mergeCell ref="C30:C31"/>
    <mergeCell ref="D30:F30"/>
    <mergeCell ref="D37:F37"/>
  </mergeCells>
  <pageMargins left="0.511811024" right="0.511811024" top="0.78740157499999996" bottom="0.78740157499999996" header="0.31496062000000002" footer="0.31496062000000002"/>
  <pageSetup paperSize="9" scale="65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B9035-93C8-4799-8DC3-0795189B27A9}">
  <sheetPr>
    <pageSetUpPr fitToPage="1"/>
  </sheetPr>
  <dimension ref="A1:K53"/>
  <sheetViews>
    <sheetView topLeftCell="A34" zoomScale="85" zoomScaleNormal="85" workbookViewId="0">
      <selection activeCell="O34" sqref="O34"/>
    </sheetView>
  </sheetViews>
  <sheetFormatPr defaultRowHeight="15" x14ac:dyDescent="0.25"/>
  <cols>
    <col min="1" max="1" width="6.28515625" customWidth="1"/>
    <col min="2" max="2" width="23.28515625" customWidth="1"/>
    <col min="3" max="3" width="10" customWidth="1"/>
    <col min="4" max="4" width="15.5703125" customWidth="1"/>
    <col min="5" max="5" width="80" customWidth="1"/>
    <col min="6" max="6" width="25" customWidth="1"/>
    <col min="7" max="9" width="10" customWidth="1"/>
    <col min="10" max="11" width="13" customWidth="1"/>
  </cols>
  <sheetData>
    <row r="1" spans="1:11" ht="5.0999999999999996" customHeight="1" x14ac:dyDescent="0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1" x14ac:dyDescent="0.25">
      <c r="A2" s="85" t="s">
        <v>460</v>
      </c>
      <c r="B2" s="86"/>
      <c r="C2" s="79"/>
      <c r="D2" s="79"/>
      <c r="E2" s="79"/>
      <c r="F2" s="79"/>
      <c r="G2" s="79"/>
      <c r="H2" s="79"/>
      <c r="I2" s="79"/>
      <c r="J2" s="79"/>
      <c r="K2" s="79"/>
    </row>
    <row r="3" spans="1:11" x14ac:dyDescent="0.25">
      <c r="A3" s="83" t="s">
        <v>475</v>
      </c>
      <c r="B3" s="84"/>
      <c r="C3" s="77"/>
      <c r="D3" s="77"/>
      <c r="E3" s="77"/>
      <c r="F3" s="77"/>
      <c r="G3" s="77"/>
      <c r="H3" s="77"/>
      <c r="I3" s="77"/>
      <c r="J3" s="77"/>
      <c r="K3" s="77"/>
    </row>
    <row r="4" spans="1:11" x14ac:dyDescent="0.25">
      <c r="A4" s="78" t="s">
        <v>171</v>
      </c>
      <c r="B4" s="77"/>
      <c r="C4" s="77"/>
      <c r="D4" s="77"/>
      <c r="E4" s="77"/>
      <c r="F4" s="77"/>
      <c r="G4" s="77"/>
      <c r="H4" s="77"/>
      <c r="I4" s="77"/>
      <c r="J4" s="77"/>
      <c r="K4" s="77"/>
    </row>
    <row r="5" spans="1:11" x14ac:dyDescent="0.25">
      <c r="A5" s="243" t="s">
        <v>174</v>
      </c>
      <c r="B5" s="244"/>
      <c r="C5" s="77"/>
      <c r="D5" s="77"/>
      <c r="E5" s="77"/>
      <c r="F5" s="77"/>
      <c r="G5" s="77"/>
      <c r="H5" s="77"/>
      <c r="I5" s="77"/>
      <c r="J5" s="77"/>
      <c r="K5" s="77"/>
    </row>
    <row r="6" spans="1:11" ht="20.100000000000001" customHeight="1" x14ac:dyDescent="0.4">
      <c r="A6" s="265" t="s">
        <v>175</v>
      </c>
      <c r="B6" s="266"/>
      <c r="C6" s="266"/>
      <c r="D6" s="77"/>
      <c r="E6" s="81" t="s">
        <v>226</v>
      </c>
      <c r="F6" s="77"/>
      <c r="G6" s="77"/>
      <c r="H6" s="77"/>
      <c r="I6" s="77"/>
      <c r="J6" s="77"/>
      <c r="K6" s="77"/>
    </row>
    <row r="7" spans="1:11" ht="44.25" customHeight="1" x14ac:dyDescent="0.25">
      <c r="A7" s="267" t="s">
        <v>508</v>
      </c>
      <c r="B7" s="268"/>
      <c r="C7" s="268"/>
      <c r="D7" s="80"/>
      <c r="E7" s="87" t="s">
        <v>480</v>
      </c>
      <c r="F7" s="80"/>
      <c r="G7" s="80"/>
      <c r="H7" s="80"/>
      <c r="I7" s="80"/>
      <c r="J7" s="80"/>
      <c r="K7" s="80"/>
    </row>
    <row r="8" spans="1:11" ht="5.0999999999999996" customHeight="1" x14ac:dyDescent="0.25">
      <c r="A8" s="193"/>
      <c r="B8" s="193"/>
      <c r="C8" s="193"/>
      <c r="D8" s="193"/>
      <c r="E8" s="193"/>
      <c r="F8" s="193"/>
      <c r="G8" s="193"/>
      <c r="H8" s="193"/>
      <c r="I8" s="193"/>
      <c r="J8" s="193"/>
      <c r="K8" s="193"/>
    </row>
    <row r="9" spans="1:11" ht="24.95" customHeight="1" x14ac:dyDescent="0.35">
      <c r="A9" s="215"/>
      <c r="B9" s="226"/>
      <c r="C9" s="215"/>
      <c r="D9" s="215"/>
      <c r="E9" s="225" t="s">
        <v>150</v>
      </c>
      <c r="F9" s="226"/>
      <c r="G9" s="215"/>
      <c r="H9" s="215"/>
      <c r="I9" s="226"/>
      <c r="J9" s="226"/>
      <c r="K9" s="222"/>
    </row>
    <row r="10" spans="1:11" x14ac:dyDescent="0.25">
      <c r="A10" s="215"/>
      <c r="B10" s="226"/>
      <c r="C10" s="215"/>
      <c r="D10" s="215"/>
      <c r="E10" s="226"/>
      <c r="F10" s="226"/>
      <c r="G10" s="215"/>
      <c r="H10" s="215"/>
      <c r="I10" s="226"/>
      <c r="J10" s="226"/>
      <c r="K10" s="222"/>
    </row>
    <row r="11" spans="1:11" ht="24.75" x14ac:dyDescent="0.25">
      <c r="A11" s="217"/>
      <c r="B11" s="227" t="s">
        <v>56</v>
      </c>
      <c r="C11" s="218" t="s">
        <v>57</v>
      </c>
      <c r="D11" s="218" t="s">
        <v>58</v>
      </c>
      <c r="E11" s="227" t="s">
        <v>2</v>
      </c>
      <c r="F11" s="227" t="s">
        <v>151</v>
      </c>
      <c r="G11" s="218"/>
      <c r="H11" s="218" t="s">
        <v>98</v>
      </c>
      <c r="I11" s="227" t="s">
        <v>152</v>
      </c>
      <c r="J11" s="227" t="s">
        <v>331</v>
      </c>
      <c r="K11" s="223" t="s">
        <v>32</v>
      </c>
    </row>
    <row r="12" spans="1:11" ht="50.1" customHeight="1" x14ac:dyDescent="0.25">
      <c r="A12" s="219" t="s">
        <v>373</v>
      </c>
      <c r="B12" s="228" t="s">
        <v>66</v>
      </c>
      <c r="C12" s="220" t="s">
        <v>68</v>
      </c>
      <c r="D12" s="220">
        <v>732</v>
      </c>
      <c r="E12" s="228" t="s">
        <v>355</v>
      </c>
      <c r="F12" s="228" t="s">
        <v>107</v>
      </c>
      <c r="G12" s="220"/>
      <c r="H12" s="220" t="s">
        <v>356</v>
      </c>
      <c r="I12" s="228">
        <v>1</v>
      </c>
      <c r="J12" s="228">
        <v>93.61</v>
      </c>
      <c r="K12" s="224">
        <v>93.61</v>
      </c>
    </row>
    <row r="13" spans="1:11" x14ac:dyDescent="0.25">
      <c r="A13" s="216" t="s">
        <v>332</v>
      </c>
      <c r="B13" s="229" t="s">
        <v>86</v>
      </c>
      <c r="C13" s="216" t="s">
        <v>478</v>
      </c>
      <c r="D13" s="216">
        <v>961</v>
      </c>
      <c r="E13" s="229" t="s">
        <v>374</v>
      </c>
      <c r="F13" s="263" t="s">
        <v>375</v>
      </c>
      <c r="G13" s="264"/>
      <c r="H13" s="216" t="s">
        <v>376</v>
      </c>
      <c r="I13" s="229">
        <v>0.65</v>
      </c>
      <c r="J13" s="229">
        <v>6.13</v>
      </c>
      <c r="K13" s="221">
        <v>3.98</v>
      </c>
    </row>
    <row r="14" spans="1:11" x14ac:dyDescent="0.25">
      <c r="A14" s="216" t="s">
        <v>332</v>
      </c>
      <c r="B14" s="229" t="s">
        <v>86</v>
      </c>
      <c r="C14" s="216" t="s">
        <v>478</v>
      </c>
      <c r="D14" s="216">
        <v>962</v>
      </c>
      <c r="E14" s="229" t="s">
        <v>377</v>
      </c>
      <c r="F14" s="263" t="s">
        <v>375</v>
      </c>
      <c r="G14" s="264"/>
      <c r="H14" s="216" t="s">
        <v>376</v>
      </c>
      <c r="I14" s="229">
        <v>0.65</v>
      </c>
      <c r="J14" s="229">
        <v>10.38</v>
      </c>
      <c r="K14" s="221">
        <v>6.74</v>
      </c>
    </row>
    <row r="15" spans="1:11" x14ac:dyDescent="0.25">
      <c r="A15" s="216" t="s">
        <v>332</v>
      </c>
      <c r="B15" s="229" t="s">
        <v>86</v>
      </c>
      <c r="C15" s="216" t="s">
        <v>478</v>
      </c>
      <c r="D15" s="216">
        <v>963</v>
      </c>
      <c r="E15" s="229" t="s">
        <v>378</v>
      </c>
      <c r="F15" s="263" t="s">
        <v>379</v>
      </c>
      <c r="G15" s="264"/>
      <c r="H15" s="216" t="s">
        <v>77</v>
      </c>
      <c r="I15" s="229">
        <v>3</v>
      </c>
      <c r="J15" s="229">
        <v>7.31</v>
      </c>
      <c r="K15" s="221">
        <v>21.93</v>
      </c>
    </row>
    <row r="16" spans="1:11" x14ac:dyDescent="0.25">
      <c r="A16" s="216" t="s">
        <v>332</v>
      </c>
      <c r="B16" s="229" t="s">
        <v>86</v>
      </c>
      <c r="C16" s="216" t="s">
        <v>478</v>
      </c>
      <c r="D16" s="216">
        <v>964</v>
      </c>
      <c r="E16" s="229" t="s">
        <v>380</v>
      </c>
      <c r="F16" s="263" t="s">
        <v>379</v>
      </c>
      <c r="G16" s="264"/>
      <c r="H16" s="216" t="s">
        <v>356</v>
      </c>
      <c r="I16" s="229">
        <v>1</v>
      </c>
      <c r="J16" s="229">
        <v>60.95</v>
      </c>
      <c r="K16" s="221">
        <v>60.95</v>
      </c>
    </row>
    <row r="17" spans="1:11" x14ac:dyDescent="0.25">
      <c r="A17" s="215"/>
      <c r="B17" s="226"/>
      <c r="C17" s="215"/>
      <c r="D17" s="215"/>
      <c r="E17" s="226"/>
      <c r="F17" s="226"/>
      <c r="G17" s="215"/>
      <c r="H17" s="215"/>
      <c r="I17" s="226"/>
      <c r="J17" s="226"/>
      <c r="K17" s="222"/>
    </row>
    <row r="18" spans="1:11" ht="24.75" x14ac:dyDescent="0.25">
      <c r="A18" s="217"/>
      <c r="B18" s="227" t="s">
        <v>56</v>
      </c>
      <c r="C18" s="218" t="s">
        <v>57</v>
      </c>
      <c r="D18" s="218" t="s">
        <v>58</v>
      </c>
      <c r="E18" s="227" t="s">
        <v>2</v>
      </c>
      <c r="F18" s="227" t="s">
        <v>151</v>
      </c>
      <c r="G18" s="218"/>
      <c r="H18" s="218" t="s">
        <v>98</v>
      </c>
      <c r="I18" s="227" t="s">
        <v>152</v>
      </c>
      <c r="J18" s="227" t="s">
        <v>331</v>
      </c>
      <c r="K18" s="223" t="s">
        <v>32</v>
      </c>
    </row>
    <row r="19" spans="1:11" ht="50.1" customHeight="1" x14ac:dyDescent="0.25">
      <c r="A19" s="219" t="s">
        <v>333</v>
      </c>
      <c r="B19" s="228" t="s">
        <v>66</v>
      </c>
      <c r="C19" s="220" t="s">
        <v>68</v>
      </c>
      <c r="D19" s="220">
        <v>831</v>
      </c>
      <c r="E19" s="228" t="s">
        <v>369</v>
      </c>
      <c r="F19" s="228"/>
      <c r="G19" s="220"/>
      <c r="H19" s="220" t="s">
        <v>432</v>
      </c>
      <c r="I19" s="228">
        <v>1</v>
      </c>
      <c r="J19" s="228">
        <v>16603.36</v>
      </c>
      <c r="K19" s="224">
        <v>16603.36</v>
      </c>
    </row>
    <row r="20" spans="1:11" x14ac:dyDescent="0.25">
      <c r="A20" s="216" t="s">
        <v>332</v>
      </c>
      <c r="B20" s="229" t="s">
        <v>86</v>
      </c>
      <c r="C20" s="216" t="s">
        <v>82</v>
      </c>
      <c r="D20" s="216" t="s">
        <v>358</v>
      </c>
      <c r="E20" s="229" t="s">
        <v>359</v>
      </c>
      <c r="F20" s="263" t="s">
        <v>375</v>
      </c>
      <c r="G20" s="264"/>
      <c r="H20" s="216" t="s">
        <v>360</v>
      </c>
      <c r="I20" s="229">
        <v>0.17</v>
      </c>
      <c r="J20" s="229">
        <v>8925.3346999999994</v>
      </c>
      <c r="K20" s="221">
        <v>1517.3</v>
      </c>
    </row>
    <row r="21" spans="1:11" x14ac:dyDescent="0.25">
      <c r="A21" s="216" t="s">
        <v>332</v>
      </c>
      <c r="B21" s="229" t="s">
        <v>86</v>
      </c>
      <c r="C21" s="216" t="s">
        <v>82</v>
      </c>
      <c r="D21" s="216" t="s">
        <v>361</v>
      </c>
      <c r="E21" s="229" t="s">
        <v>362</v>
      </c>
      <c r="F21" s="263" t="s">
        <v>375</v>
      </c>
      <c r="G21" s="264"/>
      <c r="H21" s="216" t="s">
        <v>360</v>
      </c>
      <c r="I21" s="229">
        <v>0.17</v>
      </c>
      <c r="J21" s="229">
        <v>6298.9472999999998</v>
      </c>
      <c r="K21" s="221">
        <v>1070.82</v>
      </c>
    </row>
    <row r="22" spans="1:11" x14ac:dyDescent="0.25">
      <c r="A22" s="216" t="s">
        <v>332</v>
      </c>
      <c r="B22" s="229" t="s">
        <v>86</v>
      </c>
      <c r="C22" s="216" t="s">
        <v>82</v>
      </c>
      <c r="D22" s="216" t="s">
        <v>363</v>
      </c>
      <c r="E22" s="229" t="s">
        <v>364</v>
      </c>
      <c r="F22" s="263" t="s">
        <v>375</v>
      </c>
      <c r="G22" s="264"/>
      <c r="H22" s="216" t="s">
        <v>360</v>
      </c>
      <c r="I22" s="229">
        <v>0.25</v>
      </c>
      <c r="J22" s="229">
        <v>37499.825599999996</v>
      </c>
      <c r="K22" s="221">
        <v>9374.9500000000007</v>
      </c>
    </row>
    <row r="23" spans="1:11" x14ac:dyDescent="0.25">
      <c r="A23" s="216" t="s">
        <v>332</v>
      </c>
      <c r="B23" s="229" t="s">
        <v>86</v>
      </c>
      <c r="C23" s="216" t="s">
        <v>82</v>
      </c>
      <c r="D23" s="216" t="s">
        <v>365</v>
      </c>
      <c r="E23" s="229" t="s">
        <v>366</v>
      </c>
      <c r="F23" s="263" t="s">
        <v>375</v>
      </c>
      <c r="G23" s="264"/>
      <c r="H23" s="216" t="s">
        <v>360</v>
      </c>
      <c r="I23" s="229">
        <v>0.15</v>
      </c>
      <c r="J23" s="229">
        <v>8955.9146999999994</v>
      </c>
      <c r="K23" s="221">
        <v>1343.38</v>
      </c>
    </row>
    <row r="24" spans="1:11" x14ac:dyDescent="0.25">
      <c r="A24" s="216" t="s">
        <v>332</v>
      </c>
      <c r="B24" s="229" t="s">
        <v>86</v>
      </c>
      <c r="C24" s="216" t="s">
        <v>82</v>
      </c>
      <c r="D24" s="216" t="s">
        <v>367</v>
      </c>
      <c r="E24" s="229" t="s">
        <v>368</v>
      </c>
      <c r="F24" s="263" t="s">
        <v>375</v>
      </c>
      <c r="G24" s="264"/>
      <c r="H24" s="216" t="s">
        <v>360</v>
      </c>
      <c r="I24" s="229">
        <v>0.15</v>
      </c>
      <c r="J24" s="229">
        <v>6749.9647000000004</v>
      </c>
      <c r="K24" s="221">
        <v>1012.49</v>
      </c>
    </row>
    <row r="25" spans="1:11" x14ac:dyDescent="0.25">
      <c r="A25" s="216" t="s">
        <v>332</v>
      </c>
      <c r="B25" s="229" t="s">
        <v>86</v>
      </c>
      <c r="C25" s="216" t="s">
        <v>68</v>
      </c>
      <c r="D25" s="216">
        <v>13</v>
      </c>
      <c r="E25" s="229" t="s">
        <v>454</v>
      </c>
      <c r="F25" s="263" t="s">
        <v>455</v>
      </c>
      <c r="G25" s="264"/>
      <c r="H25" s="216" t="s">
        <v>360</v>
      </c>
      <c r="I25" s="229">
        <v>0.2</v>
      </c>
      <c r="J25" s="229">
        <v>4216.6899999999996</v>
      </c>
      <c r="K25" s="221">
        <v>843.33</v>
      </c>
    </row>
    <row r="26" spans="1:11" ht="50.1" customHeight="1" x14ac:dyDescent="0.25">
      <c r="A26" s="216" t="s">
        <v>332</v>
      </c>
      <c r="B26" s="229" t="s">
        <v>86</v>
      </c>
      <c r="C26" s="216" t="s">
        <v>68</v>
      </c>
      <c r="D26" s="216">
        <v>14</v>
      </c>
      <c r="E26" s="229" t="s">
        <v>456</v>
      </c>
      <c r="F26" s="263" t="s">
        <v>455</v>
      </c>
      <c r="G26" s="264"/>
      <c r="H26" s="216" t="s">
        <v>360</v>
      </c>
      <c r="I26" s="229">
        <v>0.2</v>
      </c>
      <c r="J26" s="229">
        <v>7205.41</v>
      </c>
      <c r="K26" s="221">
        <v>1441.08</v>
      </c>
    </row>
    <row r="27" spans="1:11" x14ac:dyDescent="0.25">
      <c r="A27" s="215"/>
      <c r="B27" s="226"/>
      <c r="C27" s="215"/>
      <c r="D27" s="215"/>
      <c r="E27" s="226"/>
      <c r="F27" s="226"/>
      <c r="G27" s="215"/>
      <c r="H27" s="215"/>
      <c r="I27" s="226"/>
      <c r="J27" s="226"/>
      <c r="K27" s="222"/>
    </row>
    <row r="28" spans="1:11" ht="24.75" x14ac:dyDescent="0.25">
      <c r="A28" s="217"/>
      <c r="B28" s="227" t="s">
        <v>56</v>
      </c>
      <c r="C28" s="218" t="s">
        <v>57</v>
      </c>
      <c r="D28" s="218" t="s">
        <v>58</v>
      </c>
      <c r="E28" s="227" t="s">
        <v>2</v>
      </c>
      <c r="F28" s="227" t="s">
        <v>151</v>
      </c>
      <c r="G28" s="218"/>
      <c r="H28" s="218" t="s">
        <v>98</v>
      </c>
      <c r="I28" s="227" t="s">
        <v>152</v>
      </c>
      <c r="J28" s="227" t="s">
        <v>331</v>
      </c>
      <c r="K28" s="223" t="s">
        <v>32</v>
      </c>
    </row>
    <row r="29" spans="1:11" ht="15.75" x14ac:dyDescent="0.25">
      <c r="A29" s="219" t="s">
        <v>457</v>
      </c>
      <c r="B29" s="228" t="s">
        <v>66</v>
      </c>
      <c r="C29" s="220" t="s">
        <v>68</v>
      </c>
      <c r="D29" s="220">
        <v>85341</v>
      </c>
      <c r="E29" s="228" t="s">
        <v>107</v>
      </c>
      <c r="F29" s="228" t="s">
        <v>107</v>
      </c>
      <c r="G29" s="220"/>
      <c r="H29" s="220" t="s">
        <v>70</v>
      </c>
      <c r="I29" s="228">
        <v>1</v>
      </c>
      <c r="J29" s="228">
        <v>3377.89</v>
      </c>
      <c r="K29" s="224">
        <v>3377.89</v>
      </c>
    </row>
    <row r="30" spans="1:11" ht="50.1" customHeight="1" x14ac:dyDescent="0.25">
      <c r="A30" s="216" t="s">
        <v>332</v>
      </c>
      <c r="B30" s="229" t="s">
        <v>86</v>
      </c>
      <c r="C30" s="216" t="s">
        <v>82</v>
      </c>
      <c r="D30" s="216" t="s">
        <v>385</v>
      </c>
      <c r="E30" s="229" t="s">
        <v>386</v>
      </c>
      <c r="F30" s="263" t="s">
        <v>379</v>
      </c>
      <c r="G30" s="264"/>
      <c r="H30" s="216" t="s">
        <v>94</v>
      </c>
      <c r="I30" s="229">
        <v>1.4E-2</v>
      </c>
      <c r="J30" s="229">
        <v>107709.307</v>
      </c>
      <c r="K30" s="221">
        <v>1507.93</v>
      </c>
    </row>
    <row r="31" spans="1:11" x14ac:dyDescent="0.25">
      <c r="A31" s="216" t="s">
        <v>332</v>
      </c>
      <c r="B31" s="229" t="s">
        <v>86</v>
      </c>
      <c r="C31" s="216" t="s">
        <v>82</v>
      </c>
      <c r="D31" s="216" t="s">
        <v>387</v>
      </c>
      <c r="E31" s="229" t="s">
        <v>388</v>
      </c>
      <c r="F31" s="263" t="s">
        <v>379</v>
      </c>
      <c r="G31" s="264"/>
      <c r="H31" s="216" t="s">
        <v>94</v>
      </c>
      <c r="I31" s="229">
        <v>1.4E-2</v>
      </c>
      <c r="J31" s="229">
        <v>133569.10930000001</v>
      </c>
      <c r="K31" s="221">
        <v>1869.96</v>
      </c>
    </row>
    <row r="32" spans="1:11" x14ac:dyDescent="0.25">
      <c r="A32" s="215"/>
      <c r="B32" s="226"/>
      <c r="C32" s="215"/>
      <c r="D32" s="215"/>
      <c r="E32" s="226"/>
      <c r="F32" s="226"/>
      <c r="G32" s="215"/>
      <c r="H32" s="215"/>
      <c r="I32" s="226"/>
      <c r="J32" s="226"/>
      <c r="K32" s="222"/>
    </row>
    <row r="33" spans="1:11" ht="24.75" x14ac:dyDescent="0.25">
      <c r="A33" s="217"/>
      <c r="B33" s="227" t="s">
        <v>56</v>
      </c>
      <c r="C33" s="218" t="s">
        <v>57</v>
      </c>
      <c r="D33" s="218" t="s">
        <v>58</v>
      </c>
      <c r="E33" s="227" t="s">
        <v>2</v>
      </c>
      <c r="F33" s="227" t="s">
        <v>151</v>
      </c>
      <c r="G33" s="218"/>
      <c r="H33" s="218" t="s">
        <v>98</v>
      </c>
      <c r="I33" s="227" t="s">
        <v>152</v>
      </c>
      <c r="J33" s="227" t="s">
        <v>331</v>
      </c>
      <c r="K33" s="223" t="s">
        <v>32</v>
      </c>
    </row>
    <row r="34" spans="1:11" ht="50.1" customHeight="1" x14ac:dyDescent="0.25">
      <c r="A34" s="219" t="s">
        <v>458</v>
      </c>
      <c r="B34" s="228" t="s">
        <v>66</v>
      </c>
      <c r="C34" s="220" t="s">
        <v>68</v>
      </c>
      <c r="D34" s="220">
        <v>85340</v>
      </c>
      <c r="E34" s="228" t="s">
        <v>357</v>
      </c>
      <c r="F34" s="228" t="s">
        <v>107</v>
      </c>
      <c r="G34" s="220"/>
      <c r="H34" s="220" t="s">
        <v>94</v>
      </c>
      <c r="I34" s="228">
        <v>1</v>
      </c>
      <c r="J34" s="228">
        <v>6384.18</v>
      </c>
      <c r="K34" s="224">
        <v>6384.18</v>
      </c>
    </row>
    <row r="35" spans="1:11" ht="24.75" x14ac:dyDescent="0.25">
      <c r="A35" s="216" t="s">
        <v>332</v>
      </c>
      <c r="B35" s="229" t="s">
        <v>153</v>
      </c>
      <c r="C35" s="216" t="s">
        <v>82</v>
      </c>
      <c r="D35" s="216">
        <v>5915327</v>
      </c>
      <c r="E35" s="229" t="s">
        <v>154</v>
      </c>
      <c r="F35" s="263"/>
      <c r="G35" s="264"/>
      <c r="H35" s="216" t="s">
        <v>155</v>
      </c>
      <c r="I35" s="229">
        <v>80</v>
      </c>
      <c r="J35" s="229">
        <v>73.12</v>
      </c>
      <c r="K35" s="221">
        <v>5849.6</v>
      </c>
    </row>
    <row r="36" spans="1:11" ht="24.75" x14ac:dyDescent="0.25">
      <c r="A36" s="216" t="s">
        <v>332</v>
      </c>
      <c r="B36" s="229" t="s">
        <v>153</v>
      </c>
      <c r="C36" s="216" t="s">
        <v>82</v>
      </c>
      <c r="D36" s="216">
        <v>5901638</v>
      </c>
      <c r="E36" s="229" t="s">
        <v>381</v>
      </c>
      <c r="F36" s="263"/>
      <c r="G36" s="264"/>
      <c r="H36" s="216" t="s">
        <v>370</v>
      </c>
      <c r="I36" s="229">
        <v>80</v>
      </c>
      <c r="J36" s="229">
        <v>1.02</v>
      </c>
      <c r="K36" s="221">
        <v>81.599999999999994</v>
      </c>
    </row>
    <row r="37" spans="1:11" x14ac:dyDescent="0.25">
      <c r="A37" s="216" t="s">
        <v>332</v>
      </c>
      <c r="B37" s="229" t="s">
        <v>153</v>
      </c>
      <c r="C37" s="216" t="s">
        <v>82</v>
      </c>
      <c r="D37" s="216">
        <v>5915468</v>
      </c>
      <c r="E37" s="229" t="s">
        <v>382</v>
      </c>
      <c r="F37" s="263" t="s">
        <v>383</v>
      </c>
      <c r="G37" s="264"/>
      <c r="H37" s="216" t="s">
        <v>370</v>
      </c>
      <c r="I37" s="229">
        <v>120</v>
      </c>
      <c r="J37" s="229">
        <v>1.95</v>
      </c>
      <c r="K37" s="221">
        <v>234</v>
      </c>
    </row>
    <row r="38" spans="1:11" ht="50.1" customHeight="1" x14ac:dyDescent="0.25">
      <c r="A38" s="216" t="s">
        <v>332</v>
      </c>
      <c r="B38" s="229" t="s">
        <v>153</v>
      </c>
      <c r="C38" s="216" t="s">
        <v>82</v>
      </c>
      <c r="D38" s="216">
        <v>5915012</v>
      </c>
      <c r="E38" s="229" t="s">
        <v>384</v>
      </c>
      <c r="F38" s="263" t="s">
        <v>383</v>
      </c>
      <c r="G38" s="264"/>
      <c r="H38" s="216" t="s">
        <v>370</v>
      </c>
      <c r="I38" s="229">
        <v>80</v>
      </c>
      <c r="J38" s="229">
        <v>2.73</v>
      </c>
      <c r="K38" s="221">
        <v>218.4</v>
      </c>
    </row>
    <row r="39" spans="1:11" x14ac:dyDescent="0.25">
      <c r="A39" s="215"/>
      <c r="B39" s="226"/>
      <c r="C39" s="215"/>
      <c r="D39" s="215"/>
      <c r="E39" s="226"/>
      <c r="F39" s="226"/>
      <c r="G39" s="215"/>
      <c r="H39" s="215"/>
      <c r="I39" s="226"/>
      <c r="J39" s="226"/>
      <c r="K39" s="222"/>
    </row>
    <row r="40" spans="1:11" ht="24.75" x14ac:dyDescent="0.25">
      <c r="A40" s="217"/>
      <c r="B40" s="227" t="s">
        <v>56</v>
      </c>
      <c r="C40" s="218" t="s">
        <v>57</v>
      </c>
      <c r="D40" s="218" t="s">
        <v>58</v>
      </c>
      <c r="E40" s="227" t="s">
        <v>2</v>
      </c>
      <c r="F40" s="227" t="s">
        <v>151</v>
      </c>
      <c r="G40" s="218"/>
      <c r="H40" s="218" t="s">
        <v>98</v>
      </c>
      <c r="I40" s="227" t="s">
        <v>152</v>
      </c>
      <c r="J40" s="227" t="s">
        <v>331</v>
      </c>
      <c r="K40" s="223" t="s">
        <v>32</v>
      </c>
    </row>
    <row r="41" spans="1:11" ht="31.5" x14ac:dyDescent="0.25">
      <c r="A41" s="219" t="s">
        <v>522</v>
      </c>
      <c r="B41" s="228" t="s">
        <v>66</v>
      </c>
      <c r="C41" s="220" t="s">
        <v>68</v>
      </c>
      <c r="D41" s="220">
        <v>85338</v>
      </c>
      <c r="E41" s="228" t="s">
        <v>481</v>
      </c>
      <c r="F41" s="228" t="s">
        <v>104</v>
      </c>
      <c r="G41" s="220"/>
      <c r="H41" s="220" t="s">
        <v>77</v>
      </c>
      <c r="I41" s="228">
        <v>1</v>
      </c>
      <c r="J41" s="228">
        <v>476.07</v>
      </c>
      <c r="K41" s="224">
        <v>476.07</v>
      </c>
    </row>
    <row r="42" spans="1:11" x14ac:dyDescent="0.25">
      <c r="A42" s="216" t="s">
        <v>332</v>
      </c>
      <c r="B42" s="229" t="s">
        <v>86</v>
      </c>
      <c r="C42" s="216" t="s">
        <v>82</v>
      </c>
      <c r="D42" s="216" t="s">
        <v>523</v>
      </c>
      <c r="E42" s="229" t="s">
        <v>524</v>
      </c>
      <c r="F42" s="263" t="s">
        <v>379</v>
      </c>
      <c r="G42" s="264"/>
      <c r="H42" s="216" t="s">
        <v>173</v>
      </c>
      <c r="I42" s="229">
        <v>1</v>
      </c>
      <c r="J42" s="229">
        <v>188.76740000000001</v>
      </c>
      <c r="K42" s="221">
        <v>188.76</v>
      </c>
    </row>
    <row r="43" spans="1:11" ht="24.75" x14ac:dyDescent="0.25">
      <c r="A43" s="216" t="s">
        <v>332</v>
      </c>
      <c r="B43" s="229" t="s">
        <v>86</v>
      </c>
      <c r="C43" s="216" t="s">
        <v>433</v>
      </c>
      <c r="D43" s="216">
        <v>1524</v>
      </c>
      <c r="E43" s="229" t="s">
        <v>525</v>
      </c>
      <c r="F43" s="263" t="s">
        <v>379</v>
      </c>
      <c r="G43" s="264"/>
      <c r="H43" s="216" t="s">
        <v>434</v>
      </c>
      <c r="I43" s="229">
        <v>0.35</v>
      </c>
      <c r="J43" s="229">
        <v>810.53</v>
      </c>
      <c r="K43" s="221">
        <v>283.68</v>
      </c>
    </row>
    <row r="44" spans="1:11" ht="36.75" x14ac:dyDescent="0.25">
      <c r="A44" s="216" t="s">
        <v>332</v>
      </c>
      <c r="B44" s="229" t="s">
        <v>153</v>
      </c>
      <c r="C44" s="216" t="s">
        <v>433</v>
      </c>
      <c r="D44" s="216">
        <v>102279</v>
      </c>
      <c r="E44" s="229" t="s">
        <v>526</v>
      </c>
      <c r="F44" s="263" t="s">
        <v>527</v>
      </c>
      <c r="G44" s="264"/>
      <c r="H44" s="216" t="s">
        <v>434</v>
      </c>
      <c r="I44" s="229">
        <v>0.4</v>
      </c>
      <c r="J44" s="229">
        <v>9.0500000000000007</v>
      </c>
      <c r="K44" s="221">
        <v>3.62</v>
      </c>
    </row>
    <row r="45" spans="1:11" x14ac:dyDescent="0.25">
      <c r="A45" s="215"/>
      <c r="B45" s="226"/>
      <c r="C45" s="215"/>
      <c r="D45" s="215"/>
      <c r="E45" s="226"/>
      <c r="F45" s="226"/>
      <c r="G45" s="215"/>
      <c r="H45" s="215"/>
      <c r="I45" s="226"/>
      <c r="J45" s="226"/>
      <c r="K45" s="222"/>
    </row>
    <row r="46" spans="1:11" ht="24.75" x14ac:dyDescent="0.25">
      <c r="A46" s="217"/>
      <c r="B46" s="227" t="s">
        <v>56</v>
      </c>
      <c r="C46" s="218" t="s">
        <v>57</v>
      </c>
      <c r="D46" s="218" t="s">
        <v>58</v>
      </c>
      <c r="E46" s="227" t="s">
        <v>2</v>
      </c>
      <c r="F46" s="227" t="s">
        <v>151</v>
      </c>
      <c r="G46" s="218"/>
      <c r="H46" s="218" t="s">
        <v>98</v>
      </c>
      <c r="I46" s="227" t="s">
        <v>152</v>
      </c>
      <c r="J46" s="227" t="s">
        <v>331</v>
      </c>
      <c r="K46" s="223" t="s">
        <v>32</v>
      </c>
    </row>
    <row r="47" spans="1:11" ht="31.5" x14ac:dyDescent="0.25">
      <c r="A47" s="219" t="s">
        <v>459</v>
      </c>
      <c r="B47" s="228" t="s">
        <v>66</v>
      </c>
      <c r="C47" s="220" t="s">
        <v>68</v>
      </c>
      <c r="D47" s="220">
        <v>85339</v>
      </c>
      <c r="E47" s="228" t="s">
        <v>353</v>
      </c>
      <c r="F47" s="228" t="s">
        <v>104</v>
      </c>
      <c r="G47" s="220"/>
      <c r="H47" s="220" t="s">
        <v>173</v>
      </c>
      <c r="I47" s="228">
        <v>1</v>
      </c>
      <c r="J47" s="228">
        <v>26.28</v>
      </c>
      <c r="K47" s="224">
        <v>26.28</v>
      </c>
    </row>
    <row r="48" spans="1:11" x14ac:dyDescent="0.25">
      <c r="A48" s="216" t="s">
        <v>332</v>
      </c>
      <c r="B48" s="229" t="s">
        <v>86</v>
      </c>
      <c r="C48" s="216" t="s">
        <v>82</v>
      </c>
      <c r="D48" s="216" t="s">
        <v>392</v>
      </c>
      <c r="E48" s="229" t="s">
        <v>393</v>
      </c>
      <c r="F48" s="263" t="s">
        <v>375</v>
      </c>
      <c r="G48" s="264"/>
      <c r="H48" s="216" t="s">
        <v>391</v>
      </c>
      <c r="I48" s="229">
        <v>1.4800000000000001E-2</v>
      </c>
      <c r="J48" s="229">
        <v>40.707099999999997</v>
      </c>
      <c r="K48" s="221">
        <v>0.6</v>
      </c>
    </row>
    <row r="49" spans="1:11" x14ac:dyDescent="0.25">
      <c r="A49" s="216" t="s">
        <v>332</v>
      </c>
      <c r="B49" s="229" t="s">
        <v>86</v>
      </c>
      <c r="C49" s="216" t="s">
        <v>82</v>
      </c>
      <c r="D49" s="216" t="s">
        <v>389</v>
      </c>
      <c r="E49" s="229" t="s">
        <v>390</v>
      </c>
      <c r="F49" s="263" t="s">
        <v>375</v>
      </c>
      <c r="G49" s="264"/>
      <c r="H49" s="216" t="s">
        <v>391</v>
      </c>
      <c r="I49" s="229">
        <v>4.8999999999999998E-3</v>
      </c>
      <c r="J49" s="229">
        <v>30.849299999999999</v>
      </c>
      <c r="K49" s="221">
        <v>0.15</v>
      </c>
    </row>
    <row r="50" spans="1:11" x14ac:dyDescent="0.25">
      <c r="A50" s="216" t="s">
        <v>332</v>
      </c>
      <c r="B50" s="229" t="s">
        <v>86</v>
      </c>
      <c r="C50" s="216" t="s">
        <v>82</v>
      </c>
      <c r="D50" s="216" t="s">
        <v>394</v>
      </c>
      <c r="E50" s="229" t="s">
        <v>395</v>
      </c>
      <c r="F50" s="263" t="s">
        <v>379</v>
      </c>
      <c r="G50" s="264"/>
      <c r="H50" s="216" t="s">
        <v>173</v>
      </c>
      <c r="I50" s="229">
        <v>1.0029999999999999</v>
      </c>
      <c r="J50" s="229">
        <v>25.459399999999999</v>
      </c>
      <c r="K50" s="221">
        <v>25.53</v>
      </c>
    </row>
    <row r="51" spans="1:11" x14ac:dyDescent="0.25">
      <c r="A51" s="215"/>
      <c r="B51" s="226"/>
      <c r="C51" s="215"/>
      <c r="D51" s="215"/>
      <c r="E51" s="226"/>
      <c r="F51" s="226"/>
      <c r="G51" s="215"/>
      <c r="H51" s="215"/>
      <c r="I51" s="226"/>
      <c r="J51" s="226"/>
      <c r="K51" s="222"/>
    </row>
    <row r="52" spans="1:11" x14ac:dyDescent="0.25">
      <c r="A52" s="215"/>
      <c r="B52" s="226"/>
      <c r="C52" s="215"/>
      <c r="D52" s="215"/>
      <c r="E52" s="226"/>
      <c r="F52" s="226"/>
      <c r="G52" s="215"/>
      <c r="H52" s="215"/>
      <c r="I52" s="226"/>
      <c r="J52" s="226"/>
      <c r="K52" s="222"/>
    </row>
    <row r="53" spans="1:11" x14ac:dyDescent="0.25">
      <c r="A53" s="215"/>
      <c r="B53" s="226"/>
      <c r="C53" s="215"/>
      <c r="D53" s="215"/>
      <c r="E53" s="226"/>
      <c r="F53" s="226"/>
      <c r="G53" s="215"/>
      <c r="H53" s="215"/>
      <c r="I53" s="226"/>
      <c r="J53" s="226"/>
      <c r="K53" s="222"/>
    </row>
  </sheetData>
  <mergeCells count="26">
    <mergeCell ref="F48:G48"/>
    <mergeCell ref="F49:G49"/>
    <mergeCell ref="F50:G50"/>
    <mergeCell ref="A6:C6"/>
    <mergeCell ref="A5:B5"/>
    <mergeCell ref="A7:C7"/>
    <mergeCell ref="F37:G37"/>
    <mergeCell ref="F38:G38"/>
    <mergeCell ref="F42:G42"/>
    <mergeCell ref="F43:G43"/>
    <mergeCell ref="F44:G44"/>
    <mergeCell ref="F13:G13"/>
    <mergeCell ref="F14:G14"/>
    <mergeCell ref="F15:G15"/>
    <mergeCell ref="F16:G16"/>
    <mergeCell ref="F36:G36"/>
    <mergeCell ref="F20:G20"/>
    <mergeCell ref="F21:G21"/>
    <mergeCell ref="F22:G22"/>
    <mergeCell ref="F23:G23"/>
    <mergeCell ref="F24:G24"/>
    <mergeCell ref="F25:G25"/>
    <mergeCell ref="F26:G26"/>
    <mergeCell ref="F30:G30"/>
    <mergeCell ref="F31:G31"/>
    <mergeCell ref="F35:G35"/>
  </mergeCells>
  <pageMargins left="0.511811024" right="0.511811024" top="0.78740157499999996" bottom="0.78740157499999996" header="0.31496062000000002" footer="0.31496062000000002"/>
  <pageSetup paperSize="9" scale="64" fitToHeight="0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08EFD-6A1C-464F-B527-E4F8E49D2BC4}">
  <sheetPr>
    <pageSetUpPr fitToPage="1"/>
  </sheetPr>
  <dimension ref="A1:N92"/>
  <sheetViews>
    <sheetView zoomScale="70" zoomScaleNormal="70" zoomScaleSheetLayoutView="85" workbookViewId="0">
      <selection activeCell="N11" sqref="N11"/>
    </sheetView>
  </sheetViews>
  <sheetFormatPr defaultRowHeight="15" x14ac:dyDescent="0.25"/>
  <cols>
    <col min="1" max="1" width="7.5703125" customWidth="1"/>
    <col min="2" max="4" width="13" customWidth="1"/>
    <col min="5" max="5" width="86" bestFit="1" customWidth="1"/>
    <col min="6" max="6" width="10" customWidth="1"/>
    <col min="7" max="7" width="12.42578125" bestFit="1" customWidth="1"/>
    <col min="8" max="9" width="11.140625" customWidth="1"/>
    <col min="10" max="12" width="15.28515625" bestFit="1" customWidth="1"/>
    <col min="13" max="13" width="17" customWidth="1"/>
    <col min="14" max="14" width="20.42578125" customWidth="1"/>
  </cols>
  <sheetData>
    <row r="1" spans="1:14" ht="5.0999999999999996" customHeight="1" x14ac:dyDescent="0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</row>
    <row r="2" spans="1:14" x14ac:dyDescent="0.25">
      <c r="A2" s="85" t="s">
        <v>460</v>
      </c>
      <c r="B2" s="86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4" x14ac:dyDescent="0.25">
      <c r="A3" s="93" t="s">
        <v>476</v>
      </c>
      <c r="B3" s="84"/>
      <c r="C3" s="77"/>
      <c r="D3" s="77"/>
      <c r="E3" s="77"/>
      <c r="F3" s="77"/>
      <c r="G3" s="77"/>
      <c r="H3" s="77"/>
      <c r="I3" s="77"/>
      <c r="J3" s="77"/>
      <c r="K3" s="77"/>
      <c r="L3" s="77"/>
    </row>
    <row r="4" spans="1:14" ht="26.25" x14ac:dyDescent="0.4">
      <c r="A4" s="78" t="s">
        <v>171</v>
      </c>
      <c r="B4" s="77"/>
      <c r="C4" s="77"/>
      <c r="D4" s="77"/>
      <c r="E4" s="81" t="s">
        <v>172</v>
      </c>
      <c r="F4" s="77"/>
      <c r="G4" s="77"/>
      <c r="H4" s="77"/>
      <c r="I4" s="77"/>
      <c r="J4" s="77"/>
      <c r="K4" s="77"/>
      <c r="L4" s="77"/>
    </row>
    <row r="5" spans="1:14" ht="20.100000000000001" customHeight="1" x14ac:dyDescent="0.25">
      <c r="A5" s="78" t="s">
        <v>174</v>
      </c>
      <c r="B5" s="77"/>
      <c r="C5" s="77"/>
      <c r="D5" s="77"/>
      <c r="E5" s="82" t="s">
        <v>480</v>
      </c>
      <c r="F5" s="77"/>
      <c r="G5" s="77"/>
      <c r="H5" s="77"/>
      <c r="I5" s="77"/>
      <c r="J5" s="77"/>
      <c r="K5" s="77"/>
      <c r="L5" s="77"/>
    </row>
    <row r="6" spans="1:14" x14ac:dyDescent="0.25">
      <c r="A6" s="78" t="s">
        <v>175</v>
      </c>
      <c r="B6" s="77"/>
      <c r="C6" s="77"/>
      <c r="D6" s="77"/>
      <c r="E6" s="82"/>
      <c r="F6" s="77"/>
      <c r="G6" s="77"/>
      <c r="H6" s="77"/>
      <c r="I6" s="77"/>
      <c r="J6" s="77"/>
      <c r="K6" s="77"/>
      <c r="L6" s="77"/>
    </row>
    <row r="7" spans="1:14" ht="62.25" customHeight="1" x14ac:dyDescent="0.25">
      <c r="A7" s="269" t="s">
        <v>508</v>
      </c>
      <c r="B7" s="270"/>
      <c r="C7" s="80"/>
      <c r="D7" s="80"/>
      <c r="E7" s="80"/>
      <c r="F7" s="80"/>
      <c r="G7" s="80"/>
      <c r="H7" s="80"/>
      <c r="I7" s="80"/>
      <c r="J7" s="80"/>
      <c r="K7" s="80"/>
      <c r="L7" s="80"/>
    </row>
    <row r="8" spans="1:14" ht="5.0999999999999996" customHeight="1" x14ac:dyDescent="0.25">
      <c r="A8" s="193"/>
      <c r="B8" s="193"/>
      <c r="C8" s="193"/>
      <c r="D8" s="193"/>
      <c r="E8" s="193"/>
      <c r="F8" s="193"/>
      <c r="G8" s="193"/>
      <c r="H8" s="193"/>
      <c r="I8" s="193"/>
      <c r="J8" s="193"/>
      <c r="K8" s="193"/>
      <c r="L8" s="193"/>
    </row>
    <row r="9" spans="1:14" ht="20.100000000000001" customHeight="1" x14ac:dyDescent="0.25">
      <c r="A9" s="180" t="s">
        <v>1</v>
      </c>
      <c r="B9" s="180" t="s">
        <v>56</v>
      </c>
      <c r="C9" s="180" t="s">
        <v>57</v>
      </c>
      <c r="D9" s="180" t="s">
        <v>58</v>
      </c>
      <c r="E9" s="181" t="s">
        <v>2</v>
      </c>
      <c r="F9" s="180" t="s">
        <v>59</v>
      </c>
      <c r="G9" s="180" t="s">
        <v>60</v>
      </c>
      <c r="H9" s="182" t="s">
        <v>61</v>
      </c>
      <c r="I9" s="182" t="s">
        <v>109</v>
      </c>
      <c r="J9" s="182" t="s">
        <v>62</v>
      </c>
      <c r="K9" s="182" t="s">
        <v>63</v>
      </c>
      <c r="L9" s="182" t="s">
        <v>32</v>
      </c>
    </row>
    <row r="10" spans="1:14" ht="15.75" x14ac:dyDescent="0.25">
      <c r="A10" s="183" t="s">
        <v>64</v>
      </c>
      <c r="B10" s="183"/>
      <c r="C10" s="183"/>
      <c r="D10" s="183"/>
      <c r="E10" s="184" t="s">
        <v>179</v>
      </c>
      <c r="F10" s="183"/>
      <c r="G10" s="183"/>
      <c r="H10" s="185"/>
      <c r="I10" s="185"/>
      <c r="J10" s="185"/>
      <c r="K10" s="185"/>
      <c r="L10" s="185">
        <v>100175.84</v>
      </c>
    </row>
    <row r="11" spans="1:14" ht="24.95" customHeight="1" x14ac:dyDescent="0.25">
      <c r="A11" s="186" t="s">
        <v>65</v>
      </c>
      <c r="B11" s="186" t="s">
        <v>66</v>
      </c>
      <c r="C11" s="186" t="s">
        <v>478</v>
      </c>
      <c r="D11" s="186">
        <v>732</v>
      </c>
      <c r="E11" s="187" t="s">
        <v>355</v>
      </c>
      <c r="F11" s="186" t="s">
        <v>356</v>
      </c>
      <c r="G11" s="186">
        <v>2.88</v>
      </c>
      <c r="H11" s="188">
        <v>76.790000000000006</v>
      </c>
      <c r="I11" s="189">
        <v>0.21909999999999999</v>
      </c>
      <c r="J11" s="188">
        <v>93.61</v>
      </c>
      <c r="K11" s="188">
        <v>221.15</v>
      </c>
      <c r="L11" s="188">
        <v>269.58999999999997</v>
      </c>
    </row>
    <row r="12" spans="1:14" x14ac:dyDescent="0.25">
      <c r="A12" s="186" t="s">
        <v>67</v>
      </c>
      <c r="B12" s="186" t="s">
        <v>66</v>
      </c>
      <c r="C12" s="186" t="s">
        <v>478</v>
      </c>
      <c r="D12" s="186">
        <v>831</v>
      </c>
      <c r="E12" s="187" t="s">
        <v>369</v>
      </c>
      <c r="F12" s="186" t="s">
        <v>432</v>
      </c>
      <c r="G12" s="186">
        <v>5</v>
      </c>
      <c r="H12" s="188">
        <v>13619.36</v>
      </c>
      <c r="I12" s="189">
        <v>0.21909999999999999</v>
      </c>
      <c r="J12" s="188">
        <v>16603.36</v>
      </c>
      <c r="K12" s="188">
        <v>68096.800000000003</v>
      </c>
      <c r="L12" s="188">
        <v>83016.800000000003</v>
      </c>
    </row>
    <row r="13" spans="1:14" x14ac:dyDescent="0.25">
      <c r="A13" s="186" t="s">
        <v>69</v>
      </c>
      <c r="B13" s="186" t="s">
        <v>66</v>
      </c>
      <c r="C13" s="186" t="s">
        <v>68</v>
      </c>
      <c r="D13" s="186">
        <v>85341</v>
      </c>
      <c r="E13" s="187" t="s">
        <v>107</v>
      </c>
      <c r="F13" s="186" t="s">
        <v>70</v>
      </c>
      <c r="G13" s="186">
        <v>5</v>
      </c>
      <c r="H13" s="188">
        <v>2770.81</v>
      </c>
      <c r="I13" s="189">
        <v>0.21909999999999999</v>
      </c>
      <c r="J13" s="188">
        <v>3377.89</v>
      </c>
      <c r="K13" s="188">
        <v>13854.05</v>
      </c>
      <c r="L13" s="188">
        <v>16889.45</v>
      </c>
    </row>
    <row r="14" spans="1:14" ht="15.75" x14ac:dyDescent="0.25">
      <c r="A14" s="183" t="s">
        <v>71</v>
      </c>
      <c r="B14" s="183"/>
      <c r="C14" s="183"/>
      <c r="D14" s="183"/>
      <c r="E14" s="184" t="s">
        <v>411</v>
      </c>
      <c r="F14" s="183"/>
      <c r="G14" s="183"/>
      <c r="H14" s="185"/>
      <c r="I14" s="185"/>
      <c r="J14" s="185"/>
      <c r="K14" s="185"/>
      <c r="L14" s="185">
        <v>6384.18</v>
      </c>
    </row>
    <row r="15" spans="1:14" x14ac:dyDescent="0.25">
      <c r="A15" s="186" t="s">
        <v>72</v>
      </c>
      <c r="B15" s="186" t="s">
        <v>66</v>
      </c>
      <c r="C15" s="186" t="s">
        <v>68</v>
      </c>
      <c r="D15" s="186">
        <v>85340</v>
      </c>
      <c r="E15" s="187" t="s">
        <v>357</v>
      </c>
      <c r="F15" s="186" t="s">
        <v>94</v>
      </c>
      <c r="G15" s="186">
        <v>1</v>
      </c>
      <c r="H15" s="188">
        <v>5236.8</v>
      </c>
      <c r="I15" s="189">
        <v>0.21909999999999999</v>
      </c>
      <c r="J15" s="188">
        <v>6384.18</v>
      </c>
      <c r="K15" s="188">
        <v>5236.8</v>
      </c>
      <c r="L15" s="188">
        <v>6384.18</v>
      </c>
    </row>
    <row r="16" spans="1:14" ht="15.75" x14ac:dyDescent="0.25">
      <c r="A16" s="183" t="s">
        <v>73</v>
      </c>
      <c r="B16" s="183"/>
      <c r="C16" s="183"/>
      <c r="D16" s="183"/>
      <c r="E16" s="184" t="s">
        <v>180</v>
      </c>
      <c r="F16" s="183"/>
      <c r="G16" s="183"/>
      <c r="H16" s="185"/>
      <c r="I16" s="185"/>
      <c r="J16" s="185"/>
      <c r="K16" s="185"/>
      <c r="L16" s="185">
        <v>802786.49</v>
      </c>
    </row>
    <row r="17" spans="1:12" x14ac:dyDescent="0.25">
      <c r="A17" s="186" t="s">
        <v>74</v>
      </c>
      <c r="B17" s="186" t="s">
        <v>66</v>
      </c>
      <c r="C17" s="186" t="s">
        <v>82</v>
      </c>
      <c r="D17" s="186">
        <v>5502978</v>
      </c>
      <c r="E17" s="187" t="s">
        <v>337</v>
      </c>
      <c r="F17" s="186" t="s">
        <v>83</v>
      </c>
      <c r="G17" s="186">
        <v>3274.92</v>
      </c>
      <c r="H17" s="188">
        <v>6.37</v>
      </c>
      <c r="I17" s="189">
        <v>0.21909999999999999</v>
      </c>
      <c r="J17" s="188">
        <v>7.76</v>
      </c>
      <c r="K17" s="188">
        <v>20861.240000000002</v>
      </c>
      <c r="L17" s="188">
        <v>25413.37</v>
      </c>
    </row>
    <row r="18" spans="1:12" ht="30" x14ac:dyDescent="0.25">
      <c r="A18" s="186" t="s">
        <v>75</v>
      </c>
      <c r="B18" s="186" t="s">
        <v>66</v>
      </c>
      <c r="C18" s="186" t="s">
        <v>82</v>
      </c>
      <c r="D18" s="186">
        <v>5502590</v>
      </c>
      <c r="E18" s="187" t="s">
        <v>338</v>
      </c>
      <c r="F18" s="186" t="s">
        <v>83</v>
      </c>
      <c r="G18" s="186">
        <v>3450.8</v>
      </c>
      <c r="H18" s="188">
        <v>13.31</v>
      </c>
      <c r="I18" s="189">
        <v>0.21909999999999999</v>
      </c>
      <c r="J18" s="188">
        <v>16.22</v>
      </c>
      <c r="K18" s="188">
        <v>45930.14</v>
      </c>
      <c r="L18" s="188">
        <v>55971.97</v>
      </c>
    </row>
    <row r="19" spans="1:12" x14ac:dyDescent="0.25">
      <c r="A19" s="186" t="s">
        <v>76</v>
      </c>
      <c r="B19" s="186" t="s">
        <v>66</v>
      </c>
      <c r="C19" s="186" t="s">
        <v>82</v>
      </c>
      <c r="D19" s="186">
        <v>5503041</v>
      </c>
      <c r="E19" s="187" t="s">
        <v>339</v>
      </c>
      <c r="F19" s="186" t="s">
        <v>83</v>
      </c>
      <c r="G19" s="186">
        <v>4952.4399999999996</v>
      </c>
      <c r="H19" s="188">
        <v>7.37</v>
      </c>
      <c r="I19" s="189">
        <v>0.21909999999999999</v>
      </c>
      <c r="J19" s="188">
        <v>8.98</v>
      </c>
      <c r="K19" s="188">
        <v>36499.480000000003</v>
      </c>
      <c r="L19" s="188">
        <v>44472.91</v>
      </c>
    </row>
    <row r="20" spans="1:12" x14ac:dyDescent="0.25">
      <c r="A20" s="186" t="s">
        <v>78</v>
      </c>
      <c r="B20" s="186" t="s">
        <v>86</v>
      </c>
      <c r="C20" s="186" t="s">
        <v>433</v>
      </c>
      <c r="D20" s="186">
        <v>6081</v>
      </c>
      <c r="E20" s="187" t="s">
        <v>410</v>
      </c>
      <c r="F20" s="186" t="s">
        <v>434</v>
      </c>
      <c r="G20" s="186">
        <v>2801.64</v>
      </c>
      <c r="H20" s="188">
        <v>55.84</v>
      </c>
      <c r="I20" s="189">
        <v>0.21909999999999999</v>
      </c>
      <c r="J20" s="188">
        <v>64.209999999999994</v>
      </c>
      <c r="K20" s="188">
        <v>156443.57</v>
      </c>
      <c r="L20" s="188">
        <v>179893.30439999999</v>
      </c>
    </row>
    <row r="21" spans="1:12" ht="30" x14ac:dyDescent="0.25">
      <c r="A21" s="186" t="s">
        <v>435</v>
      </c>
      <c r="B21" s="186" t="s">
        <v>66</v>
      </c>
      <c r="C21" s="186" t="s">
        <v>82</v>
      </c>
      <c r="D21" s="186">
        <v>5915407</v>
      </c>
      <c r="E21" s="187" t="s">
        <v>340</v>
      </c>
      <c r="F21" s="186" t="s">
        <v>87</v>
      </c>
      <c r="G21" s="186">
        <v>5437.15</v>
      </c>
      <c r="H21" s="188">
        <v>3.29</v>
      </c>
      <c r="I21" s="189">
        <v>0.21909999999999999</v>
      </c>
      <c r="J21" s="188">
        <v>4.01</v>
      </c>
      <c r="K21" s="188">
        <v>17888.22</v>
      </c>
      <c r="L21" s="188">
        <v>21802.97</v>
      </c>
    </row>
    <row r="22" spans="1:12" ht="30" x14ac:dyDescent="0.25">
      <c r="A22" s="186" t="s">
        <v>436</v>
      </c>
      <c r="B22" s="186" t="s">
        <v>66</v>
      </c>
      <c r="C22" s="186" t="s">
        <v>433</v>
      </c>
      <c r="D22" s="186">
        <v>102354</v>
      </c>
      <c r="E22" s="187" t="s">
        <v>503</v>
      </c>
      <c r="F22" s="186" t="s">
        <v>434</v>
      </c>
      <c r="G22" s="186">
        <v>2110.11</v>
      </c>
      <c r="H22" s="188">
        <v>177.63</v>
      </c>
      <c r="I22" s="189">
        <v>0.21909999999999999</v>
      </c>
      <c r="J22" s="188">
        <v>216.54</v>
      </c>
      <c r="K22" s="188">
        <v>374818.83</v>
      </c>
      <c r="L22" s="188">
        <v>456923.21</v>
      </c>
    </row>
    <row r="23" spans="1:12" ht="30" x14ac:dyDescent="0.25">
      <c r="A23" s="186" t="s">
        <v>437</v>
      </c>
      <c r="B23" s="186" t="s">
        <v>66</v>
      </c>
      <c r="C23" s="186" t="s">
        <v>82</v>
      </c>
      <c r="D23" s="186">
        <v>5901639</v>
      </c>
      <c r="E23" s="187" t="s">
        <v>344</v>
      </c>
      <c r="F23" s="186" t="s">
        <v>370</v>
      </c>
      <c r="G23" s="186">
        <v>5437.15</v>
      </c>
      <c r="H23" s="188">
        <v>1.04</v>
      </c>
      <c r="I23" s="189">
        <v>0.21909999999999999</v>
      </c>
      <c r="J23" s="188">
        <v>1.26</v>
      </c>
      <c r="K23" s="188">
        <v>5654.63</v>
      </c>
      <c r="L23" s="188">
        <v>6850.8090000000002</v>
      </c>
    </row>
    <row r="24" spans="1:12" x14ac:dyDescent="0.25">
      <c r="A24" s="186" t="s">
        <v>438</v>
      </c>
      <c r="B24" s="186" t="s">
        <v>66</v>
      </c>
      <c r="C24" s="186" t="s">
        <v>82</v>
      </c>
      <c r="D24" s="186">
        <v>4413942</v>
      </c>
      <c r="E24" s="187" t="s">
        <v>181</v>
      </c>
      <c r="F24" s="186" t="s">
        <v>83</v>
      </c>
      <c r="G24" s="186">
        <v>3410.11</v>
      </c>
      <c r="H24" s="188">
        <v>2.76</v>
      </c>
      <c r="I24" s="189">
        <v>0.21909999999999999</v>
      </c>
      <c r="J24" s="188">
        <v>3.36</v>
      </c>
      <c r="K24" s="188">
        <v>9411.9</v>
      </c>
      <c r="L24" s="188">
        <v>11457.96</v>
      </c>
    </row>
    <row r="25" spans="1:12" ht="15.75" x14ac:dyDescent="0.25">
      <c r="A25" s="183" t="s">
        <v>79</v>
      </c>
      <c r="B25" s="183"/>
      <c r="C25" s="183"/>
      <c r="D25" s="183"/>
      <c r="E25" s="184" t="s">
        <v>182</v>
      </c>
      <c r="F25" s="183"/>
      <c r="G25" s="183"/>
      <c r="H25" s="185"/>
      <c r="I25" s="185"/>
      <c r="J25" s="185"/>
      <c r="K25" s="185"/>
      <c r="L25" s="185">
        <v>164275.46</v>
      </c>
    </row>
    <row r="26" spans="1:12" x14ac:dyDescent="0.25">
      <c r="A26" s="186" t="s">
        <v>80</v>
      </c>
      <c r="B26" s="186" t="s">
        <v>66</v>
      </c>
      <c r="C26" s="186" t="s">
        <v>82</v>
      </c>
      <c r="D26" s="186">
        <v>2003273</v>
      </c>
      <c r="E26" s="187" t="s">
        <v>371</v>
      </c>
      <c r="F26" s="186" t="s">
        <v>173</v>
      </c>
      <c r="G26" s="186">
        <v>421</v>
      </c>
      <c r="H26" s="188">
        <v>88.49</v>
      </c>
      <c r="I26" s="189">
        <v>0.21909999999999999</v>
      </c>
      <c r="J26" s="188">
        <v>107.87</v>
      </c>
      <c r="K26" s="188">
        <v>37254.29</v>
      </c>
      <c r="L26" s="188">
        <v>45413.27</v>
      </c>
    </row>
    <row r="27" spans="1:12" x14ac:dyDescent="0.25">
      <c r="A27" s="186" t="s">
        <v>81</v>
      </c>
      <c r="B27" s="186" t="s">
        <v>66</v>
      </c>
      <c r="C27" s="186" t="s">
        <v>82</v>
      </c>
      <c r="D27" s="186">
        <v>2003171</v>
      </c>
      <c r="E27" s="187" t="s">
        <v>183</v>
      </c>
      <c r="F27" s="186" t="s">
        <v>173</v>
      </c>
      <c r="G27" s="186">
        <v>122</v>
      </c>
      <c r="H27" s="188">
        <v>622.97</v>
      </c>
      <c r="I27" s="189">
        <v>0.21909999999999999</v>
      </c>
      <c r="J27" s="188">
        <v>759.46</v>
      </c>
      <c r="K27" s="188">
        <v>76002.34</v>
      </c>
      <c r="L27" s="188">
        <v>92654.12</v>
      </c>
    </row>
    <row r="28" spans="1:12" x14ac:dyDescent="0.25">
      <c r="A28" s="186" t="s">
        <v>84</v>
      </c>
      <c r="B28" s="186" t="s">
        <v>66</v>
      </c>
      <c r="C28" s="186" t="s">
        <v>82</v>
      </c>
      <c r="D28" s="186">
        <v>2003201</v>
      </c>
      <c r="E28" s="187" t="s">
        <v>184</v>
      </c>
      <c r="F28" s="186" t="s">
        <v>94</v>
      </c>
      <c r="G28" s="186">
        <v>11</v>
      </c>
      <c r="H28" s="188">
        <v>680.27</v>
      </c>
      <c r="I28" s="189">
        <v>0.21909999999999999</v>
      </c>
      <c r="J28" s="188">
        <v>829.31</v>
      </c>
      <c r="K28" s="188">
        <v>7482.97</v>
      </c>
      <c r="L28" s="188">
        <v>9122.41</v>
      </c>
    </row>
    <row r="29" spans="1:12" x14ac:dyDescent="0.25">
      <c r="A29" s="186" t="s">
        <v>512</v>
      </c>
      <c r="B29" s="186" t="s">
        <v>66</v>
      </c>
      <c r="C29" s="186" t="s">
        <v>82</v>
      </c>
      <c r="D29" s="186">
        <v>4413905</v>
      </c>
      <c r="E29" s="187" t="s">
        <v>486</v>
      </c>
      <c r="F29" s="186" t="s">
        <v>85</v>
      </c>
      <c r="G29" s="186">
        <v>2106.7399999999998</v>
      </c>
      <c r="H29" s="188">
        <v>6.66</v>
      </c>
      <c r="I29" s="189">
        <v>0.21909999999999999</v>
      </c>
      <c r="J29" s="188">
        <v>8.11</v>
      </c>
      <c r="K29" s="188">
        <v>14030.88</v>
      </c>
      <c r="L29" s="188">
        <v>17085.66</v>
      </c>
    </row>
    <row r="30" spans="1:12" ht="15.75" x14ac:dyDescent="0.25">
      <c r="A30" s="183" t="s">
        <v>88</v>
      </c>
      <c r="B30" s="183"/>
      <c r="C30" s="183"/>
      <c r="D30" s="183"/>
      <c r="E30" s="184" t="s">
        <v>185</v>
      </c>
      <c r="F30" s="183"/>
      <c r="G30" s="183"/>
      <c r="H30" s="185"/>
      <c r="I30" s="185"/>
      <c r="J30" s="185"/>
      <c r="K30" s="185"/>
      <c r="L30" s="185">
        <v>446576.21</v>
      </c>
    </row>
    <row r="31" spans="1:12" x14ac:dyDescent="0.25">
      <c r="A31" s="186" t="s">
        <v>89</v>
      </c>
      <c r="B31" s="186" t="s">
        <v>66</v>
      </c>
      <c r="C31" s="186" t="s">
        <v>82</v>
      </c>
      <c r="D31" s="186">
        <v>2003345</v>
      </c>
      <c r="E31" s="187" t="s">
        <v>186</v>
      </c>
      <c r="F31" s="186" t="s">
        <v>173</v>
      </c>
      <c r="G31" s="186">
        <v>1463.82</v>
      </c>
      <c r="H31" s="188">
        <v>59.13</v>
      </c>
      <c r="I31" s="189">
        <v>0.21909999999999999</v>
      </c>
      <c r="J31" s="188">
        <v>72.08</v>
      </c>
      <c r="K31" s="188">
        <v>86555.67</v>
      </c>
      <c r="L31" s="188">
        <v>105512.14</v>
      </c>
    </row>
    <row r="32" spans="1:12" ht="24.95" customHeight="1" x14ac:dyDescent="0.25">
      <c r="A32" s="186" t="s">
        <v>191</v>
      </c>
      <c r="B32" s="186" t="s">
        <v>66</v>
      </c>
      <c r="C32" s="186" t="s">
        <v>68</v>
      </c>
      <c r="D32" s="186">
        <v>85338</v>
      </c>
      <c r="E32" s="187" t="s">
        <v>481</v>
      </c>
      <c r="F32" s="186" t="s">
        <v>77</v>
      </c>
      <c r="G32" s="186">
        <v>106.97</v>
      </c>
      <c r="H32" s="188">
        <v>390.51</v>
      </c>
      <c r="I32" s="189">
        <v>0.21909999999999999</v>
      </c>
      <c r="J32" s="188">
        <v>476.07</v>
      </c>
      <c r="K32" s="188">
        <v>41772.85</v>
      </c>
      <c r="L32" s="188">
        <v>50925.207900000001</v>
      </c>
    </row>
    <row r="33" spans="1:12" x14ac:dyDescent="0.25">
      <c r="A33" s="186" t="s">
        <v>193</v>
      </c>
      <c r="B33" s="186" t="s">
        <v>66</v>
      </c>
      <c r="C33" s="186" t="s">
        <v>82</v>
      </c>
      <c r="D33" s="186">
        <v>2003477</v>
      </c>
      <c r="E33" s="187" t="s">
        <v>187</v>
      </c>
      <c r="F33" s="186" t="s">
        <v>94</v>
      </c>
      <c r="G33" s="186">
        <v>11</v>
      </c>
      <c r="H33" s="188">
        <v>4880.99</v>
      </c>
      <c r="I33" s="189">
        <v>0.21909999999999999</v>
      </c>
      <c r="J33" s="188">
        <v>5950.41</v>
      </c>
      <c r="K33" s="188">
        <v>53690.89</v>
      </c>
      <c r="L33" s="188">
        <v>65454.51</v>
      </c>
    </row>
    <row r="34" spans="1:12" ht="45" x14ac:dyDescent="0.25">
      <c r="A34" s="186" t="s">
        <v>194</v>
      </c>
      <c r="B34" s="186" t="s">
        <v>66</v>
      </c>
      <c r="C34" s="186" t="s">
        <v>433</v>
      </c>
      <c r="D34" s="186">
        <v>95568</v>
      </c>
      <c r="E34" s="187" t="s">
        <v>513</v>
      </c>
      <c r="F34" s="186" t="s">
        <v>77</v>
      </c>
      <c r="G34" s="186">
        <v>88</v>
      </c>
      <c r="H34" s="188">
        <v>95.4</v>
      </c>
      <c r="I34" s="189">
        <v>0.21909999999999999</v>
      </c>
      <c r="J34" s="188">
        <v>116.3</v>
      </c>
      <c r="K34" s="188">
        <v>8395.2000000000007</v>
      </c>
      <c r="L34" s="188">
        <v>10234.4</v>
      </c>
    </row>
    <row r="35" spans="1:12" x14ac:dyDescent="0.25">
      <c r="A35" s="186" t="s">
        <v>195</v>
      </c>
      <c r="B35" s="186" t="s">
        <v>66</v>
      </c>
      <c r="C35" s="186" t="s">
        <v>82</v>
      </c>
      <c r="D35" s="186">
        <v>2003870</v>
      </c>
      <c r="E35" s="187" t="s">
        <v>490</v>
      </c>
      <c r="F35" s="186" t="s">
        <v>173</v>
      </c>
      <c r="G35" s="186">
        <v>51</v>
      </c>
      <c r="H35" s="188">
        <v>275.27</v>
      </c>
      <c r="I35" s="189">
        <v>0.21909999999999999</v>
      </c>
      <c r="J35" s="188">
        <v>335.58</v>
      </c>
      <c r="K35" s="188">
        <v>14038.77</v>
      </c>
      <c r="L35" s="188">
        <v>17114.57</v>
      </c>
    </row>
    <row r="36" spans="1:12" x14ac:dyDescent="0.25">
      <c r="A36" s="186" t="s">
        <v>196</v>
      </c>
      <c r="B36" s="186" t="s">
        <v>66</v>
      </c>
      <c r="C36" s="186" t="s">
        <v>82</v>
      </c>
      <c r="D36" s="186">
        <v>2003823</v>
      </c>
      <c r="E36" s="187" t="s">
        <v>346</v>
      </c>
      <c r="F36" s="186" t="s">
        <v>173</v>
      </c>
      <c r="G36" s="186">
        <v>215</v>
      </c>
      <c r="H36" s="188">
        <v>366.46</v>
      </c>
      <c r="I36" s="189">
        <v>0.21909999999999999</v>
      </c>
      <c r="J36" s="188">
        <v>446.75</v>
      </c>
      <c r="K36" s="188">
        <v>78788.899999999994</v>
      </c>
      <c r="L36" s="188">
        <v>96051.25</v>
      </c>
    </row>
    <row r="37" spans="1:12" x14ac:dyDescent="0.25">
      <c r="A37" s="186" t="s">
        <v>197</v>
      </c>
      <c r="B37" s="186" t="s">
        <v>66</v>
      </c>
      <c r="C37" s="186" t="s">
        <v>82</v>
      </c>
      <c r="D37" s="186">
        <v>4805762</v>
      </c>
      <c r="E37" s="187" t="s">
        <v>347</v>
      </c>
      <c r="F37" s="186" t="s">
        <v>83</v>
      </c>
      <c r="G37" s="186">
        <v>637.20000000000005</v>
      </c>
      <c r="H37" s="188">
        <v>9.83</v>
      </c>
      <c r="I37" s="189">
        <v>0.21909999999999999</v>
      </c>
      <c r="J37" s="188">
        <v>11.98</v>
      </c>
      <c r="K37" s="188">
        <v>6263.67</v>
      </c>
      <c r="L37" s="188">
        <v>7633.65</v>
      </c>
    </row>
    <row r="38" spans="1:12" ht="30" x14ac:dyDescent="0.25">
      <c r="A38" s="186" t="s">
        <v>198</v>
      </c>
      <c r="B38" s="186" t="s">
        <v>66</v>
      </c>
      <c r="C38" s="186" t="s">
        <v>82</v>
      </c>
      <c r="D38" s="186">
        <v>5915407</v>
      </c>
      <c r="E38" s="187" t="s">
        <v>340</v>
      </c>
      <c r="F38" s="186" t="s">
        <v>87</v>
      </c>
      <c r="G38" s="186">
        <v>1211.32</v>
      </c>
      <c r="H38" s="188">
        <v>3.29</v>
      </c>
      <c r="I38" s="189">
        <v>0.21909999999999999</v>
      </c>
      <c r="J38" s="188">
        <v>4.01</v>
      </c>
      <c r="K38" s="188">
        <v>3985.24</v>
      </c>
      <c r="L38" s="188">
        <v>4857.3900000000003</v>
      </c>
    </row>
    <row r="39" spans="1:12" ht="30" x14ac:dyDescent="0.25">
      <c r="A39" s="186" t="s">
        <v>199</v>
      </c>
      <c r="B39" s="186" t="s">
        <v>66</v>
      </c>
      <c r="C39" s="186" t="s">
        <v>82</v>
      </c>
      <c r="D39" s="186">
        <v>5901639</v>
      </c>
      <c r="E39" s="187" t="s">
        <v>344</v>
      </c>
      <c r="F39" s="186" t="s">
        <v>370</v>
      </c>
      <c r="G39" s="186">
        <v>1211.32</v>
      </c>
      <c r="H39" s="188">
        <v>1.04</v>
      </c>
      <c r="I39" s="189">
        <v>0.21909999999999999</v>
      </c>
      <c r="J39" s="188">
        <v>1.26</v>
      </c>
      <c r="K39" s="188">
        <v>1259.77</v>
      </c>
      <c r="L39" s="188">
        <v>1526.26</v>
      </c>
    </row>
    <row r="40" spans="1:12" x14ac:dyDescent="0.25">
      <c r="A40" s="186" t="s">
        <v>439</v>
      </c>
      <c r="B40" s="186" t="s">
        <v>66</v>
      </c>
      <c r="C40" s="186" t="s">
        <v>82</v>
      </c>
      <c r="D40" s="186">
        <v>5502807</v>
      </c>
      <c r="E40" s="187" t="s">
        <v>348</v>
      </c>
      <c r="F40" s="186" t="s">
        <v>83</v>
      </c>
      <c r="G40" s="186">
        <v>63.72</v>
      </c>
      <c r="H40" s="188">
        <v>18.34</v>
      </c>
      <c r="I40" s="189">
        <v>0.21909999999999999</v>
      </c>
      <c r="J40" s="188">
        <v>22.35</v>
      </c>
      <c r="K40" s="188">
        <v>1168.6199999999999</v>
      </c>
      <c r="L40" s="188">
        <v>1424.14</v>
      </c>
    </row>
    <row r="41" spans="1:12" x14ac:dyDescent="0.25">
      <c r="A41" s="186" t="s">
        <v>514</v>
      </c>
      <c r="B41" s="186" t="s">
        <v>66</v>
      </c>
      <c r="C41" s="186" t="s">
        <v>82</v>
      </c>
      <c r="D41" s="186">
        <v>4815671</v>
      </c>
      <c r="E41" s="187" t="s">
        <v>188</v>
      </c>
      <c r="F41" s="186" t="s">
        <v>83</v>
      </c>
      <c r="G41" s="186">
        <v>491.62</v>
      </c>
      <c r="H41" s="188">
        <v>21.55</v>
      </c>
      <c r="I41" s="189">
        <v>0.21909999999999999</v>
      </c>
      <c r="J41" s="188">
        <v>26.27</v>
      </c>
      <c r="K41" s="188">
        <v>10594.41</v>
      </c>
      <c r="L41" s="188">
        <v>12914.85</v>
      </c>
    </row>
    <row r="42" spans="1:12" x14ac:dyDescent="0.25">
      <c r="A42" s="186" t="s">
        <v>515</v>
      </c>
      <c r="B42" s="186" t="s">
        <v>86</v>
      </c>
      <c r="C42" s="186" t="s">
        <v>68</v>
      </c>
      <c r="D42" s="186" t="s">
        <v>516</v>
      </c>
      <c r="E42" s="187" t="s">
        <v>482</v>
      </c>
      <c r="F42" s="186" t="s">
        <v>83</v>
      </c>
      <c r="G42" s="186">
        <v>491.62</v>
      </c>
      <c r="H42" s="188">
        <v>73.3</v>
      </c>
      <c r="I42" s="189">
        <v>0.15</v>
      </c>
      <c r="J42" s="188">
        <v>84.29</v>
      </c>
      <c r="K42" s="188">
        <v>36035.74</v>
      </c>
      <c r="L42" s="188">
        <v>41438.639999999999</v>
      </c>
    </row>
    <row r="43" spans="1:12" x14ac:dyDescent="0.25">
      <c r="A43" s="186" t="s">
        <v>517</v>
      </c>
      <c r="B43" s="186" t="s">
        <v>66</v>
      </c>
      <c r="C43" s="186" t="s">
        <v>82</v>
      </c>
      <c r="D43" s="186">
        <v>4413942</v>
      </c>
      <c r="E43" s="187" t="s">
        <v>181</v>
      </c>
      <c r="F43" s="186" t="s">
        <v>83</v>
      </c>
      <c r="G43" s="186">
        <v>637.20000000000005</v>
      </c>
      <c r="H43" s="188">
        <v>2.76</v>
      </c>
      <c r="I43" s="189">
        <v>0.21909999999999999</v>
      </c>
      <c r="J43" s="188">
        <v>3.36</v>
      </c>
      <c r="K43" s="188">
        <v>1758.67</v>
      </c>
      <c r="L43" s="188">
        <v>2140.9899999999998</v>
      </c>
    </row>
    <row r="44" spans="1:12" x14ac:dyDescent="0.25">
      <c r="A44" s="186" t="s">
        <v>518</v>
      </c>
      <c r="B44" s="186" t="s">
        <v>66</v>
      </c>
      <c r="C44" s="186" t="s">
        <v>82</v>
      </c>
      <c r="D44" s="186">
        <v>2003642</v>
      </c>
      <c r="E44" s="187" t="s">
        <v>461</v>
      </c>
      <c r="F44" s="186" t="s">
        <v>94</v>
      </c>
      <c r="G44" s="186">
        <v>7</v>
      </c>
      <c r="H44" s="188">
        <v>1699.74</v>
      </c>
      <c r="I44" s="189">
        <v>0.21909999999999999</v>
      </c>
      <c r="J44" s="188">
        <v>2072.15</v>
      </c>
      <c r="K44" s="188">
        <v>11898.18</v>
      </c>
      <c r="L44" s="188">
        <v>14505.05</v>
      </c>
    </row>
    <row r="45" spans="1:12" x14ac:dyDescent="0.25">
      <c r="A45" s="186" t="s">
        <v>519</v>
      </c>
      <c r="B45" s="186" t="s">
        <v>66</v>
      </c>
      <c r="C45" s="186" t="s">
        <v>82</v>
      </c>
      <c r="D45" s="186">
        <v>2003625</v>
      </c>
      <c r="E45" s="187" t="s">
        <v>494</v>
      </c>
      <c r="F45" s="186" t="s">
        <v>94</v>
      </c>
      <c r="G45" s="186">
        <v>12</v>
      </c>
      <c r="H45" s="188">
        <v>1014.63</v>
      </c>
      <c r="I45" s="189">
        <v>0.21909999999999999</v>
      </c>
      <c r="J45" s="188">
        <v>1236.93</v>
      </c>
      <c r="K45" s="188">
        <v>12175.56</v>
      </c>
      <c r="L45" s="188">
        <v>14843.16</v>
      </c>
    </row>
    <row r="46" spans="1:12" ht="15.75" x14ac:dyDescent="0.25">
      <c r="A46" s="183" t="s">
        <v>163</v>
      </c>
      <c r="B46" s="183"/>
      <c r="C46" s="183"/>
      <c r="D46" s="183"/>
      <c r="E46" s="184" t="s">
        <v>189</v>
      </c>
      <c r="F46" s="183"/>
      <c r="G46" s="183"/>
      <c r="H46" s="185"/>
      <c r="I46" s="185"/>
      <c r="J46" s="185"/>
      <c r="K46" s="185"/>
      <c r="L46" s="185">
        <v>189295.47</v>
      </c>
    </row>
    <row r="47" spans="1:12" ht="30" x14ac:dyDescent="0.25">
      <c r="A47" s="186" t="s">
        <v>164</v>
      </c>
      <c r="B47" s="186" t="s">
        <v>66</v>
      </c>
      <c r="C47" s="186" t="s">
        <v>82</v>
      </c>
      <c r="D47" s="186">
        <v>2003571</v>
      </c>
      <c r="E47" s="187" t="s">
        <v>190</v>
      </c>
      <c r="F47" s="186" t="s">
        <v>173</v>
      </c>
      <c r="G47" s="186">
        <v>449</v>
      </c>
      <c r="H47" s="188">
        <v>198.63</v>
      </c>
      <c r="I47" s="189">
        <v>0.21909999999999999</v>
      </c>
      <c r="J47" s="188">
        <v>242.14</v>
      </c>
      <c r="K47" s="188">
        <v>89184.87</v>
      </c>
      <c r="L47" s="188">
        <v>108720.86</v>
      </c>
    </row>
    <row r="48" spans="1:12" x14ac:dyDescent="0.25">
      <c r="A48" s="186" t="s">
        <v>165</v>
      </c>
      <c r="B48" s="186" t="s">
        <v>66</v>
      </c>
      <c r="C48" s="186" t="s">
        <v>82</v>
      </c>
      <c r="D48" s="186">
        <v>2003591</v>
      </c>
      <c r="E48" s="187" t="s">
        <v>192</v>
      </c>
      <c r="F48" s="186" t="s">
        <v>173</v>
      </c>
      <c r="G48" s="186">
        <v>284</v>
      </c>
      <c r="H48" s="188">
        <v>146.07</v>
      </c>
      <c r="I48" s="189">
        <v>0.21909999999999999</v>
      </c>
      <c r="J48" s="188">
        <v>178.07</v>
      </c>
      <c r="K48" s="188">
        <v>41483.879999999997</v>
      </c>
      <c r="L48" s="188">
        <v>50571.88</v>
      </c>
    </row>
    <row r="49" spans="1:12" x14ac:dyDescent="0.25">
      <c r="A49" s="186" t="s">
        <v>166</v>
      </c>
      <c r="B49" s="186" t="s">
        <v>66</v>
      </c>
      <c r="C49" s="186" t="s">
        <v>68</v>
      </c>
      <c r="D49" s="186">
        <v>85339</v>
      </c>
      <c r="E49" s="187" t="s">
        <v>353</v>
      </c>
      <c r="F49" s="186" t="s">
        <v>173</v>
      </c>
      <c r="G49" s="186">
        <v>84</v>
      </c>
      <c r="H49" s="188">
        <v>21.56</v>
      </c>
      <c r="I49" s="189">
        <v>0.21909999999999999</v>
      </c>
      <c r="J49" s="188">
        <v>26.28</v>
      </c>
      <c r="K49" s="188">
        <v>1811.04</v>
      </c>
      <c r="L49" s="188">
        <v>2207.52</v>
      </c>
    </row>
    <row r="50" spans="1:12" ht="24.95" customHeight="1" x14ac:dyDescent="0.25">
      <c r="A50" s="186" t="s">
        <v>167</v>
      </c>
      <c r="B50" s="186" t="s">
        <v>66</v>
      </c>
      <c r="C50" s="186" t="s">
        <v>82</v>
      </c>
      <c r="D50" s="186">
        <v>5502590</v>
      </c>
      <c r="E50" s="187" t="s">
        <v>338</v>
      </c>
      <c r="F50" s="186" t="s">
        <v>83</v>
      </c>
      <c r="G50" s="186">
        <v>412.35</v>
      </c>
      <c r="H50" s="188">
        <v>13.31</v>
      </c>
      <c r="I50" s="189">
        <v>0.21909999999999999</v>
      </c>
      <c r="J50" s="188">
        <v>16.22</v>
      </c>
      <c r="K50" s="188">
        <v>5488.37</v>
      </c>
      <c r="L50" s="188">
        <v>6688.31</v>
      </c>
    </row>
    <row r="51" spans="1:12" ht="30" x14ac:dyDescent="0.25">
      <c r="A51" s="186" t="s">
        <v>168</v>
      </c>
      <c r="B51" s="186" t="s">
        <v>66</v>
      </c>
      <c r="C51" s="186" t="s">
        <v>433</v>
      </c>
      <c r="D51" s="186">
        <v>102354</v>
      </c>
      <c r="E51" s="187" t="s">
        <v>503</v>
      </c>
      <c r="F51" s="186" t="s">
        <v>434</v>
      </c>
      <c r="G51" s="186">
        <v>56.8</v>
      </c>
      <c r="H51" s="188">
        <v>177.63</v>
      </c>
      <c r="I51" s="189">
        <v>0.21909999999999999</v>
      </c>
      <c r="J51" s="188">
        <v>216.54</v>
      </c>
      <c r="K51" s="188">
        <v>10089.379999999999</v>
      </c>
      <c r="L51" s="188">
        <v>12299.47</v>
      </c>
    </row>
    <row r="52" spans="1:12" ht="30" x14ac:dyDescent="0.25">
      <c r="A52" s="186" t="s">
        <v>169</v>
      </c>
      <c r="B52" s="186" t="s">
        <v>66</v>
      </c>
      <c r="C52" s="186" t="s">
        <v>82</v>
      </c>
      <c r="D52" s="186">
        <v>5915407</v>
      </c>
      <c r="E52" s="187" t="s">
        <v>340</v>
      </c>
      <c r="F52" s="186" t="s">
        <v>87</v>
      </c>
      <c r="G52" s="186">
        <v>863.4</v>
      </c>
      <c r="H52" s="188">
        <v>3.29</v>
      </c>
      <c r="I52" s="189">
        <v>0.21909999999999999</v>
      </c>
      <c r="J52" s="188">
        <v>4.01</v>
      </c>
      <c r="K52" s="188">
        <v>2840.58</v>
      </c>
      <c r="L52" s="188">
        <v>3462.23</v>
      </c>
    </row>
    <row r="53" spans="1:12" ht="30" x14ac:dyDescent="0.25">
      <c r="A53" s="186" t="s">
        <v>170</v>
      </c>
      <c r="B53" s="186" t="s">
        <v>66</v>
      </c>
      <c r="C53" s="186" t="s">
        <v>82</v>
      </c>
      <c r="D53" s="186">
        <v>5901639</v>
      </c>
      <c r="E53" s="187" t="s">
        <v>344</v>
      </c>
      <c r="F53" s="186" t="s">
        <v>370</v>
      </c>
      <c r="G53" s="186">
        <v>863.4</v>
      </c>
      <c r="H53" s="188">
        <v>1.04</v>
      </c>
      <c r="I53" s="189">
        <v>0.21909999999999999</v>
      </c>
      <c r="J53" s="188">
        <v>1.26</v>
      </c>
      <c r="K53" s="188">
        <v>897.93</v>
      </c>
      <c r="L53" s="188">
        <v>1087.8800000000001</v>
      </c>
    </row>
    <row r="54" spans="1:12" x14ac:dyDescent="0.25">
      <c r="A54" s="186" t="s">
        <v>202</v>
      </c>
      <c r="B54" s="186" t="s">
        <v>66</v>
      </c>
      <c r="C54" s="186" t="s">
        <v>82</v>
      </c>
      <c r="D54" s="186">
        <v>5502807</v>
      </c>
      <c r="E54" s="187" t="s">
        <v>348</v>
      </c>
      <c r="F54" s="186" t="s">
        <v>83</v>
      </c>
      <c r="G54" s="186">
        <v>4.2</v>
      </c>
      <c r="H54" s="188">
        <v>18.34</v>
      </c>
      <c r="I54" s="189">
        <v>0.21909999999999999</v>
      </c>
      <c r="J54" s="188">
        <v>22.35</v>
      </c>
      <c r="K54" s="188">
        <v>77.02</v>
      </c>
      <c r="L54" s="188">
        <v>93.87</v>
      </c>
    </row>
    <row r="55" spans="1:12" x14ac:dyDescent="0.25">
      <c r="A55" s="186" t="s">
        <v>203</v>
      </c>
      <c r="B55" s="186" t="s">
        <v>66</v>
      </c>
      <c r="C55" s="186" t="s">
        <v>82</v>
      </c>
      <c r="D55" s="186">
        <v>4815671</v>
      </c>
      <c r="E55" s="187" t="s">
        <v>188</v>
      </c>
      <c r="F55" s="186" t="s">
        <v>83</v>
      </c>
      <c r="G55" s="186">
        <v>69.92</v>
      </c>
      <c r="H55" s="188">
        <v>21.55</v>
      </c>
      <c r="I55" s="189">
        <v>0.21909999999999999</v>
      </c>
      <c r="J55" s="188">
        <v>26.27</v>
      </c>
      <c r="K55" s="188">
        <v>1506.77</v>
      </c>
      <c r="L55" s="188">
        <v>1836.79</v>
      </c>
    </row>
    <row r="56" spans="1:12" ht="30" x14ac:dyDescent="0.25">
      <c r="A56" s="186" t="s">
        <v>204</v>
      </c>
      <c r="B56" s="186" t="s">
        <v>66</v>
      </c>
      <c r="C56" s="186" t="s">
        <v>82</v>
      </c>
      <c r="D56" s="186">
        <v>2003921</v>
      </c>
      <c r="E56" s="187" t="s">
        <v>200</v>
      </c>
      <c r="F56" s="186" t="s">
        <v>94</v>
      </c>
      <c r="G56" s="186">
        <v>7</v>
      </c>
      <c r="H56" s="188">
        <v>272.64999999999998</v>
      </c>
      <c r="I56" s="189">
        <v>0.21909999999999999</v>
      </c>
      <c r="J56" s="188">
        <v>332.38</v>
      </c>
      <c r="K56" s="188">
        <v>1908.55</v>
      </c>
      <c r="L56" s="188">
        <v>2326.66</v>
      </c>
    </row>
    <row r="57" spans="1:12" ht="15.75" x14ac:dyDescent="0.25">
      <c r="A57" s="183" t="s">
        <v>90</v>
      </c>
      <c r="B57" s="183"/>
      <c r="C57" s="183"/>
      <c r="D57" s="183"/>
      <c r="E57" s="184" t="s">
        <v>201</v>
      </c>
      <c r="F57" s="183"/>
      <c r="G57" s="183"/>
      <c r="H57" s="185"/>
      <c r="I57" s="185"/>
      <c r="J57" s="185"/>
      <c r="K57" s="185"/>
      <c r="L57" s="185">
        <v>3014660.42</v>
      </c>
    </row>
    <row r="58" spans="1:12" x14ac:dyDescent="0.25">
      <c r="A58" s="186" t="s">
        <v>91</v>
      </c>
      <c r="B58" s="186" t="s">
        <v>66</v>
      </c>
      <c r="C58" s="186" t="s">
        <v>82</v>
      </c>
      <c r="D58" s="186">
        <v>4011282</v>
      </c>
      <c r="E58" s="187" t="s">
        <v>52</v>
      </c>
      <c r="F58" s="186" t="s">
        <v>83</v>
      </c>
      <c r="G58" s="186">
        <v>3286.4</v>
      </c>
      <c r="H58" s="188">
        <v>203.67</v>
      </c>
      <c r="I58" s="189">
        <v>0.21909999999999999</v>
      </c>
      <c r="J58" s="188">
        <v>248.29</v>
      </c>
      <c r="K58" s="188">
        <v>669341.07999999996</v>
      </c>
      <c r="L58" s="188">
        <v>815980.25</v>
      </c>
    </row>
    <row r="59" spans="1:12" x14ac:dyDescent="0.25">
      <c r="A59" s="186" t="s">
        <v>92</v>
      </c>
      <c r="B59" s="186" t="s">
        <v>66</v>
      </c>
      <c r="C59" s="186" t="s">
        <v>82</v>
      </c>
      <c r="D59" s="186">
        <v>4011276</v>
      </c>
      <c r="E59" s="187" t="s">
        <v>53</v>
      </c>
      <c r="F59" s="186" t="s">
        <v>83</v>
      </c>
      <c r="G59" s="186">
        <v>2493.25</v>
      </c>
      <c r="H59" s="188">
        <v>223.89</v>
      </c>
      <c r="I59" s="189">
        <v>0.21909999999999999</v>
      </c>
      <c r="J59" s="188">
        <v>272.94</v>
      </c>
      <c r="K59" s="188">
        <v>558213.74</v>
      </c>
      <c r="L59" s="188">
        <v>680507.65</v>
      </c>
    </row>
    <row r="60" spans="1:12" ht="30" x14ac:dyDescent="0.25">
      <c r="A60" s="186" t="s">
        <v>93</v>
      </c>
      <c r="B60" s="186" t="s">
        <v>66</v>
      </c>
      <c r="C60" s="186" t="s">
        <v>82</v>
      </c>
      <c r="D60" s="186">
        <v>5915407</v>
      </c>
      <c r="E60" s="187" t="s">
        <v>340</v>
      </c>
      <c r="F60" s="186" t="s">
        <v>87</v>
      </c>
      <c r="G60" s="186">
        <v>9338.14</v>
      </c>
      <c r="H60" s="188">
        <v>3.29</v>
      </c>
      <c r="I60" s="189">
        <v>0.21909999999999999</v>
      </c>
      <c r="J60" s="188">
        <v>4.01</v>
      </c>
      <c r="K60" s="188">
        <v>30722.48</v>
      </c>
      <c r="L60" s="188">
        <v>37445.94</v>
      </c>
    </row>
    <row r="61" spans="1:12" ht="30" x14ac:dyDescent="0.25">
      <c r="A61" s="186" t="s">
        <v>209</v>
      </c>
      <c r="B61" s="186" t="s">
        <v>66</v>
      </c>
      <c r="C61" s="186" t="s">
        <v>82</v>
      </c>
      <c r="D61" s="186">
        <v>5901639</v>
      </c>
      <c r="E61" s="187" t="s">
        <v>344</v>
      </c>
      <c r="F61" s="186" t="s">
        <v>370</v>
      </c>
      <c r="G61" s="186">
        <v>65366.98</v>
      </c>
      <c r="H61" s="188">
        <v>1.04</v>
      </c>
      <c r="I61" s="189">
        <v>0.15</v>
      </c>
      <c r="J61" s="188">
        <v>1.19</v>
      </c>
      <c r="K61" s="188">
        <v>67981.649999999994</v>
      </c>
      <c r="L61" s="188">
        <v>77786.706200000001</v>
      </c>
    </row>
    <row r="62" spans="1:12" ht="24.95" customHeight="1" x14ac:dyDescent="0.25">
      <c r="A62" s="186" t="s">
        <v>210</v>
      </c>
      <c r="B62" s="186" t="s">
        <v>66</v>
      </c>
      <c r="C62" s="186" t="s">
        <v>82</v>
      </c>
      <c r="D62" s="186">
        <v>4011352</v>
      </c>
      <c r="E62" s="187" t="s">
        <v>45</v>
      </c>
      <c r="F62" s="186" t="s">
        <v>85</v>
      </c>
      <c r="G62" s="186">
        <v>14458.19</v>
      </c>
      <c r="H62" s="188">
        <v>0.63</v>
      </c>
      <c r="I62" s="189">
        <v>0.21909999999999999</v>
      </c>
      <c r="J62" s="188">
        <v>0.76</v>
      </c>
      <c r="K62" s="188">
        <v>9108.65</v>
      </c>
      <c r="L62" s="188">
        <v>10988.22</v>
      </c>
    </row>
    <row r="63" spans="1:12" x14ac:dyDescent="0.25">
      <c r="A63" s="186" t="s">
        <v>211</v>
      </c>
      <c r="B63" s="186" t="s">
        <v>86</v>
      </c>
      <c r="C63" s="186" t="s">
        <v>68</v>
      </c>
      <c r="D63" s="186">
        <v>2</v>
      </c>
      <c r="E63" s="187" t="s">
        <v>398</v>
      </c>
      <c r="F63" s="186" t="s">
        <v>87</v>
      </c>
      <c r="G63" s="186">
        <v>18.8</v>
      </c>
      <c r="H63" s="188">
        <v>2942.14</v>
      </c>
      <c r="I63" s="189">
        <v>0.15</v>
      </c>
      <c r="J63" s="188">
        <v>3383.46</v>
      </c>
      <c r="K63" s="188">
        <v>55312.23</v>
      </c>
      <c r="L63" s="188">
        <v>63609.048000000003</v>
      </c>
    </row>
    <row r="64" spans="1:12" x14ac:dyDescent="0.25">
      <c r="A64" s="186" t="s">
        <v>326</v>
      </c>
      <c r="B64" s="186" t="s">
        <v>66</v>
      </c>
      <c r="C64" s="186" t="s">
        <v>82</v>
      </c>
      <c r="D64" s="186">
        <v>4011353</v>
      </c>
      <c r="E64" s="187" t="s">
        <v>156</v>
      </c>
      <c r="F64" s="186" t="s">
        <v>85</v>
      </c>
      <c r="G64" s="186">
        <v>14458.19</v>
      </c>
      <c r="H64" s="188">
        <v>0.44</v>
      </c>
      <c r="I64" s="189">
        <v>0.21909999999999999</v>
      </c>
      <c r="J64" s="188">
        <v>0.53</v>
      </c>
      <c r="K64" s="188">
        <v>6361.6</v>
      </c>
      <c r="L64" s="188">
        <v>7662.84</v>
      </c>
    </row>
    <row r="65" spans="1:12" x14ac:dyDescent="0.25">
      <c r="A65" s="186" t="s">
        <v>372</v>
      </c>
      <c r="B65" s="186" t="s">
        <v>86</v>
      </c>
      <c r="C65" s="186" t="s">
        <v>68</v>
      </c>
      <c r="D65" s="186">
        <v>12</v>
      </c>
      <c r="E65" s="187" t="s">
        <v>397</v>
      </c>
      <c r="F65" s="186" t="s">
        <v>87</v>
      </c>
      <c r="G65" s="186">
        <v>6.51</v>
      </c>
      <c r="H65" s="188">
        <v>3317.09</v>
      </c>
      <c r="I65" s="189">
        <v>0.15</v>
      </c>
      <c r="J65" s="188">
        <v>3814.65</v>
      </c>
      <c r="K65" s="188">
        <v>21594.25</v>
      </c>
      <c r="L65" s="188">
        <v>24833.37</v>
      </c>
    </row>
    <row r="66" spans="1:12" x14ac:dyDescent="0.25">
      <c r="A66" s="186" t="s">
        <v>440</v>
      </c>
      <c r="B66" s="186" t="s">
        <v>66</v>
      </c>
      <c r="C66" s="186" t="s">
        <v>82</v>
      </c>
      <c r="D66" s="186">
        <v>4011471</v>
      </c>
      <c r="E66" s="187" t="s">
        <v>162</v>
      </c>
      <c r="F66" s="186" t="s">
        <v>87</v>
      </c>
      <c r="G66" s="186">
        <v>1734.98</v>
      </c>
      <c r="H66" s="188">
        <v>268.17</v>
      </c>
      <c r="I66" s="189">
        <v>0.21909999999999999</v>
      </c>
      <c r="J66" s="188">
        <v>326.92</v>
      </c>
      <c r="K66" s="188">
        <v>465269.58</v>
      </c>
      <c r="L66" s="188">
        <v>567199.66</v>
      </c>
    </row>
    <row r="67" spans="1:12" x14ac:dyDescent="0.25">
      <c r="A67" s="186" t="s">
        <v>441</v>
      </c>
      <c r="B67" s="186" t="s">
        <v>86</v>
      </c>
      <c r="C67" s="186" t="s">
        <v>68</v>
      </c>
      <c r="D67" s="186">
        <v>11</v>
      </c>
      <c r="E67" s="187" t="s">
        <v>396</v>
      </c>
      <c r="F67" s="186" t="s">
        <v>87</v>
      </c>
      <c r="G67" s="186">
        <v>104.1</v>
      </c>
      <c r="H67" s="188">
        <v>5143.8100000000004</v>
      </c>
      <c r="I67" s="189">
        <v>0.15</v>
      </c>
      <c r="J67" s="188">
        <v>5915.38</v>
      </c>
      <c r="K67" s="188">
        <v>535470.62</v>
      </c>
      <c r="L67" s="188">
        <v>615791.05799999996</v>
      </c>
    </row>
    <row r="68" spans="1:12" ht="30" x14ac:dyDescent="0.25">
      <c r="A68" s="186" t="s">
        <v>442</v>
      </c>
      <c r="B68" s="186" t="s">
        <v>66</v>
      </c>
      <c r="C68" s="186" t="s">
        <v>82</v>
      </c>
      <c r="D68" s="186">
        <v>5914649</v>
      </c>
      <c r="E68" s="187" t="s">
        <v>350</v>
      </c>
      <c r="F68" s="186" t="s">
        <v>87</v>
      </c>
      <c r="G68" s="186">
        <v>1734.98</v>
      </c>
      <c r="H68" s="188">
        <v>9.09</v>
      </c>
      <c r="I68" s="189">
        <v>0.21909999999999999</v>
      </c>
      <c r="J68" s="188">
        <v>11.08</v>
      </c>
      <c r="K68" s="188">
        <v>15770.96</v>
      </c>
      <c r="L68" s="188">
        <v>19223.57</v>
      </c>
    </row>
    <row r="69" spans="1:12" ht="30" x14ac:dyDescent="0.25">
      <c r="A69" s="186" t="s">
        <v>443</v>
      </c>
      <c r="B69" s="186" t="s">
        <v>66</v>
      </c>
      <c r="C69" s="186" t="s">
        <v>82</v>
      </c>
      <c r="D69" s="186">
        <v>5901640</v>
      </c>
      <c r="E69" s="187" t="s">
        <v>351</v>
      </c>
      <c r="F69" s="186" t="s">
        <v>370</v>
      </c>
      <c r="G69" s="186">
        <v>81544.06</v>
      </c>
      <c r="H69" s="188">
        <v>0.76</v>
      </c>
      <c r="I69" s="189">
        <v>0.21909999999999999</v>
      </c>
      <c r="J69" s="188">
        <v>0.92</v>
      </c>
      <c r="K69" s="188">
        <v>61973.48</v>
      </c>
      <c r="L69" s="188">
        <v>75020.53</v>
      </c>
    </row>
    <row r="70" spans="1:12" x14ac:dyDescent="0.25">
      <c r="A70" s="186" t="s">
        <v>444</v>
      </c>
      <c r="B70" s="186" t="s">
        <v>66</v>
      </c>
      <c r="C70" s="186" t="s">
        <v>82</v>
      </c>
      <c r="D70" s="186">
        <v>5914622</v>
      </c>
      <c r="E70" s="187" t="s">
        <v>399</v>
      </c>
      <c r="F70" s="186" t="s">
        <v>370</v>
      </c>
      <c r="G70" s="186">
        <v>6599.86</v>
      </c>
      <c r="H70" s="188">
        <v>2.46</v>
      </c>
      <c r="I70" s="189">
        <v>0.15</v>
      </c>
      <c r="J70" s="188">
        <v>2.82</v>
      </c>
      <c r="K70" s="188">
        <v>16235.65</v>
      </c>
      <c r="L70" s="188">
        <v>18611.605200000002</v>
      </c>
    </row>
    <row r="71" spans="1:12" ht="15.75" x14ac:dyDescent="0.25">
      <c r="A71" s="183" t="s">
        <v>213</v>
      </c>
      <c r="B71" s="183"/>
      <c r="C71" s="183"/>
      <c r="D71" s="183"/>
      <c r="E71" s="184" t="s">
        <v>206</v>
      </c>
      <c r="F71" s="183"/>
      <c r="G71" s="183"/>
      <c r="H71" s="185"/>
      <c r="I71" s="185"/>
      <c r="J71" s="185"/>
      <c r="K71" s="185"/>
      <c r="L71" s="185">
        <v>81499.199999999997</v>
      </c>
    </row>
    <row r="72" spans="1:12" x14ac:dyDescent="0.25">
      <c r="A72" s="186" t="s">
        <v>215</v>
      </c>
      <c r="B72" s="186" t="s">
        <v>66</v>
      </c>
      <c r="C72" s="186" t="s">
        <v>82</v>
      </c>
      <c r="D72" s="186">
        <v>5213401</v>
      </c>
      <c r="E72" s="187" t="s">
        <v>48</v>
      </c>
      <c r="F72" s="186" t="s">
        <v>85</v>
      </c>
      <c r="G72" s="186">
        <v>480</v>
      </c>
      <c r="H72" s="188">
        <v>29.17</v>
      </c>
      <c r="I72" s="189">
        <v>0.21909999999999999</v>
      </c>
      <c r="J72" s="188">
        <v>35.56</v>
      </c>
      <c r="K72" s="188">
        <v>14001.6</v>
      </c>
      <c r="L72" s="188">
        <v>17068.8</v>
      </c>
    </row>
    <row r="73" spans="1:12" ht="30" x14ac:dyDescent="0.25">
      <c r="A73" s="186" t="s">
        <v>216</v>
      </c>
      <c r="B73" s="186" t="s">
        <v>66</v>
      </c>
      <c r="C73" s="186" t="s">
        <v>82</v>
      </c>
      <c r="D73" s="186">
        <v>5213440</v>
      </c>
      <c r="E73" s="187" t="s">
        <v>207</v>
      </c>
      <c r="F73" s="186" t="s">
        <v>94</v>
      </c>
      <c r="G73" s="186">
        <v>12</v>
      </c>
      <c r="H73" s="188">
        <v>285.39</v>
      </c>
      <c r="I73" s="189">
        <v>0.21909999999999999</v>
      </c>
      <c r="J73" s="188">
        <v>347.91</v>
      </c>
      <c r="K73" s="188">
        <v>3424.68</v>
      </c>
      <c r="L73" s="188">
        <v>4174.92</v>
      </c>
    </row>
    <row r="74" spans="1:12" ht="30" x14ac:dyDescent="0.25">
      <c r="A74" s="186" t="s">
        <v>217</v>
      </c>
      <c r="B74" s="186" t="s">
        <v>66</v>
      </c>
      <c r="C74" s="186" t="s">
        <v>82</v>
      </c>
      <c r="D74" s="186">
        <v>5213464</v>
      </c>
      <c r="E74" s="187" t="s">
        <v>208</v>
      </c>
      <c r="F74" s="186" t="s">
        <v>94</v>
      </c>
      <c r="G74" s="186">
        <v>17</v>
      </c>
      <c r="H74" s="188">
        <v>285.42</v>
      </c>
      <c r="I74" s="189">
        <v>0.21909999999999999</v>
      </c>
      <c r="J74" s="188">
        <v>347.95</v>
      </c>
      <c r="K74" s="188">
        <v>4852.1400000000003</v>
      </c>
      <c r="L74" s="188">
        <v>5915.15</v>
      </c>
    </row>
    <row r="75" spans="1:12" ht="30" x14ac:dyDescent="0.25">
      <c r="A75" s="186" t="s">
        <v>520</v>
      </c>
      <c r="B75" s="186" t="s">
        <v>66</v>
      </c>
      <c r="C75" s="186" t="s">
        <v>82</v>
      </c>
      <c r="D75" s="186">
        <v>5213863</v>
      </c>
      <c r="E75" s="187" t="s">
        <v>47</v>
      </c>
      <c r="F75" s="186" t="s">
        <v>94</v>
      </c>
      <c r="G75" s="186">
        <v>36</v>
      </c>
      <c r="H75" s="188">
        <v>495.23</v>
      </c>
      <c r="I75" s="189">
        <v>0.21909999999999999</v>
      </c>
      <c r="J75" s="188">
        <v>603.73</v>
      </c>
      <c r="K75" s="188">
        <v>17828.28</v>
      </c>
      <c r="L75" s="188">
        <v>21734.28</v>
      </c>
    </row>
    <row r="76" spans="1:12" ht="30" x14ac:dyDescent="0.25">
      <c r="A76" s="186" t="s">
        <v>445</v>
      </c>
      <c r="B76" s="186" t="s">
        <v>66</v>
      </c>
      <c r="C76" s="186" t="s">
        <v>82</v>
      </c>
      <c r="D76" s="186">
        <v>5213465</v>
      </c>
      <c r="E76" s="187" t="s">
        <v>354</v>
      </c>
      <c r="F76" s="186" t="s">
        <v>94</v>
      </c>
      <c r="G76" s="186">
        <v>0.64</v>
      </c>
      <c r="H76" s="188">
        <v>484.77</v>
      </c>
      <c r="I76" s="189">
        <v>0.21909999999999999</v>
      </c>
      <c r="J76" s="188">
        <v>590.98</v>
      </c>
      <c r="K76" s="188">
        <v>310.25</v>
      </c>
      <c r="L76" s="188">
        <v>378.22</v>
      </c>
    </row>
    <row r="77" spans="1:12" ht="30" x14ac:dyDescent="0.25">
      <c r="A77" s="186" t="s">
        <v>446</v>
      </c>
      <c r="B77" s="186" t="s">
        <v>66</v>
      </c>
      <c r="C77" s="186" t="s">
        <v>82</v>
      </c>
      <c r="D77" s="186">
        <v>5219606</v>
      </c>
      <c r="E77" s="187" t="s">
        <v>212</v>
      </c>
      <c r="F77" s="186" t="s">
        <v>94</v>
      </c>
      <c r="G77" s="186">
        <v>600</v>
      </c>
      <c r="H77" s="188">
        <v>40.07</v>
      </c>
      <c r="I77" s="189">
        <v>0.21909999999999999</v>
      </c>
      <c r="J77" s="188">
        <v>48.84</v>
      </c>
      <c r="K77" s="188">
        <v>24042</v>
      </c>
      <c r="L77" s="188">
        <v>29304</v>
      </c>
    </row>
    <row r="78" spans="1:12" ht="30" x14ac:dyDescent="0.25">
      <c r="A78" s="186" t="s">
        <v>447</v>
      </c>
      <c r="B78" s="186" t="s">
        <v>66</v>
      </c>
      <c r="C78" s="186" t="s">
        <v>82</v>
      </c>
      <c r="D78" s="186">
        <v>5213476</v>
      </c>
      <c r="E78" s="187" t="s">
        <v>495</v>
      </c>
      <c r="F78" s="186" t="s">
        <v>94</v>
      </c>
      <c r="G78" s="186">
        <v>13</v>
      </c>
      <c r="H78" s="188">
        <v>184.49</v>
      </c>
      <c r="I78" s="189">
        <v>0.21909999999999999</v>
      </c>
      <c r="J78" s="188">
        <v>224.91</v>
      </c>
      <c r="K78" s="188">
        <v>2398.37</v>
      </c>
      <c r="L78" s="188">
        <v>2923.83</v>
      </c>
    </row>
    <row r="79" spans="1:12" ht="15" customHeight="1" x14ac:dyDescent="0.25">
      <c r="A79" s="183" t="s">
        <v>219</v>
      </c>
      <c r="B79" s="183"/>
      <c r="C79" s="183"/>
      <c r="D79" s="183"/>
      <c r="E79" s="184" t="s">
        <v>214</v>
      </c>
      <c r="F79" s="183"/>
      <c r="G79" s="183"/>
      <c r="H79" s="185"/>
      <c r="I79" s="185"/>
      <c r="J79" s="185"/>
      <c r="K79" s="185"/>
      <c r="L79" s="185">
        <v>17712</v>
      </c>
    </row>
    <row r="80" spans="1:12" ht="30" x14ac:dyDescent="0.25">
      <c r="A80" s="186" t="s">
        <v>221</v>
      </c>
      <c r="B80" s="186" t="s">
        <v>66</v>
      </c>
      <c r="C80" s="186" t="s">
        <v>82</v>
      </c>
      <c r="D80" s="186">
        <v>5213848</v>
      </c>
      <c r="E80" s="187" t="s">
        <v>49</v>
      </c>
      <c r="F80" s="186" t="s">
        <v>94</v>
      </c>
      <c r="G80" s="186">
        <v>600</v>
      </c>
      <c r="H80" s="188">
        <v>0.97</v>
      </c>
      <c r="I80" s="189">
        <v>0.21909999999999999</v>
      </c>
      <c r="J80" s="188">
        <v>1.18</v>
      </c>
      <c r="K80" s="188">
        <v>582</v>
      </c>
      <c r="L80" s="188">
        <v>708</v>
      </c>
    </row>
    <row r="81" spans="1:12" ht="30" x14ac:dyDescent="0.25">
      <c r="A81" s="186" t="s">
        <v>223</v>
      </c>
      <c r="B81" s="186" t="s">
        <v>66</v>
      </c>
      <c r="C81" s="186" t="s">
        <v>82</v>
      </c>
      <c r="D81" s="186">
        <v>5213346</v>
      </c>
      <c r="E81" s="187" t="s">
        <v>50</v>
      </c>
      <c r="F81" s="186" t="s">
        <v>95</v>
      </c>
      <c r="G81" s="186">
        <v>600</v>
      </c>
      <c r="H81" s="188">
        <v>8.8800000000000008</v>
      </c>
      <c r="I81" s="189">
        <v>0.21909999999999999</v>
      </c>
      <c r="J81" s="188">
        <v>10.82</v>
      </c>
      <c r="K81" s="188">
        <v>5328</v>
      </c>
      <c r="L81" s="188">
        <v>6492</v>
      </c>
    </row>
    <row r="82" spans="1:12" ht="30" x14ac:dyDescent="0.25">
      <c r="A82" s="186" t="s">
        <v>225</v>
      </c>
      <c r="B82" s="186" t="s">
        <v>66</v>
      </c>
      <c r="C82" s="186" t="s">
        <v>82</v>
      </c>
      <c r="D82" s="186">
        <v>5212560</v>
      </c>
      <c r="E82" s="187" t="s">
        <v>51</v>
      </c>
      <c r="F82" s="186" t="s">
        <v>94</v>
      </c>
      <c r="G82" s="186">
        <v>1200</v>
      </c>
      <c r="H82" s="188">
        <v>4.41</v>
      </c>
      <c r="I82" s="189">
        <v>0.21909999999999999</v>
      </c>
      <c r="J82" s="188">
        <v>5.37</v>
      </c>
      <c r="K82" s="188">
        <v>5292</v>
      </c>
      <c r="L82" s="188">
        <v>6444</v>
      </c>
    </row>
    <row r="83" spans="1:12" ht="30" x14ac:dyDescent="0.25">
      <c r="A83" s="186" t="s">
        <v>330</v>
      </c>
      <c r="B83" s="186" t="s">
        <v>66</v>
      </c>
      <c r="C83" s="186" t="s">
        <v>82</v>
      </c>
      <c r="D83" s="186">
        <v>5213835</v>
      </c>
      <c r="E83" s="187" t="s">
        <v>218</v>
      </c>
      <c r="F83" s="186" t="s">
        <v>94</v>
      </c>
      <c r="G83" s="186">
        <v>1200</v>
      </c>
      <c r="H83" s="188">
        <v>0.91</v>
      </c>
      <c r="I83" s="189">
        <v>0.21909999999999999</v>
      </c>
      <c r="J83" s="188">
        <v>1.1000000000000001</v>
      </c>
      <c r="K83" s="188">
        <v>1092</v>
      </c>
      <c r="L83" s="188">
        <v>1320</v>
      </c>
    </row>
    <row r="84" spans="1:12" ht="30" x14ac:dyDescent="0.25">
      <c r="A84" s="186" t="s">
        <v>448</v>
      </c>
      <c r="B84" s="186" t="s">
        <v>66</v>
      </c>
      <c r="C84" s="186" t="s">
        <v>82</v>
      </c>
      <c r="D84" s="186">
        <v>5212559</v>
      </c>
      <c r="E84" s="187" t="s">
        <v>449</v>
      </c>
      <c r="F84" s="186" t="s">
        <v>94</v>
      </c>
      <c r="G84" s="186">
        <v>600</v>
      </c>
      <c r="H84" s="188">
        <v>3.76</v>
      </c>
      <c r="I84" s="189">
        <v>0.21909999999999999</v>
      </c>
      <c r="J84" s="188">
        <v>4.58</v>
      </c>
      <c r="K84" s="188">
        <v>2256</v>
      </c>
      <c r="L84" s="188">
        <v>2748</v>
      </c>
    </row>
    <row r="85" spans="1:12" ht="15.75" x14ac:dyDescent="0.25">
      <c r="A85" s="183" t="s">
        <v>450</v>
      </c>
      <c r="B85" s="183"/>
      <c r="C85" s="183"/>
      <c r="D85" s="183"/>
      <c r="E85" s="184" t="s">
        <v>220</v>
      </c>
      <c r="F85" s="183"/>
      <c r="G85" s="183"/>
      <c r="H85" s="185"/>
      <c r="I85" s="185"/>
      <c r="J85" s="185"/>
      <c r="K85" s="185"/>
      <c r="L85" s="185">
        <v>9068.51</v>
      </c>
    </row>
    <row r="86" spans="1:12" x14ac:dyDescent="0.25">
      <c r="A86" s="186" t="s">
        <v>451</v>
      </c>
      <c r="B86" s="186" t="s">
        <v>66</v>
      </c>
      <c r="C86" s="186" t="s">
        <v>82</v>
      </c>
      <c r="D86" s="186">
        <v>1600966</v>
      </c>
      <c r="E86" s="187" t="s">
        <v>222</v>
      </c>
      <c r="F86" s="186" t="s">
        <v>173</v>
      </c>
      <c r="G86" s="186">
        <v>84</v>
      </c>
      <c r="H86" s="188">
        <v>0.92</v>
      </c>
      <c r="I86" s="189">
        <v>0.21909999999999999</v>
      </c>
      <c r="J86" s="188">
        <v>1.1200000000000001</v>
      </c>
      <c r="K86" s="188">
        <v>77.28</v>
      </c>
      <c r="L86" s="188">
        <v>94.08</v>
      </c>
    </row>
    <row r="87" spans="1:12" ht="30" x14ac:dyDescent="0.25">
      <c r="A87" s="186" t="s">
        <v>452</v>
      </c>
      <c r="B87" s="186" t="s">
        <v>66</v>
      </c>
      <c r="C87" s="186" t="s">
        <v>82</v>
      </c>
      <c r="D87" s="186">
        <v>4915726</v>
      </c>
      <c r="E87" s="187" t="s">
        <v>224</v>
      </c>
      <c r="F87" s="186" t="s">
        <v>173</v>
      </c>
      <c r="G87" s="186">
        <v>87.4</v>
      </c>
      <c r="H87" s="188">
        <v>27.28</v>
      </c>
      <c r="I87" s="189">
        <v>0.21909999999999999</v>
      </c>
      <c r="J87" s="188">
        <v>33.25</v>
      </c>
      <c r="K87" s="188">
        <v>2384.27</v>
      </c>
      <c r="L87" s="188">
        <v>2906.05</v>
      </c>
    </row>
    <row r="88" spans="1:12" x14ac:dyDescent="0.25">
      <c r="A88" s="186" t="s">
        <v>453</v>
      </c>
      <c r="B88" s="186" t="s">
        <v>66</v>
      </c>
      <c r="C88" s="186" t="s">
        <v>82</v>
      </c>
      <c r="D88" s="186">
        <v>5502985</v>
      </c>
      <c r="E88" s="187" t="s">
        <v>474</v>
      </c>
      <c r="F88" s="186" t="s">
        <v>85</v>
      </c>
      <c r="G88" s="186">
        <v>5949.4</v>
      </c>
      <c r="H88" s="188">
        <v>0.84</v>
      </c>
      <c r="I88" s="189">
        <v>0.21909999999999999</v>
      </c>
      <c r="J88" s="188">
        <v>1.02</v>
      </c>
      <c r="K88" s="188">
        <v>4997.49</v>
      </c>
      <c r="L88" s="188">
        <v>6068.38</v>
      </c>
    </row>
    <row r="89" spans="1:12" x14ac:dyDescent="0.25">
      <c r="A89" s="195"/>
      <c r="B89" s="195"/>
      <c r="C89" s="195"/>
      <c r="D89" s="195"/>
      <c r="E89" s="196"/>
      <c r="F89" s="195"/>
      <c r="G89" s="195"/>
      <c r="H89" s="194"/>
      <c r="I89" s="194"/>
      <c r="J89" s="194"/>
      <c r="K89" s="194"/>
      <c r="L89" s="194"/>
    </row>
    <row r="90" spans="1:12" ht="15.75" x14ac:dyDescent="0.25">
      <c r="A90" s="195"/>
      <c r="B90" s="195"/>
      <c r="C90" s="195"/>
      <c r="D90" s="195"/>
      <c r="E90" s="196"/>
      <c r="F90" s="195"/>
      <c r="G90" s="195"/>
      <c r="H90" s="194"/>
      <c r="I90" s="194"/>
      <c r="J90" s="190" t="s">
        <v>63</v>
      </c>
      <c r="K90" s="190"/>
      <c r="L90" s="190">
        <v>4015580.15</v>
      </c>
    </row>
    <row r="91" spans="1:12" ht="15.75" x14ac:dyDescent="0.25">
      <c r="A91" s="195"/>
      <c r="B91" s="195"/>
      <c r="C91" s="195"/>
      <c r="D91" s="195"/>
      <c r="E91" s="196"/>
      <c r="F91" s="195"/>
      <c r="G91" s="195"/>
      <c r="H91" s="194"/>
      <c r="I91" s="194"/>
      <c r="J91" s="190" t="s">
        <v>96</v>
      </c>
      <c r="K91" s="190"/>
      <c r="L91" s="190">
        <v>816853.63</v>
      </c>
    </row>
    <row r="92" spans="1:12" ht="15.75" x14ac:dyDescent="0.25">
      <c r="A92" s="195"/>
      <c r="B92" s="195"/>
      <c r="C92" s="195"/>
      <c r="D92" s="195"/>
      <c r="E92" s="196"/>
      <c r="F92" s="195"/>
      <c r="G92" s="195"/>
      <c r="H92" s="194"/>
      <c r="I92" s="194"/>
      <c r="J92" s="190" t="s">
        <v>32</v>
      </c>
      <c r="K92" s="190"/>
      <c r="L92" s="190">
        <v>4832433.78</v>
      </c>
    </row>
  </sheetData>
  <mergeCells count="1">
    <mergeCell ref="A7:B7"/>
  </mergeCells>
  <phoneticPr fontId="12" type="noConversion"/>
  <pageMargins left="0.511811024" right="0.511811024" top="0.78740157499999996" bottom="0.78740157499999996" header="0.31496062000000002" footer="0.31496062000000002"/>
  <pageSetup paperSize="9" scale="62" fitToHeight="0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B75DC-B98B-4146-A46E-3FF1D8AA2B18}">
  <sheetPr>
    <pageSetUpPr fitToPage="1"/>
  </sheetPr>
  <dimension ref="A1:K286"/>
  <sheetViews>
    <sheetView tabSelected="1" topLeftCell="A222" zoomScale="85" zoomScaleNormal="85" workbookViewId="0">
      <selection activeCell="B241" sqref="B241:C243"/>
    </sheetView>
  </sheetViews>
  <sheetFormatPr defaultRowHeight="15" x14ac:dyDescent="0.25"/>
  <cols>
    <col min="1" max="1" width="9.140625" style="1"/>
    <col min="2" max="2" width="38.5703125" style="1" customWidth="1"/>
    <col min="3" max="3" width="16.5703125" style="1" bestFit="1" customWidth="1"/>
    <col min="4" max="4" width="16.42578125" style="1" customWidth="1"/>
    <col min="5" max="5" width="20.140625" style="1" customWidth="1"/>
    <col min="6" max="6" width="18.7109375" style="1" customWidth="1"/>
    <col min="7" max="7" width="17.140625" style="1" bestFit="1" customWidth="1"/>
    <col min="8" max="8" width="18" style="1" bestFit="1" customWidth="1"/>
    <col min="9" max="9" width="33.7109375" style="1" customWidth="1"/>
    <col min="10" max="16384" width="9.140625" style="1"/>
  </cols>
  <sheetData>
    <row r="1" spans="1:11" ht="5.0999999999999996" customHeight="1" thickBot="1" x14ac:dyDescent="0.3">
      <c r="A1" s="2"/>
      <c r="B1" s="2"/>
      <c r="C1" s="2"/>
      <c r="D1" s="2"/>
      <c r="E1" s="2"/>
      <c r="F1" s="155"/>
      <c r="G1" s="155"/>
      <c r="H1" s="2"/>
      <c r="I1" s="2"/>
      <c r="J1"/>
      <c r="K1"/>
    </row>
    <row r="2" spans="1:11" customFormat="1" x14ac:dyDescent="0.25">
      <c r="A2" s="85" t="s">
        <v>460</v>
      </c>
      <c r="B2" s="157"/>
      <c r="C2" s="158"/>
      <c r="D2" s="158"/>
      <c r="E2" s="158"/>
      <c r="F2" s="158"/>
      <c r="G2" s="158"/>
      <c r="H2" s="158"/>
      <c r="I2" s="159"/>
    </row>
    <row r="3" spans="1:11" customFormat="1" x14ac:dyDescent="0.25">
      <c r="A3" s="83" t="s">
        <v>475</v>
      </c>
      <c r="B3" s="84"/>
      <c r="C3" s="77"/>
      <c r="D3" s="77"/>
      <c r="E3" s="77"/>
      <c r="F3" s="77"/>
      <c r="G3" s="77"/>
      <c r="H3" s="77"/>
      <c r="I3" s="160"/>
    </row>
    <row r="4" spans="1:11" customFormat="1" x14ac:dyDescent="0.25">
      <c r="A4" s="161" t="s">
        <v>171</v>
      </c>
      <c r="B4" s="77"/>
      <c r="C4" s="77"/>
      <c r="D4" s="77"/>
      <c r="E4" s="77"/>
      <c r="F4" s="77"/>
      <c r="G4" s="77"/>
      <c r="H4" s="77"/>
      <c r="I4" s="160"/>
    </row>
    <row r="5" spans="1:11" customFormat="1" x14ac:dyDescent="0.25">
      <c r="A5" s="297" t="s">
        <v>174</v>
      </c>
      <c r="B5" s="244"/>
      <c r="C5" s="77"/>
      <c r="D5" s="77"/>
      <c r="E5" s="77"/>
      <c r="F5" s="77"/>
      <c r="G5" s="77"/>
      <c r="H5" s="77"/>
      <c r="I5" s="160"/>
    </row>
    <row r="6" spans="1:11" customFormat="1" ht="20.100000000000001" customHeight="1" x14ac:dyDescent="0.4">
      <c r="A6" s="297" t="s">
        <v>175</v>
      </c>
      <c r="B6" s="244"/>
      <c r="C6" s="77"/>
      <c r="D6" s="77"/>
      <c r="E6" s="81" t="s">
        <v>319</v>
      </c>
      <c r="F6" s="77"/>
      <c r="G6" s="77"/>
      <c r="H6" s="77"/>
      <c r="I6" s="160"/>
    </row>
    <row r="7" spans="1:11" customFormat="1" ht="45" customHeight="1" thickBot="1" x14ac:dyDescent="0.3">
      <c r="A7" s="298" t="s">
        <v>508</v>
      </c>
      <c r="B7" s="299"/>
      <c r="C7" s="162"/>
      <c r="D7" s="162"/>
      <c r="E7" s="163" t="s">
        <v>480</v>
      </c>
      <c r="F7" s="162"/>
      <c r="G7" s="162"/>
      <c r="H7" s="162"/>
      <c r="I7" s="164"/>
    </row>
    <row r="8" spans="1:11" x14ac:dyDescent="0.25">
      <c r="A8" s="156">
        <v>1</v>
      </c>
      <c r="B8" s="301" t="s">
        <v>0</v>
      </c>
      <c r="C8" s="302"/>
      <c r="D8" s="302"/>
      <c r="E8" s="302"/>
      <c r="F8" s="302"/>
      <c r="G8" s="302"/>
      <c r="H8" s="302"/>
      <c r="I8" s="303"/>
      <c r="J8"/>
      <c r="K8"/>
    </row>
    <row r="9" spans="1:11" x14ac:dyDescent="0.25">
      <c r="A9" s="3" t="s">
        <v>1</v>
      </c>
      <c r="B9" s="3" t="s">
        <v>2</v>
      </c>
      <c r="C9" s="4" t="s">
        <v>3</v>
      </c>
      <c r="D9" s="4" t="s">
        <v>4</v>
      </c>
      <c r="E9" s="4" t="s">
        <v>5</v>
      </c>
      <c r="F9" s="4"/>
      <c r="G9" s="4"/>
      <c r="H9" s="4" t="s">
        <v>6</v>
      </c>
      <c r="I9" s="4" t="s">
        <v>7</v>
      </c>
    </row>
    <row r="10" spans="1:11" ht="22.5" customHeight="1" x14ac:dyDescent="0.25">
      <c r="A10" s="5" t="s">
        <v>8</v>
      </c>
      <c r="B10" s="6" t="s">
        <v>401</v>
      </c>
      <c r="C10" s="5">
        <v>2.4</v>
      </c>
      <c r="D10" s="7">
        <v>1.2</v>
      </c>
      <c r="E10" s="5">
        <v>1</v>
      </c>
      <c r="F10" s="5"/>
      <c r="G10" s="5"/>
      <c r="H10" s="5">
        <v>2.88</v>
      </c>
      <c r="I10" s="8" t="s">
        <v>9</v>
      </c>
    </row>
    <row r="11" spans="1:11" x14ac:dyDescent="0.25">
      <c r="A11" s="3" t="s">
        <v>1</v>
      </c>
      <c r="B11" s="3" t="s">
        <v>2</v>
      </c>
      <c r="C11" s="4"/>
      <c r="D11" s="4"/>
      <c r="E11" s="4"/>
      <c r="F11" s="4"/>
      <c r="G11" s="4"/>
      <c r="H11" s="4" t="s">
        <v>70</v>
      </c>
      <c r="I11" s="4" t="s">
        <v>7</v>
      </c>
    </row>
    <row r="12" spans="1:11" x14ac:dyDescent="0.25">
      <c r="A12" s="5" t="s">
        <v>10</v>
      </c>
      <c r="B12" s="166" t="s">
        <v>369</v>
      </c>
      <c r="C12" s="167"/>
      <c r="D12" s="168"/>
      <c r="E12" s="167"/>
      <c r="F12" s="167"/>
      <c r="G12" s="167"/>
      <c r="H12" s="94">
        <v>5</v>
      </c>
      <c r="I12" s="95"/>
    </row>
    <row r="13" spans="1:11" ht="14.25" customHeight="1" x14ac:dyDescent="0.25">
      <c r="A13" s="3" t="s">
        <v>1</v>
      </c>
      <c r="B13" s="3" t="s">
        <v>2</v>
      </c>
      <c r="C13" s="4"/>
      <c r="D13" s="4"/>
      <c r="E13" s="4"/>
      <c r="F13" s="4"/>
      <c r="G13" s="4"/>
      <c r="H13" s="4" t="s">
        <v>70</v>
      </c>
      <c r="I13" s="4" t="s">
        <v>7</v>
      </c>
    </row>
    <row r="14" spans="1:11" x14ac:dyDescent="0.25">
      <c r="A14" s="5" t="s">
        <v>11</v>
      </c>
      <c r="B14" s="166" t="s">
        <v>107</v>
      </c>
      <c r="C14" s="167"/>
      <c r="D14" s="168"/>
      <c r="E14" s="167"/>
      <c r="F14" s="167"/>
      <c r="G14" s="167"/>
      <c r="H14" s="94">
        <v>5</v>
      </c>
      <c r="I14" s="95"/>
    </row>
    <row r="15" spans="1:11" x14ac:dyDescent="0.25">
      <c r="A15" s="9">
        <v>2</v>
      </c>
      <c r="B15" s="284" t="s">
        <v>411</v>
      </c>
      <c r="C15" s="285"/>
      <c r="D15" s="285"/>
      <c r="E15" s="285"/>
      <c r="F15" s="285"/>
      <c r="G15" s="285"/>
      <c r="H15" s="285"/>
      <c r="I15" s="286"/>
    </row>
    <row r="16" spans="1:11" x14ac:dyDescent="0.25">
      <c r="A16" s="3" t="s">
        <v>1</v>
      </c>
      <c r="B16" s="3" t="s">
        <v>2</v>
      </c>
      <c r="C16" s="4"/>
      <c r="D16" s="4"/>
      <c r="E16" s="4"/>
      <c r="F16" s="4"/>
      <c r="G16" s="4"/>
      <c r="H16" s="4" t="s">
        <v>412</v>
      </c>
      <c r="I16" s="4" t="s">
        <v>7</v>
      </c>
    </row>
    <row r="17" spans="1:9" ht="33.75" x14ac:dyDescent="0.25">
      <c r="A17" s="5" t="s">
        <v>14</v>
      </c>
      <c r="B17" s="166" t="s">
        <v>357</v>
      </c>
      <c r="C17" s="167"/>
      <c r="D17" s="168"/>
      <c r="E17" s="167"/>
      <c r="F17" s="167"/>
      <c r="G17" s="167"/>
      <c r="H17" s="94">
        <v>1</v>
      </c>
      <c r="I17" s="95" t="s">
        <v>413</v>
      </c>
    </row>
    <row r="18" spans="1:9" x14ac:dyDescent="0.25">
      <c r="A18" s="9">
        <v>3</v>
      </c>
      <c r="B18" s="284" t="s">
        <v>12</v>
      </c>
      <c r="C18" s="285"/>
      <c r="D18" s="285"/>
      <c r="E18" s="285"/>
      <c r="F18" s="285"/>
      <c r="G18" s="285"/>
      <c r="H18" s="285"/>
      <c r="I18" s="286"/>
    </row>
    <row r="19" spans="1:9" ht="22.5" customHeight="1" x14ac:dyDescent="0.25">
      <c r="A19" s="10" t="s">
        <v>1</v>
      </c>
      <c r="B19" s="20" t="s">
        <v>2</v>
      </c>
      <c r="C19" s="11"/>
      <c r="D19" s="11"/>
      <c r="E19" s="11"/>
      <c r="F19" s="11"/>
      <c r="G19" s="11"/>
      <c r="H19" s="11"/>
      <c r="I19" s="11" t="s">
        <v>7</v>
      </c>
    </row>
    <row r="20" spans="1:9" x14ac:dyDescent="0.25">
      <c r="A20" s="22" t="s">
        <v>16</v>
      </c>
      <c r="B20" s="307" t="s">
        <v>337</v>
      </c>
      <c r="C20" s="308"/>
      <c r="D20" s="96"/>
      <c r="E20" s="97" t="s">
        <v>468</v>
      </c>
      <c r="F20" s="98"/>
      <c r="G20" s="98"/>
      <c r="H20" s="99"/>
      <c r="I20" s="281" t="s">
        <v>232</v>
      </c>
    </row>
    <row r="21" spans="1:9" x14ac:dyDescent="0.25">
      <c r="A21" s="22"/>
      <c r="B21" s="309"/>
      <c r="C21" s="310"/>
      <c r="D21" s="100"/>
      <c r="E21" s="101" t="s">
        <v>469</v>
      </c>
      <c r="F21" s="101"/>
      <c r="G21" s="101"/>
      <c r="H21" s="102">
        <v>1600</v>
      </c>
      <c r="I21" s="281"/>
    </row>
    <row r="22" spans="1:9" ht="35.25" customHeight="1" x14ac:dyDescent="0.25">
      <c r="A22" s="22"/>
      <c r="B22" s="96"/>
      <c r="C22" s="103"/>
      <c r="D22" s="103"/>
      <c r="E22" s="101" t="s">
        <v>470</v>
      </c>
      <c r="F22" s="101"/>
      <c r="G22" s="101"/>
      <c r="H22" s="104">
        <v>10</v>
      </c>
      <c r="I22" s="281"/>
    </row>
    <row r="23" spans="1:9" x14ac:dyDescent="0.25">
      <c r="A23" s="24"/>
      <c r="B23" s="105"/>
      <c r="C23" s="99"/>
      <c r="D23" s="99"/>
      <c r="E23" s="101" t="s">
        <v>233</v>
      </c>
      <c r="F23" s="101"/>
      <c r="G23" s="101"/>
      <c r="H23" s="106">
        <f>H21*H22</f>
        <v>16000</v>
      </c>
      <c r="I23" s="281"/>
    </row>
    <row r="24" spans="1:9" x14ac:dyDescent="0.25">
      <c r="A24" s="24"/>
      <c r="B24" s="105"/>
      <c r="C24" s="99"/>
      <c r="D24" s="99"/>
      <c r="E24" s="101" t="s">
        <v>465</v>
      </c>
      <c r="F24" s="101"/>
      <c r="G24" s="101"/>
      <c r="H24" s="106">
        <v>316.39999999999998</v>
      </c>
      <c r="I24" s="281"/>
    </row>
    <row r="25" spans="1:9" x14ac:dyDescent="0.25">
      <c r="A25" s="24"/>
      <c r="B25" s="105"/>
      <c r="C25" s="99"/>
      <c r="D25" s="99"/>
      <c r="E25" s="101" t="s">
        <v>466</v>
      </c>
      <c r="F25" s="101"/>
      <c r="G25" s="101"/>
      <c r="H25" s="106">
        <v>-276.81</v>
      </c>
      <c r="I25" s="281"/>
    </row>
    <row r="26" spans="1:9" x14ac:dyDescent="0.25">
      <c r="A26" s="24"/>
      <c r="B26" s="105"/>
      <c r="C26" s="99"/>
      <c r="D26" s="99"/>
      <c r="E26" s="101" t="s">
        <v>234</v>
      </c>
      <c r="F26" s="101"/>
      <c r="G26" s="101"/>
      <c r="H26" s="106">
        <v>335</v>
      </c>
      <c r="I26" s="281"/>
    </row>
    <row r="27" spans="1:9" x14ac:dyDescent="0.25">
      <c r="A27" s="24"/>
      <c r="B27" s="105"/>
      <c r="C27" s="99"/>
      <c r="D27" s="99"/>
      <c r="E27" s="98" t="s">
        <v>235</v>
      </c>
      <c r="F27" s="98"/>
      <c r="G27" s="98"/>
      <c r="H27" s="107">
        <f>SUM(H23:H26)</f>
        <v>16374.59</v>
      </c>
      <c r="I27" s="281"/>
    </row>
    <row r="28" spans="1:9" x14ac:dyDescent="0.25">
      <c r="A28" s="24"/>
      <c r="B28" s="26"/>
      <c r="C28" s="24"/>
      <c r="D28" s="99"/>
      <c r="E28" s="98" t="s">
        <v>334</v>
      </c>
      <c r="F28" s="98"/>
      <c r="G28" s="98"/>
      <c r="H28" s="108">
        <v>0.2</v>
      </c>
      <c r="I28" s="281"/>
    </row>
    <row r="29" spans="1:9" ht="36" customHeight="1" x14ac:dyDescent="0.25">
      <c r="A29" s="24"/>
      <c r="B29" s="26"/>
      <c r="C29" s="24"/>
      <c r="D29" s="27"/>
      <c r="E29" s="98" t="s">
        <v>27</v>
      </c>
      <c r="F29" s="98"/>
      <c r="G29" s="98"/>
      <c r="H29" s="120">
        <f>(H27)*H28</f>
        <v>3274.9180000000001</v>
      </c>
      <c r="I29" s="281"/>
    </row>
    <row r="30" spans="1:9" x14ac:dyDescent="0.25">
      <c r="A30" s="10" t="s">
        <v>1</v>
      </c>
      <c r="B30" s="20" t="s">
        <v>2</v>
      </c>
      <c r="C30" s="11"/>
      <c r="D30" s="11"/>
      <c r="E30" s="11"/>
      <c r="F30" s="11"/>
      <c r="G30" s="11"/>
      <c r="H30" s="11" t="s">
        <v>13</v>
      </c>
      <c r="I30" s="11" t="s">
        <v>7</v>
      </c>
    </row>
    <row r="31" spans="1:9" ht="28.5" customHeight="1" x14ac:dyDescent="0.25">
      <c r="A31" s="12" t="s">
        <v>17</v>
      </c>
      <c r="B31" s="304" t="s">
        <v>338</v>
      </c>
      <c r="C31" s="305"/>
      <c r="D31" s="306"/>
      <c r="E31" s="12"/>
      <c r="F31" s="12"/>
      <c r="G31" s="12"/>
      <c r="H31" s="13">
        <f>5560.91-H46</f>
        <v>3450.7999999999997</v>
      </c>
      <c r="I31" s="14" t="s">
        <v>15</v>
      </c>
    </row>
    <row r="32" spans="1:9" x14ac:dyDescent="0.25">
      <c r="A32" s="10" t="s">
        <v>1</v>
      </c>
      <c r="B32" s="20" t="s">
        <v>2</v>
      </c>
      <c r="C32" s="11"/>
      <c r="D32" s="11"/>
      <c r="E32" s="11"/>
      <c r="F32" s="11"/>
      <c r="G32" s="11"/>
      <c r="H32" s="11" t="s">
        <v>13</v>
      </c>
      <c r="I32" s="11" t="s">
        <v>7</v>
      </c>
    </row>
    <row r="33" spans="1:9" x14ac:dyDescent="0.25">
      <c r="A33" s="12" t="s">
        <v>40</v>
      </c>
      <c r="B33" s="304" t="s">
        <v>339</v>
      </c>
      <c r="C33" s="305"/>
      <c r="D33" s="306"/>
      <c r="E33" s="12"/>
      <c r="F33" s="12"/>
      <c r="G33" s="12"/>
      <c r="H33" s="13">
        <v>4952.4399999999996</v>
      </c>
      <c r="I33" s="14" t="s">
        <v>30</v>
      </c>
    </row>
    <row r="34" spans="1:9" ht="27.75" customHeight="1" x14ac:dyDescent="0.25">
      <c r="A34" s="10" t="s">
        <v>1</v>
      </c>
      <c r="B34" s="20" t="s">
        <v>2</v>
      </c>
      <c r="C34" s="11"/>
      <c r="D34" s="11"/>
      <c r="E34" s="11"/>
      <c r="F34" s="11" t="s">
        <v>404</v>
      </c>
      <c r="G34" s="11" t="s">
        <v>405</v>
      </c>
      <c r="H34" s="11" t="s">
        <v>13</v>
      </c>
      <c r="I34" s="11" t="s">
        <v>7</v>
      </c>
    </row>
    <row r="35" spans="1:9" ht="22.5" x14ac:dyDescent="0.25">
      <c r="A35" s="12" t="s">
        <v>41</v>
      </c>
      <c r="B35" s="304" t="s">
        <v>410</v>
      </c>
      <c r="C35" s="305"/>
      <c r="D35" s="306"/>
      <c r="E35" s="177" t="s">
        <v>407</v>
      </c>
      <c r="F35" s="12">
        <v>0.5</v>
      </c>
      <c r="G35" s="12">
        <v>2600</v>
      </c>
      <c r="H35" s="13">
        <f>F35*G35</f>
        <v>1300</v>
      </c>
      <c r="I35" s="14" t="s">
        <v>403</v>
      </c>
    </row>
    <row r="36" spans="1:9" x14ac:dyDescent="0.25">
      <c r="A36" s="173"/>
      <c r="B36" s="174"/>
      <c r="C36" s="174"/>
      <c r="D36" s="174"/>
      <c r="E36" s="173" t="s">
        <v>406</v>
      </c>
      <c r="F36" s="173"/>
      <c r="G36" s="173"/>
      <c r="H36" s="175">
        <f>H31-H35</f>
        <v>2150.7999999999997</v>
      </c>
      <c r="I36" s="176"/>
    </row>
    <row r="37" spans="1:9" x14ac:dyDescent="0.25">
      <c r="A37" s="173"/>
      <c r="B37" s="174"/>
      <c r="C37" s="174"/>
      <c r="D37" s="174"/>
      <c r="E37" s="173" t="s">
        <v>408</v>
      </c>
      <c r="F37" s="173"/>
      <c r="G37" s="173"/>
      <c r="H37" s="175">
        <f>H33</f>
        <v>4952.4399999999996</v>
      </c>
      <c r="I37" s="176"/>
    </row>
    <row r="38" spans="1:9" x14ac:dyDescent="0.25">
      <c r="A38" s="173"/>
      <c r="B38" s="174"/>
      <c r="C38" s="174"/>
      <c r="D38" s="174"/>
      <c r="E38" s="173"/>
      <c r="F38" s="173"/>
      <c r="G38" s="173"/>
      <c r="H38" s="178">
        <f>H37-H36</f>
        <v>2801.64</v>
      </c>
      <c r="I38" s="176"/>
    </row>
    <row r="39" spans="1:9" x14ac:dyDescent="0.25">
      <c r="A39" s="10" t="s">
        <v>1</v>
      </c>
      <c r="B39" s="20" t="s">
        <v>2</v>
      </c>
      <c r="C39" s="11"/>
      <c r="D39" s="11"/>
      <c r="E39" s="11"/>
      <c r="F39" s="11"/>
      <c r="G39" s="11"/>
      <c r="H39" s="11"/>
      <c r="I39" s="11" t="s">
        <v>7</v>
      </c>
    </row>
    <row r="40" spans="1:9" x14ac:dyDescent="0.25">
      <c r="A40" s="22" t="s">
        <v>414</v>
      </c>
      <c r="B40" s="293" t="s">
        <v>340</v>
      </c>
      <c r="C40" s="293"/>
      <c r="D40" s="113"/>
      <c r="E40" s="279" t="s">
        <v>236</v>
      </c>
      <c r="F40" s="99"/>
      <c r="G40" s="151"/>
      <c r="H40" s="99"/>
      <c r="I40" s="111" t="s">
        <v>237</v>
      </c>
    </row>
    <row r="41" spans="1:9" x14ac:dyDescent="0.25">
      <c r="A41" s="24"/>
      <c r="B41" s="293"/>
      <c r="C41" s="293"/>
      <c r="D41" s="113"/>
      <c r="E41" s="280"/>
      <c r="F41" s="24" t="s">
        <v>238</v>
      </c>
      <c r="G41" s="24" t="s">
        <v>335</v>
      </c>
      <c r="H41" s="24" t="s">
        <v>341</v>
      </c>
      <c r="I41" s="112"/>
    </row>
    <row r="42" spans="1:9" x14ac:dyDescent="0.25">
      <c r="A42" s="24"/>
      <c r="B42" s="172"/>
      <c r="C42" s="172"/>
      <c r="D42" s="116" t="s">
        <v>239</v>
      </c>
      <c r="E42" s="179">
        <f>H35</f>
        <v>1300</v>
      </c>
      <c r="F42" s="24" t="s">
        <v>409</v>
      </c>
      <c r="G42" s="24">
        <v>1.91</v>
      </c>
      <c r="H42" s="24">
        <f>ROUND(E42*G42,2)</f>
        <v>2483</v>
      </c>
      <c r="I42" s="117" t="s">
        <v>507</v>
      </c>
    </row>
    <row r="43" spans="1:9" x14ac:dyDescent="0.25">
      <c r="A43" s="24"/>
      <c r="B43" s="118"/>
      <c r="C43" s="99"/>
      <c r="D43" s="116" t="s">
        <v>239</v>
      </c>
      <c r="E43" s="114">
        <f>$H$46</f>
        <v>2110.11</v>
      </c>
      <c r="F43" s="24" t="s">
        <v>336</v>
      </c>
      <c r="G43" s="115">
        <v>1.4</v>
      </c>
      <c r="H43" s="24">
        <f>ROUND(E43*G43,2)</f>
        <v>2954.15</v>
      </c>
      <c r="I43" s="117" t="s">
        <v>506</v>
      </c>
    </row>
    <row r="44" spans="1:9" x14ac:dyDescent="0.25">
      <c r="A44" s="24"/>
      <c r="B44" s="119"/>
      <c r="C44" s="99"/>
      <c r="D44" s="99"/>
      <c r="E44" s="120" t="s">
        <v>27</v>
      </c>
      <c r="F44" s="99"/>
      <c r="G44" s="120"/>
      <c r="H44" s="120">
        <f>SUM(H42:H43)</f>
        <v>5437.15</v>
      </c>
      <c r="I44" s="122"/>
    </row>
    <row r="45" spans="1:9" x14ac:dyDescent="0.25">
      <c r="A45" s="10" t="s">
        <v>1</v>
      </c>
      <c r="B45" s="20" t="s">
        <v>2</v>
      </c>
      <c r="C45" s="11"/>
      <c r="D45" s="11"/>
      <c r="E45" s="11"/>
      <c r="F45" s="11"/>
      <c r="G45" s="11"/>
      <c r="H45" s="11" t="s">
        <v>13</v>
      </c>
      <c r="I45" s="11" t="s">
        <v>7</v>
      </c>
    </row>
    <row r="46" spans="1:9" ht="33" customHeight="1" x14ac:dyDescent="0.25">
      <c r="A46" s="12" t="s">
        <v>415</v>
      </c>
      <c r="B46" s="304" t="s">
        <v>503</v>
      </c>
      <c r="C46" s="305"/>
      <c r="D46" s="306"/>
      <c r="E46" s="12"/>
      <c r="F46" s="12"/>
      <c r="G46" s="12"/>
      <c r="H46" s="13">
        <v>2110.11</v>
      </c>
      <c r="I46" s="14" t="s">
        <v>402</v>
      </c>
    </row>
    <row r="47" spans="1:9" x14ac:dyDescent="0.25">
      <c r="A47" s="10" t="s">
        <v>1</v>
      </c>
      <c r="B47" s="20" t="s">
        <v>2</v>
      </c>
      <c r="C47" s="11"/>
      <c r="D47" s="11"/>
      <c r="E47" s="11"/>
      <c r="F47" s="11"/>
      <c r="G47" s="11"/>
      <c r="H47" s="11"/>
      <c r="I47" s="11" t="s">
        <v>7</v>
      </c>
    </row>
    <row r="48" spans="1:9" x14ac:dyDescent="0.25">
      <c r="A48" s="22" t="s">
        <v>416</v>
      </c>
      <c r="B48" s="96" t="s">
        <v>344</v>
      </c>
      <c r="C48" s="96"/>
      <c r="D48" s="23"/>
      <c r="E48" s="24"/>
      <c r="F48" s="24"/>
      <c r="G48" s="24"/>
      <c r="H48" s="114"/>
      <c r="I48" s="111" t="s">
        <v>237</v>
      </c>
    </row>
    <row r="49" spans="1:9" ht="27.75" customHeight="1" x14ac:dyDescent="0.25">
      <c r="A49" s="24"/>
      <c r="B49" s="26"/>
      <c r="C49" s="24"/>
      <c r="D49" s="24"/>
      <c r="E49" s="24" t="s">
        <v>238</v>
      </c>
      <c r="F49" s="24" t="s">
        <v>341</v>
      </c>
      <c r="G49" s="24" t="s">
        <v>28</v>
      </c>
      <c r="H49" s="24" t="s">
        <v>343</v>
      </c>
      <c r="I49" s="112"/>
    </row>
    <row r="50" spans="1:9" ht="27.75" customHeight="1" x14ac:dyDescent="0.25">
      <c r="A50" s="24"/>
      <c r="B50" s="26"/>
      <c r="C50" s="24"/>
      <c r="D50" s="24"/>
      <c r="E50" s="24" t="s">
        <v>409</v>
      </c>
      <c r="F50" s="24">
        <f>H42</f>
        <v>2483</v>
      </c>
      <c r="G50" s="123">
        <v>1</v>
      </c>
      <c r="H50" s="24">
        <f>ROUND(F50*G50,2)</f>
        <v>2483</v>
      </c>
      <c r="I50" s="117" t="s">
        <v>507</v>
      </c>
    </row>
    <row r="51" spans="1:9" ht="18" customHeight="1" x14ac:dyDescent="0.25">
      <c r="A51" s="24"/>
      <c r="B51" s="26"/>
      <c r="C51" s="24"/>
      <c r="D51" s="24"/>
      <c r="E51" s="24" t="s">
        <v>336</v>
      </c>
      <c r="F51" s="24">
        <f>H43</f>
        <v>2954.15</v>
      </c>
      <c r="G51" s="123">
        <v>1</v>
      </c>
      <c r="H51" s="24">
        <f>ROUND(F51*G51,2)</f>
        <v>2954.15</v>
      </c>
      <c r="I51" s="117" t="s">
        <v>506</v>
      </c>
    </row>
    <row r="52" spans="1:9" x14ac:dyDescent="0.25">
      <c r="A52" s="24"/>
      <c r="B52" s="26"/>
      <c r="C52" s="24"/>
      <c r="D52" s="27"/>
      <c r="E52" s="120"/>
      <c r="F52" s="120" t="s">
        <v>342</v>
      </c>
      <c r="G52" s="125"/>
      <c r="H52" s="120">
        <f>SUM(H50:H51)</f>
        <v>5437.15</v>
      </c>
      <c r="I52" s="122"/>
    </row>
    <row r="53" spans="1:9" x14ac:dyDescent="0.25">
      <c r="A53" s="10" t="s">
        <v>1</v>
      </c>
      <c r="B53" s="20" t="s">
        <v>2</v>
      </c>
      <c r="C53" s="11"/>
      <c r="D53" s="11"/>
      <c r="E53" s="11"/>
      <c r="F53" s="11"/>
      <c r="G53" s="11"/>
      <c r="H53" s="11"/>
      <c r="I53" s="11" t="s">
        <v>7</v>
      </c>
    </row>
    <row r="54" spans="1:9" ht="15" customHeight="1" x14ac:dyDescent="0.25">
      <c r="A54" s="22" t="s">
        <v>417</v>
      </c>
      <c r="B54" s="28" t="s">
        <v>181</v>
      </c>
      <c r="C54" s="126"/>
      <c r="D54" s="99"/>
      <c r="E54" s="279"/>
      <c r="F54" s="152"/>
      <c r="G54" s="151"/>
      <c r="H54" s="279" t="s">
        <v>241</v>
      </c>
      <c r="I54" s="277" t="s">
        <v>242</v>
      </c>
    </row>
    <row r="55" spans="1:9" x14ac:dyDescent="0.25">
      <c r="A55" s="24"/>
      <c r="B55" s="26"/>
      <c r="C55" s="24"/>
      <c r="D55" s="24"/>
      <c r="E55" s="280"/>
      <c r="F55" s="24"/>
      <c r="G55" s="24" t="s">
        <v>238</v>
      </c>
      <c r="H55" s="280"/>
      <c r="I55" s="281"/>
    </row>
    <row r="56" spans="1:9" x14ac:dyDescent="0.25">
      <c r="A56" s="24"/>
      <c r="B56" s="26"/>
      <c r="C56" s="24"/>
      <c r="D56" s="24"/>
      <c r="E56" s="34"/>
      <c r="F56" s="24"/>
      <c r="G56" s="24" t="s">
        <v>409</v>
      </c>
      <c r="H56" s="179">
        <f>E42</f>
        <v>1300</v>
      </c>
      <c r="I56" s="281"/>
    </row>
    <row r="57" spans="1:9" x14ac:dyDescent="0.25">
      <c r="A57" s="24"/>
      <c r="B57" s="26"/>
      <c r="C57" s="24"/>
      <c r="D57" s="24"/>
      <c r="E57" s="114"/>
      <c r="F57" s="24"/>
      <c r="G57" s="24" t="s">
        <v>336</v>
      </c>
      <c r="H57" s="114">
        <f>$H$46</f>
        <v>2110.11</v>
      </c>
      <c r="I57" s="281"/>
    </row>
    <row r="58" spans="1:9" x14ac:dyDescent="0.25">
      <c r="A58" s="24"/>
      <c r="B58" s="26"/>
      <c r="C58" s="99"/>
      <c r="D58" s="99"/>
      <c r="E58" s="120"/>
      <c r="F58" s="127"/>
      <c r="G58" s="120" t="s">
        <v>27</v>
      </c>
      <c r="H58" s="121">
        <f>SUM(H56:H57)</f>
        <v>3410.11</v>
      </c>
      <c r="I58" s="278"/>
    </row>
    <row r="59" spans="1:9" x14ac:dyDescent="0.25">
      <c r="A59" s="16">
        <v>4</v>
      </c>
      <c r="B59" s="289" t="s">
        <v>243</v>
      </c>
      <c r="C59" s="290"/>
      <c r="D59" s="290"/>
      <c r="E59" s="290"/>
      <c r="F59" s="290"/>
      <c r="G59" s="290"/>
      <c r="H59" s="290"/>
      <c r="I59" s="291"/>
    </row>
    <row r="60" spans="1:9" x14ac:dyDescent="0.25">
      <c r="A60" s="10" t="s">
        <v>1</v>
      </c>
      <c r="B60" s="20" t="s">
        <v>2</v>
      </c>
      <c r="C60" s="11"/>
      <c r="D60" s="11"/>
      <c r="E60" s="11"/>
      <c r="F60" s="11"/>
      <c r="G60" s="11"/>
      <c r="H60" s="11"/>
      <c r="I60" s="11" t="s">
        <v>7</v>
      </c>
    </row>
    <row r="61" spans="1:9" ht="22.5" customHeight="1" x14ac:dyDescent="0.25">
      <c r="A61" s="128" t="s">
        <v>37</v>
      </c>
      <c r="B61" s="287" t="s">
        <v>345</v>
      </c>
      <c r="C61" s="287"/>
      <c r="D61" s="129"/>
      <c r="E61" s="24" t="s">
        <v>244</v>
      </c>
      <c r="F61" s="24"/>
      <c r="G61" s="24"/>
      <c r="H61" s="25"/>
      <c r="I61" s="130"/>
    </row>
    <row r="62" spans="1:9" ht="23.25" customHeight="1" x14ac:dyDescent="0.25">
      <c r="A62" s="24"/>
      <c r="B62" s="288"/>
      <c r="C62" s="288"/>
      <c r="D62" s="131"/>
      <c r="E62" s="24" t="s">
        <v>245</v>
      </c>
      <c r="F62" s="24"/>
      <c r="G62" s="24"/>
      <c r="H62" s="25">
        <v>421</v>
      </c>
      <c r="I62" s="112"/>
    </row>
    <row r="63" spans="1:9" x14ac:dyDescent="0.25">
      <c r="A63" s="24"/>
      <c r="B63" s="26"/>
      <c r="C63" s="24"/>
      <c r="D63" s="27"/>
      <c r="E63" s="120" t="s">
        <v>33</v>
      </c>
      <c r="F63" s="120"/>
      <c r="G63" s="120"/>
      <c r="H63" s="108">
        <f>SUM(H62:H62)</f>
        <v>421</v>
      </c>
      <c r="I63" s="122"/>
    </row>
    <row r="64" spans="1:9" ht="20.25" customHeight="1" x14ac:dyDescent="0.25">
      <c r="A64" s="10" t="s">
        <v>1</v>
      </c>
      <c r="B64" s="20" t="s">
        <v>2</v>
      </c>
      <c r="C64" s="11"/>
      <c r="D64" s="11"/>
      <c r="E64" s="11"/>
      <c r="F64" s="11"/>
      <c r="G64" s="11"/>
      <c r="H64" s="11"/>
      <c r="I64" s="11" t="s">
        <v>7</v>
      </c>
    </row>
    <row r="65" spans="1:9" ht="15" customHeight="1" x14ac:dyDescent="0.25">
      <c r="A65" s="22" t="s">
        <v>38</v>
      </c>
      <c r="B65" s="275" t="s">
        <v>183</v>
      </c>
      <c r="C65" s="276"/>
      <c r="D65" s="23"/>
      <c r="E65" s="24" t="s">
        <v>246</v>
      </c>
      <c r="F65" s="24"/>
      <c r="G65" s="24"/>
      <c r="H65" s="25">
        <v>122</v>
      </c>
      <c r="I65" s="314" t="s">
        <v>321</v>
      </c>
    </row>
    <row r="66" spans="1:9" ht="30" customHeight="1" x14ac:dyDescent="0.25">
      <c r="A66" s="24"/>
      <c r="B66" s="26"/>
      <c r="C66" s="24"/>
      <c r="D66" s="27"/>
      <c r="E66" s="120" t="s">
        <v>33</v>
      </c>
      <c r="F66" s="120"/>
      <c r="G66" s="120"/>
      <c r="H66" s="108">
        <f>H65</f>
        <v>122</v>
      </c>
      <c r="I66" s="283"/>
    </row>
    <row r="67" spans="1:9" x14ac:dyDescent="0.25">
      <c r="A67" s="10" t="s">
        <v>1</v>
      </c>
      <c r="B67" s="20" t="s">
        <v>2</v>
      </c>
      <c r="C67" s="11"/>
      <c r="D67" s="11"/>
      <c r="E67" s="11"/>
      <c r="F67" s="11"/>
      <c r="G67" s="11"/>
      <c r="H67" s="11"/>
      <c r="I67" s="11" t="s">
        <v>7</v>
      </c>
    </row>
    <row r="68" spans="1:9" x14ac:dyDescent="0.25">
      <c r="A68" s="22" t="s">
        <v>39</v>
      </c>
      <c r="B68" s="275" t="s">
        <v>184</v>
      </c>
      <c r="C68" s="276"/>
      <c r="D68" s="23"/>
      <c r="E68" s="24" t="s">
        <v>247</v>
      </c>
      <c r="F68" s="24"/>
      <c r="G68" s="24"/>
      <c r="H68" s="25">
        <v>11</v>
      </c>
      <c r="I68" s="277" t="s">
        <v>248</v>
      </c>
    </row>
    <row r="69" spans="1:9" x14ac:dyDescent="0.25">
      <c r="A69" s="24"/>
      <c r="B69" s="26"/>
      <c r="C69" s="24"/>
      <c r="D69" s="27"/>
      <c r="E69" s="120" t="s">
        <v>33</v>
      </c>
      <c r="F69" s="120"/>
      <c r="G69" s="120"/>
      <c r="H69" s="108">
        <f>H68</f>
        <v>11</v>
      </c>
      <c r="I69" s="278"/>
    </row>
    <row r="70" spans="1:9" x14ac:dyDescent="0.25">
      <c r="A70" s="10" t="s">
        <v>1</v>
      </c>
      <c r="B70" s="20" t="s">
        <v>2</v>
      </c>
      <c r="C70" s="11"/>
      <c r="D70" s="11"/>
      <c r="E70" s="11"/>
      <c r="F70" s="11"/>
      <c r="G70" s="11"/>
      <c r="H70" s="11"/>
      <c r="I70" s="11" t="s">
        <v>7</v>
      </c>
    </row>
    <row r="71" spans="1:9" x14ac:dyDescent="0.25">
      <c r="A71" s="22" t="s">
        <v>487</v>
      </c>
      <c r="B71" s="275" t="s">
        <v>486</v>
      </c>
      <c r="C71" s="276"/>
      <c r="D71" s="23"/>
      <c r="E71" s="24" t="s">
        <v>286</v>
      </c>
      <c r="F71" s="24"/>
      <c r="G71" s="24"/>
      <c r="H71" s="25">
        <v>2106.7399999999998</v>
      </c>
      <c r="I71" s="277" t="s">
        <v>488</v>
      </c>
    </row>
    <row r="72" spans="1:9" x14ac:dyDescent="0.25">
      <c r="A72" s="24"/>
      <c r="B72" s="26"/>
      <c r="C72" s="24"/>
      <c r="D72" s="27"/>
      <c r="E72" s="120" t="s">
        <v>29</v>
      </c>
      <c r="F72" s="120"/>
      <c r="G72" s="120"/>
      <c r="H72" s="108">
        <f>H71</f>
        <v>2106.7399999999998</v>
      </c>
      <c r="I72" s="278"/>
    </row>
    <row r="73" spans="1:9" x14ac:dyDescent="0.25">
      <c r="A73" s="16">
        <v>5</v>
      </c>
      <c r="B73" s="289" t="s">
        <v>31</v>
      </c>
      <c r="C73" s="290"/>
      <c r="D73" s="290"/>
      <c r="E73" s="290"/>
      <c r="F73" s="290"/>
      <c r="G73" s="290"/>
      <c r="H73" s="290"/>
      <c r="I73" s="291"/>
    </row>
    <row r="74" spans="1:9" ht="23.25" customHeight="1" x14ac:dyDescent="0.25">
      <c r="A74" s="3" t="s">
        <v>1</v>
      </c>
      <c r="B74" s="3" t="s">
        <v>2</v>
      </c>
      <c r="C74" s="4"/>
      <c r="D74" s="4"/>
      <c r="E74" s="4"/>
      <c r="F74" s="4"/>
      <c r="G74" s="4"/>
      <c r="H74" s="4"/>
      <c r="I74" s="4" t="s">
        <v>7</v>
      </c>
    </row>
    <row r="75" spans="1:9" ht="15" customHeight="1" x14ac:dyDescent="0.25">
      <c r="A75" s="29" t="s">
        <v>42</v>
      </c>
      <c r="B75" s="294" t="s">
        <v>186</v>
      </c>
      <c r="C75" s="292"/>
      <c r="D75" s="295"/>
      <c r="E75" s="24" t="s">
        <v>246</v>
      </c>
      <c r="F75" s="24"/>
      <c r="G75" s="24"/>
      <c r="H75" s="25">
        <f>1600-136.18</f>
        <v>1463.82</v>
      </c>
      <c r="I75" s="273" t="s">
        <v>249</v>
      </c>
    </row>
    <row r="76" spans="1:9" x14ac:dyDescent="0.25">
      <c r="A76" s="24"/>
      <c r="B76" s="26"/>
      <c r="C76" s="33"/>
      <c r="D76" s="27"/>
      <c r="E76" s="120" t="s">
        <v>32</v>
      </c>
      <c r="F76" s="120"/>
      <c r="G76" s="120"/>
      <c r="H76" s="108">
        <f>H75</f>
        <v>1463.82</v>
      </c>
      <c r="I76" s="274"/>
    </row>
    <row r="77" spans="1:9" x14ac:dyDescent="0.25">
      <c r="A77" s="3" t="s">
        <v>1</v>
      </c>
      <c r="B77" s="3" t="s">
        <v>2</v>
      </c>
      <c r="C77" s="4"/>
      <c r="D77" s="4"/>
      <c r="E77" s="4"/>
      <c r="F77" s="4"/>
      <c r="G77" s="4"/>
      <c r="H77" s="4"/>
      <c r="I77" s="4" t="s">
        <v>7</v>
      </c>
    </row>
    <row r="78" spans="1:9" ht="15" customHeight="1" x14ac:dyDescent="0.25">
      <c r="A78" s="29" t="s">
        <v>261</v>
      </c>
      <c r="B78" s="311" t="s">
        <v>481</v>
      </c>
      <c r="C78" s="312"/>
      <c r="D78" s="313"/>
      <c r="E78" s="24" t="s">
        <v>246</v>
      </c>
      <c r="F78" s="24"/>
      <c r="G78" s="24"/>
      <c r="H78" s="25">
        <v>106.97</v>
      </c>
      <c r="I78" s="273" t="s">
        <v>250</v>
      </c>
    </row>
    <row r="79" spans="1:9" x14ac:dyDescent="0.25">
      <c r="A79" s="24"/>
      <c r="B79" s="199"/>
      <c r="C79" s="200"/>
      <c r="D79" s="201"/>
      <c r="E79" s="120" t="s">
        <v>32</v>
      </c>
      <c r="F79" s="120"/>
      <c r="G79" s="120"/>
      <c r="H79" s="108">
        <f>H78</f>
        <v>106.97</v>
      </c>
      <c r="I79" s="274"/>
    </row>
    <row r="80" spans="1:9" x14ac:dyDescent="0.25">
      <c r="A80" s="3" t="s">
        <v>1</v>
      </c>
      <c r="B80" s="3" t="s">
        <v>2</v>
      </c>
      <c r="C80" s="4"/>
      <c r="D80" s="4"/>
      <c r="E80" s="4"/>
      <c r="F80" s="4"/>
      <c r="G80" s="4"/>
      <c r="H80" s="4"/>
      <c r="I80" s="4" t="s">
        <v>7</v>
      </c>
    </row>
    <row r="81" spans="1:9" ht="15" customHeight="1" x14ac:dyDescent="0.25">
      <c r="A81" s="29" t="s">
        <v>262</v>
      </c>
      <c r="B81" s="294" t="s">
        <v>187</v>
      </c>
      <c r="C81" s="292"/>
      <c r="D81" s="295"/>
      <c r="E81" s="24" t="s">
        <v>152</v>
      </c>
      <c r="F81" s="24"/>
      <c r="G81" s="24"/>
      <c r="H81" s="25">
        <v>11</v>
      </c>
      <c r="I81" s="282" t="s">
        <v>251</v>
      </c>
    </row>
    <row r="82" spans="1:9" x14ac:dyDescent="0.25">
      <c r="A82" s="24"/>
      <c r="B82" s="26"/>
      <c r="C82" s="33"/>
      <c r="D82" s="27"/>
      <c r="E82" s="120" t="s">
        <v>32</v>
      </c>
      <c r="F82" s="120"/>
      <c r="G82" s="120"/>
      <c r="H82" s="108">
        <f>H81</f>
        <v>11</v>
      </c>
      <c r="I82" s="283"/>
    </row>
    <row r="83" spans="1:9" x14ac:dyDescent="0.25">
      <c r="A83" s="3" t="s">
        <v>1</v>
      </c>
      <c r="B83" s="3" t="s">
        <v>2</v>
      </c>
      <c r="C83" s="4"/>
      <c r="D83" s="4"/>
      <c r="E83" s="4"/>
      <c r="F83" s="4"/>
      <c r="G83" s="4"/>
      <c r="H83" s="4"/>
      <c r="I83" s="4" t="s">
        <v>7</v>
      </c>
    </row>
    <row r="84" spans="1:9" x14ac:dyDescent="0.25">
      <c r="A84" s="29" t="s">
        <v>264</v>
      </c>
      <c r="B84" s="271" t="s">
        <v>489</v>
      </c>
      <c r="C84" s="271"/>
      <c r="D84" s="271"/>
      <c r="E84" s="24" t="s">
        <v>252</v>
      </c>
      <c r="F84" s="24"/>
      <c r="G84" s="24"/>
      <c r="H84" s="25">
        <v>88</v>
      </c>
      <c r="I84" s="273" t="s">
        <v>491</v>
      </c>
    </row>
    <row r="85" spans="1:9" ht="25.5" customHeight="1" x14ac:dyDescent="0.25">
      <c r="A85" s="24"/>
      <c r="B85" s="272"/>
      <c r="C85" s="272"/>
      <c r="D85" s="272"/>
      <c r="E85" s="120" t="s">
        <v>32</v>
      </c>
      <c r="F85" s="120"/>
      <c r="G85" s="120"/>
      <c r="H85" s="108">
        <f>H84</f>
        <v>88</v>
      </c>
      <c r="I85" s="274"/>
    </row>
    <row r="86" spans="1:9" x14ac:dyDescent="0.25">
      <c r="A86" s="3" t="s">
        <v>1</v>
      </c>
      <c r="B86" s="3" t="s">
        <v>2</v>
      </c>
      <c r="C86" s="4"/>
      <c r="D86" s="4"/>
      <c r="E86" s="4"/>
      <c r="F86" s="4"/>
      <c r="G86" s="4"/>
      <c r="H86" s="4"/>
      <c r="I86" s="4" t="s">
        <v>7</v>
      </c>
    </row>
    <row r="87" spans="1:9" x14ac:dyDescent="0.25">
      <c r="A87" s="29" t="s">
        <v>269</v>
      </c>
      <c r="B87" s="271" t="s">
        <v>490</v>
      </c>
      <c r="C87" s="271"/>
      <c r="D87" s="271"/>
      <c r="E87" s="24" t="s">
        <v>252</v>
      </c>
      <c r="F87" s="24"/>
      <c r="G87" s="24"/>
      <c r="H87" s="25">
        <v>51</v>
      </c>
      <c r="I87" s="273" t="s">
        <v>492</v>
      </c>
    </row>
    <row r="88" spans="1:9" x14ac:dyDescent="0.25">
      <c r="A88" s="24"/>
      <c r="B88" s="272"/>
      <c r="C88" s="272"/>
      <c r="D88" s="272"/>
      <c r="E88" s="120" t="s">
        <v>32</v>
      </c>
      <c r="F88" s="120"/>
      <c r="G88" s="120"/>
      <c r="H88" s="108">
        <f>H87</f>
        <v>51</v>
      </c>
      <c r="I88" s="274"/>
    </row>
    <row r="89" spans="1:9" x14ac:dyDescent="0.25">
      <c r="A89" s="3" t="s">
        <v>1</v>
      </c>
      <c r="B89" s="3" t="s">
        <v>2</v>
      </c>
      <c r="C89" s="4"/>
      <c r="D89" s="4"/>
      <c r="E89" s="4"/>
      <c r="F89" s="4"/>
      <c r="G89" s="4"/>
      <c r="H89" s="4"/>
      <c r="I89" s="4" t="s">
        <v>7</v>
      </c>
    </row>
    <row r="90" spans="1:9" x14ac:dyDescent="0.25">
      <c r="A90" s="29" t="s">
        <v>271</v>
      </c>
      <c r="B90" s="271" t="s">
        <v>346</v>
      </c>
      <c r="C90" s="271"/>
      <c r="D90" s="271"/>
      <c r="E90" s="24" t="s">
        <v>252</v>
      </c>
      <c r="F90" s="24"/>
      <c r="G90" s="24"/>
      <c r="H90" s="25">
        <v>215</v>
      </c>
      <c r="I90" s="273" t="s">
        <v>493</v>
      </c>
    </row>
    <row r="91" spans="1:9" ht="22.5" customHeight="1" x14ac:dyDescent="0.25">
      <c r="A91" s="24"/>
      <c r="B91" s="272"/>
      <c r="C91" s="272"/>
      <c r="D91" s="272"/>
      <c r="E91" s="120" t="s">
        <v>32</v>
      </c>
      <c r="F91" s="120"/>
      <c r="G91" s="120"/>
      <c r="H91" s="108">
        <f>H90</f>
        <v>215</v>
      </c>
      <c r="I91" s="274"/>
    </row>
    <row r="92" spans="1:9" x14ac:dyDescent="0.25">
      <c r="A92" s="3" t="s">
        <v>1</v>
      </c>
      <c r="B92" s="3" t="s">
        <v>2</v>
      </c>
      <c r="C92" s="4"/>
      <c r="D92" s="4"/>
      <c r="E92" s="4"/>
      <c r="F92" s="4"/>
      <c r="G92" s="4"/>
      <c r="H92" s="4"/>
      <c r="I92" s="4" t="s">
        <v>7</v>
      </c>
    </row>
    <row r="93" spans="1:9" ht="15" customHeight="1" x14ac:dyDescent="0.25">
      <c r="A93" s="29" t="s">
        <v>273</v>
      </c>
      <c r="B93" s="271" t="s">
        <v>347</v>
      </c>
      <c r="C93" s="271"/>
      <c r="D93" s="271"/>
      <c r="E93" s="24"/>
      <c r="F93" s="24"/>
      <c r="G93" s="24"/>
      <c r="H93" s="25"/>
      <c r="I93" s="273" t="s">
        <v>463</v>
      </c>
    </row>
    <row r="94" spans="1:9" x14ac:dyDescent="0.25">
      <c r="A94" s="24"/>
      <c r="B94" s="293"/>
      <c r="C94" s="293"/>
      <c r="D94" s="293"/>
      <c r="E94" s="24" t="s">
        <v>253</v>
      </c>
      <c r="F94" s="24"/>
      <c r="G94" s="24"/>
      <c r="H94" s="25">
        <v>0.9</v>
      </c>
      <c r="I94" s="281"/>
    </row>
    <row r="95" spans="1:9" x14ac:dyDescent="0.25">
      <c r="A95" s="24"/>
      <c r="B95" s="293"/>
      <c r="C95" s="293"/>
      <c r="D95" s="293"/>
      <c r="E95" s="24" t="s">
        <v>254</v>
      </c>
      <c r="F95" s="24"/>
      <c r="G95" s="24"/>
      <c r="H95" s="25" t="s">
        <v>322</v>
      </c>
      <c r="I95" s="281"/>
    </row>
    <row r="96" spans="1:9" x14ac:dyDescent="0.25">
      <c r="A96" s="24"/>
      <c r="B96" s="26"/>
      <c r="C96" s="33"/>
      <c r="D96" s="27"/>
      <c r="E96" s="120" t="s">
        <v>32</v>
      </c>
      <c r="F96" s="120"/>
      <c r="G96" s="120"/>
      <c r="H96" s="108">
        <f>(H91+H88+H85)*H94*2</f>
        <v>637.20000000000005</v>
      </c>
      <c r="I96" s="274"/>
    </row>
    <row r="97" spans="1:9" ht="22.5" customHeight="1" x14ac:dyDescent="0.25">
      <c r="A97" s="10" t="s">
        <v>1</v>
      </c>
      <c r="B97" s="20" t="s">
        <v>2</v>
      </c>
      <c r="C97" s="11"/>
      <c r="D97" s="11"/>
      <c r="E97" s="11"/>
      <c r="F97" s="11"/>
      <c r="G97" s="11"/>
      <c r="H97" s="11"/>
      <c r="I97" s="11" t="s">
        <v>7</v>
      </c>
    </row>
    <row r="98" spans="1:9" ht="22.5" customHeight="1" x14ac:dyDescent="0.25">
      <c r="A98" s="22" t="s">
        <v>274</v>
      </c>
      <c r="B98" s="293" t="s">
        <v>340</v>
      </c>
      <c r="C98" s="293"/>
      <c r="D98" s="293"/>
      <c r="E98" s="279" t="s">
        <v>241</v>
      </c>
      <c r="F98" s="152"/>
      <c r="G98" s="153"/>
      <c r="H98" s="99"/>
      <c r="I98" s="111" t="s">
        <v>237</v>
      </c>
    </row>
    <row r="99" spans="1:9" x14ac:dyDescent="0.25">
      <c r="A99" s="24"/>
      <c r="B99" s="293"/>
      <c r="C99" s="293"/>
      <c r="D99" s="293"/>
      <c r="E99" s="280"/>
      <c r="F99" s="24" t="s">
        <v>238</v>
      </c>
      <c r="G99" s="24" t="s">
        <v>335</v>
      </c>
      <c r="H99" s="24" t="s">
        <v>341</v>
      </c>
      <c r="I99" s="112"/>
    </row>
    <row r="100" spans="1:9" x14ac:dyDescent="0.25">
      <c r="A100" s="24"/>
      <c r="B100" s="113"/>
      <c r="C100" s="99"/>
      <c r="D100" s="24"/>
      <c r="E100" s="114">
        <f>H96</f>
        <v>637.20000000000005</v>
      </c>
      <c r="F100" s="24" t="s">
        <v>240</v>
      </c>
      <c r="G100" s="138">
        <v>1.901</v>
      </c>
      <c r="H100" s="24">
        <f>ROUND(E100*G100,2)</f>
        <v>1211.32</v>
      </c>
      <c r="I100" s="117" t="s">
        <v>505</v>
      </c>
    </row>
    <row r="101" spans="1:9" x14ac:dyDescent="0.25">
      <c r="A101" s="24"/>
      <c r="B101" s="119"/>
      <c r="C101" s="99"/>
      <c r="D101" s="99"/>
      <c r="E101" s="120" t="s">
        <v>27</v>
      </c>
      <c r="F101" s="99"/>
      <c r="G101" s="120"/>
      <c r="H101" s="120">
        <f>SUM(H100:H100)</f>
        <v>1211.32</v>
      </c>
      <c r="I101" s="122"/>
    </row>
    <row r="102" spans="1:9" x14ac:dyDescent="0.25">
      <c r="A102" s="10" t="s">
        <v>1</v>
      </c>
      <c r="B102" s="20" t="s">
        <v>2</v>
      </c>
      <c r="C102" s="11"/>
      <c r="D102" s="11"/>
      <c r="E102" s="11"/>
      <c r="F102" s="11"/>
      <c r="G102" s="11"/>
      <c r="H102" s="11"/>
      <c r="I102" s="11" t="s">
        <v>7</v>
      </c>
    </row>
    <row r="103" spans="1:9" x14ac:dyDescent="0.25">
      <c r="A103" s="22" t="s">
        <v>275</v>
      </c>
      <c r="B103" s="287" t="s">
        <v>344</v>
      </c>
      <c r="C103" s="287"/>
      <c r="D103" s="287"/>
      <c r="E103" s="24"/>
      <c r="F103" s="24"/>
      <c r="G103" s="24"/>
      <c r="H103" s="114"/>
      <c r="I103" s="111" t="s">
        <v>237</v>
      </c>
    </row>
    <row r="104" spans="1:9" x14ac:dyDescent="0.25">
      <c r="A104" s="24"/>
      <c r="B104" s="288"/>
      <c r="C104" s="288"/>
      <c r="D104" s="288"/>
      <c r="E104" s="24" t="s">
        <v>238</v>
      </c>
      <c r="F104" s="24" t="s">
        <v>341</v>
      </c>
      <c r="G104" s="24" t="s">
        <v>28</v>
      </c>
      <c r="H104" s="24" t="s">
        <v>343</v>
      </c>
      <c r="I104" s="112"/>
    </row>
    <row r="105" spans="1:9" x14ac:dyDescent="0.25">
      <c r="A105" s="24"/>
      <c r="B105" s="26"/>
      <c r="C105" s="24"/>
      <c r="D105" s="99"/>
      <c r="E105" s="24" t="s">
        <v>240</v>
      </c>
      <c r="F105" s="24">
        <f>H100</f>
        <v>1211.32</v>
      </c>
      <c r="G105" s="123">
        <v>1</v>
      </c>
      <c r="H105" s="24">
        <f>ROUND(F105*G105,2)</f>
        <v>1211.32</v>
      </c>
      <c r="I105" s="117" t="s">
        <v>504</v>
      </c>
    </row>
    <row r="106" spans="1:9" x14ac:dyDescent="0.25">
      <c r="A106" s="24"/>
      <c r="B106" s="26"/>
      <c r="C106" s="24"/>
      <c r="D106" s="27"/>
      <c r="E106" s="120"/>
      <c r="F106" s="120" t="s">
        <v>342</v>
      </c>
      <c r="G106" s="125"/>
      <c r="H106" s="120">
        <f>SUM(H105:H105)</f>
        <v>1211.32</v>
      </c>
      <c r="I106" s="122"/>
    </row>
    <row r="107" spans="1:9" x14ac:dyDescent="0.25">
      <c r="A107" s="3" t="s">
        <v>1</v>
      </c>
      <c r="B107" s="3" t="s">
        <v>2</v>
      </c>
      <c r="C107" s="4"/>
      <c r="D107" s="4"/>
      <c r="E107" s="4"/>
      <c r="F107" s="4"/>
      <c r="G107" s="4"/>
      <c r="H107" s="4"/>
      <c r="I107" s="4" t="s">
        <v>7</v>
      </c>
    </row>
    <row r="108" spans="1:9" x14ac:dyDescent="0.25">
      <c r="A108" s="29" t="s">
        <v>418</v>
      </c>
      <c r="B108" s="134" t="s">
        <v>348</v>
      </c>
      <c r="C108" s="134"/>
      <c r="D108" s="132"/>
      <c r="E108" s="135" t="s">
        <v>3</v>
      </c>
      <c r="F108" s="34"/>
      <c r="G108" s="34"/>
      <c r="H108" s="25">
        <f>H91+H88+H85</f>
        <v>354</v>
      </c>
      <c r="I108" s="273" t="s">
        <v>35</v>
      </c>
    </row>
    <row r="109" spans="1:9" x14ac:dyDescent="0.25">
      <c r="A109" s="24"/>
      <c r="B109" s="105"/>
      <c r="C109" s="105"/>
      <c r="D109" s="34"/>
      <c r="E109" s="34" t="s">
        <v>4</v>
      </c>
      <c r="F109" s="34"/>
      <c r="G109" s="34"/>
      <c r="H109" s="25">
        <v>0.9</v>
      </c>
      <c r="I109" s="281"/>
    </row>
    <row r="110" spans="1:9" x14ac:dyDescent="0.25">
      <c r="A110" s="24"/>
      <c r="B110" s="34"/>
      <c r="C110" s="34"/>
      <c r="D110" s="34"/>
      <c r="E110" s="34" t="s">
        <v>254</v>
      </c>
      <c r="F110" s="34"/>
      <c r="G110" s="34"/>
      <c r="H110" s="25">
        <v>0.2</v>
      </c>
      <c r="I110" s="281"/>
    </row>
    <row r="111" spans="1:9" x14ac:dyDescent="0.25">
      <c r="A111" s="24"/>
      <c r="B111" s="26"/>
      <c r="C111" s="33"/>
      <c r="D111" s="27"/>
      <c r="E111" s="120" t="s">
        <v>27</v>
      </c>
      <c r="F111" s="24"/>
      <c r="G111" s="24"/>
      <c r="H111" s="121">
        <f>H108*H109*H110</f>
        <v>63.720000000000006</v>
      </c>
      <c r="I111" s="274"/>
    </row>
    <row r="112" spans="1:9" x14ac:dyDescent="0.25">
      <c r="A112" s="3" t="s">
        <v>1</v>
      </c>
      <c r="B112" s="3" t="s">
        <v>2</v>
      </c>
      <c r="C112" s="4"/>
      <c r="D112" s="4"/>
      <c r="E112" s="4"/>
      <c r="F112" s="4"/>
      <c r="G112" s="4"/>
      <c r="H112" s="4"/>
      <c r="I112" s="4" t="s">
        <v>7</v>
      </c>
    </row>
    <row r="113" spans="1:11" x14ac:dyDescent="0.25">
      <c r="A113" s="29" t="s">
        <v>497</v>
      </c>
      <c r="B113" s="150" t="s">
        <v>188</v>
      </c>
      <c r="C113" s="134"/>
      <c r="D113" s="134"/>
      <c r="E113" s="24" t="s">
        <v>255</v>
      </c>
      <c r="F113" s="24"/>
      <c r="G113" s="24"/>
      <c r="H113" s="25">
        <f>H96</f>
        <v>637.20000000000005</v>
      </c>
      <c r="I113" s="273" t="s">
        <v>484</v>
      </c>
      <c r="K113" s="1">
        <f>H91*3.1415*0.3^2</f>
        <v>60.788024999999998</v>
      </c>
    </row>
    <row r="114" spans="1:11" x14ac:dyDescent="0.25">
      <c r="A114" s="24"/>
      <c r="B114" s="202"/>
      <c r="C114" s="105"/>
      <c r="D114" s="105"/>
      <c r="E114" s="24" t="s">
        <v>257</v>
      </c>
      <c r="F114" s="24"/>
      <c r="G114" s="24"/>
      <c r="H114" s="25">
        <f>H111</f>
        <v>63.720000000000006</v>
      </c>
      <c r="I114" s="281"/>
      <c r="K114" s="1">
        <f>H88*3.1415*0.25^2</f>
        <v>10.01353125</v>
      </c>
    </row>
    <row r="115" spans="1:11" x14ac:dyDescent="0.25">
      <c r="A115" s="24"/>
      <c r="B115" s="203"/>
      <c r="C115" s="34"/>
      <c r="D115" s="34"/>
      <c r="E115" s="24" t="s">
        <v>258</v>
      </c>
      <c r="F115" s="24"/>
      <c r="G115" s="24"/>
      <c r="H115" s="25">
        <f>K113+K114+K115</f>
        <v>81.859636250000008</v>
      </c>
      <c r="I115" s="281"/>
      <c r="K115" s="1">
        <f>H85*3.1415*0.2^2</f>
        <v>11.058080000000002</v>
      </c>
    </row>
    <row r="116" spans="1:11" x14ac:dyDescent="0.25">
      <c r="A116" s="24"/>
      <c r="B116" s="199"/>
      <c r="C116" s="33"/>
      <c r="D116" s="27"/>
      <c r="E116" s="120" t="s">
        <v>27</v>
      </c>
      <c r="F116" s="24"/>
      <c r="G116" s="24"/>
      <c r="H116" s="121">
        <f>H113-H114-H115</f>
        <v>491.62036375000002</v>
      </c>
      <c r="I116" s="122"/>
    </row>
    <row r="117" spans="1:11" x14ac:dyDescent="0.25">
      <c r="A117" s="3" t="s">
        <v>1</v>
      </c>
      <c r="B117" s="3" t="s">
        <v>2</v>
      </c>
      <c r="C117" s="4"/>
      <c r="D117" s="4"/>
      <c r="E117" s="4"/>
      <c r="F117" s="4"/>
      <c r="G117" s="4"/>
      <c r="H117" s="4"/>
      <c r="I117" s="4" t="s">
        <v>7</v>
      </c>
    </row>
    <row r="118" spans="1:11" x14ac:dyDescent="0.25">
      <c r="A118" s="29" t="s">
        <v>498</v>
      </c>
      <c r="B118" s="271" t="s">
        <v>482</v>
      </c>
      <c r="C118" s="271"/>
      <c r="D118" s="271"/>
      <c r="E118" s="24" t="s">
        <v>485</v>
      </c>
      <c r="F118" s="24"/>
      <c r="G118" s="24"/>
      <c r="H118" s="25">
        <f>H116</f>
        <v>491.62036375000002</v>
      </c>
      <c r="I118" s="282" t="s">
        <v>483</v>
      </c>
    </row>
    <row r="119" spans="1:11" x14ac:dyDescent="0.25">
      <c r="A119" s="24"/>
      <c r="B119" s="272"/>
      <c r="C119" s="272"/>
      <c r="D119" s="272"/>
      <c r="E119" s="120" t="s">
        <v>27</v>
      </c>
      <c r="F119" s="120"/>
      <c r="G119" s="120"/>
      <c r="H119" s="108">
        <f>H118</f>
        <v>491.62036375000002</v>
      </c>
      <c r="I119" s="283"/>
    </row>
    <row r="120" spans="1:11" x14ac:dyDescent="0.25">
      <c r="A120" s="10" t="s">
        <v>1</v>
      </c>
      <c r="B120" s="20" t="s">
        <v>2</v>
      </c>
      <c r="C120" s="11"/>
      <c r="D120" s="11"/>
      <c r="E120" s="11"/>
      <c r="F120" s="11"/>
      <c r="G120" s="11"/>
      <c r="H120" s="11"/>
      <c r="I120" s="11" t="s">
        <v>7</v>
      </c>
    </row>
    <row r="121" spans="1:11" x14ac:dyDescent="0.25">
      <c r="A121" s="22" t="s">
        <v>499</v>
      </c>
      <c r="B121" s="28" t="s">
        <v>181</v>
      </c>
      <c r="C121" s="126"/>
      <c r="D121" s="99"/>
      <c r="E121" s="279"/>
      <c r="F121" s="152"/>
      <c r="G121" s="151"/>
      <c r="H121" s="279" t="s">
        <v>241</v>
      </c>
      <c r="I121" s="277" t="s">
        <v>242</v>
      </c>
    </row>
    <row r="122" spans="1:11" x14ac:dyDescent="0.25">
      <c r="A122" s="24"/>
      <c r="B122" s="26"/>
      <c r="C122" s="24"/>
      <c r="D122" s="24"/>
      <c r="E122" s="280"/>
      <c r="F122" s="24"/>
      <c r="G122" s="24" t="s">
        <v>238</v>
      </c>
      <c r="H122" s="280"/>
      <c r="I122" s="281"/>
    </row>
    <row r="123" spans="1:11" x14ac:dyDescent="0.25">
      <c r="A123" s="24"/>
      <c r="B123" s="26"/>
      <c r="C123" s="24"/>
      <c r="D123" s="24"/>
      <c r="E123" s="34"/>
      <c r="F123" s="24"/>
      <c r="G123" s="24" t="s">
        <v>409</v>
      </c>
      <c r="H123" s="179">
        <f>H113</f>
        <v>637.20000000000005</v>
      </c>
      <c r="I123" s="281"/>
    </row>
    <row r="124" spans="1:11" x14ac:dyDescent="0.25">
      <c r="A124" s="24"/>
      <c r="B124" s="26"/>
      <c r="C124" s="99"/>
      <c r="D124" s="99"/>
      <c r="E124" s="120"/>
      <c r="F124" s="127"/>
      <c r="G124" s="120" t="s">
        <v>27</v>
      </c>
      <c r="H124" s="121">
        <f>SUM(H123:H123)</f>
        <v>637.20000000000005</v>
      </c>
      <c r="I124" s="278"/>
    </row>
    <row r="125" spans="1:11" x14ac:dyDescent="0.25">
      <c r="A125" s="10" t="s">
        <v>1</v>
      </c>
      <c r="B125" s="20" t="s">
        <v>2</v>
      </c>
      <c r="C125" s="11"/>
      <c r="D125" s="11"/>
      <c r="E125" s="11"/>
      <c r="F125" s="11"/>
      <c r="G125" s="11"/>
      <c r="H125" s="11"/>
      <c r="I125" s="11" t="s">
        <v>7</v>
      </c>
    </row>
    <row r="126" spans="1:11" ht="24.75" customHeight="1" x14ac:dyDescent="0.25">
      <c r="A126" s="29" t="s">
        <v>500</v>
      </c>
      <c r="B126" s="275" t="s">
        <v>461</v>
      </c>
      <c r="C126" s="276"/>
      <c r="D126" s="23"/>
      <c r="E126" s="24" t="s">
        <v>36</v>
      </c>
      <c r="F126" s="24"/>
      <c r="G126" s="24"/>
      <c r="H126" s="25">
        <v>7</v>
      </c>
      <c r="I126" s="277" t="s">
        <v>462</v>
      </c>
    </row>
    <row r="127" spans="1:11" x14ac:dyDescent="0.25">
      <c r="A127" s="24"/>
      <c r="B127" s="26"/>
      <c r="C127" s="24"/>
      <c r="D127" s="27"/>
      <c r="E127" s="120" t="s">
        <v>33</v>
      </c>
      <c r="F127" s="120"/>
      <c r="G127" s="120"/>
      <c r="H127" s="108">
        <f>SUM(H126)</f>
        <v>7</v>
      </c>
      <c r="I127" s="278"/>
    </row>
    <row r="128" spans="1:11" x14ac:dyDescent="0.25">
      <c r="A128" s="10" t="s">
        <v>1</v>
      </c>
      <c r="B128" s="20" t="s">
        <v>2</v>
      </c>
      <c r="C128" s="11"/>
      <c r="D128" s="11"/>
      <c r="E128" s="11"/>
      <c r="F128" s="11"/>
      <c r="G128" s="11"/>
      <c r="H128" s="11"/>
      <c r="I128" s="11" t="s">
        <v>7</v>
      </c>
    </row>
    <row r="129" spans="1:9" ht="23.25" customHeight="1" x14ac:dyDescent="0.25">
      <c r="A129" s="29" t="s">
        <v>501</v>
      </c>
      <c r="B129" s="275" t="s">
        <v>494</v>
      </c>
      <c r="C129" s="276"/>
      <c r="D129" s="23"/>
      <c r="E129" s="24" t="s">
        <v>36</v>
      </c>
      <c r="F129" s="24"/>
      <c r="G129" s="24"/>
      <c r="H129" s="25">
        <v>12</v>
      </c>
      <c r="I129" s="277"/>
    </row>
    <row r="130" spans="1:9" x14ac:dyDescent="0.25">
      <c r="A130" s="24"/>
      <c r="B130" s="26"/>
      <c r="C130" s="24"/>
      <c r="D130" s="27"/>
      <c r="E130" s="120" t="s">
        <v>33</v>
      </c>
      <c r="F130" s="120"/>
      <c r="G130" s="120"/>
      <c r="H130" s="108">
        <f>SUM(H129)</f>
        <v>12</v>
      </c>
      <c r="I130" s="278"/>
    </row>
    <row r="131" spans="1:9" x14ac:dyDescent="0.25">
      <c r="A131" s="16">
        <v>6</v>
      </c>
      <c r="B131" s="289" t="s">
        <v>259</v>
      </c>
      <c r="C131" s="290"/>
      <c r="D131" s="290"/>
      <c r="E131" s="290"/>
      <c r="F131" s="290"/>
      <c r="G131" s="290"/>
      <c r="H131" s="290"/>
      <c r="I131" s="291"/>
    </row>
    <row r="132" spans="1:9" x14ac:dyDescent="0.25">
      <c r="A132" s="3" t="s">
        <v>1</v>
      </c>
      <c r="B132" s="3" t="s">
        <v>2</v>
      </c>
      <c r="C132" s="4"/>
      <c r="D132" s="4"/>
      <c r="E132" s="4"/>
      <c r="F132" s="4"/>
      <c r="G132" s="4"/>
      <c r="H132" s="4"/>
      <c r="I132" s="4" t="s">
        <v>7</v>
      </c>
    </row>
    <row r="133" spans="1:9" ht="21.75" customHeight="1" x14ac:dyDescent="0.25">
      <c r="A133" s="29" t="s">
        <v>23</v>
      </c>
      <c r="B133" s="294" t="s">
        <v>190</v>
      </c>
      <c r="C133" s="292"/>
      <c r="D133" s="295"/>
      <c r="E133" s="24" t="s">
        <v>246</v>
      </c>
      <c r="F133" s="24"/>
      <c r="G133" s="24"/>
      <c r="H133" s="25">
        <v>449</v>
      </c>
      <c r="I133" s="273" t="s">
        <v>260</v>
      </c>
    </row>
    <row r="134" spans="1:9" x14ac:dyDescent="0.25">
      <c r="A134" s="24"/>
      <c r="B134" s="26"/>
      <c r="C134" s="33"/>
      <c r="D134" s="27"/>
      <c r="E134" s="120" t="s">
        <v>32</v>
      </c>
      <c r="F134" s="120"/>
      <c r="G134" s="120"/>
      <c r="H134" s="108">
        <f>H133</f>
        <v>449</v>
      </c>
      <c r="I134" s="274"/>
    </row>
    <row r="135" spans="1:9" x14ac:dyDescent="0.25">
      <c r="A135" s="3" t="s">
        <v>1</v>
      </c>
      <c r="B135" s="3" t="s">
        <v>2</v>
      </c>
      <c r="C135" s="4"/>
      <c r="D135" s="4"/>
      <c r="E135" s="4"/>
      <c r="F135" s="4"/>
      <c r="G135" s="4"/>
      <c r="H135" s="139"/>
      <c r="I135" s="4" t="s">
        <v>7</v>
      </c>
    </row>
    <row r="136" spans="1:9" ht="15" customHeight="1" x14ac:dyDescent="0.25">
      <c r="A136" s="29" t="s">
        <v>24</v>
      </c>
      <c r="B136" s="294" t="s">
        <v>192</v>
      </c>
      <c r="C136" s="292"/>
      <c r="D136" s="295"/>
      <c r="E136" s="24" t="s">
        <v>246</v>
      </c>
      <c r="F136" s="24"/>
      <c r="G136" s="24"/>
      <c r="H136" s="25">
        <v>284</v>
      </c>
      <c r="I136" s="273" t="s">
        <v>260</v>
      </c>
    </row>
    <row r="137" spans="1:9" x14ac:dyDescent="0.25">
      <c r="A137" s="24"/>
      <c r="B137" s="26"/>
      <c r="C137" s="33"/>
      <c r="D137" s="27"/>
      <c r="E137" s="120" t="s">
        <v>32</v>
      </c>
      <c r="F137" s="120"/>
      <c r="G137" s="120"/>
      <c r="H137" s="108">
        <f>SUM(H136)</f>
        <v>284</v>
      </c>
      <c r="I137" s="274"/>
    </row>
    <row r="138" spans="1:9" x14ac:dyDescent="0.25">
      <c r="A138" s="3" t="s">
        <v>1</v>
      </c>
      <c r="B138" s="3" t="s">
        <v>2</v>
      </c>
      <c r="C138" s="4"/>
      <c r="D138" s="4"/>
      <c r="E138" s="4"/>
      <c r="F138" s="4"/>
      <c r="G138" s="4"/>
      <c r="H138" s="139"/>
      <c r="I138" s="4" t="s">
        <v>7</v>
      </c>
    </row>
    <row r="139" spans="1:9" ht="26.25" customHeight="1" x14ac:dyDescent="0.25">
      <c r="A139" s="29" t="s">
        <v>25</v>
      </c>
      <c r="B139" s="294" t="s">
        <v>353</v>
      </c>
      <c r="C139" s="292"/>
      <c r="D139" s="295"/>
      <c r="E139" s="24" t="s">
        <v>246</v>
      </c>
      <c r="F139" s="24"/>
      <c r="G139" s="24"/>
      <c r="H139" s="25">
        <v>84</v>
      </c>
      <c r="I139" s="273" t="s">
        <v>263</v>
      </c>
    </row>
    <row r="140" spans="1:9" x14ac:dyDescent="0.25">
      <c r="A140" s="24"/>
      <c r="B140" s="26"/>
      <c r="C140" s="33"/>
      <c r="D140" s="27"/>
      <c r="E140" s="120" t="s">
        <v>32</v>
      </c>
      <c r="F140" s="120"/>
      <c r="G140" s="120"/>
      <c r="H140" s="108">
        <f>SUM(H139)</f>
        <v>84</v>
      </c>
      <c r="I140" s="274"/>
    </row>
    <row r="141" spans="1:9" x14ac:dyDescent="0.25">
      <c r="A141" s="10" t="s">
        <v>1</v>
      </c>
      <c r="B141" s="20" t="s">
        <v>2</v>
      </c>
      <c r="C141" s="11"/>
      <c r="D141" s="11"/>
      <c r="E141" s="11"/>
      <c r="F141" s="11"/>
      <c r="G141" s="11"/>
      <c r="H141" s="11"/>
      <c r="I141" s="11" t="s">
        <v>7</v>
      </c>
    </row>
    <row r="142" spans="1:9" x14ac:dyDescent="0.25">
      <c r="A142" s="22" t="s">
        <v>26</v>
      </c>
      <c r="B142" s="315" t="s">
        <v>338</v>
      </c>
      <c r="C142" s="315"/>
      <c r="D142" s="126"/>
      <c r="E142" s="137" t="s">
        <v>265</v>
      </c>
      <c r="F142" s="152"/>
      <c r="G142" s="153"/>
      <c r="H142" s="99"/>
      <c r="I142" s="277" t="s">
        <v>266</v>
      </c>
    </row>
    <row r="143" spans="1:9" x14ac:dyDescent="0.25">
      <c r="A143" s="24"/>
      <c r="B143" s="316"/>
      <c r="C143" s="316"/>
      <c r="D143" s="24"/>
      <c r="E143" s="137" t="s">
        <v>3</v>
      </c>
      <c r="F143" s="24" t="s">
        <v>4</v>
      </c>
      <c r="G143" s="24" t="s">
        <v>267</v>
      </c>
      <c r="H143" s="24" t="s">
        <v>268</v>
      </c>
      <c r="I143" s="281"/>
    </row>
    <row r="144" spans="1:9" x14ac:dyDescent="0.25">
      <c r="A144" s="24"/>
      <c r="B144" s="316"/>
      <c r="C144" s="316"/>
      <c r="D144" s="24"/>
      <c r="E144" s="140">
        <f>$H$133</f>
        <v>449</v>
      </c>
      <c r="F144" s="140">
        <v>0.5</v>
      </c>
      <c r="G144" s="140">
        <v>1.5</v>
      </c>
      <c r="H144" s="114">
        <f>ROUND(E144*F144*G144,2)</f>
        <v>336.75</v>
      </c>
      <c r="I144" s="281"/>
    </row>
    <row r="145" spans="1:9" x14ac:dyDescent="0.25">
      <c r="A145" s="24"/>
      <c r="B145" s="109"/>
      <c r="C145" s="114"/>
      <c r="D145" s="24"/>
      <c r="E145" s="140">
        <f>H140</f>
        <v>84</v>
      </c>
      <c r="F145" s="140">
        <v>0.5</v>
      </c>
      <c r="G145" s="140">
        <v>1.8</v>
      </c>
      <c r="H145" s="114">
        <f>ROUND(E145*F145*G145,2)</f>
        <v>75.599999999999994</v>
      </c>
      <c r="I145" s="91"/>
    </row>
    <row r="146" spans="1:9" x14ac:dyDescent="0.25">
      <c r="A146" s="24"/>
      <c r="B146" s="119"/>
      <c r="C146" s="120"/>
      <c r="D146" s="99"/>
      <c r="E146" s="127"/>
      <c r="F146" s="127"/>
      <c r="G146" s="120" t="s">
        <v>27</v>
      </c>
      <c r="H146" s="121">
        <f>SUM(H144:H145)</f>
        <v>412.35</v>
      </c>
      <c r="I146" s="122"/>
    </row>
    <row r="147" spans="1:9" x14ac:dyDescent="0.25">
      <c r="A147" s="10" t="s">
        <v>1</v>
      </c>
      <c r="B147" s="20" t="s">
        <v>2</v>
      </c>
      <c r="C147" s="11"/>
      <c r="D147" s="11"/>
      <c r="E147" s="11"/>
      <c r="F147" s="11"/>
      <c r="G147" s="11"/>
      <c r="H147" s="11"/>
      <c r="I147" s="11" t="s">
        <v>7</v>
      </c>
    </row>
    <row r="148" spans="1:9" x14ac:dyDescent="0.25">
      <c r="A148" s="22" t="s">
        <v>43</v>
      </c>
      <c r="B148" s="287" t="s">
        <v>503</v>
      </c>
      <c r="C148" s="287"/>
      <c r="D148" s="126"/>
      <c r="E148" s="137" t="s">
        <v>265</v>
      </c>
      <c r="F148" s="152"/>
      <c r="G148" s="153"/>
      <c r="H148" s="99"/>
      <c r="I148" s="277" t="s">
        <v>270</v>
      </c>
    </row>
    <row r="149" spans="1:9" x14ac:dyDescent="0.25">
      <c r="A149" s="24"/>
      <c r="B149" s="288"/>
      <c r="C149" s="288"/>
      <c r="D149" s="24"/>
      <c r="E149" s="137" t="s">
        <v>3</v>
      </c>
      <c r="F149" s="24" t="s">
        <v>4</v>
      </c>
      <c r="G149" s="24" t="s">
        <v>267</v>
      </c>
      <c r="H149" s="24" t="s">
        <v>268</v>
      </c>
      <c r="I149" s="281"/>
    </row>
    <row r="150" spans="1:9" x14ac:dyDescent="0.25">
      <c r="A150" s="24"/>
      <c r="B150" s="288"/>
      <c r="C150" s="288"/>
      <c r="D150" s="24"/>
      <c r="E150" s="140">
        <f>$H$137</f>
        <v>284</v>
      </c>
      <c r="F150" s="140">
        <v>0.4</v>
      </c>
      <c r="G150" s="140">
        <v>0.5</v>
      </c>
      <c r="H150" s="114">
        <f>ROUND(E150*F150*G150,2)</f>
        <v>56.8</v>
      </c>
      <c r="I150" s="281"/>
    </row>
    <row r="151" spans="1:9" x14ac:dyDescent="0.25">
      <c r="A151" s="24"/>
      <c r="B151" s="288"/>
      <c r="C151" s="288"/>
      <c r="D151" s="99"/>
      <c r="E151" s="127"/>
      <c r="F151" s="127"/>
      <c r="G151" s="120" t="s">
        <v>27</v>
      </c>
      <c r="H151" s="121">
        <f>SUM(H150:H150)</f>
        <v>56.8</v>
      </c>
      <c r="I151" s="122"/>
    </row>
    <row r="152" spans="1:9" x14ac:dyDescent="0.25">
      <c r="A152" s="10" t="s">
        <v>1</v>
      </c>
      <c r="B152" s="20" t="s">
        <v>2</v>
      </c>
      <c r="C152" s="11"/>
      <c r="D152" s="11"/>
      <c r="E152" s="11"/>
      <c r="F152" s="11"/>
      <c r="G152" s="11"/>
      <c r="H152" s="11"/>
      <c r="I152" s="11" t="s">
        <v>7</v>
      </c>
    </row>
    <row r="153" spans="1:9" ht="22.5" customHeight="1" x14ac:dyDescent="0.25">
      <c r="A153" s="22" t="s">
        <v>54</v>
      </c>
      <c r="B153" s="317" t="s">
        <v>340</v>
      </c>
      <c r="C153" s="317"/>
      <c r="D153" s="126"/>
      <c r="E153" s="279" t="s">
        <v>272</v>
      </c>
      <c r="F153" s="126"/>
      <c r="G153" s="137"/>
      <c r="H153" s="99"/>
      <c r="I153" s="111" t="s">
        <v>237</v>
      </c>
    </row>
    <row r="154" spans="1:9" x14ac:dyDescent="0.25">
      <c r="A154" s="24"/>
      <c r="B154" s="293"/>
      <c r="C154" s="293"/>
      <c r="D154" s="24"/>
      <c r="E154" s="280"/>
      <c r="F154" s="24" t="s">
        <v>238</v>
      </c>
      <c r="G154" s="24" t="s">
        <v>349</v>
      </c>
      <c r="H154" s="24" t="s">
        <v>341</v>
      </c>
      <c r="I154" s="112"/>
    </row>
    <row r="155" spans="1:9" x14ac:dyDescent="0.25">
      <c r="A155" s="24"/>
      <c r="B155" s="171"/>
      <c r="C155" s="114"/>
      <c r="D155" s="24"/>
      <c r="E155" s="114">
        <f>$H$146</f>
        <v>412.35</v>
      </c>
      <c r="F155" s="24" t="s">
        <v>240</v>
      </c>
      <c r="G155" s="138">
        <v>1.901</v>
      </c>
      <c r="H155" s="24">
        <f>ROUND(E155*G155,2)</f>
        <v>783.88</v>
      </c>
      <c r="I155" s="112"/>
    </row>
    <row r="156" spans="1:9" x14ac:dyDescent="0.25">
      <c r="A156" s="24"/>
      <c r="B156" s="113"/>
      <c r="C156" s="114"/>
      <c r="D156" s="24"/>
      <c r="E156" s="114">
        <f>H151</f>
        <v>56.8</v>
      </c>
      <c r="F156" s="24" t="s">
        <v>336</v>
      </c>
      <c r="G156" s="138">
        <v>1.4</v>
      </c>
      <c r="H156" s="24">
        <f>ROUND(E156*G156,2)</f>
        <v>79.52</v>
      </c>
      <c r="I156" s="112"/>
    </row>
    <row r="157" spans="1:9" x14ac:dyDescent="0.25">
      <c r="A157" s="24"/>
      <c r="B157" s="119"/>
      <c r="C157" s="120"/>
      <c r="D157" s="99"/>
      <c r="E157" s="120" t="s">
        <v>27</v>
      </c>
      <c r="F157" s="99"/>
      <c r="G157" s="127"/>
      <c r="H157" s="120">
        <f>SUM(H155:H156)</f>
        <v>863.4</v>
      </c>
      <c r="I157" s="122"/>
    </row>
    <row r="158" spans="1:9" x14ac:dyDescent="0.25">
      <c r="A158" s="10" t="s">
        <v>1</v>
      </c>
      <c r="B158" s="20" t="s">
        <v>2</v>
      </c>
      <c r="C158" s="11"/>
      <c r="D158" s="11"/>
      <c r="E158" s="11"/>
      <c r="F158" s="11"/>
      <c r="G158" s="11"/>
      <c r="H158" s="11"/>
      <c r="I158" s="11" t="s">
        <v>7</v>
      </c>
    </row>
    <row r="159" spans="1:9" x14ac:dyDescent="0.25">
      <c r="A159" s="22" t="s">
        <v>55</v>
      </c>
      <c r="B159" s="287" t="s">
        <v>344</v>
      </c>
      <c r="C159" s="96"/>
      <c r="D159" s="23"/>
      <c r="E159" s="24"/>
      <c r="F159" s="24"/>
      <c r="G159" s="24"/>
      <c r="H159" s="114"/>
      <c r="I159" s="111" t="s">
        <v>237</v>
      </c>
    </row>
    <row r="160" spans="1:9" x14ac:dyDescent="0.25">
      <c r="A160" s="24"/>
      <c r="B160" s="288"/>
      <c r="C160" s="24"/>
      <c r="D160" s="24"/>
      <c r="E160" s="24" t="s">
        <v>238</v>
      </c>
      <c r="F160" s="24" t="s">
        <v>341</v>
      </c>
      <c r="G160" s="24" t="s">
        <v>28</v>
      </c>
      <c r="H160" s="24" t="s">
        <v>343</v>
      </c>
      <c r="I160" s="112"/>
    </row>
    <row r="161" spans="1:9" x14ac:dyDescent="0.25">
      <c r="A161" s="24"/>
      <c r="B161" s="26"/>
      <c r="C161" s="24"/>
      <c r="D161" s="24"/>
      <c r="E161" s="24" t="s">
        <v>240</v>
      </c>
      <c r="F161" s="24">
        <f>H155</f>
        <v>783.88</v>
      </c>
      <c r="G161" s="123">
        <v>1</v>
      </c>
      <c r="H161" s="24">
        <f>ROUND(F161*G161,2)</f>
        <v>783.88</v>
      </c>
      <c r="I161" s="112"/>
    </row>
    <row r="162" spans="1:9" x14ac:dyDescent="0.25">
      <c r="A162" s="24"/>
      <c r="B162" s="26"/>
      <c r="C162" s="24"/>
      <c r="D162" s="24"/>
      <c r="E162" s="24" t="s">
        <v>336</v>
      </c>
      <c r="F162" s="24">
        <f>H156</f>
        <v>79.52</v>
      </c>
      <c r="G162" s="123">
        <v>1</v>
      </c>
      <c r="H162" s="24">
        <f>ROUND(F162*G162,2)</f>
        <v>79.52</v>
      </c>
      <c r="I162" s="112"/>
    </row>
    <row r="163" spans="1:9" x14ac:dyDescent="0.25">
      <c r="A163" s="24"/>
      <c r="B163" s="26"/>
      <c r="C163" s="24"/>
      <c r="D163" s="27"/>
      <c r="E163" s="120"/>
      <c r="F163" s="120" t="s">
        <v>342</v>
      </c>
      <c r="G163" s="125"/>
      <c r="H163" s="120">
        <f>SUM(H161:H162)</f>
        <v>863.4</v>
      </c>
      <c r="I163" s="122"/>
    </row>
    <row r="164" spans="1:9" x14ac:dyDescent="0.25">
      <c r="A164" s="3" t="s">
        <v>1</v>
      </c>
      <c r="B164" s="3" t="s">
        <v>2</v>
      </c>
      <c r="C164" s="4"/>
      <c r="D164" s="4"/>
      <c r="E164" s="4"/>
      <c r="F164" s="4"/>
      <c r="G164" s="4"/>
      <c r="H164" s="4"/>
      <c r="I164" s="4" t="s">
        <v>7</v>
      </c>
    </row>
    <row r="165" spans="1:9" x14ac:dyDescent="0.25">
      <c r="A165" s="29" t="s">
        <v>288</v>
      </c>
      <c r="B165" s="292" t="s">
        <v>348</v>
      </c>
      <c r="C165" s="292"/>
      <c r="D165" s="292"/>
      <c r="E165" s="135" t="s">
        <v>3</v>
      </c>
      <c r="F165" s="34"/>
      <c r="G165" s="34"/>
      <c r="H165" s="25">
        <f>H139</f>
        <v>84</v>
      </c>
      <c r="I165" s="133"/>
    </row>
    <row r="166" spans="1:9" x14ac:dyDescent="0.25">
      <c r="A166" s="24"/>
      <c r="B166" s="288"/>
      <c r="C166" s="288"/>
      <c r="D166" s="288"/>
      <c r="E166" s="34" t="s">
        <v>4</v>
      </c>
      <c r="F166" s="34"/>
      <c r="G166" s="34"/>
      <c r="H166" s="25">
        <v>0.5</v>
      </c>
      <c r="I166" s="112"/>
    </row>
    <row r="167" spans="1:9" x14ac:dyDescent="0.25">
      <c r="A167" s="24"/>
      <c r="B167" s="34"/>
      <c r="C167" s="34"/>
      <c r="D167" s="34"/>
      <c r="E167" s="34" t="s">
        <v>254</v>
      </c>
      <c r="F167" s="34"/>
      <c r="G167" s="34"/>
      <c r="H167" s="25">
        <v>0.1</v>
      </c>
      <c r="I167" s="112"/>
    </row>
    <row r="168" spans="1:9" x14ac:dyDescent="0.25">
      <c r="A168" s="24"/>
      <c r="B168" s="26"/>
      <c r="C168" s="33"/>
      <c r="D168" s="27"/>
      <c r="E168" s="120" t="s">
        <v>27</v>
      </c>
      <c r="F168" s="24"/>
      <c r="G168" s="24"/>
      <c r="H168" s="121">
        <f>H165*H166*H167</f>
        <v>4.2</v>
      </c>
      <c r="I168" s="122" t="s">
        <v>35</v>
      </c>
    </row>
    <row r="169" spans="1:9" x14ac:dyDescent="0.25">
      <c r="A169" s="3" t="s">
        <v>1</v>
      </c>
      <c r="B169" s="3" t="s">
        <v>2</v>
      </c>
      <c r="C169" s="4"/>
      <c r="D169" s="4"/>
      <c r="E169" s="4"/>
      <c r="F169" s="4"/>
      <c r="G169" s="4"/>
      <c r="H169" s="4"/>
      <c r="I169" s="4" t="s">
        <v>7</v>
      </c>
    </row>
    <row r="170" spans="1:9" x14ac:dyDescent="0.25">
      <c r="A170" s="29" t="s">
        <v>290</v>
      </c>
      <c r="B170" s="134" t="s">
        <v>188</v>
      </c>
      <c r="C170" s="134"/>
      <c r="D170" s="134"/>
      <c r="E170" s="24" t="s">
        <v>255</v>
      </c>
      <c r="F170" s="24"/>
      <c r="G170" s="24"/>
      <c r="H170" s="25">
        <f>H145</f>
        <v>75.599999999999994</v>
      </c>
      <c r="I170" s="273" t="s">
        <v>256</v>
      </c>
    </row>
    <row r="171" spans="1:9" x14ac:dyDescent="0.25">
      <c r="A171" s="24"/>
      <c r="B171" s="105"/>
      <c r="C171" s="105"/>
      <c r="D171" s="105"/>
      <c r="E171" s="24" t="s">
        <v>257</v>
      </c>
      <c r="F171" s="24"/>
      <c r="G171" s="24"/>
      <c r="H171" s="25">
        <f>$H$168</f>
        <v>4.2</v>
      </c>
      <c r="I171" s="281"/>
    </row>
    <row r="172" spans="1:9" x14ac:dyDescent="0.25">
      <c r="A172" s="24"/>
      <c r="B172" s="34"/>
      <c r="C172" s="34"/>
      <c r="D172" s="34"/>
      <c r="E172" s="24" t="s">
        <v>258</v>
      </c>
      <c r="F172" s="24"/>
      <c r="G172" s="24"/>
      <c r="H172" s="25">
        <f>H140*3.1415*0.075^2</f>
        <v>1.4843587500000002</v>
      </c>
      <c r="I172" s="281"/>
    </row>
    <row r="173" spans="1:9" x14ac:dyDescent="0.25">
      <c r="A173" s="24"/>
      <c r="B173" s="26"/>
      <c r="C173" s="33"/>
      <c r="D173" s="27"/>
      <c r="E173" s="120" t="s">
        <v>32</v>
      </c>
      <c r="F173" s="24"/>
      <c r="G173" s="24"/>
      <c r="H173" s="121">
        <f>H170-H171-H172</f>
        <v>69.915641249999993</v>
      </c>
      <c r="I173" s="122"/>
    </row>
    <row r="174" spans="1:9" x14ac:dyDescent="0.25">
      <c r="A174" s="3" t="s">
        <v>1</v>
      </c>
      <c r="B174" s="3" t="s">
        <v>2</v>
      </c>
      <c r="C174" s="4"/>
      <c r="D174" s="4"/>
      <c r="E174" s="4"/>
      <c r="F174" s="4"/>
      <c r="G174" s="4"/>
      <c r="H174" s="4"/>
      <c r="I174" s="4" t="s">
        <v>7</v>
      </c>
    </row>
    <row r="175" spans="1:9" ht="15" customHeight="1" x14ac:dyDescent="0.25">
      <c r="A175" s="29" t="s">
        <v>291</v>
      </c>
      <c r="B175" s="294" t="s">
        <v>276</v>
      </c>
      <c r="C175" s="292"/>
      <c r="D175" s="295"/>
      <c r="E175" s="24" t="s">
        <v>152</v>
      </c>
      <c r="F175" s="24"/>
      <c r="G175" s="24"/>
      <c r="H175" s="25">
        <v>7</v>
      </c>
      <c r="I175" s="133" t="s">
        <v>277</v>
      </c>
    </row>
    <row r="176" spans="1:9" x14ac:dyDescent="0.25">
      <c r="A176" s="24"/>
      <c r="B176" s="26"/>
      <c r="C176" s="33"/>
      <c r="D176" s="27"/>
      <c r="E176" s="120" t="s">
        <v>32</v>
      </c>
      <c r="F176" s="120"/>
      <c r="G176" s="120"/>
      <c r="H176" s="108">
        <f>H175</f>
        <v>7</v>
      </c>
      <c r="I176" s="122"/>
    </row>
    <row r="177" spans="1:9" x14ac:dyDescent="0.25">
      <c r="A177" s="16">
        <v>7</v>
      </c>
      <c r="B177" s="289" t="s">
        <v>278</v>
      </c>
      <c r="C177" s="290"/>
      <c r="D177" s="290"/>
      <c r="E177" s="290"/>
      <c r="F177" s="290"/>
      <c r="G177" s="290"/>
      <c r="H177" s="290"/>
      <c r="I177" s="291"/>
    </row>
    <row r="178" spans="1:9" x14ac:dyDescent="0.25">
      <c r="A178" s="3" t="s">
        <v>1</v>
      </c>
      <c r="B178" s="3" t="s">
        <v>2</v>
      </c>
      <c r="C178" s="4"/>
      <c r="D178" s="4"/>
      <c r="E178" s="4"/>
      <c r="F178" s="4"/>
      <c r="G178" s="4"/>
      <c r="H178" s="4"/>
      <c r="I178" s="4" t="s">
        <v>7</v>
      </c>
    </row>
    <row r="179" spans="1:9" x14ac:dyDescent="0.25">
      <c r="A179" s="29" t="s">
        <v>472</v>
      </c>
      <c r="B179" s="134" t="s">
        <v>52</v>
      </c>
      <c r="C179" s="137"/>
      <c r="D179" s="110"/>
      <c r="E179" s="99"/>
      <c r="F179" s="137"/>
      <c r="G179" s="152"/>
      <c r="H179" s="151"/>
      <c r="I179" s="133"/>
    </row>
    <row r="180" spans="1:9" ht="24" customHeight="1" x14ac:dyDescent="0.25">
      <c r="A180" s="24"/>
      <c r="B180" s="105"/>
      <c r="C180" s="141" t="s">
        <v>279</v>
      </c>
      <c r="D180" s="141" t="s">
        <v>3</v>
      </c>
      <c r="E180" s="24" t="s">
        <v>4</v>
      </c>
      <c r="F180" s="137" t="s">
        <v>6</v>
      </c>
      <c r="G180" s="137" t="s">
        <v>149</v>
      </c>
      <c r="H180" s="24" t="s">
        <v>13</v>
      </c>
      <c r="I180" s="91"/>
    </row>
    <row r="181" spans="1:9" x14ac:dyDescent="0.25">
      <c r="A181" s="24"/>
      <c r="B181" s="136"/>
      <c r="C181" s="137" t="s">
        <v>467</v>
      </c>
      <c r="D181" s="142">
        <v>1600</v>
      </c>
      <c r="E181" s="142">
        <v>9.3000000000000007</v>
      </c>
      <c r="F181" s="143">
        <f>ROUND(D181*E181,2)</f>
        <v>14880</v>
      </c>
      <c r="G181" s="142">
        <v>0.22</v>
      </c>
      <c r="H181" s="114">
        <f>ROUND(F181*G181,2)</f>
        <v>3273.6</v>
      </c>
      <c r="I181" s="144"/>
    </row>
    <row r="182" spans="1:9" x14ac:dyDescent="0.25">
      <c r="A182" s="24"/>
      <c r="B182" s="136"/>
      <c r="C182" s="137" t="s">
        <v>467</v>
      </c>
      <c r="D182" s="24"/>
      <c r="E182" s="142"/>
      <c r="F182" s="143">
        <v>-276.81</v>
      </c>
      <c r="G182" s="142">
        <v>0.22</v>
      </c>
      <c r="H182" s="114">
        <f>ROUND(F182*G182,2)</f>
        <v>-60.9</v>
      </c>
      <c r="I182" s="117" t="s">
        <v>471</v>
      </c>
    </row>
    <row r="183" spans="1:9" x14ac:dyDescent="0.25">
      <c r="A183" s="24"/>
      <c r="B183" s="136"/>
      <c r="C183" s="137" t="s">
        <v>467</v>
      </c>
      <c r="D183" s="24"/>
      <c r="E183" s="142"/>
      <c r="F183" s="143">
        <v>335</v>
      </c>
      <c r="G183" s="142">
        <v>0.22</v>
      </c>
      <c r="H183" s="114">
        <f>ROUND(F183*G183,2)</f>
        <v>73.7</v>
      </c>
      <c r="I183" s="117" t="s">
        <v>281</v>
      </c>
    </row>
    <row r="184" spans="1:9" x14ac:dyDescent="0.25">
      <c r="A184" s="24"/>
      <c r="B184" s="26"/>
      <c r="C184" s="120" t="s">
        <v>27</v>
      </c>
      <c r="D184" s="99"/>
      <c r="E184" s="142"/>
      <c r="F184" s="127"/>
      <c r="G184" s="120"/>
      <c r="H184" s="121">
        <f>SUM(H181:H183)</f>
        <v>3286.3999999999996</v>
      </c>
      <c r="I184" s="122"/>
    </row>
    <row r="185" spans="1:9" x14ac:dyDescent="0.25">
      <c r="A185" s="3" t="s">
        <v>1</v>
      </c>
      <c r="B185" s="3" t="s">
        <v>2</v>
      </c>
      <c r="C185" s="4"/>
      <c r="D185" s="4"/>
      <c r="E185" s="4"/>
      <c r="F185" s="4"/>
      <c r="G185" s="4"/>
      <c r="H185" s="4"/>
      <c r="I185" s="4" t="s">
        <v>7</v>
      </c>
    </row>
    <row r="186" spans="1:9" x14ac:dyDescent="0.25">
      <c r="A186" s="29" t="s">
        <v>473</v>
      </c>
      <c r="B186" s="134" t="s">
        <v>53</v>
      </c>
      <c r="C186" s="137"/>
      <c r="D186" s="110"/>
      <c r="E186" s="99"/>
      <c r="F186" s="137"/>
      <c r="G186" s="152"/>
      <c r="H186" s="151"/>
      <c r="I186" s="133"/>
    </row>
    <row r="187" spans="1:9" ht="24" customHeight="1" x14ac:dyDescent="0.25">
      <c r="A187" s="24"/>
      <c r="B187" s="105"/>
      <c r="C187" s="141" t="s">
        <v>279</v>
      </c>
      <c r="D187" s="141" t="s">
        <v>3</v>
      </c>
      <c r="E187" s="24" t="s">
        <v>4</v>
      </c>
      <c r="F187" s="137" t="s">
        <v>6</v>
      </c>
      <c r="G187" s="137" t="s">
        <v>149</v>
      </c>
      <c r="H187" s="24" t="s">
        <v>13</v>
      </c>
      <c r="I187" s="91"/>
    </row>
    <row r="188" spans="1:9" x14ac:dyDescent="0.25">
      <c r="A188" s="24"/>
      <c r="B188" s="136"/>
      <c r="C188" s="137" t="s">
        <v>467</v>
      </c>
      <c r="D188" s="142">
        <v>1600</v>
      </c>
      <c r="E188" s="142">
        <v>9.1300000000000008</v>
      </c>
      <c r="F188" s="143">
        <f>ROUND(D188*E188,2)</f>
        <v>14608</v>
      </c>
      <c r="G188" s="142">
        <v>0.17</v>
      </c>
      <c r="H188" s="114">
        <f>ROUND(F188*G188,2)</f>
        <v>2483.36</v>
      </c>
      <c r="I188" s="144"/>
    </row>
    <row r="189" spans="1:9" x14ac:dyDescent="0.25">
      <c r="A189" s="24"/>
      <c r="B189" s="136"/>
      <c r="C189" s="137" t="s">
        <v>467</v>
      </c>
      <c r="D189" s="24"/>
      <c r="E189" s="142"/>
      <c r="F189" s="143">
        <f>F182</f>
        <v>-276.81</v>
      </c>
      <c r="G189" s="142">
        <v>0.17</v>
      </c>
      <c r="H189" s="114">
        <f>ROUND(F189*G189,2)</f>
        <v>-47.06</v>
      </c>
      <c r="I189" s="117" t="s">
        <v>471</v>
      </c>
    </row>
    <row r="190" spans="1:9" x14ac:dyDescent="0.25">
      <c r="A190" s="24"/>
      <c r="B190" s="136"/>
      <c r="C190" s="137" t="s">
        <v>467</v>
      </c>
      <c r="D190" s="24"/>
      <c r="E190" s="142"/>
      <c r="F190" s="143">
        <f>F183</f>
        <v>335</v>
      </c>
      <c r="G190" s="142">
        <v>0.17</v>
      </c>
      <c r="H190" s="114">
        <f>ROUND(F190*G190,2)</f>
        <v>56.95</v>
      </c>
      <c r="I190" s="117" t="s">
        <v>281</v>
      </c>
    </row>
    <row r="191" spans="1:9" ht="22.5" customHeight="1" x14ac:dyDescent="0.25">
      <c r="A191" s="24"/>
      <c r="B191" s="26"/>
      <c r="C191" s="120" t="s">
        <v>27</v>
      </c>
      <c r="D191" s="99"/>
      <c r="E191" s="142"/>
      <c r="F191" s="127"/>
      <c r="G191" s="120"/>
      <c r="H191" s="121">
        <f>SUM(H188:H190)</f>
        <v>2493.25</v>
      </c>
      <c r="I191" s="122"/>
    </row>
    <row r="192" spans="1:9" x14ac:dyDescent="0.25">
      <c r="A192" s="10" t="s">
        <v>1</v>
      </c>
      <c r="B192" s="20" t="s">
        <v>2</v>
      </c>
      <c r="C192" s="11"/>
      <c r="D192" s="11"/>
      <c r="E192" s="11"/>
      <c r="F192" s="11"/>
      <c r="G192" s="11"/>
      <c r="H192" s="11"/>
      <c r="I192" s="11" t="s">
        <v>7</v>
      </c>
    </row>
    <row r="193" spans="1:9" x14ac:dyDescent="0.25">
      <c r="A193" s="22" t="s">
        <v>44</v>
      </c>
      <c r="B193" s="300" t="s">
        <v>340</v>
      </c>
      <c r="C193" s="300"/>
      <c r="D193" s="300"/>
      <c r="E193" s="279" t="s">
        <v>282</v>
      </c>
      <c r="F193" s="99"/>
      <c r="G193" s="151"/>
      <c r="H193" s="99"/>
      <c r="I193" s="92" t="s">
        <v>237</v>
      </c>
    </row>
    <row r="194" spans="1:9" x14ac:dyDescent="0.25">
      <c r="A194" s="24"/>
      <c r="B194" s="300"/>
      <c r="C194" s="300"/>
      <c r="D194" s="300"/>
      <c r="E194" s="280"/>
      <c r="F194" s="24" t="s">
        <v>238</v>
      </c>
      <c r="G194" s="24" t="s">
        <v>324</v>
      </c>
      <c r="H194" s="24" t="s">
        <v>341</v>
      </c>
      <c r="I194" s="112"/>
    </row>
    <row r="195" spans="1:9" x14ac:dyDescent="0.25">
      <c r="A195" s="24"/>
      <c r="B195" s="113"/>
      <c r="C195" s="99"/>
      <c r="D195" s="99"/>
      <c r="E195" s="114">
        <f>H184</f>
        <v>3286.3999999999996</v>
      </c>
      <c r="F195" s="24" t="s">
        <v>317</v>
      </c>
      <c r="G195" s="115">
        <v>1.4</v>
      </c>
      <c r="H195" s="24">
        <f>ROUND(E195*G195,2)</f>
        <v>4600.96</v>
      </c>
      <c r="I195" s="24" t="s">
        <v>283</v>
      </c>
    </row>
    <row r="196" spans="1:9" x14ac:dyDescent="0.25">
      <c r="A196" s="24"/>
      <c r="B196" s="113"/>
      <c r="C196" s="99"/>
      <c r="D196" s="99"/>
      <c r="E196" s="114">
        <f>H191</f>
        <v>2493.25</v>
      </c>
      <c r="F196" s="24" t="s">
        <v>318</v>
      </c>
      <c r="G196" s="115">
        <v>1.9</v>
      </c>
      <c r="H196" s="24">
        <f>ROUND(E196*G196,2)</f>
        <v>4737.18</v>
      </c>
      <c r="I196" s="24" t="s">
        <v>284</v>
      </c>
    </row>
    <row r="197" spans="1:9" x14ac:dyDescent="0.25">
      <c r="A197" s="24"/>
      <c r="B197" s="113"/>
      <c r="C197" s="99"/>
      <c r="D197" s="99"/>
      <c r="E197" s="120" t="s">
        <v>27</v>
      </c>
      <c r="F197" s="99"/>
      <c r="G197" s="120"/>
      <c r="H197" s="120">
        <f>SUM(H195:H196)</f>
        <v>9338.14</v>
      </c>
      <c r="I197" s="122"/>
    </row>
    <row r="198" spans="1:9" x14ac:dyDescent="0.25">
      <c r="A198" s="10" t="s">
        <v>1</v>
      </c>
      <c r="B198" s="20" t="s">
        <v>2</v>
      </c>
      <c r="C198" s="11"/>
      <c r="D198" s="11"/>
      <c r="E198" s="11"/>
      <c r="F198" s="11"/>
      <c r="G198" s="11"/>
      <c r="H198" s="11"/>
      <c r="I198" s="11" t="s">
        <v>7</v>
      </c>
    </row>
    <row r="199" spans="1:9" x14ac:dyDescent="0.25">
      <c r="A199" s="22" t="s">
        <v>298</v>
      </c>
      <c r="B199" s="287" t="s">
        <v>344</v>
      </c>
      <c r="C199" s="287"/>
      <c r="D199" s="23"/>
      <c r="E199" s="24"/>
      <c r="F199" s="24"/>
      <c r="G199" s="24"/>
      <c r="H199" s="114"/>
      <c r="I199" s="92" t="s">
        <v>237</v>
      </c>
    </row>
    <row r="200" spans="1:9" x14ac:dyDescent="0.25">
      <c r="A200" s="24"/>
      <c r="B200" s="288"/>
      <c r="C200" s="288"/>
      <c r="D200" s="24"/>
      <c r="E200" s="24" t="s">
        <v>238</v>
      </c>
      <c r="F200" s="24" t="s">
        <v>341</v>
      </c>
      <c r="G200" s="24" t="s">
        <v>28</v>
      </c>
      <c r="H200" s="24" t="s">
        <v>343</v>
      </c>
      <c r="I200" s="112"/>
    </row>
    <row r="201" spans="1:9" x14ac:dyDescent="0.25">
      <c r="A201" s="24"/>
      <c r="B201" s="26"/>
      <c r="C201" s="24"/>
      <c r="D201" s="24"/>
      <c r="E201" s="24" t="s">
        <v>285</v>
      </c>
      <c r="F201" s="24">
        <f>H195</f>
        <v>4600.96</v>
      </c>
      <c r="G201" s="123">
        <v>7</v>
      </c>
      <c r="H201" s="24">
        <f>ROUND(F201*G201,2)</f>
        <v>32206.720000000001</v>
      </c>
      <c r="I201" s="24" t="s">
        <v>283</v>
      </c>
    </row>
    <row r="202" spans="1:9" x14ac:dyDescent="0.25">
      <c r="A202" s="24"/>
      <c r="B202" s="26"/>
      <c r="C202" s="24"/>
      <c r="D202" s="24"/>
      <c r="E202" s="24" t="s">
        <v>284</v>
      </c>
      <c r="F202" s="24">
        <f>H196</f>
        <v>4737.18</v>
      </c>
      <c r="G202" s="123">
        <v>7</v>
      </c>
      <c r="H202" s="24">
        <f>ROUND(F202*G202,2)</f>
        <v>33160.26</v>
      </c>
      <c r="I202" s="24" t="s">
        <v>284</v>
      </c>
    </row>
    <row r="203" spans="1:9" x14ac:dyDescent="0.25">
      <c r="A203" s="24"/>
      <c r="B203" s="26"/>
      <c r="C203" s="24"/>
      <c r="D203" s="27"/>
      <c r="E203" s="120"/>
      <c r="F203" s="120" t="s">
        <v>342</v>
      </c>
      <c r="G203" s="125"/>
      <c r="H203" s="120">
        <f>SUM(H201:H202)</f>
        <v>65366.98</v>
      </c>
      <c r="I203" s="122"/>
    </row>
    <row r="204" spans="1:9" x14ac:dyDescent="0.25">
      <c r="A204" s="3" t="s">
        <v>1</v>
      </c>
      <c r="B204" s="3" t="s">
        <v>2</v>
      </c>
      <c r="C204" s="4"/>
      <c r="D204" s="4"/>
      <c r="E204" s="4"/>
      <c r="F204" s="4"/>
      <c r="G204" s="4"/>
      <c r="H204" s="4"/>
      <c r="I204" s="4" t="s">
        <v>7</v>
      </c>
    </row>
    <row r="205" spans="1:9" x14ac:dyDescent="0.25">
      <c r="A205" s="29" t="s">
        <v>300</v>
      </c>
      <c r="B205" s="150" t="s">
        <v>45</v>
      </c>
      <c r="C205" s="137"/>
      <c r="D205" s="110"/>
      <c r="E205" s="99"/>
      <c r="F205" s="137"/>
      <c r="G205" s="152"/>
      <c r="H205" s="151"/>
      <c r="I205" s="133"/>
    </row>
    <row r="206" spans="1:9" x14ac:dyDescent="0.25">
      <c r="A206" s="24"/>
      <c r="B206" s="105"/>
      <c r="C206" s="141"/>
      <c r="D206" s="141"/>
      <c r="E206" s="141" t="s">
        <v>279</v>
      </c>
      <c r="F206" s="141" t="s">
        <v>3</v>
      </c>
      <c r="G206" s="24" t="s">
        <v>4</v>
      </c>
      <c r="H206" s="137" t="s">
        <v>6</v>
      </c>
      <c r="I206" s="91"/>
    </row>
    <row r="207" spans="1:9" x14ac:dyDescent="0.25">
      <c r="A207" s="24"/>
      <c r="B207" s="136"/>
      <c r="C207" s="137"/>
      <c r="D207" s="142"/>
      <c r="E207" s="137" t="s">
        <v>467</v>
      </c>
      <c r="F207" s="142">
        <v>1600</v>
      </c>
      <c r="G207" s="142">
        <v>9</v>
      </c>
      <c r="H207" s="143">
        <f>ROUND(F207*G207,2)</f>
        <v>14400</v>
      </c>
      <c r="I207" s="144" t="s">
        <v>280</v>
      </c>
    </row>
    <row r="208" spans="1:9" x14ac:dyDescent="0.25">
      <c r="A208" s="24"/>
      <c r="B208" s="136"/>
      <c r="C208" s="137"/>
      <c r="D208" s="24"/>
      <c r="E208" s="137" t="s">
        <v>467</v>
      </c>
      <c r="F208" s="24"/>
      <c r="G208" s="142"/>
      <c r="H208" s="143">
        <f>F182</f>
        <v>-276.81</v>
      </c>
      <c r="I208" s="117" t="s">
        <v>471</v>
      </c>
    </row>
    <row r="209" spans="1:9" x14ac:dyDescent="0.25">
      <c r="A209" s="24"/>
      <c r="B209" s="136"/>
      <c r="C209" s="137"/>
      <c r="D209" s="24"/>
      <c r="E209" s="137" t="s">
        <v>467</v>
      </c>
      <c r="F209" s="24"/>
      <c r="G209" s="142"/>
      <c r="H209" s="143">
        <f>F190</f>
        <v>335</v>
      </c>
      <c r="I209" s="117" t="s">
        <v>281</v>
      </c>
    </row>
    <row r="210" spans="1:9" x14ac:dyDescent="0.25">
      <c r="A210" s="24"/>
      <c r="B210" s="26"/>
      <c r="C210" s="120"/>
      <c r="D210" s="99"/>
      <c r="E210" s="120" t="s">
        <v>29</v>
      </c>
      <c r="F210" s="99"/>
      <c r="G210" s="142"/>
      <c r="H210" s="121">
        <f>SUM(H207:H209)</f>
        <v>14458.19</v>
      </c>
      <c r="I210" s="122"/>
    </row>
    <row r="211" spans="1:9" x14ac:dyDescent="0.25">
      <c r="A211" s="3" t="s">
        <v>1</v>
      </c>
      <c r="B211" s="3" t="s">
        <v>2</v>
      </c>
      <c r="C211" s="4"/>
      <c r="D211" s="4"/>
      <c r="E211" s="4"/>
      <c r="F211" s="4"/>
      <c r="G211" s="4"/>
      <c r="H211" s="4"/>
      <c r="I211" s="4" t="s">
        <v>7</v>
      </c>
    </row>
    <row r="212" spans="1:9" ht="21.75" customHeight="1" x14ac:dyDescent="0.25">
      <c r="A212" s="29" t="s">
        <v>316</v>
      </c>
      <c r="B212" s="30" t="s">
        <v>398</v>
      </c>
      <c r="C212" s="31"/>
      <c r="D212" s="32"/>
      <c r="E212" s="24"/>
      <c r="F212" s="24"/>
      <c r="G212" s="24" t="s">
        <v>286</v>
      </c>
      <c r="H212" s="25">
        <f>H210</f>
        <v>14458.19</v>
      </c>
      <c r="I212" s="273" t="s">
        <v>287</v>
      </c>
    </row>
    <row r="213" spans="1:9" x14ac:dyDescent="0.25">
      <c r="A213" s="24"/>
      <c r="B213" s="26"/>
      <c r="C213" s="33"/>
      <c r="D213" s="27"/>
      <c r="E213" s="24"/>
      <c r="F213" s="24"/>
      <c r="G213" s="24" t="s">
        <v>323</v>
      </c>
      <c r="H213" s="88">
        <v>1.2999999999999999E-3</v>
      </c>
      <c r="I213" s="281"/>
    </row>
    <row r="214" spans="1:9" x14ac:dyDescent="0.25">
      <c r="A214" s="24"/>
      <c r="B214" s="26"/>
      <c r="C214" s="33"/>
      <c r="D214" s="27"/>
      <c r="E214" s="120"/>
      <c r="F214" s="120"/>
      <c r="G214" s="120" t="s">
        <v>157</v>
      </c>
      <c r="H214" s="108">
        <f>ROUND(H212*H213,2)</f>
        <v>18.8</v>
      </c>
      <c r="I214" s="274"/>
    </row>
    <row r="215" spans="1:9" x14ac:dyDescent="0.25">
      <c r="A215" s="3" t="s">
        <v>1</v>
      </c>
      <c r="B215" s="3" t="s">
        <v>2</v>
      </c>
      <c r="C215" s="4"/>
      <c r="D215" s="4"/>
      <c r="E215" s="4"/>
      <c r="F215" s="4"/>
      <c r="G215" s="4"/>
      <c r="H215" s="4"/>
      <c r="I215" s="4" t="s">
        <v>7</v>
      </c>
    </row>
    <row r="216" spans="1:9" x14ac:dyDescent="0.25">
      <c r="A216" s="29" t="s">
        <v>325</v>
      </c>
      <c r="B216" s="134" t="s">
        <v>156</v>
      </c>
      <c r="C216" s="137"/>
      <c r="D216" s="110"/>
      <c r="E216" s="99"/>
      <c r="F216" s="137"/>
      <c r="G216" s="152"/>
      <c r="H216" s="151"/>
      <c r="I216" s="133"/>
    </row>
    <row r="217" spans="1:9" ht="21.75" customHeight="1" x14ac:dyDescent="0.25">
      <c r="A217" s="24"/>
      <c r="B217" s="105"/>
      <c r="C217" s="141" t="s">
        <v>279</v>
      </c>
      <c r="D217" s="141" t="s">
        <v>3</v>
      </c>
      <c r="E217" s="24" t="s">
        <v>4</v>
      </c>
      <c r="F217" s="137" t="s">
        <v>6</v>
      </c>
      <c r="G217" s="137" t="s">
        <v>289</v>
      </c>
      <c r="H217" s="137" t="s">
        <v>6</v>
      </c>
      <c r="I217" s="91"/>
    </row>
    <row r="218" spans="1:9" x14ac:dyDescent="0.25">
      <c r="A218" s="24"/>
      <c r="B218" s="136"/>
      <c r="C218" s="137" t="s">
        <v>467</v>
      </c>
      <c r="D218" s="142">
        <v>1600</v>
      </c>
      <c r="E218" s="142">
        <v>9</v>
      </c>
      <c r="F218" s="143">
        <f>ROUND(D218*E218,2)</f>
        <v>14400</v>
      </c>
      <c r="G218" s="145">
        <v>1</v>
      </c>
      <c r="H218" s="143">
        <f>ROUND(F218*G218,2)</f>
        <v>14400</v>
      </c>
      <c r="I218" s="144" t="s">
        <v>280</v>
      </c>
    </row>
    <row r="219" spans="1:9" x14ac:dyDescent="0.25">
      <c r="A219" s="24"/>
      <c r="B219" s="136"/>
      <c r="C219" s="137" t="s">
        <v>467</v>
      </c>
      <c r="D219" s="24"/>
      <c r="E219" s="142"/>
      <c r="F219" s="143">
        <f>H208</f>
        <v>-276.81</v>
      </c>
      <c r="G219" s="145">
        <v>1</v>
      </c>
      <c r="H219" s="143">
        <f>ROUND(F219*G219,2)</f>
        <v>-276.81</v>
      </c>
      <c r="I219" s="117" t="s">
        <v>471</v>
      </c>
    </row>
    <row r="220" spans="1:9" x14ac:dyDescent="0.25">
      <c r="A220" s="24"/>
      <c r="B220" s="136"/>
      <c r="C220" s="137" t="s">
        <v>467</v>
      </c>
      <c r="D220" s="24"/>
      <c r="E220" s="142"/>
      <c r="F220" s="143">
        <f>H209</f>
        <v>335</v>
      </c>
      <c r="G220" s="145">
        <v>1</v>
      </c>
      <c r="H220" s="143">
        <f>ROUND(F220*G220,2)</f>
        <v>335</v>
      </c>
      <c r="I220" s="117" t="s">
        <v>281</v>
      </c>
    </row>
    <row r="221" spans="1:9" x14ac:dyDescent="0.25">
      <c r="A221" s="24"/>
      <c r="B221" s="26"/>
      <c r="C221" s="120" t="s">
        <v>29</v>
      </c>
      <c r="D221" s="99"/>
      <c r="E221" s="142"/>
      <c r="F221" s="127"/>
      <c r="G221" s="120"/>
      <c r="H221" s="107">
        <f>SUM(H218:H220)</f>
        <v>14458.19</v>
      </c>
      <c r="I221" s="122"/>
    </row>
    <row r="222" spans="1:9" x14ac:dyDescent="0.25">
      <c r="A222" s="3" t="s">
        <v>1</v>
      </c>
      <c r="B222" s="3" t="s">
        <v>2</v>
      </c>
      <c r="C222" s="4"/>
      <c r="D222" s="4"/>
      <c r="E222" s="4"/>
      <c r="F222" s="4"/>
      <c r="G222" s="4"/>
      <c r="H222" s="4"/>
      <c r="I222" s="4" t="s">
        <v>7</v>
      </c>
    </row>
    <row r="223" spans="1:9" ht="15" customHeight="1" x14ac:dyDescent="0.25">
      <c r="A223" s="29" t="s">
        <v>352</v>
      </c>
      <c r="B223" s="6" t="s">
        <v>397</v>
      </c>
      <c r="C223" s="31"/>
      <c r="D223" s="32"/>
      <c r="E223" s="24" t="s">
        <v>286</v>
      </c>
      <c r="F223" s="24"/>
      <c r="G223" s="24"/>
      <c r="H223" s="25">
        <f>H221</f>
        <v>14458.19</v>
      </c>
      <c r="I223" s="273" t="s">
        <v>287</v>
      </c>
    </row>
    <row r="224" spans="1:9" x14ac:dyDescent="0.25">
      <c r="A224" s="24"/>
      <c r="B224" s="26"/>
      <c r="C224" s="33"/>
      <c r="D224" s="27"/>
      <c r="E224" s="24" t="s">
        <v>323</v>
      </c>
      <c r="F224" s="24"/>
      <c r="G224" s="24"/>
      <c r="H224" s="88">
        <v>4.4999999999999999E-4</v>
      </c>
      <c r="I224" s="281"/>
    </row>
    <row r="225" spans="1:9" x14ac:dyDescent="0.25">
      <c r="A225" s="24"/>
      <c r="B225" s="26"/>
      <c r="C225" s="33"/>
      <c r="D225" s="27"/>
      <c r="E225" s="120" t="s">
        <v>157</v>
      </c>
      <c r="F225" s="120"/>
      <c r="G225" s="120"/>
      <c r="H225" s="108">
        <f>ROUND(H223*H224,2)</f>
        <v>6.51</v>
      </c>
      <c r="I225" s="274"/>
    </row>
    <row r="226" spans="1:9" x14ac:dyDescent="0.25">
      <c r="A226" s="3" t="s">
        <v>1</v>
      </c>
      <c r="B226" s="3" t="s">
        <v>2</v>
      </c>
      <c r="C226" s="4"/>
      <c r="D226" s="4"/>
      <c r="E226" s="4"/>
      <c r="F226" s="4"/>
      <c r="G226" s="4"/>
      <c r="H226" s="4"/>
      <c r="I226" s="4" t="s">
        <v>7</v>
      </c>
    </row>
    <row r="227" spans="1:9" x14ac:dyDescent="0.25">
      <c r="A227" s="29" t="s">
        <v>422</v>
      </c>
      <c r="B227" s="134" t="s">
        <v>162</v>
      </c>
      <c r="C227" s="137"/>
      <c r="D227" s="110"/>
      <c r="E227" s="99"/>
      <c r="F227" s="137"/>
      <c r="G227" s="152"/>
      <c r="H227" s="151"/>
      <c r="I227" s="133"/>
    </row>
    <row r="228" spans="1:9" x14ac:dyDescent="0.25">
      <c r="A228" s="24"/>
      <c r="B228" s="105"/>
      <c r="C228" s="141" t="s">
        <v>279</v>
      </c>
      <c r="D228" s="141" t="s">
        <v>3</v>
      </c>
      <c r="E228" s="24" t="s">
        <v>4</v>
      </c>
      <c r="F228" s="137" t="s">
        <v>6</v>
      </c>
      <c r="G228" s="137" t="s">
        <v>149</v>
      </c>
      <c r="H228" s="24" t="s">
        <v>13</v>
      </c>
      <c r="I228" s="91"/>
    </row>
    <row r="229" spans="1:9" x14ac:dyDescent="0.25">
      <c r="A229" s="24"/>
      <c r="B229" s="136"/>
      <c r="C229" s="137" t="s">
        <v>467</v>
      </c>
      <c r="D229" s="142">
        <v>1600</v>
      </c>
      <c r="E229" s="142">
        <v>9</v>
      </c>
      <c r="F229" s="143">
        <f>ROUND(D229*E229,2)</f>
        <v>14400</v>
      </c>
      <c r="G229" s="102">
        <v>0.05</v>
      </c>
      <c r="H229" s="114">
        <f t="shared" ref="H229:H231" si="0">ROUND(F229*G229,2)</f>
        <v>720</v>
      </c>
      <c r="I229" s="144" t="s">
        <v>280</v>
      </c>
    </row>
    <row r="230" spans="1:9" x14ac:dyDescent="0.25">
      <c r="A230" s="24"/>
      <c r="B230" s="136"/>
      <c r="C230" s="137" t="s">
        <v>467</v>
      </c>
      <c r="D230" s="24"/>
      <c r="E230" s="142"/>
      <c r="F230" s="143">
        <f>H208</f>
        <v>-276.81</v>
      </c>
      <c r="G230" s="102">
        <v>0.05</v>
      </c>
      <c r="H230" s="114">
        <f t="shared" si="0"/>
        <v>-13.84</v>
      </c>
      <c r="I230" s="117" t="s">
        <v>471</v>
      </c>
    </row>
    <row r="231" spans="1:9" ht="21.75" customHeight="1" x14ac:dyDescent="0.25">
      <c r="A231" s="24"/>
      <c r="B231" s="136"/>
      <c r="C231" s="137" t="s">
        <v>467</v>
      </c>
      <c r="D231" s="24"/>
      <c r="E231" s="142"/>
      <c r="F231" s="143">
        <f>H209</f>
        <v>335</v>
      </c>
      <c r="G231" s="102">
        <v>0.05</v>
      </c>
      <c r="H231" s="114">
        <f t="shared" si="0"/>
        <v>16.75</v>
      </c>
      <c r="I231" s="117" t="s">
        <v>281</v>
      </c>
    </row>
    <row r="232" spans="1:9" x14ac:dyDescent="0.25">
      <c r="A232" s="24"/>
      <c r="B232" s="136"/>
      <c r="C232" s="137"/>
      <c r="D232" s="24"/>
      <c r="E232" s="142"/>
      <c r="F232" s="143"/>
      <c r="G232" s="102"/>
      <c r="H232" s="114">
        <f>SUM(H229:H231)</f>
        <v>722.91</v>
      </c>
      <c r="I232" s="144"/>
    </row>
    <row r="233" spans="1:9" x14ac:dyDescent="0.25">
      <c r="A233" s="24"/>
      <c r="B233" s="136"/>
      <c r="C233" s="137"/>
      <c r="D233" s="24"/>
      <c r="E233" s="142"/>
      <c r="F233" s="143"/>
      <c r="G233" s="114" t="s">
        <v>324</v>
      </c>
      <c r="H233" s="114">
        <v>2.4</v>
      </c>
      <c r="I233" s="144"/>
    </row>
    <row r="234" spans="1:9" x14ac:dyDescent="0.25">
      <c r="A234" s="24"/>
      <c r="B234" s="26"/>
      <c r="C234" s="120"/>
      <c r="D234" s="99"/>
      <c r="E234" s="142"/>
      <c r="F234" s="127"/>
      <c r="G234" s="120" t="s">
        <v>312</v>
      </c>
      <c r="H234" s="154">
        <f>H233*H232</f>
        <v>1734.9839999999999</v>
      </c>
      <c r="I234" s="122"/>
    </row>
    <row r="235" spans="1:9" x14ac:dyDescent="0.25">
      <c r="A235" s="10" t="s">
        <v>1</v>
      </c>
      <c r="B235" s="20" t="s">
        <v>2</v>
      </c>
      <c r="C235" s="11"/>
      <c r="D235" s="11"/>
      <c r="E235" s="11"/>
      <c r="F235" s="11"/>
      <c r="G235" s="11"/>
      <c r="H235" s="11"/>
      <c r="I235" s="11" t="s">
        <v>7</v>
      </c>
    </row>
    <row r="236" spans="1:9" x14ac:dyDescent="0.25">
      <c r="A236" s="22" t="s">
        <v>421</v>
      </c>
      <c r="B236" s="319" t="s">
        <v>396</v>
      </c>
      <c r="C236" s="99"/>
      <c r="D236" s="99"/>
      <c r="E236" s="279"/>
      <c r="F236" s="126"/>
      <c r="G236" s="126"/>
      <c r="H236" s="126"/>
      <c r="I236" s="111"/>
    </row>
    <row r="237" spans="1:9" x14ac:dyDescent="0.25">
      <c r="A237" s="24"/>
      <c r="B237" s="300"/>
      <c r="C237" s="99"/>
      <c r="D237" s="99"/>
      <c r="E237" s="280"/>
      <c r="F237" s="296" t="s">
        <v>313</v>
      </c>
      <c r="G237" s="296"/>
      <c r="H237" s="114">
        <f>H234</f>
        <v>1734.9839999999999</v>
      </c>
      <c r="I237" s="112"/>
    </row>
    <row r="238" spans="1:9" x14ac:dyDescent="0.25">
      <c r="A238" s="24"/>
      <c r="B238" s="300"/>
      <c r="C238" s="99"/>
      <c r="D238" s="99"/>
      <c r="E238" s="114"/>
      <c r="F238" s="296" t="s">
        <v>314</v>
      </c>
      <c r="G238" s="296"/>
      <c r="H238" s="169">
        <v>0.06</v>
      </c>
      <c r="I238" s="24" t="s">
        <v>320</v>
      </c>
    </row>
    <row r="239" spans="1:9" x14ac:dyDescent="0.25">
      <c r="A239" s="24"/>
      <c r="B239" s="119"/>
      <c r="C239" s="99"/>
      <c r="D239" s="99"/>
      <c r="E239" s="120" t="s">
        <v>27</v>
      </c>
      <c r="F239" s="99"/>
      <c r="G239" s="120"/>
      <c r="H239" s="154">
        <f>H238*H237</f>
        <v>104.09903999999999</v>
      </c>
      <c r="I239" s="122"/>
    </row>
    <row r="240" spans="1:9" x14ac:dyDescent="0.25">
      <c r="A240" s="10" t="s">
        <v>1</v>
      </c>
      <c r="B240" s="20" t="s">
        <v>2</v>
      </c>
      <c r="C240" s="11"/>
      <c r="D240" s="11"/>
      <c r="E240" s="11"/>
      <c r="F240" s="11"/>
      <c r="G240" s="11"/>
      <c r="H240" s="11"/>
      <c r="I240" s="11" t="s">
        <v>7</v>
      </c>
    </row>
    <row r="241" spans="1:9" ht="15" customHeight="1" x14ac:dyDescent="0.25">
      <c r="A241" s="22" t="s">
        <v>423</v>
      </c>
      <c r="B241" s="293" t="s">
        <v>350</v>
      </c>
      <c r="C241" s="293"/>
      <c r="D241" s="99"/>
      <c r="E241" s="279" t="s">
        <v>282</v>
      </c>
      <c r="F241" s="99"/>
      <c r="G241" s="151"/>
      <c r="H241" s="99"/>
      <c r="I241" s="111"/>
    </row>
    <row r="242" spans="1:9" ht="15" customHeight="1" x14ac:dyDescent="0.25">
      <c r="A242" s="24"/>
      <c r="B242" s="293"/>
      <c r="C242" s="293"/>
      <c r="D242" s="99"/>
      <c r="E242" s="280"/>
      <c r="F242" s="24" t="s">
        <v>238</v>
      </c>
      <c r="G242" s="114" t="s">
        <v>324</v>
      </c>
      <c r="H242" s="24" t="s">
        <v>341</v>
      </c>
      <c r="I242" s="318" t="s">
        <v>315</v>
      </c>
    </row>
    <row r="243" spans="1:9" x14ac:dyDescent="0.25">
      <c r="A243" s="24"/>
      <c r="B243" s="293"/>
      <c r="C243" s="293"/>
      <c r="D243" s="99"/>
      <c r="E243" s="114">
        <f>H232</f>
        <v>722.91</v>
      </c>
      <c r="F243" s="24" t="s">
        <v>292</v>
      </c>
      <c r="G243" s="115">
        <v>2.4</v>
      </c>
      <c r="H243" s="24">
        <f>ROUND(E243*G243,2)</f>
        <v>1734.98</v>
      </c>
      <c r="I243" s="318"/>
    </row>
    <row r="244" spans="1:9" x14ac:dyDescent="0.25">
      <c r="A244" s="24"/>
      <c r="B244" s="119"/>
      <c r="C244" s="99"/>
      <c r="D244" s="99"/>
      <c r="E244" s="120" t="s">
        <v>27</v>
      </c>
      <c r="F244" s="99"/>
      <c r="G244" s="120"/>
      <c r="H244" s="120">
        <f>SUM(H243:H243)</f>
        <v>1734.98</v>
      </c>
      <c r="I244" s="122"/>
    </row>
    <row r="245" spans="1:9" x14ac:dyDescent="0.25">
      <c r="A245" s="10" t="s">
        <v>1</v>
      </c>
      <c r="B245" s="20" t="s">
        <v>2</v>
      </c>
      <c r="C245" s="11"/>
      <c r="D245" s="11"/>
      <c r="E245" s="11"/>
      <c r="F245" s="11"/>
      <c r="G245" s="11"/>
      <c r="H245" s="11"/>
      <c r="I245" s="11" t="s">
        <v>7</v>
      </c>
    </row>
    <row r="246" spans="1:9" ht="15" customHeight="1" x14ac:dyDescent="0.25">
      <c r="A246" s="22" t="s">
        <v>424</v>
      </c>
      <c r="B246" s="287" t="s">
        <v>351</v>
      </c>
      <c r="C246" s="287"/>
      <c r="D246" s="23"/>
      <c r="E246" s="24"/>
      <c r="F246" s="24"/>
      <c r="G246" s="24"/>
      <c r="H246" s="114"/>
      <c r="I246" s="111"/>
    </row>
    <row r="247" spans="1:9" x14ac:dyDescent="0.25">
      <c r="A247" s="24"/>
      <c r="B247" s="288"/>
      <c r="C247" s="288"/>
      <c r="D247" s="99"/>
      <c r="E247" s="24" t="s">
        <v>238</v>
      </c>
      <c r="F247" s="24" t="s">
        <v>341</v>
      </c>
      <c r="G247" s="24" t="s">
        <v>28</v>
      </c>
      <c r="H247" s="34" t="s">
        <v>343</v>
      </c>
      <c r="I247" s="112"/>
    </row>
    <row r="248" spans="1:9" x14ac:dyDescent="0.25">
      <c r="A248" s="24"/>
      <c r="B248" s="26"/>
      <c r="C248" s="24"/>
      <c r="D248" s="99"/>
      <c r="E248" s="24" t="s">
        <v>292</v>
      </c>
      <c r="F248" s="24">
        <f>H243</f>
        <v>1734.98</v>
      </c>
      <c r="G248" s="123">
        <v>47</v>
      </c>
      <c r="H248" s="24">
        <f>ROUND(F248*G248,2)</f>
        <v>81544.06</v>
      </c>
      <c r="I248" s="92" t="s">
        <v>293</v>
      </c>
    </row>
    <row r="249" spans="1:9" x14ac:dyDescent="0.25">
      <c r="A249" s="24"/>
      <c r="B249" s="26"/>
      <c r="C249" s="24"/>
      <c r="D249" s="99"/>
      <c r="E249" s="27"/>
      <c r="F249" s="120" t="s">
        <v>342</v>
      </c>
      <c r="G249" s="125"/>
      <c r="H249" s="120">
        <f>SUM(H248:H248)</f>
        <v>81544.06</v>
      </c>
      <c r="I249" s="122"/>
    </row>
    <row r="250" spans="1:9" ht="15" customHeight="1" x14ac:dyDescent="0.25">
      <c r="A250" s="10" t="s">
        <v>1</v>
      </c>
      <c r="B250" s="20" t="s">
        <v>2</v>
      </c>
      <c r="C250" s="11"/>
      <c r="D250" s="11"/>
      <c r="E250" s="11"/>
      <c r="F250" s="11"/>
      <c r="G250" s="11"/>
      <c r="H250" s="11"/>
      <c r="I250" s="11" t="s">
        <v>7</v>
      </c>
    </row>
    <row r="251" spans="1:9" x14ac:dyDescent="0.25">
      <c r="A251" s="22" t="s">
        <v>425</v>
      </c>
      <c r="B251" s="287" t="s">
        <v>399</v>
      </c>
      <c r="C251" s="287"/>
      <c r="D251" s="23"/>
      <c r="E251" s="24"/>
      <c r="F251" s="24"/>
      <c r="G251" s="24"/>
      <c r="H251" s="114"/>
      <c r="I251" s="111"/>
    </row>
    <row r="252" spans="1:9" x14ac:dyDescent="0.25">
      <c r="A252" s="24"/>
      <c r="B252" s="288"/>
      <c r="C252" s="288"/>
      <c r="D252" s="99"/>
      <c r="E252" s="24"/>
      <c r="F252" s="24" t="s">
        <v>341</v>
      </c>
      <c r="G252" s="24" t="s">
        <v>28</v>
      </c>
      <c r="H252" s="34" t="s">
        <v>343</v>
      </c>
      <c r="I252" s="91" t="s">
        <v>400</v>
      </c>
    </row>
    <row r="253" spans="1:9" x14ac:dyDescent="0.25">
      <c r="A253" s="24"/>
      <c r="B253" s="26"/>
      <c r="C253" s="24"/>
      <c r="D253" s="99"/>
      <c r="E253" s="27"/>
      <c r="F253" s="25">
        <f>H214</f>
        <v>18.8</v>
      </c>
      <c r="G253" s="170">
        <v>51</v>
      </c>
      <c r="H253" s="33">
        <f>F253*G253</f>
        <v>958.80000000000007</v>
      </c>
      <c r="I253" s="112"/>
    </row>
    <row r="254" spans="1:9" x14ac:dyDescent="0.25">
      <c r="A254" s="24"/>
      <c r="B254" s="26"/>
      <c r="C254" s="24"/>
      <c r="D254" s="99"/>
      <c r="E254" s="27"/>
      <c r="F254" s="25">
        <f>H225</f>
        <v>6.51</v>
      </c>
      <c r="G254" s="170">
        <v>51</v>
      </c>
      <c r="H254" s="33">
        <f t="shared" ref="H254:H255" si="1">F254*G254</f>
        <v>332.01</v>
      </c>
      <c r="I254" s="112"/>
    </row>
    <row r="255" spans="1:9" x14ac:dyDescent="0.25">
      <c r="A255" s="24"/>
      <c r="B255" s="26"/>
      <c r="C255" s="24"/>
      <c r="D255" s="99"/>
      <c r="E255" s="27"/>
      <c r="F255" s="25">
        <f>H239</f>
        <v>104.09903999999999</v>
      </c>
      <c r="G255" s="170">
        <v>51</v>
      </c>
      <c r="H255" s="33">
        <f t="shared" si="1"/>
        <v>5309.0510399999994</v>
      </c>
      <c r="I255" s="112"/>
    </row>
    <row r="256" spans="1:9" x14ac:dyDescent="0.25">
      <c r="A256" s="24"/>
      <c r="B256" s="26"/>
      <c r="C256" s="24"/>
      <c r="D256" s="99"/>
      <c r="E256" s="27"/>
      <c r="F256" s="120" t="s">
        <v>342</v>
      </c>
      <c r="G256" s="125"/>
      <c r="H256" s="154">
        <f>SUM(H253:H255)</f>
        <v>6599.8610399999998</v>
      </c>
      <c r="I256" s="112"/>
    </row>
    <row r="257" spans="1:9" x14ac:dyDescent="0.25">
      <c r="A257" s="16">
        <v>8</v>
      </c>
      <c r="B257" s="289" t="s">
        <v>34</v>
      </c>
      <c r="C257" s="290"/>
      <c r="D257" s="290"/>
      <c r="E257" s="290"/>
      <c r="F257" s="290"/>
      <c r="G257" s="290"/>
      <c r="H257" s="290"/>
      <c r="I257" s="291"/>
    </row>
    <row r="258" spans="1:9" ht="25.5" customHeight="1" x14ac:dyDescent="0.25">
      <c r="A258" s="3" t="s">
        <v>1</v>
      </c>
      <c r="B258" s="3" t="s">
        <v>2</v>
      </c>
      <c r="C258" s="4" t="s">
        <v>294</v>
      </c>
      <c r="D258" s="4" t="s">
        <v>19</v>
      </c>
      <c r="E258" s="4" t="s">
        <v>3</v>
      </c>
      <c r="F258" s="4"/>
      <c r="G258" s="4"/>
      <c r="H258" s="4" t="s">
        <v>18</v>
      </c>
      <c r="I258" s="4" t="s">
        <v>7</v>
      </c>
    </row>
    <row r="259" spans="1:9" ht="22.5" x14ac:dyDescent="0.25">
      <c r="A259" s="15" t="s">
        <v>305</v>
      </c>
      <c r="B259" s="146" t="s">
        <v>48</v>
      </c>
      <c r="C259" s="13">
        <v>3</v>
      </c>
      <c r="D259" s="147">
        <v>0.1</v>
      </c>
      <c r="E259" s="13">
        <v>1600</v>
      </c>
      <c r="F259" s="148"/>
      <c r="G259" s="148"/>
      <c r="H259" s="149">
        <f>C259*D259*E259</f>
        <v>480.00000000000006</v>
      </c>
      <c r="I259" s="14" t="s">
        <v>295</v>
      </c>
    </row>
    <row r="260" spans="1:9" x14ac:dyDescent="0.25">
      <c r="A260" s="3" t="s">
        <v>1</v>
      </c>
      <c r="B260" s="3" t="s">
        <v>2</v>
      </c>
      <c r="C260" s="4"/>
      <c r="D260" s="4"/>
      <c r="E260" s="4"/>
      <c r="F260" s="4"/>
      <c r="G260" s="4"/>
      <c r="H260" s="4" t="s">
        <v>5</v>
      </c>
      <c r="I260" s="4" t="s">
        <v>7</v>
      </c>
    </row>
    <row r="261" spans="1:9" ht="22.5" x14ac:dyDescent="0.25">
      <c r="A261" s="15" t="s">
        <v>306</v>
      </c>
      <c r="B261" s="21" t="s">
        <v>207</v>
      </c>
      <c r="C261" s="17"/>
      <c r="D261" s="18"/>
      <c r="E261" s="17"/>
      <c r="F261" s="17"/>
      <c r="G261" s="17"/>
      <c r="H261" s="17">
        <v>14</v>
      </c>
      <c r="I261" s="19" t="s">
        <v>296</v>
      </c>
    </row>
    <row r="262" spans="1:9" x14ac:dyDescent="0.25">
      <c r="A262" s="3" t="s">
        <v>1</v>
      </c>
      <c r="B262" s="3" t="s">
        <v>2</v>
      </c>
      <c r="C262" s="4"/>
      <c r="D262" s="4"/>
      <c r="E262" s="4"/>
      <c r="F262" s="4"/>
      <c r="G262" s="4"/>
      <c r="H262" s="4" t="s">
        <v>5</v>
      </c>
      <c r="I262" s="4" t="s">
        <v>7</v>
      </c>
    </row>
    <row r="263" spans="1:9" ht="22.5" x14ac:dyDescent="0.25">
      <c r="A263" s="15" t="s">
        <v>307</v>
      </c>
      <c r="B263" s="21" t="s">
        <v>207</v>
      </c>
      <c r="C263" s="17"/>
      <c r="D263" s="18"/>
      <c r="E263" s="17"/>
      <c r="F263" s="17"/>
      <c r="G263" s="17"/>
      <c r="H263" s="17">
        <v>17</v>
      </c>
      <c r="I263" s="19" t="s">
        <v>297</v>
      </c>
    </row>
    <row r="264" spans="1:9" x14ac:dyDescent="0.25">
      <c r="A264" s="3" t="s">
        <v>1</v>
      </c>
      <c r="B264" s="3" t="s">
        <v>2</v>
      </c>
      <c r="C264" s="4"/>
      <c r="D264" s="4"/>
      <c r="E264" s="4"/>
      <c r="F264" s="4"/>
      <c r="G264" s="4"/>
      <c r="H264" s="4" t="s">
        <v>5</v>
      </c>
      <c r="I264" s="4" t="s">
        <v>7</v>
      </c>
    </row>
    <row r="265" spans="1:9" ht="33.75" x14ac:dyDescent="0.25">
      <c r="A265" s="15" t="s">
        <v>502</v>
      </c>
      <c r="B265" s="21" t="s">
        <v>47</v>
      </c>
      <c r="C265" s="17"/>
      <c r="D265" s="18"/>
      <c r="E265" s="17"/>
      <c r="F265" s="17"/>
      <c r="G265" s="17"/>
      <c r="H265" s="17">
        <v>24</v>
      </c>
      <c r="I265" s="19" t="s">
        <v>299</v>
      </c>
    </row>
    <row r="266" spans="1:9" x14ac:dyDescent="0.25">
      <c r="A266" s="3" t="s">
        <v>1</v>
      </c>
      <c r="B266" s="3" t="s">
        <v>2</v>
      </c>
      <c r="C266" s="4"/>
      <c r="D266" s="4"/>
      <c r="E266" s="4"/>
      <c r="F266" s="4" t="s">
        <v>5</v>
      </c>
      <c r="G266" s="4" t="s">
        <v>6</v>
      </c>
      <c r="H266" s="4" t="s">
        <v>18</v>
      </c>
      <c r="I266" s="4" t="s">
        <v>7</v>
      </c>
    </row>
    <row r="267" spans="1:9" ht="22.5" x14ac:dyDescent="0.25">
      <c r="A267" s="15" t="s">
        <v>426</v>
      </c>
      <c r="B267" s="21" t="s">
        <v>464</v>
      </c>
      <c r="C267" s="17"/>
      <c r="D267" s="18"/>
      <c r="E267" s="17"/>
      <c r="F267" s="17">
        <v>2</v>
      </c>
      <c r="G267" s="17">
        <f>0.8*0.4</f>
        <v>0.32000000000000006</v>
      </c>
      <c r="H267" s="17">
        <f>G267*F267</f>
        <v>0.64000000000000012</v>
      </c>
      <c r="I267" s="19" t="s">
        <v>301</v>
      </c>
    </row>
    <row r="268" spans="1:9" ht="21" customHeight="1" x14ac:dyDescent="0.25">
      <c r="A268" s="3" t="s">
        <v>1</v>
      </c>
      <c r="B268" s="3" t="s">
        <v>2</v>
      </c>
      <c r="C268" s="4"/>
      <c r="D268" s="4" t="s">
        <v>302</v>
      </c>
      <c r="E268" s="4" t="s">
        <v>303</v>
      </c>
      <c r="F268" s="4"/>
      <c r="G268" s="4"/>
      <c r="H268" s="4" t="s">
        <v>5</v>
      </c>
      <c r="I268" s="4" t="s">
        <v>7</v>
      </c>
    </row>
    <row r="269" spans="1:9" ht="22.5" x14ac:dyDescent="0.25">
      <c r="A269" s="15" t="s">
        <v>427</v>
      </c>
      <c r="B269" s="21" t="s">
        <v>212</v>
      </c>
      <c r="C269" s="17"/>
      <c r="D269" s="192">
        <f>(E259*2)/8</f>
        <v>400</v>
      </c>
      <c r="E269" s="191">
        <f>E259/8</f>
        <v>200</v>
      </c>
      <c r="F269" s="17"/>
      <c r="G269" s="17"/>
      <c r="H269" s="17">
        <f>D269+E269</f>
        <v>600</v>
      </c>
      <c r="I269" s="19" t="s">
        <v>304</v>
      </c>
    </row>
    <row r="270" spans="1:9" x14ac:dyDescent="0.25">
      <c r="A270" s="3" t="s">
        <v>1</v>
      </c>
      <c r="B270" s="3" t="s">
        <v>2</v>
      </c>
      <c r="C270" s="4"/>
      <c r="D270" s="4"/>
      <c r="E270" s="4"/>
      <c r="F270" s="4"/>
      <c r="G270" s="4"/>
      <c r="H270" s="4" t="s">
        <v>5</v>
      </c>
      <c r="I270" s="4" t="s">
        <v>7</v>
      </c>
    </row>
    <row r="271" spans="1:9" ht="22.5" x14ac:dyDescent="0.25">
      <c r="A271" s="15" t="s">
        <v>428</v>
      </c>
      <c r="B271" s="21" t="s">
        <v>495</v>
      </c>
      <c r="C271" s="17"/>
      <c r="D271" s="192"/>
      <c r="E271" s="191"/>
      <c r="F271" s="17"/>
      <c r="G271" s="17"/>
      <c r="H271" s="17">
        <v>13</v>
      </c>
      <c r="I271" s="19" t="s">
        <v>496</v>
      </c>
    </row>
    <row r="272" spans="1:9" x14ac:dyDescent="0.25">
      <c r="A272" s="16">
        <v>9</v>
      </c>
      <c r="B272" s="289" t="s">
        <v>20</v>
      </c>
      <c r="C272" s="290"/>
      <c r="D272" s="290"/>
      <c r="E272" s="290"/>
      <c r="F272" s="290"/>
      <c r="G272" s="290"/>
      <c r="H272" s="290"/>
      <c r="I272" s="291"/>
    </row>
    <row r="273" spans="1:9" x14ac:dyDescent="0.25">
      <c r="A273" s="10" t="s">
        <v>1</v>
      </c>
      <c r="B273" s="20" t="s">
        <v>2</v>
      </c>
      <c r="C273" s="11"/>
      <c r="D273" s="11" t="s">
        <v>21</v>
      </c>
      <c r="E273" s="11" t="s">
        <v>5</v>
      </c>
      <c r="F273" s="11"/>
      <c r="G273" s="11"/>
      <c r="H273" s="11" t="s">
        <v>22</v>
      </c>
      <c r="I273" s="11" t="s">
        <v>7</v>
      </c>
    </row>
    <row r="274" spans="1:9" ht="33.75" x14ac:dyDescent="0.25">
      <c r="A274" s="17" t="s">
        <v>309</v>
      </c>
      <c r="B274" s="21" t="s">
        <v>49</v>
      </c>
      <c r="C274" s="17"/>
      <c r="D274" s="18">
        <v>150</v>
      </c>
      <c r="E274" s="17">
        <v>4</v>
      </c>
      <c r="F274" s="17"/>
      <c r="G274" s="17"/>
      <c r="H274" s="17">
        <f>D274*E274</f>
        <v>600</v>
      </c>
      <c r="I274" s="19"/>
    </row>
    <row r="275" spans="1:9" ht="33.75" x14ac:dyDescent="0.25">
      <c r="A275" s="17" t="s">
        <v>310</v>
      </c>
      <c r="B275" s="21" t="s">
        <v>50</v>
      </c>
      <c r="C275" s="17"/>
      <c r="D275" s="18">
        <v>150</v>
      </c>
      <c r="E275" s="17">
        <v>4</v>
      </c>
      <c r="F275" s="17"/>
      <c r="G275" s="17"/>
      <c r="H275" s="17">
        <f t="shared" ref="H275:H278" si="2">D275*E275</f>
        <v>600</v>
      </c>
      <c r="I275" s="19"/>
    </row>
    <row r="276" spans="1:9" ht="45" x14ac:dyDescent="0.25">
      <c r="A276" s="17" t="s">
        <v>311</v>
      </c>
      <c r="B276" s="21" t="s">
        <v>51</v>
      </c>
      <c r="C276" s="17"/>
      <c r="D276" s="18">
        <v>150</v>
      </c>
      <c r="E276" s="17">
        <v>8</v>
      </c>
      <c r="F276" s="17"/>
      <c r="G276" s="17"/>
      <c r="H276" s="17">
        <f t="shared" si="2"/>
        <v>1200</v>
      </c>
      <c r="I276" s="19"/>
    </row>
    <row r="277" spans="1:9" ht="33.75" x14ac:dyDescent="0.25">
      <c r="A277" s="17" t="s">
        <v>329</v>
      </c>
      <c r="B277" s="21" t="s">
        <v>218</v>
      </c>
      <c r="C277" s="17"/>
      <c r="D277" s="18">
        <v>150</v>
      </c>
      <c r="E277" s="17">
        <v>8</v>
      </c>
      <c r="F277" s="17"/>
      <c r="G277" s="17"/>
      <c r="H277" s="17">
        <f t="shared" si="2"/>
        <v>1200</v>
      </c>
      <c r="I277" s="19"/>
    </row>
    <row r="278" spans="1:9" ht="45" x14ac:dyDescent="0.25">
      <c r="A278" s="17" t="s">
        <v>420</v>
      </c>
      <c r="B278" s="21" t="s">
        <v>419</v>
      </c>
      <c r="C278" s="17"/>
      <c r="D278" s="18">
        <v>150</v>
      </c>
      <c r="E278" s="17">
        <v>4</v>
      </c>
      <c r="F278" s="17"/>
      <c r="G278" s="17"/>
      <c r="H278" s="17">
        <f t="shared" si="2"/>
        <v>600</v>
      </c>
      <c r="I278" s="19"/>
    </row>
    <row r="279" spans="1:9" x14ac:dyDescent="0.25">
      <c r="A279" s="16">
        <v>10</v>
      </c>
      <c r="B279" s="289" t="s">
        <v>308</v>
      </c>
      <c r="C279" s="290"/>
      <c r="D279" s="290"/>
      <c r="E279" s="290"/>
      <c r="F279" s="290"/>
      <c r="G279" s="290"/>
      <c r="H279" s="290"/>
      <c r="I279" s="291"/>
    </row>
    <row r="280" spans="1:9" x14ac:dyDescent="0.25">
      <c r="A280" s="10" t="s">
        <v>1</v>
      </c>
      <c r="B280" s="20" t="s">
        <v>2</v>
      </c>
      <c r="C280" s="11"/>
      <c r="D280" s="11"/>
      <c r="E280" s="11"/>
      <c r="F280" s="11"/>
      <c r="G280" s="11"/>
      <c r="H280" s="4" t="s">
        <v>3</v>
      </c>
      <c r="I280" s="11" t="s">
        <v>7</v>
      </c>
    </row>
    <row r="281" spans="1:9" x14ac:dyDescent="0.25">
      <c r="A281" s="17" t="s">
        <v>429</v>
      </c>
      <c r="B281" s="21" t="s">
        <v>222</v>
      </c>
      <c r="C281" s="17"/>
      <c r="D281" s="18"/>
      <c r="E281" s="17"/>
      <c r="F281" s="17"/>
      <c r="G281" s="17"/>
      <c r="H281" s="17">
        <v>84</v>
      </c>
      <c r="I281" s="19"/>
    </row>
    <row r="282" spans="1:9" x14ac:dyDescent="0.25">
      <c r="A282" s="3" t="s">
        <v>1</v>
      </c>
      <c r="B282" s="3" t="s">
        <v>2</v>
      </c>
      <c r="C282" s="4"/>
      <c r="D282" s="4"/>
      <c r="E282" s="4"/>
      <c r="F282" s="4"/>
      <c r="G282" s="4"/>
      <c r="H282" s="4" t="s">
        <v>3</v>
      </c>
      <c r="I282" s="4" t="s">
        <v>7</v>
      </c>
    </row>
    <row r="283" spans="1:9" ht="22.5" x14ac:dyDescent="0.25">
      <c r="A283" s="17" t="s">
        <v>430</v>
      </c>
      <c r="B283" s="21" t="s">
        <v>224</v>
      </c>
      <c r="C283" s="17"/>
      <c r="D283" s="18"/>
      <c r="E283" s="17"/>
      <c r="F283" s="17"/>
      <c r="G283" s="17"/>
      <c r="H283" s="17">
        <v>87.4</v>
      </c>
      <c r="I283" s="19"/>
    </row>
    <row r="284" spans="1:9" ht="18.75" customHeight="1" x14ac:dyDescent="0.25">
      <c r="A284" s="3" t="s">
        <v>1</v>
      </c>
      <c r="B284" s="3" t="s">
        <v>2</v>
      </c>
      <c r="C284" s="4"/>
      <c r="D284" s="4"/>
      <c r="E284" s="4"/>
      <c r="F284" s="4"/>
      <c r="G284" s="4"/>
      <c r="H284" s="4" t="s">
        <v>6</v>
      </c>
      <c r="I284" s="4" t="s">
        <v>7</v>
      </c>
    </row>
    <row r="285" spans="1:9" ht="22.5" x14ac:dyDescent="0.25">
      <c r="A285" s="17" t="s">
        <v>431</v>
      </c>
      <c r="B285" s="21" t="s">
        <v>474</v>
      </c>
      <c r="C285" s="17"/>
      <c r="D285" s="18"/>
      <c r="E285" s="17"/>
      <c r="F285" s="17"/>
      <c r="G285" s="17"/>
      <c r="H285" s="17">
        <v>5949.4</v>
      </c>
      <c r="I285" s="19" t="s">
        <v>328</v>
      </c>
    </row>
    <row r="286" spans="1:9" x14ac:dyDescent="0.25">
      <c r="A286" s="24"/>
      <c r="B286" s="26"/>
      <c r="C286" s="24"/>
      <c r="D286" s="24"/>
      <c r="E286" s="24"/>
      <c r="F286" s="114"/>
      <c r="G286" s="123"/>
      <c r="H286" s="124"/>
      <c r="I286" s="117"/>
    </row>
  </sheetData>
  <mergeCells count="90">
    <mergeCell ref="I170:I172"/>
    <mergeCell ref="E153:E154"/>
    <mergeCell ref="B153:C154"/>
    <mergeCell ref="B257:I257"/>
    <mergeCell ref="E241:E242"/>
    <mergeCell ref="I242:I243"/>
    <mergeCell ref="B246:C247"/>
    <mergeCell ref="I212:I214"/>
    <mergeCell ref="I223:I225"/>
    <mergeCell ref="B236:B238"/>
    <mergeCell ref="E236:E237"/>
    <mergeCell ref="B139:D139"/>
    <mergeCell ref="B142:C144"/>
    <mergeCell ref="I142:I144"/>
    <mergeCell ref="I139:I140"/>
    <mergeCell ref="I148:I150"/>
    <mergeCell ref="B148:C151"/>
    <mergeCell ref="B133:D133"/>
    <mergeCell ref="I133:I134"/>
    <mergeCell ref="B126:C126"/>
    <mergeCell ref="B136:D136"/>
    <mergeCell ref="I136:I137"/>
    <mergeCell ref="I93:I96"/>
    <mergeCell ref="B103:D104"/>
    <mergeCell ref="B93:D94"/>
    <mergeCell ref="I126:I127"/>
    <mergeCell ref="B131:I131"/>
    <mergeCell ref="B78:D78"/>
    <mergeCell ref="I78:I79"/>
    <mergeCell ref="B81:D81"/>
    <mergeCell ref="I81:I82"/>
    <mergeCell ref="B59:I59"/>
    <mergeCell ref="I65:I66"/>
    <mergeCell ref="B71:C71"/>
    <mergeCell ref="I71:I72"/>
    <mergeCell ref="B20:C21"/>
    <mergeCell ref="I20:I29"/>
    <mergeCell ref="B40:C41"/>
    <mergeCell ref="E40:E41"/>
    <mergeCell ref="E54:E55"/>
    <mergeCell ref="H54:H55"/>
    <mergeCell ref="I54:I58"/>
    <mergeCell ref="A5:B5"/>
    <mergeCell ref="A6:B6"/>
    <mergeCell ref="A7:B7"/>
    <mergeCell ref="B61:C62"/>
    <mergeCell ref="B199:C200"/>
    <mergeCell ref="B159:B160"/>
    <mergeCell ref="B193:D194"/>
    <mergeCell ref="B8:I8"/>
    <mergeCell ref="B65:C65"/>
    <mergeCell ref="B73:I73"/>
    <mergeCell ref="B75:D75"/>
    <mergeCell ref="I75:I76"/>
    <mergeCell ref="B31:D31"/>
    <mergeCell ref="B33:D33"/>
    <mergeCell ref="B46:D46"/>
    <mergeCell ref="B35:D35"/>
    <mergeCell ref="B15:I15"/>
    <mergeCell ref="B251:C252"/>
    <mergeCell ref="B272:I272"/>
    <mergeCell ref="B279:I279"/>
    <mergeCell ref="B165:D166"/>
    <mergeCell ref="B241:C243"/>
    <mergeCell ref="E193:E194"/>
    <mergeCell ref="B175:D175"/>
    <mergeCell ref="B177:I177"/>
    <mergeCell ref="F237:G237"/>
    <mergeCell ref="F238:G238"/>
    <mergeCell ref="B68:C68"/>
    <mergeCell ref="I68:I69"/>
    <mergeCell ref="B18:I18"/>
    <mergeCell ref="B90:D91"/>
    <mergeCell ref="I90:I91"/>
    <mergeCell ref="B87:D88"/>
    <mergeCell ref="I87:I88"/>
    <mergeCell ref="B84:D85"/>
    <mergeCell ref="I84:I85"/>
    <mergeCell ref="B129:C129"/>
    <mergeCell ref="I129:I130"/>
    <mergeCell ref="E121:E122"/>
    <mergeCell ref="H121:H122"/>
    <mergeCell ref="I121:I124"/>
    <mergeCell ref="B118:D119"/>
    <mergeCell ref="I118:I119"/>
    <mergeCell ref="I113:I115"/>
    <mergeCell ref="B95:D95"/>
    <mergeCell ref="B98:D99"/>
    <mergeCell ref="E98:E99"/>
    <mergeCell ref="I108:I111"/>
  </mergeCells>
  <phoneticPr fontId="12" type="noConversion"/>
  <pageMargins left="0.511811024" right="0.511811024" top="0.78740157499999996" bottom="0.78740157499999996" header="0.31496062000000002" footer="0.31496062000000002"/>
  <pageSetup paperSize="9" scale="73" fitToHeight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865C-8526-4456-88F4-5906D5F090B8}">
  <dimension ref="A1:L72"/>
  <sheetViews>
    <sheetView view="pageBreakPreview" topLeftCell="A48" zoomScale="70" zoomScaleNormal="70" zoomScaleSheetLayoutView="70" workbookViewId="0">
      <selection activeCell="F17" sqref="F17"/>
    </sheetView>
  </sheetViews>
  <sheetFormatPr defaultRowHeight="15" x14ac:dyDescent="0.25"/>
  <cols>
    <col min="1" max="1" width="8" customWidth="1"/>
    <col min="2" max="2" width="13" customWidth="1"/>
    <col min="3" max="3" width="10" customWidth="1"/>
    <col min="4" max="4" width="65" customWidth="1"/>
    <col min="5" max="5" width="38.7109375" bestFit="1" customWidth="1"/>
    <col min="6" max="6" width="11" customWidth="1"/>
    <col min="7" max="7" width="12" customWidth="1"/>
    <col min="8" max="11" width="17" customWidth="1"/>
    <col min="12" max="12" width="14.85546875" customWidth="1"/>
  </cols>
  <sheetData>
    <row r="1" spans="1:12" ht="5.0999999999999996" customHeight="1" x14ac:dyDescent="0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x14ac:dyDescent="0.25">
      <c r="A2" s="85" t="s">
        <v>460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x14ac:dyDescent="0.25">
      <c r="A3" s="83" t="s">
        <v>475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2" x14ac:dyDescent="0.25">
      <c r="A4" s="78" t="s">
        <v>171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x14ac:dyDescent="0.25">
      <c r="A5" s="78" t="s">
        <v>174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8.75" customHeight="1" x14ac:dyDescent="0.4">
      <c r="A6" s="78" t="s">
        <v>176</v>
      </c>
      <c r="B6" s="35"/>
      <c r="C6" s="35"/>
      <c r="D6" s="324" t="s">
        <v>159</v>
      </c>
      <c r="E6" s="324"/>
      <c r="F6" s="324"/>
      <c r="G6" s="324"/>
      <c r="H6" s="324"/>
      <c r="I6" s="35"/>
      <c r="J6" s="35"/>
      <c r="K6" s="35"/>
      <c r="L6" s="35"/>
    </row>
    <row r="7" spans="1:12" ht="16.5" customHeight="1" x14ac:dyDescent="0.25">
      <c r="A7" s="320" t="s">
        <v>510</v>
      </c>
      <c r="B7" s="321"/>
      <c r="C7" s="35"/>
      <c r="D7" s="325" t="s">
        <v>480</v>
      </c>
      <c r="E7" s="325"/>
      <c r="F7" s="325"/>
      <c r="G7" s="325"/>
      <c r="H7" s="325"/>
      <c r="I7" s="35"/>
      <c r="J7" s="35"/>
      <c r="K7" s="35"/>
      <c r="L7" s="35"/>
    </row>
    <row r="8" spans="1:12" ht="43.5" customHeight="1" x14ac:dyDescent="0.25">
      <c r="A8" s="322"/>
      <c r="B8" s="323"/>
      <c r="C8" s="37"/>
      <c r="D8" s="37"/>
      <c r="E8" s="37"/>
      <c r="F8" s="37"/>
      <c r="G8" s="37"/>
      <c r="H8" s="37"/>
      <c r="I8" s="37"/>
      <c r="J8" s="37"/>
      <c r="K8" s="37"/>
      <c r="L8" s="37"/>
    </row>
    <row r="9" spans="1:12" ht="5.0999999999999996" customHeight="1" x14ac:dyDescent="0.25">
      <c r="A9" s="193"/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</row>
    <row r="10" spans="1:12" ht="20.100000000000001" customHeight="1" x14ac:dyDescent="0.25">
      <c r="A10" s="205" t="s">
        <v>97</v>
      </c>
      <c r="B10" s="205" t="s">
        <v>57</v>
      </c>
      <c r="C10" s="205" t="s">
        <v>58</v>
      </c>
      <c r="D10" s="212" t="s">
        <v>2</v>
      </c>
      <c r="E10" s="205" t="s">
        <v>56</v>
      </c>
      <c r="F10" s="205" t="s">
        <v>98</v>
      </c>
      <c r="G10" s="205" t="s">
        <v>60</v>
      </c>
      <c r="H10" s="207" t="s">
        <v>62</v>
      </c>
      <c r="I10" s="207" t="s">
        <v>479</v>
      </c>
      <c r="J10" s="209" t="s">
        <v>99</v>
      </c>
      <c r="K10" s="209" t="s">
        <v>100</v>
      </c>
      <c r="L10" s="205" t="s">
        <v>327</v>
      </c>
    </row>
    <row r="11" spans="1:12" ht="30" x14ac:dyDescent="0.25">
      <c r="A11" s="206">
        <v>1</v>
      </c>
      <c r="B11" s="206" t="s">
        <v>82</v>
      </c>
      <c r="C11" s="206">
        <v>4011282</v>
      </c>
      <c r="D11" s="213" t="s">
        <v>52</v>
      </c>
      <c r="E11" s="206" t="s">
        <v>102</v>
      </c>
      <c r="F11" s="206" t="s">
        <v>83</v>
      </c>
      <c r="G11" s="206">
        <v>3286.4</v>
      </c>
      <c r="H11" s="208">
        <v>248.29</v>
      </c>
      <c r="I11" s="208">
        <v>815980.25600000005</v>
      </c>
      <c r="J11" s="210">
        <v>0.16885492634728</v>
      </c>
      <c r="K11" s="210">
        <v>0.16885492634728</v>
      </c>
      <c r="L11" s="214" t="s">
        <v>101</v>
      </c>
    </row>
    <row r="12" spans="1:12" ht="30" x14ac:dyDescent="0.25">
      <c r="A12" s="195">
        <v>2</v>
      </c>
      <c r="B12" s="195" t="s">
        <v>82</v>
      </c>
      <c r="C12" s="195">
        <v>4011276</v>
      </c>
      <c r="D12" s="196" t="s">
        <v>53</v>
      </c>
      <c r="E12" s="195" t="s">
        <v>102</v>
      </c>
      <c r="F12" s="195" t="s">
        <v>83</v>
      </c>
      <c r="G12" s="195">
        <v>2493.25</v>
      </c>
      <c r="H12" s="194">
        <v>272.94</v>
      </c>
      <c r="I12" s="194">
        <v>680507.65500000003</v>
      </c>
      <c r="J12" s="211">
        <v>0.14082089501493</v>
      </c>
      <c r="K12" s="211">
        <v>0.30967582136221</v>
      </c>
      <c r="L12" s="214" t="s">
        <v>101</v>
      </c>
    </row>
    <row r="13" spans="1:12" x14ac:dyDescent="0.25">
      <c r="A13" s="206">
        <v>3</v>
      </c>
      <c r="B13" s="206" t="s">
        <v>68</v>
      </c>
      <c r="C13" s="206">
        <v>11</v>
      </c>
      <c r="D13" s="213" t="s">
        <v>161</v>
      </c>
      <c r="E13" s="206" t="s">
        <v>104</v>
      </c>
      <c r="F13" s="206" t="s">
        <v>87</v>
      </c>
      <c r="G13" s="206">
        <v>104.1</v>
      </c>
      <c r="H13" s="208">
        <v>5915.38</v>
      </c>
      <c r="I13" s="208">
        <v>615791.05799999996</v>
      </c>
      <c r="J13" s="210">
        <v>0.12742876116556001</v>
      </c>
      <c r="K13" s="210">
        <v>0.43710458252777001</v>
      </c>
      <c r="L13" s="214" t="s">
        <v>101</v>
      </c>
    </row>
    <row r="14" spans="1:12" x14ac:dyDescent="0.25">
      <c r="A14" s="195">
        <v>4</v>
      </c>
      <c r="B14" s="195" t="s">
        <v>82</v>
      </c>
      <c r="C14" s="195">
        <v>4011471</v>
      </c>
      <c r="D14" s="196" t="s">
        <v>162</v>
      </c>
      <c r="E14" s="195" t="s">
        <v>102</v>
      </c>
      <c r="F14" s="195" t="s">
        <v>87</v>
      </c>
      <c r="G14" s="195">
        <v>1734.98</v>
      </c>
      <c r="H14" s="194">
        <v>326.92</v>
      </c>
      <c r="I14" s="194">
        <v>567199.66159999999</v>
      </c>
      <c r="J14" s="211">
        <v>0.1173734987011</v>
      </c>
      <c r="K14" s="211">
        <v>0.55447808122887998</v>
      </c>
      <c r="L14" s="214" t="s">
        <v>101</v>
      </c>
    </row>
    <row r="15" spans="1:12" ht="45" x14ac:dyDescent="0.25">
      <c r="A15" s="206">
        <v>5</v>
      </c>
      <c r="B15" s="206" t="s">
        <v>433</v>
      </c>
      <c r="C15" s="206">
        <v>102354</v>
      </c>
      <c r="D15" s="213" t="s">
        <v>503</v>
      </c>
      <c r="E15" s="206" t="s">
        <v>521</v>
      </c>
      <c r="F15" s="206" t="s">
        <v>434</v>
      </c>
      <c r="G15" s="206">
        <v>2166.91</v>
      </c>
      <c r="H15" s="208">
        <v>216.54</v>
      </c>
      <c r="I15" s="208">
        <v>469222.69140000001</v>
      </c>
      <c r="J15" s="210">
        <v>9.7098628012652996E-2</v>
      </c>
      <c r="K15" s="210">
        <v>0.65157670924152999</v>
      </c>
      <c r="L15" s="214" t="s">
        <v>101</v>
      </c>
    </row>
    <row r="16" spans="1:12" ht="30" x14ac:dyDescent="0.25">
      <c r="A16" s="195">
        <v>6</v>
      </c>
      <c r="B16" s="195" t="s">
        <v>433</v>
      </c>
      <c r="C16" s="195">
        <v>6081</v>
      </c>
      <c r="D16" s="196" t="s">
        <v>410</v>
      </c>
      <c r="E16" s="195" t="s">
        <v>104</v>
      </c>
      <c r="F16" s="195" t="s">
        <v>434</v>
      </c>
      <c r="G16" s="195">
        <v>2801.64</v>
      </c>
      <c r="H16" s="194">
        <v>64.209999999999994</v>
      </c>
      <c r="I16" s="194">
        <v>179893.30439999999</v>
      </c>
      <c r="J16" s="211">
        <v>3.7226231789150001E-2</v>
      </c>
      <c r="K16" s="211">
        <v>0.68880294103067996</v>
      </c>
      <c r="L16" s="214" t="s">
        <v>101</v>
      </c>
    </row>
    <row r="17" spans="1:12" ht="30" x14ac:dyDescent="0.25">
      <c r="A17" s="206">
        <v>7</v>
      </c>
      <c r="B17" s="206" t="s">
        <v>82</v>
      </c>
      <c r="C17" s="206">
        <v>2003571</v>
      </c>
      <c r="D17" s="213" t="s">
        <v>190</v>
      </c>
      <c r="E17" s="206" t="s">
        <v>102</v>
      </c>
      <c r="F17" s="206" t="s">
        <v>173</v>
      </c>
      <c r="G17" s="206">
        <v>449</v>
      </c>
      <c r="H17" s="208">
        <v>242.14</v>
      </c>
      <c r="I17" s="208">
        <v>108720.86</v>
      </c>
      <c r="J17" s="210">
        <v>2.2498158267572E-2</v>
      </c>
      <c r="K17" s="210">
        <v>0.71130109929825003</v>
      </c>
      <c r="L17" s="214" t="s">
        <v>101</v>
      </c>
    </row>
    <row r="18" spans="1:12" ht="30" x14ac:dyDescent="0.25">
      <c r="A18" s="195">
        <v>8</v>
      </c>
      <c r="B18" s="195" t="s">
        <v>82</v>
      </c>
      <c r="C18" s="195">
        <v>2003345</v>
      </c>
      <c r="D18" s="196" t="s">
        <v>186</v>
      </c>
      <c r="E18" s="195" t="s">
        <v>102</v>
      </c>
      <c r="F18" s="195" t="s">
        <v>173</v>
      </c>
      <c r="G18" s="195">
        <v>1463.82</v>
      </c>
      <c r="H18" s="194">
        <v>72.08</v>
      </c>
      <c r="I18" s="194">
        <v>105512.1456</v>
      </c>
      <c r="J18" s="211">
        <v>2.1834161584724E-2</v>
      </c>
      <c r="K18" s="211">
        <v>0.73313526088296999</v>
      </c>
      <c r="L18" s="214" t="s">
        <v>101</v>
      </c>
    </row>
    <row r="19" spans="1:12" ht="30" x14ac:dyDescent="0.25">
      <c r="A19" s="206">
        <v>9</v>
      </c>
      <c r="B19" s="206" t="s">
        <v>82</v>
      </c>
      <c r="C19" s="206">
        <v>2003823</v>
      </c>
      <c r="D19" s="213" t="s">
        <v>346</v>
      </c>
      <c r="E19" s="206" t="s">
        <v>102</v>
      </c>
      <c r="F19" s="206" t="s">
        <v>173</v>
      </c>
      <c r="G19" s="206">
        <v>215</v>
      </c>
      <c r="H19" s="208">
        <v>446.75</v>
      </c>
      <c r="I19" s="208">
        <v>96051.25</v>
      </c>
      <c r="J19" s="210">
        <v>1.987637169443E-2</v>
      </c>
      <c r="K19" s="210">
        <v>0.7530116325774</v>
      </c>
      <c r="L19" s="214" t="s">
        <v>101</v>
      </c>
    </row>
    <row r="20" spans="1:12" ht="30" x14ac:dyDescent="0.25">
      <c r="A20" s="195">
        <v>10</v>
      </c>
      <c r="B20" s="195" t="s">
        <v>82</v>
      </c>
      <c r="C20" s="195">
        <v>2003171</v>
      </c>
      <c r="D20" s="196" t="s">
        <v>183</v>
      </c>
      <c r="E20" s="195" t="s">
        <v>106</v>
      </c>
      <c r="F20" s="195" t="s">
        <v>173</v>
      </c>
      <c r="G20" s="195">
        <v>122</v>
      </c>
      <c r="H20" s="194">
        <v>759.46</v>
      </c>
      <c r="I20" s="194">
        <v>92654.12</v>
      </c>
      <c r="J20" s="211">
        <v>1.9173386375923002E-2</v>
      </c>
      <c r="K20" s="211">
        <v>0.77218501895333003</v>
      </c>
      <c r="L20" s="214" t="s">
        <v>101</v>
      </c>
    </row>
    <row r="21" spans="1:12" ht="30" x14ac:dyDescent="0.25">
      <c r="A21" s="206">
        <v>11</v>
      </c>
      <c r="B21" s="206" t="s">
        <v>82</v>
      </c>
      <c r="C21" s="206">
        <v>5901639</v>
      </c>
      <c r="D21" s="213" t="s">
        <v>344</v>
      </c>
      <c r="E21" s="206" t="s">
        <v>106</v>
      </c>
      <c r="F21" s="206" t="s">
        <v>370</v>
      </c>
      <c r="G21" s="206">
        <v>72878.850000000006</v>
      </c>
      <c r="H21" s="208">
        <v>1.26</v>
      </c>
      <c r="I21" s="208">
        <v>91827.350999999995</v>
      </c>
      <c r="J21" s="210">
        <v>1.9002298671954E-2</v>
      </c>
      <c r="K21" s="210">
        <v>0.79118731762528005</v>
      </c>
      <c r="L21" s="214" t="s">
        <v>101</v>
      </c>
    </row>
    <row r="22" spans="1:12" x14ac:dyDescent="0.25">
      <c r="A22" s="195">
        <v>12</v>
      </c>
      <c r="B22" s="195" t="s">
        <v>68</v>
      </c>
      <c r="C22" s="195">
        <v>831</v>
      </c>
      <c r="D22" s="196" t="s">
        <v>369</v>
      </c>
      <c r="E22" s="195" t="s">
        <v>106</v>
      </c>
      <c r="F22" s="195" t="s">
        <v>432</v>
      </c>
      <c r="G22" s="195">
        <v>5</v>
      </c>
      <c r="H22" s="194">
        <v>16603.36</v>
      </c>
      <c r="I22" s="194">
        <v>83016.800000000003</v>
      </c>
      <c r="J22" s="211">
        <v>1.7179086932050999E-2</v>
      </c>
      <c r="K22" s="211">
        <v>0.80836640455733</v>
      </c>
      <c r="L22" s="214" t="s">
        <v>101</v>
      </c>
    </row>
    <row r="23" spans="1:12" ht="30" x14ac:dyDescent="0.25">
      <c r="A23" s="206">
        <v>13</v>
      </c>
      <c r="B23" s="206" t="s">
        <v>82</v>
      </c>
      <c r="C23" s="206">
        <v>5901640</v>
      </c>
      <c r="D23" s="213" t="s">
        <v>351</v>
      </c>
      <c r="E23" s="206" t="s">
        <v>106</v>
      </c>
      <c r="F23" s="206" t="s">
        <v>370</v>
      </c>
      <c r="G23" s="206">
        <v>81544.06</v>
      </c>
      <c r="H23" s="208">
        <v>0.92</v>
      </c>
      <c r="I23" s="208">
        <v>75020.535199999998</v>
      </c>
      <c r="J23" s="210">
        <v>1.5524378277149999E-2</v>
      </c>
      <c r="K23" s="210">
        <v>0.82389078283448003</v>
      </c>
      <c r="L23" s="198" t="s">
        <v>103</v>
      </c>
    </row>
    <row r="24" spans="1:12" ht="45" x14ac:dyDescent="0.25">
      <c r="A24" s="195">
        <v>14</v>
      </c>
      <c r="B24" s="195" t="s">
        <v>82</v>
      </c>
      <c r="C24" s="195">
        <v>5915407</v>
      </c>
      <c r="D24" s="196" t="s">
        <v>340</v>
      </c>
      <c r="E24" s="195" t="s">
        <v>102</v>
      </c>
      <c r="F24" s="195" t="s">
        <v>87</v>
      </c>
      <c r="G24" s="195">
        <v>16850.009999999998</v>
      </c>
      <c r="H24" s="194">
        <v>4.01</v>
      </c>
      <c r="I24" s="194">
        <v>67568.540099999998</v>
      </c>
      <c r="J24" s="211">
        <v>1.3982300239611001E-2</v>
      </c>
      <c r="K24" s="211">
        <v>0.83787308307409003</v>
      </c>
      <c r="L24" s="198" t="s">
        <v>103</v>
      </c>
    </row>
    <row r="25" spans="1:12" ht="30" x14ac:dyDescent="0.25">
      <c r="A25" s="206">
        <v>15</v>
      </c>
      <c r="B25" s="206" t="s">
        <v>82</v>
      </c>
      <c r="C25" s="206">
        <v>2003477</v>
      </c>
      <c r="D25" s="213" t="s">
        <v>187</v>
      </c>
      <c r="E25" s="206" t="s">
        <v>102</v>
      </c>
      <c r="F25" s="206" t="s">
        <v>94</v>
      </c>
      <c r="G25" s="206">
        <v>11</v>
      </c>
      <c r="H25" s="208">
        <v>5950.41</v>
      </c>
      <c r="I25" s="208">
        <v>65454.51</v>
      </c>
      <c r="J25" s="210">
        <v>1.3544831234087E-2</v>
      </c>
      <c r="K25" s="210">
        <v>0.85141791430818003</v>
      </c>
      <c r="L25" s="198" t="s">
        <v>103</v>
      </c>
    </row>
    <row r="26" spans="1:12" x14ac:dyDescent="0.25">
      <c r="A26" s="195">
        <v>16</v>
      </c>
      <c r="B26" s="195" t="s">
        <v>68</v>
      </c>
      <c r="C26" s="195">
        <v>2</v>
      </c>
      <c r="D26" s="196" t="s">
        <v>46</v>
      </c>
      <c r="E26" s="195" t="s">
        <v>104</v>
      </c>
      <c r="F26" s="195" t="s">
        <v>87</v>
      </c>
      <c r="G26" s="195">
        <v>18.8</v>
      </c>
      <c r="H26" s="194">
        <v>3383.46</v>
      </c>
      <c r="I26" s="194">
        <v>63609.048000000003</v>
      </c>
      <c r="J26" s="211">
        <v>1.316294084841E-2</v>
      </c>
      <c r="K26" s="211">
        <v>0.86458085515659</v>
      </c>
      <c r="L26" s="198" t="s">
        <v>103</v>
      </c>
    </row>
    <row r="27" spans="1:12" ht="45" x14ac:dyDescent="0.25">
      <c r="A27" s="206">
        <v>17</v>
      </c>
      <c r="B27" s="206" t="s">
        <v>82</v>
      </c>
      <c r="C27" s="206">
        <v>5502590</v>
      </c>
      <c r="D27" s="213" t="s">
        <v>338</v>
      </c>
      <c r="E27" s="206" t="s">
        <v>102</v>
      </c>
      <c r="F27" s="206" t="s">
        <v>83</v>
      </c>
      <c r="G27" s="206">
        <v>3863.15</v>
      </c>
      <c r="H27" s="208">
        <v>16.22</v>
      </c>
      <c r="I27" s="208">
        <v>62660.292999999998</v>
      </c>
      <c r="J27" s="210">
        <v>1.2966611205172E-2</v>
      </c>
      <c r="K27" s="210">
        <v>0.87754746636175995</v>
      </c>
      <c r="L27" s="198" t="s">
        <v>103</v>
      </c>
    </row>
    <row r="28" spans="1:12" x14ac:dyDescent="0.25">
      <c r="A28" s="195">
        <v>18</v>
      </c>
      <c r="B28" s="195" t="s">
        <v>68</v>
      </c>
      <c r="C28" s="195">
        <v>85338</v>
      </c>
      <c r="D28" s="196" t="s">
        <v>481</v>
      </c>
      <c r="E28" s="195" t="s">
        <v>104</v>
      </c>
      <c r="F28" s="195" t="s">
        <v>77</v>
      </c>
      <c r="G28" s="195">
        <v>106.97</v>
      </c>
      <c r="H28" s="194">
        <v>476.07</v>
      </c>
      <c r="I28" s="194">
        <v>50925.207900000001</v>
      </c>
      <c r="J28" s="211">
        <v>1.0538209589288999E-2</v>
      </c>
      <c r="K28" s="211">
        <v>0.88808567595105004</v>
      </c>
      <c r="L28" s="198" t="s">
        <v>103</v>
      </c>
    </row>
    <row r="29" spans="1:12" ht="30" x14ac:dyDescent="0.25">
      <c r="A29" s="206">
        <v>19</v>
      </c>
      <c r="B29" s="206" t="s">
        <v>82</v>
      </c>
      <c r="C29" s="206">
        <v>2003591</v>
      </c>
      <c r="D29" s="213" t="s">
        <v>192</v>
      </c>
      <c r="E29" s="206" t="s">
        <v>102</v>
      </c>
      <c r="F29" s="206" t="s">
        <v>173</v>
      </c>
      <c r="G29" s="206">
        <v>284</v>
      </c>
      <c r="H29" s="208">
        <v>178.07</v>
      </c>
      <c r="I29" s="208">
        <v>50571.88</v>
      </c>
      <c r="J29" s="210">
        <v>1.0465095292004E-2</v>
      </c>
      <c r="K29" s="210">
        <v>0.89855077124306004</v>
      </c>
      <c r="L29" s="198" t="s">
        <v>103</v>
      </c>
    </row>
    <row r="30" spans="1:12" ht="30" x14ac:dyDescent="0.25">
      <c r="A30" s="195">
        <v>20</v>
      </c>
      <c r="B30" s="195" t="s">
        <v>82</v>
      </c>
      <c r="C30" s="195">
        <v>2003273</v>
      </c>
      <c r="D30" s="196" t="s">
        <v>371</v>
      </c>
      <c r="E30" s="195" t="s">
        <v>106</v>
      </c>
      <c r="F30" s="195" t="s">
        <v>173</v>
      </c>
      <c r="G30" s="195">
        <v>421</v>
      </c>
      <c r="H30" s="194">
        <v>107.87</v>
      </c>
      <c r="I30" s="194">
        <v>45413.27</v>
      </c>
      <c r="J30" s="211">
        <v>9.3975979946071993E-3</v>
      </c>
      <c r="K30" s="211">
        <v>0.90794836923765998</v>
      </c>
      <c r="L30" s="198" t="s">
        <v>103</v>
      </c>
    </row>
    <row r="31" spans="1:12" x14ac:dyDescent="0.25">
      <c r="A31" s="206">
        <v>21</v>
      </c>
      <c r="B31" s="206" t="s">
        <v>82</v>
      </c>
      <c r="C31" s="206">
        <v>5503041</v>
      </c>
      <c r="D31" s="213" t="s">
        <v>339</v>
      </c>
      <c r="E31" s="206" t="s">
        <v>102</v>
      </c>
      <c r="F31" s="206" t="s">
        <v>83</v>
      </c>
      <c r="G31" s="206">
        <v>4952.4399999999996</v>
      </c>
      <c r="H31" s="208">
        <v>8.98</v>
      </c>
      <c r="I31" s="208">
        <v>44472.911200000002</v>
      </c>
      <c r="J31" s="210">
        <v>9.2030045365671005E-3</v>
      </c>
      <c r="K31" s="210">
        <v>0.91715137377422995</v>
      </c>
      <c r="L31" s="198" t="s">
        <v>103</v>
      </c>
    </row>
    <row r="32" spans="1:12" x14ac:dyDescent="0.25">
      <c r="A32" s="195">
        <v>22</v>
      </c>
      <c r="B32" s="195" t="s">
        <v>68</v>
      </c>
      <c r="C32" s="195" t="s">
        <v>516</v>
      </c>
      <c r="D32" s="196" t="s">
        <v>482</v>
      </c>
      <c r="E32" s="195" t="s">
        <v>104</v>
      </c>
      <c r="F32" s="195" t="s">
        <v>83</v>
      </c>
      <c r="G32" s="195">
        <v>491.62</v>
      </c>
      <c r="H32" s="194">
        <v>84.29</v>
      </c>
      <c r="I32" s="194">
        <v>41438.649799999999</v>
      </c>
      <c r="J32" s="211">
        <v>8.5751076758675999E-3</v>
      </c>
      <c r="K32" s="211">
        <v>0.92572648145009995</v>
      </c>
      <c r="L32" s="198" t="s">
        <v>103</v>
      </c>
    </row>
    <row r="33" spans="1:12" ht="30" x14ac:dyDescent="0.25">
      <c r="A33" s="206">
        <v>23</v>
      </c>
      <c r="B33" s="206" t="s">
        <v>82</v>
      </c>
      <c r="C33" s="206">
        <v>5219606</v>
      </c>
      <c r="D33" s="213" t="s">
        <v>212</v>
      </c>
      <c r="E33" s="206" t="s">
        <v>106</v>
      </c>
      <c r="F33" s="206" t="s">
        <v>94</v>
      </c>
      <c r="G33" s="206">
        <v>600</v>
      </c>
      <c r="H33" s="208">
        <v>48.84</v>
      </c>
      <c r="I33" s="208">
        <v>29304</v>
      </c>
      <c r="J33" s="210">
        <v>6.0640251546291999E-3</v>
      </c>
      <c r="K33" s="210">
        <v>0.93179050660472995</v>
      </c>
      <c r="L33" s="198" t="s">
        <v>103</v>
      </c>
    </row>
    <row r="34" spans="1:12" x14ac:dyDescent="0.25">
      <c r="A34" s="195">
        <v>24</v>
      </c>
      <c r="B34" s="195" t="s">
        <v>82</v>
      </c>
      <c r="C34" s="195">
        <v>5502978</v>
      </c>
      <c r="D34" s="196" t="s">
        <v>337</v>
      </c>
      <c r="E34" s="195" t="s">
        <v>102</v>
      </c>
      <c r="F34" s="195" t="s">
        <v>83</v>
      </c>
      <c r="G34" s="195">
        <v>3274.92</v>
      </c>
      <c r="H34" s="194">
        <v>7.76</v>
      </c>
      <c r="I34" s="194">
        <v>25413.379199999999</v>
      </c>
      <c r="J34" s="211">
        <v>5.2589173813779996E-3</v>
      </c>
      <c r="K34" s="211">
        <v>0.93704942398611002</v>
      </c>
      <c r="L34" s="198" t="s">
        <v>103</v>
      </c>
    </row>
    <row r="35" spans="1:12" x14ac:dyDescent="0.25">
      <c r="A35" s="206">
        <v>25</v>
      </c>
      <c r="B35" s="206" t="s">
        <v>68</v>
      </c>
      <c r="C35" s="206">
        <v>12</v>
      </c>
      <c r="D35" s="213" t="s">
        <v>205</v>
      </c>
      <c r="E35" s="206" t="s">
        <v>104</v>
      </c>
      <c r="F35" s="206" t="s">
        <v>87</v>
      </c>
      <c r="G35" s="206">
        <v>6.51</v>
      </c>
      <c r="H35" s="208">
        <v>3814.65</v>
      </c>
      <c r="I35" s="208">
        <v>24833.371500000001</v>
      </c>
      <c r="J35" s="210">
        <v>5.1388950434826004E-3</v>
      </c>
      <c r="K35" s="210">
        <v>0.94218831902958999</v>
      </c>
      <c r="L35" s="198" t="s">
        <v>103</v>
      </c>
    </row>
    <row r="36" spans="1:12" ht="45" x14ac:dyDescent="0.25">
      <c r="A36" s="195">
        <v>26</v>
      </c>
      <c r="B36" s="195" t="s">
        <v>82</v>
      </c>
      <c r="C36" s="195">
        <v>5213863</v>
      </c>
      <c r="D36" s="196" t="s">
        <v>47</v>
      </c>
      <c r="E36" s="195" t="s">
        <v>102</v>
      </c>
      <c r="F36" s="195" t="s">
        <v>94</v>
      </c>
      <c r="G36" s="195">
        <v>36</v>
      </c>
      <c r="H36" s="194">
        <v>603.73</v>
      </c>
      <c r="I36" s="194">
        <v>21734.28</v>
      </c>
      <c r="J36" s="211">
        <v>4.4975846518479998E-3</v>
      </c>
      <c r="K36" s="211">
        <v>0.94668590368144001</v>
      </c>
      <c r="L36" s="198" t="s">
        <v>103</v>
      </c>
    </row>
    <row r="37" spans="1:12" ht="45" x14ac:dyDescent="0.25">
      <c r="A37" s="206">
        <v>27</v>
      </c>
      <c r="B37" s="206" t="s">
        <v>82</v>
      </c>
      <c r="C37" s="206">
        <v>5914649</v>
      </c>
      <c r="D37" s="213" t="s">
        <v>350</v>
      </c>
      <c r="E37" s="206" t="s">
        <v>102</v>
      </c>
      <c r="F37" s="206" t="s">
        <v>87</v>
      </c>
      <c r="G37" s="206">
        <v>1734.98</v>
      </c>
      <c r="H37" s="208">
        <v>11.08</v>
      </c>
      <c r="I37" s="208">
        <v>19223.578399999999</v>
      </c>
      <c r="J37" s="210">
        <v>3.9780307139562999E-3</v>
      </c>
      <c r="K37" s="210">
        <v>0.95066393439538999</v>
      </c>
      <c r="L37" s="198" t="s">
        <v>103</v>
      </c>
    </row>
    <row r="38" spans="1:12" ht="30" x14ac:dyDescent="0.25">
      <c r="A38" s="195">
        <v>28</v>
      </c>
      <c r="B38" s="195" t="s">
        <v>82</v>
      </c>
      <c r="C38" s="195">
        <v>5914622</v>
      </c>
      <c r="D38" s="196" t="s">
        <v>399</v>
      </c>
      <c r="E38" s="195" t="s">
        <v>102</v>
      </c>
      <c r="F38" s="195" t="s">
        <v>370</v>
      </c>
      <c r="G38" s="195">
        <v>6599.86</v>
      </c>
      <c r="H38" s="194">
        <v>2.82</v>
      </c>
      <c r="I38" s="194">
        <v>18611.605200000002</v>
      </c>
      <c r="J38" s="211">
        <v>3.8513926620222E-3</v>
      </c>
      <c r="K38" s="211">
        <v>0.95451532705741005</v>
      </c>
      <c r="L38" s="197" t="s">
        <v>105</v>
      </c>
    </row>
    <row r="39" spans="1:12" ht="30" x14ac:dyDescent="0.25">
      <c r="A39" s="206">
        <v>29</v>
      </c>
      <c r="B39" s="206" t="s">
        <v>82</v>
      </c>
      <c r="C39" s="206">
        <v>2003870</v>
      </c>
      <c r="D39" s="213" t="s">
        <v>490</v>
      </c>
      <c r="E39" s="206" t="s">
        <v>102</v>
      </c>
      <c r="F39" s="206" t="s">
        <v>173</v>
      </c>
      <c r="G39" s="206">
        <v>51</v>
      </c>
      <c r="H39" s="208">
        <v>335.58</v>
      </c>
      <c r="I39" s="208">
        <v>17114.580000000002</v>
      </c>
      <c r="J39" s="210">
        <v>3.5416046611609999E-3</v>
      </c>
      <c r="K39" s="210">
        <v>0.95805693171857997</v>
      </c>
      <c r="L39" s="197" t="s">
        <v>105</v>
      </c>
    </row>
    <row r="40" spans="1:12" x14ac:dyDescent="0.25">
      <c r="A40" s="195">
        <v>30</v>
      </c>
      <c r="B40" s="195" t="s">
        <v>82</v>
      </c>
      <c r="C40" s="195">
        <v>4413905</v>
      </c>
      <c r="D40" s="196" t="s">
        <v>486</v>
      </c>
      <c r="E40" s="195" t="s">
        <v>102</v>
      </c>
      <c r="F40" s="195" t="s">
        <v>85</v>
      </c>
      <c r="G40" s="195">
        <v>2106.7399999999998</v>
      </c>
      <c r="H40" s="194">
        <v>8.11</v>
      </c>
      <c r="I40" s="194">
        <v>17085.661400000001</v>
      </c>
      <c r="J40" s="211">
        <v>3.5356221684221E-3</v>
      </c>
      <c r="K40" s="211">
        <v>0.96159255388700005</v>
      </c>
      <c r="L40" s="197" t="s">
        <v>105</v>
      </c>
    </row>
    <row r="41" spans="1:12" x14ac:dyDescent="0.25">
      <c r="A41" s="206">
        <v>31</v>
      </c>
      <c r="B41" s="206" t="s">
        <v>82</v>
      </c>
      <c r="C41" s="206">
        <v>5213401</v>
      </c>
      <c r="D41" s="213" t="s">
        <v>48</v>
      </c>
      <c r="E41" s="206" t="s">
        <v>102</v>
      </c>
      <c r="F41" s="206" t="s">
        <v>85</v>
      </c>
      <c r="G41" s="206">
        <v>480</v>
      </c>
      <c r="H41" s="208">
        <v>35.56</v>
      </c>
      <c r="I41" s="208">
        <v>17068.8</v>
      </c>
      <c r="J41" s="210">
        <v>3.5321332432206001E-3</v>
      </c>
      <c r="K41" s="210">
        <v>0.96512468713022004</v>
      </c>
      <c r="L41" s="197" t="s">
        <v>105</v>
      </c>
    </row>
    <row r="42" spans="1:12" x14ac:dyDescent="0.25">
      <c r="A42" s="195">
        <v>32</v>
      </c>
      <c r="B42" s="195" t="s">
        <v>68</v>
      </c>
      <c r="C42" s="195">
        <v>85341</v>
      </c>
      <c r="D42" s="196" t="s">
        <v>107</v>
      </c>
      <c r="E42" s="195" t="s">
        <v>107</v>
      </c>
      <c r="F42" s="195" t="s">
        <v>70</v>
      </c>
      <c r="G42" s="195">
        <v>5</v>
      </c>
      <c r="H42" s="194">
        <v>3377.89</v>
      </c>
      <c r="I42" s="194">
        <v>16889.45</v>
      </c>
      <c r="J42" s="211">
        <v>3.4950194392523999E-3</v>
      </c>
      <c r="K42" s="211">
        <v>0.96861970656947005</v>
      </c>
      <c r="L42" s="197" t="s">
        <v>105</v>
      </c>
    </row>
    <row r="43" spans="1:12" ht="30" x14ac:dyDescent="0.25">
      <c r="A43" s="206">
        <v>33</v>
      </c>
      <c r="B43" s="206" t="s">
        <v>82</v>
      </c>
      <c r="C43" s="206">
        <v>2003625</v>
      </c>
      <c r="D43" s="213" t="s">
        <v>494</v>
      </c>
      <c r="E43" s="206" t="s">
        <v>102</v>
      </c>
      <c r="F43" s="206" t="s">
        <v>94</v>
      </c>
      <c r="G43" s="206">
        <v>12</v>
      </c>
      <c r="H43" s="208">
        <v>1236.93</v>
      </c>
      <c r="I43" s="208">
        <v>14843.16</v>
      </c>
      <c r="J43" s="210">
        <v>3.0715702844043998E-3</v>
      </c>
      <c r="K43" s="210">
        <v>0.97169127685388001</v>
      </c>
      <c r="L43" s="197" t="s">
        <v>105</v>
      </c>
    </row>
    <row r="44" spans="1:12" x14ac:dyDescent="0.25">
      <c r="A44" s="195">
        <v>34</v>
      </c>
      <c r="B44" s="195" t="s">
        <v>82</v>
      </c>
      <c r="C44" s="195">
        <v>4815671</v>
      </c>
      <c r="D44" s="196" t="s">
        <v>188</v>
      </c>
      <c r="E44" s="195" t="s">
        <v>106</v>
      </c>
      <c r="F44" s="195" t="s">
        <v>83</v>
      </c>
      <c r="G44" s="195">
        <v>561.54</v>
      </c>
      <c r="H44" s="194">
        <v>26.27</v>
      </c>
      <c r="I44" s="194">
        <v>14751.6558</v>
      </c>
      <c r="J44" s="211">
        <v>3.0526336565753999E-3</v>
      </c>
      <c r="K44" s="211">
        <v>0.97474391051044995</v>
      </c>
      <c r="L44" s="197" t="s">
        <v>105</v>
      </c>
    </row>
    <row r="45" spans="1:12" x14ac:dyDescent="0.25">
      <c r="A45" s="206">
        <v>35</v>
      </c>
      <c r="B45" s="206" t="s">
        <v>82</v>
      </c>
      <c r="C45" s="206">
        <v>2003642</v>
      </c>
      <c r="D45" s="213" t="s">
        <v>461</v>
      </c>
      <c r="E45" s="206" t="s">
        <v>102</v>
      </c>
      <c r="F45" s="206" t="s">
        <v>94</v>
      </c>
      <c r="G45" s="206">
        <v>7</v>
      </c>
      <c r="H45" s="208">
        <v>2072.15</v>
      </c>
      <c r="I45" s="208">
        <v>14505.05</v>
      </c>
      <c r="J45" s="210">
        <v>3.0016034694633998E-3</v>
      </c>
      <c r="K45" s="210">
        <v>0.97774551397991005</v>
      </c>
      <c r="L45" s="197" t="s">
        <v>105</v>
      </c>
    </row>
    <row r="46" spans="1:12" x14ac:dyDescent="0.25">
      <c r="A46" s="195">
        <v>36</v>
      </c>
      <c r="B46" s="195" t="s">
        <v>82</v>
      </c>
      <c r="C46" s="195">
        <v>4413942</v>
      </c>
      <c r="D46" s="196" t="s">
        <v>181</v>
      </c>
      <c r="E46" s="195" t="s">
        <v>102</v>
      </c>
      <c r="F46" s="195" t="s">
        <v>83</v>
      </c>
      <c r="G46" s="195">
        <v>4047.31</v>
      </c>
      <c r="H46" s="194">
        <v>3.36</v>
      </c>
      <c r="I46" s="194">
        <v>13598.961600000001</v>
      </c>
      <c r="J46" s="211">
        <v>2.8141016761123998E-3</v>
      </c>
      <c r="K46" s="211">
        <v>0.98055961565603</v>
      </c>
      <c r="L46" s="197" t="s">
        <v>105</v>
      </c>
    </row>
    <row r="47" spans="1:12" x14ac:dyDescent="0.25">
      <c r="A47" s="206">
        <v>37</v>
      </c>
      <c r="B47" s="206" t="s">
        <v>82</v>
      </c>
      <c r="C47" s="206">
        <v>4011352</v>
      </c>
      <c r="D47" s="213" t="s">
        <v>45</v>
      </c>
      <c r="E47" s="206" t="s">
        <v>102</v>
      </c>
      <c r="F47" s="206" t="s">
        <v>85</v>
      </c>
      <c r="G47" s="206">
        <v>14458.19</v>
      </c>
      <c r="H47" s="208">
        <v>0.76</v>
      </c>
      <c r="I47" s="208">
        <v>10988.224399999999</v>
      </c>
      <c r="J47" s="210">
        <v>2.273848023635E-3</v>
      </c>
      <c r="K47" s="210">
        <v>0.98283346367965996</v>
      </c>
      <c r="L47" s="197" t="s">
        <v>105</v>
      </c>
    </row>
    <row r="48" spans="1:12" ht="60" x14ac:dyDescent="0.25">
      <c r="A48" s="195">
        <v>38</v>
      </c>
      <c r="B48" s="195" t="s">
        <v>433</v>
      </c>
      <c r="C48" s="195">
        <v>95568</v>
      </c>
      <c r="D48" s="196" t="s">
        <v>513</v>
      </c>
      <c r="E48" s="195" t="s">
        <v>104</v>
      </c>
      <c r="F48" s="195" t="s">
        <v>77</v>
      </c>
      <c r="G48" s="195">
        <v>88</v>
      </c>
      <c r="H48" s="194">
        <v>116.3</v>
      </c>
      <c r="I48" s="194">
        <v>10234.4</v>
      </c>
      <c r="J48" s="211">
        <v>2.1178562326828001E-3</v>
      </c>
      <c r="K48" s="211">
        <v>0.98495131991233997</v>
      </c>
      <c r="L48" s="197" t="s">
        <v>105</v>
      </c>
    </row>
    <row r="49" spans="1:12" x14ac:dyDescent="0.25">
      <c r="A49" s="206">
        <v>39</v>
      </c>
      <c r="B49" s="206" t="s">
        <v>82</v>
      </c>
      <c r="C49" s="206">
        <v>2003201</v>
      </c>
      <c r="D49" s="213" t="s">
        <v>184</v>
      </c>
      <c r="E49" s="206" t="s">
        <v>106</v>
      </c>
      <c r="F49" s="206" t="s">
        <v>94</v>
      </c>
      <c r="G49" s="206">
        <v>11</v>
      </c>
      <c r="H49" s="208">
        <v>829.31</v>
      </c>
      <c r="I49" s="208">
        <v>9122.41</v>
      </c>
      <c r="J49" s="210">
        <v>1.887746509379E-3</v>
      </c>
      <c r="K49" s="210">
        <v>0.98683906642172003</v>
      </c>
      <c r="L49" s="197" t="s">
        <v>105</v>
      </c>
    </row>
    <row r="50" spans="1:12" x14ac:dyDescent="0.25">
      <c r="A50" s="195">
        <v>40</v>
      </c>
      <c r="B50" s="195" t="s">
        <v>82</v>
      </c>
      <c r="C50" s="195">
        <v>4011353</v>
      </c>
      <c r="D50" s="196" t="s">
        <v>156</v>
      </c>
      <c r="E50" s="195" t="s">
        <v>102</v>
      </c>
      <c r="F50" s="195" t="s">
        <v>85</v>
      </c>
      <c r="G50" s="195">
        <v>14458.19</v>
      </c>
      <c r="H50" s="194">
        <v>0.53</v>
      </c>
      <c r="I50" s="194">
        <v>7662.8406999999997</v>
      </c>
      <c r="J50" s="211">
        <v>1.5857102960654E-3</v>
      </c>
      <c r="K50" s="211">
        <v>0.98842477671779005</v>
      </c>
      <c r="L50" s="197" t="s">
        <v>105</v>
      </c>
    </row>
    <row r="51" spans="1:12" x14ac:dyDescent="0.25">
      <c r="A51" s="206">
        <v>41</v>
      </c>
      <c r="B51" s="206" t="s">
        <v>82</v>
      </c>
      <c r="C51" s="206">
        <v>4805762</v>
      </c>
      <c r="D51" s="213" t="s">
        <v>347</v>
      </c>
      <c r="E51" s="206" t="s">
        <v>102</v>
      </c>
      <c r="F51" s="206" t="s">
        <v>83</v>
      </c>
      <c r="G51" s="206">
        <v>637.20000000000005</v>
      </c>
      <c r="H51" s="208">
        <v>11.98</v>
      </c>
      <c r="I51" s="208">
        <v>7633.6559999999999</v>
      </c>
      <c r="J51" s="210">
        <v>1.5796698615082E-3</v>
      </c>
      <c r="K51" s="210">
        <v>0.99000444657929998</v>
      </c>
      <c r="L51" s="197" t="s">
        <v>105</v>
      </c>
    </row>
    <row r="52" spans="1:12" ht="45" x14ac:dyDescent="0.25">
      <c r="A52" s="195">
        <v>42</v>
      </c>
      <c r="B52" s="195" t="s">
        <v>82</v>
      </c>
      <c r="C52" s="195">
        <v>5213346</v>
      </c>
      <c r="D52" s="196" t="s">
        <v>50</v>
      </c>
      <c r="E52" s="195" t="s">
        <v>106</v>
      </c>
      <c r="F52" s="195" t="s">
        <v>95</v>
      </c>
      <c r="G52" s="195">
        <v>600</v>
      </c>
      <c r="H52" s="194">
        <v>10.82</v>
      </c>
      <c r="I52" s="194">
        <v>6492</v>
      </c>
      <c r="J52" s="211">
        <v>1.3434224441664E-3</v>
      </c>
      <c r="K52" s="211">
        <v>0.99134786902345995</v>
      </c>
      <c r="L52" s="197" t="s">
        <v>105</v>
      </c>
    </row>
    <row r="53" spans="1:12" ht="45" x14ac:dyDescent="0.25">
      <c r="A53" s="206">
        <v>43</v>
      </c>
      <c r="B53" s="206" t="s">
        <v>82</v>
      </c>
      <c r="C53" s="206">
        <v>5212560</v>
      </c>
      <c r="D53" s="213" t="s">
        <v>51</v>
      </c>
      <c r="E53" s="206" t="s">
        <v>102</v>
      </c>
      <c r="F53" s="206" t="s">
        <v>94</v>
      </c>
      <c r="G53" s="206">
        <v>1200</v>
      </c>
      <c r="H53" s="208">
        <v>5.37</v>
      </c>
      <c r="I53" s="208">
        <v>6444</v>
      </c>
      <c r="J53" s="210">
        <v>1.3334895610302999E-3</v>
      </c>
      <c r="K53" s="210">
        <v>0.99268135858449003</v>
      </c>
      <c r="L53" s="197" t="s">
        <v>105</v>
      </c>
    </row>
    <row r="54" spans="1:12" x14ac:dyDescent="0.25">
      <c r="A54" s="195">
        <v>44</v>
      </c>
      <c r="B54" s="195" t="s">
        <v>68</v>
      </c>
      <c r="C54" s="195">
        <v>85340</v>
      </c>
      <c r="D54" s="196" t="s">
        <v>357</v>
      </c>
      <c r="E54" s="195" t="s">
        <v>107</v>
      </c>
      <c r="F54" s="195" t="s">
        <v>94</v>
      </c>
      <c r="G54" s="195">
        <v>1</v>
      </c>
      <c r="H54" s="194">
        <v>6384.18</v>
      </c>
      <c r="I54" s="194">
        <v>6384.18</v>
      </c>
      <c r="J54" s="211">
        <v>1.3211107054218001E-3</v>
      </c>
      <c r="K54" s="211">
        <v>0.99400246928991998</v>
      </c>
      <c r="L54" s="197" t="s">
        <v>105</v>
      </c>
    </row>
    <row r="55" spans="1:12" x14ac:dyDescent="0.25">
      <c r="A55" s="206">
        <v>45</v>
      </c>
      <c r="B55" s="206" t="s">
        <v>82</v>
      </c>
      <c r="C55" s="206">
        <v>5502985</v>
      </c>
      <c r="D55" s="213" t="s">
        <v>474</v>
      </c>
      <c r="E55" s="206" t="s">
        <v>102</v>
      </c>
      <c r="F55" s="206" t="s">
        <v>85</v>
      </c>
      <c r="G55" s="206">
        <v>5949.4</v>
      </c>
      <c r="H55" s="208">
        <v>1.02</v>
      </c>
      <c r="I55" s="208">
        <v>6068.3879999999999</v>
      </c>
      <c r="J55" s="210">
        <v>1.2557606117884999E-3</v>
      </c>
      <c r="K55" s="210">
        <v>0.99525822990169999</v>
      </c>
      <c r="L55" s="197" t="s">
        <v>105</v>
      </c>
    </row>
    <row r="56" spans="1:12" ht="30" x14ac:dyDescent="0.25">
      <c r="A56" s="195">
        <v>46</v>
      </c>
      <c r="B56" s="195" t="s">
        <v>82</v>
      </c>
      <c r="C56" s="195">
        <v>5213464</v>
      </c>
      <c r="D56" s="196" t="s">
        <v>208</v>
      </c>
      <c r="E56" s="195" t="s">
        <v>102</v>
      </c>
      <c r="F56" s="195" t="s">
        <v>94</v>
      </c>
      <c r="G56" s="195">
        <v>17</v>
      </c>
      <c r="H56" s="194">
        <v>347.95</v>
      </c>
      <c r="I56" s="194">
        <v>5915.15</v>
      </c>
      <c r="J56" s="211">
        <v>1.2240519517269001E-3</v>
      </c>
      <c r="K56" s="211">
        <v>0.99648228185343002</v>
      </c>
      <c r="L56" s="197" t="s">
        <v>105</v>
      </c>
    </row>
    <row r="57" spans="1:12" ht="30" x14ac:dyDescent="0.25">
      <c r="A57" s="206">
        <v>47</v>
      </c>
      <c r="B57" s="206" t="s">
        <v>82</v>
      </c>
      <c r="C57" s="206">
        <v>5213440</v>
      </c>
      <c r="D57" s="213" t="s">
        <v>207</v>
      </c>
      <c r="E57" s="206" t="s">
        <v>102</v>
      </c>
      <c r="F57" s="206" t="s">
        <v>94</v>
      </c>
      <c r="G57" s="206">
        <v>12</v>
      </c>
      <c r="H57" s="208">
        <v>347.91</v>
      </c>
      <c r="I57" s="208">
        <v>4174.92</v>
      </c>
      <c r="J57" s="210">
        <v>8.6393734297586001E-4</v>
      </c>
      <c r="K57" s="210">
        <v>0.99734621919640998</v>
      </c>
      <c r="L57" s="197" t="s">
        <v>105</v>
      </c>
    </row>
    <row r="58" spans="1:12" ht="30" x14ac:dyDescent="0.25">
      <c r="A58" s="195">
        <v>48</v>
      </c>
      <c r="B58" s="195" t="s">
        <v>82</v>
      </c>
      <c r="C58" s="195">
        <v>5213476</v>
      </c>
      <c r="D58" s="196" t="s">
        <v>495</v>
      </c>
      <c r="E58" s="195" t="s">
        <v>102</v>
      </c>
      <c r="F58" s="195" t="s">
        <v>94</v>
      </c>
      <c r="G58" s="195">
        <v>13</v>
      </c>
      <c r="H58" s="194">
        <v>224.91</v>
      </c>
      <c r="I58" s="194">
        <v>2923.83</v>
      </c>
      <c r="J58" s="211">
        <v>6.0504295208366004E-4</v>
      </c>
      <c r="K58" s="211">
        <v>0.99795126214848995</v>
      </c>
      <c r="L58" s="197" t="s">
        <v>105</v>
      </c>
    </row>
    <row r="59" spans="1:12" ht="30" x14ac:dyDescent="0.25">
      <c r="A59" s="206">
        <v>49</v>
      </c>
      <c r="B59" s="206" t="s">
        <v>82</v>
      </c>
      <c r="C59" s="206">
        <v>4915726</v>
      </c>
      <c r="D59" s="213" t="s">
        <v>224</v>
      </c>
      <c r="E59" s="206" t="s">
        <v>102</v>
      </c>
      <c r="F59" s="206" t="s">
        <v>173</v>
      </c>
      <c r="G59" s="206">
        <v>87.4</v>
      </c>
      <c r="H59" s="208">
        <v>33.25</v>
      </c>
      <c r="I59" s="208">
        <v>2906.05</v>
      </c>
      <c r="J59" s="210">
        <v>6.0136364662196999E-4</v>
      </c>
      <c r="K59" s="210">
        <v>0.99855262579510995</v>
      </c>
      <c r="L59" s="197" t="s">
        <v>105</v>
      </c>
    </row>
    <row r="60" spans="1:12" ht="45" x14ac:dyDescent="0.25">
      <c r="A60" s="195">
        <v>50</v>
      </c>
      <c r="B60" s="195" t="s">
        <v>82</v>
      </c>
      <c r="C60" s="195">
        <v>5212559</v>
      </c>
      <c r="D60" s="196" t="s">
        <v>449</v>
      </c>
      <c r="E60" s="195" t="s">
        <v>102</v>
      </c>
      <c r="F60" s="195" t="s">
        <v>94</v>
      </c>
      <c r="G60" s="195">
        <v>600</v>
      </c>
      <c r="H60" s="194">
        <v>4.58</v>
      </c>
      <c r="I60" s="194">
        <v>2748</v>
      </c>
      <c r="J60" s="211">
        <v>5.6865755954548999E-4</v>
      </c>
      <c r="K60" s="211">
        <v>0.99912128335465999</v>
      </c>
      <c r="L60" s="197" t="s">
        <v>105</v>
      </c>
    </row>
    <row r="61" spans="1:12" ht="30" x14ac:dyDescent="0.25">
      <c r="A61" s="206">
        <v>51</v>
      </c>
      <c r="B61" s="206" t="s">
        <v>82</v>
      </c>
      <c r="C61" s="206">
        <v>2003921</v>
      </c>
      <c r="D61" s="213" t="s">
        <v>200</v>
      </c>
      <c r="E61" s="206" t="s">
        <v>102</v>
      </c>
      <c r="F61" s="206" t="s">
        <v>94</v>
      </c>
      <c r="G61" s="206">
        <v>7</v>
      </c>
      <c r="H61" s="208">
        <v>332.38</v>
      </c>
      <c r="I61" s="208">
        <v>2326.66</v>
      </c>
      <c r="J61" s="210">
        <v>4.8146753911649002E-4</v>
      </c>
      <c r="K61" s="210">
        <v>0.99960275089377004</v>
      </c>
      <c r="L61" s="197" t="s">
        <v>105</v>
      </c>
    </row>
    <row r="62" spans="1:12" x14ac:dyDescent="0.25">
      <c r="A62" s="195">
        <v>52</v>
      </c>
      <c r="B62" s="195" t="s">
        <v>68</v>
      </c>
      <c r="C62" s="195">
        <v>85339</v>
      </c>
      <c r="D62" s="196" t="s">
        <v>353</v>
      </c>
      <c r="E62" s="195" t="s">
        <v>104</v>
      </c>
      <c r="F62" s="195" t="s">
        <v>173</v>
      </c>
      <c r="G62" s="195">
        <v>84</v>
      </c>
      <c r="H62" s="194">
        <v>26.28</v>
      </c>
      <c r="I62" s="194">
        <v>2207.52</v>
      </c>
      <c r="J62" s="211">
        <v>4.5681329543226999E-4</v>
      </c>
      <c r="K62" s="211">
        <v>1.0000595641892001</v>
      </c>
      <c r="L62" s="197" t="s">
        <v>105</v>
      </c>
    </row>
    <row r="63" spans="1:12" ht="30" x14ac:dyDescent="0.25">
      <c r="A63" s="206">
        <v>53</v>
      </c>
      <c r="B63" s="206" t="s">
        <v>82</v>
      </c>
      <c r="C63" s="206">
        <v>5502807</v>
      </c>
      <c r="D63" s="213" t="s">
        <v>348</v>
      </c>
      <c r="E63" s="206" t="s">
        <v>102</v>
      </c>
      <c r="F63" s="206" t="s">
        <v>83</v>
      </c>
      <c r="G63" s="206">
        <v>67.92</v>
      </c>
      <c r="H63" s="208">
        <v>22.35</v>
      </c>
      <c r="I63" s="208">
        <v>1518.0119999999999</v>
      </c>
      <c r="J63" s="210">
        <v>3.1412949853190002E-4</v>
      </c>
      <c r="K63" s="210">
        <v>1.0003736936876999</v>
      </c>
      <c r="L63" s="197" t="s">
        <v>105</v>
      </c>
    </row>
    <row r="64" spans="1:12" ht="30" x14ac:dyDescent="0.25">
      <c r="A64" s="195">
        <v>54</v>
      </c>
      <c r="B64" s="195" t="s">
        <v>82</v>
      </c>
      <c r="C64" s="195">
        <v>5213835</v>
      </c>
      <c r="D64" s="196" t="s">
        <v>218</v>
      </c>
      <c r="E64" s="195" t="s">
        <v>102</v>
      </c>
      <c r="F64" s="195" t="s">
        <v>94</v>
      </c>
      <c r="G64" s="195">
        <v>1200</v>
      </c>
      <c r="H64" s="194">
        <v>1.1000000000000001</v>
      </c>
      <c r="I64" s="194">
        <v>1320</v>
      </c>
      <c r="J64" s="211">
        <v>2.7315428624456002E-4</v>
      </c>
      <c r="K64" s="211">
        <v>1.0006468479740001</v>
      </c>
      <c r="L64" s="197" t="s">
        <v>105</v>
      </c>
    </row>
    <row r="65" spans="1:12" ht="45" x14ac:dyDescent="0.25">
      <c r="A65" s="206">
        <v>55</v>
      </c>
      <c r="B65" s="206" t="s">
        <v>82</v>
      </c>
      <c r="C65" s="206">
        <v>5213848</v>
      </c>
      <c r="D65" s="213" t="s">
        <v>49</v>
      </c>
      <c r="E65" s="206" t="s">
        <v>102</v>
      </c>
      <c r="F65" s="206" t="s">
        <v>94</v>
      </c>
      <c r="G65" s="206">
        <v>600</v>
      </c>
      <c r="H65" s="208">
        <v>1.18</v>
      </c>
      <c r="I65" s="208">
        <v>708</v>
      </c>
      <c r="J65" s="210">
        <v>1.4651002625845001E-4</v>
      </c>
      <c r="K65" s="210">
        <v>1.0007933580002</v>
      </c>
      <c r="L65" s="197" t="s">
        <v>105</v>
      </c>
    </row>
    <row r="66" spans="1:12" ht="30" x14ac:dyDescent="0.25">
      <c r="A66" s="195">
        <v>56</v>
      </c>
      <c r="B66" s="195" t="s">
        <v>82</v>
      </c>
      <c r="C66" s="195">
        <v>5213465</v>
      </c>
      <c r="D66" s="196" t="s">
        <v>354</v>
      </c>
      <c r="E66" s="195" t="s">
        <v>102</v>
      </c>
      <c r="F66" s="195" t="s">
        <v>94</v>
      </c>
      <c r="G66" s="195">
        <v>0.64</v>
      </c>
      <c r="H66" s="194">
        <v>590.98</v>
      </c>
      <c r="I66" s="194">
        <v>378.22719999999998</v>
      </c>
      <c r="J66" s="211">
        <v>7.8266980411679994E-5</v>
      </c>
      <c r="K66" s="211">
        <v>1.0008716249806999</v>
      </c>
      <c r="L66" s="197" t="s">
        <v>105</v>
      </c>
    </row>
    <row r="67" spans="1:12" x14ac:dyDescent="0.25">
      <c r="A67" s="206">
        <v>57</v>
      </c>
      <c r="B67" s="206" t="s">
        <v>68</v>
      </c>
      <c r="C67" s="206">
        <v>732</v>
      </c>
      <c r="D67" s="213" t="s">
        <v>355</v>
      </c>
      <c r="E67" s="206" t="s">
        <v>107</v>
      </c>
      <c r="F67" s="206" t="s">
        <v>356</v>
      </c>
      <c r="G67" s="206">
        <v>2.88</v>
      </c>
      <c r="H67" s="208">
        <v>93.61</v>
      </c>
      <c r="I67" s="208">
        <v>269.59679999999997</v>
      </c>
      <c r="J67" s="210">
        <v>5.5787624264145002E-5</v>
      </c>
      <c r="K67" s="210">
        <v>1.0009274126048999</v>
      </c>
      <c r="L67" s="197" t="s">
        <v>105</v>
      </c>
    </row>
    <row r="68" spans="1:12" x14ac:dyDescent="0.25">
      <c r="A68" s="195">
        <v>58</v>
      </c>
      <c r="B68" s="195" t="s">
        <v>82</v>
      </c>
      <c r="C68" s="195">
        <v>1600966</v>
      </c>
      <c r="D68" s="196" t="s">
        <v>222</v>
      </c>
      <c r="E68" s="195" t="s">
        <v>102</v>
      </c>
      <c r="F68" s="195" t="s">
        <v>173</v>
      </c>
      <c r="G68" s="195">
        <v>84</v>
      </c>
      <c r="H68" s="194">
        <v>1.1200000000000001</v>
      </c>
      <c r="I68" s="194">
        <v>94.08</v>
      </c>
      <c r="J68" s="211">
        <v>1.9468450946885001E-5</v>
      </c>
      <c r="K68" s="211">
        <v>1.0009468810558999</v>
      </c>
      <c r="L68" s="197" t="s">
        <v>105</v>
      </c>
    </row>
    <row r="70" spans="1:12" x14ac:dyDescent="0.25">
      <c r="I70" s="204" t="str">
        <f>SINTÉTICO!J90</f>
        <v>Total sem BDI</v>
      </c>
      <c r="J70" s="204"/>
      <c r="K70" s="204">
        <f>SINTÉTICO!L90</f>
        <v>4015580.15</v>
      </c>
    </row>
    <row r="71" spans="1:12" x14ac:dyDescent="0.25">
      <c r="I71" s="204" t="str">
        <f>SINTÉTICO!J91</f>
        <v>Total do BDI</v>
      </c>
      <c r="J71" s="204"/>
      <c r="K71" s="204">
        <f>SINTÉTICO!L91</f>
        <v>816853.63</v>
      </c>
    </row>
    <row r="72" spans="1:12" x14ac:dyDescent="0.25">
      <c r="I72" s="204" t="str">
        <f>SINTÉTICO!J92</f>
        <v>Total</v>
      </c>
      <c r="J72" s="204"/>
      <c r="K72" s="204">
        <f>SINTÉTICO!L92</f>
        <v>4832433.78</v>
      </c>
    </row>
  </sheetData>
  <mergeCells count="3">
    <mergeCell ref="A7:B8"/>
    <mergeCell ref="D6:H6"/>
    <mergeCell ref="D7:H7"/>
  </mergeCells>
  <pageMargins left="0.511811024" right="0.511811024" top="0.78740157499999996" bottom="0.78740157499999996" header="0.31496062000000002" footer="0.31496062000000002"/>
  <pageSetup paperSize="9" scale="53" fitToHeight="3" orientation="landscape" r:id="rId1"/>
  <rowBreaks count="1" manualBreakCount="1">
    <brk id="36" max="11" man="1"/>
  </row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10638-F1D9-4CB7-96B7-B009A6B5AE96}">
  <sheetPr>
    <pageSetUpPr fitToPage="1"/>
  </sheetPr>
  <dimension ref="A1:H27"/>
  <sheetViews>
    <sheetView zoomScale="70" zoomScaleNormal="70" workbookViewId="0">
      <selection activeCell="M15" sqref="M15"/>
    </sheetView>
  </sheetViews>
  <sheetFormatPr defaultRowHeight="15" x14ac:dyDescent="0.25"/>
  <cols>
    <col min="1" max="1" width="25" customWidth="1"/>
    <col min="2" max="2" width="70" customWidth="1"/>
    <col min="3" max="3" width="20" customWidth="1"/>
    <col min="4" max="4" width="18.28515625" bestFit="1" customWidth="1"/>
    <col min="5" max="5" width="20.140625" customWidth="1"/>
    <col min="6" max="6" width="18.7109375" bestFit="1" customWidth="1"/>
    <col min="7" max="7" width="18.28515625" bestFit="1" customWidth="1"/>
    <col min="8" max="8" width="18.140625" bestFit="1" customWidth="1"/>
  </cols>
  <sheetData>
    <row r="1" spans="1:8" ht="5.0999999999999996" customHeight="1" x14ac:dyDescent="0.25">
      <c r="A1" s="35"/>
      <c r="B1" s="35"/>
      <c r="C1" s="35"/>
      <c r="D1" s="35"/>
      <c r="E1" s="35"/>
      <c r="F1" s="35"/>
    </row>
    <row r="2" spans="1:8" ht="17.100000000000001" customHeight="1" x14ac:dyDescent="0.25">
      <c r="A2" s="85" t="s">
        <v>460</v>
      </c>
      <c r="B2" s="86"/>
      <c r="C2" s="79"/>
      <c r="D2" s="79"/>
      <c r="E2" s="79"/>
      <c r="F2" s="79"/>
      <c r="G2" s="79"/>
      <c r="H2" s="79"/>
    </row>
    <row r="3" spans="1:8" x14ac:dyDescent="0.25">
      <c r="A3" s="83" t="s">
        <v>475</v>
      </c>
      <c r="B3" s="84"/>
      <c r="C3" s="77"/>
      <c r="D3" s="77"/>
      <c r="E3" s="77"/>
      <c r="F3" s="77"/>
      <c r="G3" s="77"/>
      <c r="H3" s="77"/>
    </row>
    <row r="4" spans="1:8" ht="20.100000000000001" customHeight="1" x14ac:dyDescent="0.25">
      <c r="A4" s="78" t="s">
        <v>171</v>
      </c>
      <c r="B4" s="77"/>
      <c r="C4" s="77"/>
      <c r="D4" s="77"/>
      <c r="E4" s="77"/>
      <c r="F4" s="77"/>
      <c r="G4" s="77"/>
      <c r="H4" s="77"/>
    </row>
    <row r="5" spans="1:8" ht="15" customHeight="1" x14ac:dyDescent="0.25">
      <c r="A5" s="243" t="s">
        <v>174</v>
      </c>
      <c r="B5" s="244"/>
      <c r="C5" s="77"/>
      <c r="D5" s="77"/>
      <c r="E5" s="77"/>
      <c r="F5" s="77"/>
      <c r="G5" s="77"/>
      <c r="H5" s="77"/>
    </row>
    <row r="6" spans="1:8" ht="21.75" customHeight="1" x14ac:dyDescent="0.4">
      <c r="A6" s="243" t="s">
        <v>175</v>
      </c>
      <c r="B6" s="244"/>
      <c r="C6" s="77"/>
      <c r="D6" s="81" t="s">
        <v>108</v>
      </c>
      <c r="E6" s="77"/>
      <c r="F6" s="77"/>
      <c r="G6" s="77"/>
    </row>
    <row r="7" spans="1:8" ht="17.25" customHeight="1" x14ac:dyDescent="0.25">
      <c r="A7" s="245" t="s">
        <v>509</v>
      </c>
      <c r="B7" s="246"/>
      <c r="C7" s="80"/>
      <c r="D7" s="87" t="s">
        <v>480</v>
      </c>
      <c r="E7" s="80"/>
      <c r="F7" s="80"/>
      <c r="G7" s="80"/>
    </row>
    <row r="8" spans="1:8" ht="8.1" customHeight="1" x14ac:dyDescent="0.25">
      <c r="A8" s="193"/>
      <c r="B8" s="193"/>
      <c r="C8" s="193"/>
      <c r="D8" s="193"/>
      <c r="E8" s="193"/>
      <c r="F8" s="193"/>
      <c r="G8" s="193"/>
      <c r="H8" s="193"/>
    </row>
    <row r="9" spans="1:8" ht="20.100000000000001" customHeight="1" x14ac:dyDescent="0.25">
      <c r="A9" s="230" t="s">
        <v>1</v>
      </c>
      <c r="B9" s="230" t="s">
        <v>2</v>
      </c>
      <c r="C9" s="230" t="s">
        <v>32</v>
      </c>
      <c r="D9" s="230" t="s">
        <v>227</v>
      </c>
      <c r="E9" s="230" t="s">
        <v>228</v>
      </c>
      <c r="F9" s="230" t="s">
        <v>229</v>
      </c>
      <c r="G9" s="230" t="s">
        <v>230</v>
      </c>
      <c r="H9" s="230" t="s">
        <v>231</v>
      </c>
    </row>
    <row r="10" spans="1:8" ht="30.95" customHeight="1" x14ac:dyDescent="0.25">
      <c r="A10" s="231" t="s">
        <v>64</v>
      </c>
      <c r="B10" s="232" t="s">
        <v>179</v>
      </c>
      <c r="C10" s="237" t="s">
        <v>528</v>
      </c>
      <c r="D10" s="232" t="s">
        <v>529</v>
      </c>
      <c r="E10" s="232" t="s">
        <v>530</v>
      </c>
      <c r="F10" s="232" t="s">
        <v>530</v>
      </c>
      <c r="G10" s="232" t="s">
        <v>530</v>
      </c>
      <c r="H10" s="233" t="s">
        <v>530</v>
      </c>
    </row>
    <row r="11" spans="1:8" ht="30.95" customHeight="1" x14ac:dyDescent="0.25">
      <c r="A11" s="231" t="s">
        <v>71</v>
      </c>
      <c r="B11" s="232" t="s">
        <v>411</v>
      </c>
      <c r="C11" s="237" t="s">
        <v>531</v>
      </c>
      <c r="D11" s="232" t="s">
        <v>532</v>
      </c>
      <c r="E11" s="232" t="s">
        <v>533</v>
      </c>
      <c r="F11" s="232" t="s">
        <v>533</v>
      </c>
      <c r="G11" s="232" t="s">
        <v>533</v>
      </c>
      <c r="H11" s="233" t="s">
        <v>532</v>
      </c>
    </row>
    <row r="12" spans="1:8" ht="30.95" customHeight="1" x14ac:dyDescent="0.25">
      <c r="A12" s="231" t="s">
        <v>73</v>
      </c>
      <c r="B12" s="232" t="s">
        <v>180</v>
      </c>
      <c r="C12" s="237" t="s">
        <v>534</v>
      </c>
      <c r="D12" s="232" t="s">
        <v>535</v>
      </c>
      <c r="E12" s="232" t="s">
        <v>536</v>
      </c>
      <c r="F12" s="232" t="s">
        <v>537</v>
      </c>
      <c r="G12" s="232" t="s">
        <v>533</v>
      </c>
      <c r="H12" s="233" t="s">
        <v>533</v>
      </c>
    </row>
    <row r="13" spans="1:8" ht="30.95" customHeight="1" x14ac:dyDescent="0.25">
      <c r="A13" s="231" t="s">
        <v>79</v>
      </c>
      <c r="B13" s="232" t="s">
        <v>182</v>
      </c>
      <c r="C13" s="237" t="s">
        <v>538</v>
      </c>
      <c r="D13" s="232" t="s">
        <v>539</v>
      </c>
      <c r="E13" s="232" t="s">
        <v>540</v>
      </c>
      <c r="F13" s="232" t="s">
        <v>541</v>
      </c>
      <c r="G13" s="232" t="s">
        <v>533</v>
      </c>
      <c r="H13" s="233" t="s">
        <v>533</v>
      </c>
    </row>
    <row r="14" spans="1:8" ht="30.95" customHeight="1" x14ac:dyDescent="0.25">
      <c r="A14" s="231" t="s">
        <v>88</v>
      </c>
      <c r="B14" s="232" t="s">
        <v>185</v>
      </c>
      <c r="C14" s="237" t="s">
        <v>542</v>
      </c>
      <c r="D14" s="232" t="s">
        <v>543</v>
      </c>
      <c r="E14" s="232" t="s">
        <v>544</v>
      </c>
      <c r="F14" s="232" t="s">
        <v>544</v>
      </c>
      <c r="G14" s="232" t="s">
        <v>533</v>
      </c>
      <c r="H14" s="233" t="s">
        <v>533</v>
      </c>
    </row>
    <row r="15" spans="1:8" ht="30.95" customHeight="1" x14ac:dyDescent="0.25">
      <c r="A15" s="231" t="s">
        <v>163</v>
      </c>
      <c r="B15" s="232" t="s">
        <v>189</v>
      </c>
      <c r="C15" s="237" t="s">
        <v>545</v>
      </c>
      <c r="D15" s="232" t="s">
        <v>533</v>
      </c>
      <c r="E15" s="232" t="s">
        <v>546</v>
      </c>
      <c r="F15" s="232" t="s">
        <v>547</v>
      </c>
      <c r="G15" s="232" t="s">
        <v>548</v>
      </c>
      <c r="H15" s="233" t="s">
        <v>533</v>
      </c>
    </row>
    <row r="16" spans="1:8" ht="30.95" customHeight="1" x14ac:dyDescent="0.25">
      <c r="A16" s="231" t="s">
        <v>90</v>
      </c>
      <c r="B16" s="232" t="s">
        <v>201</v>
      </c>
      <c r="C16" s="237" t="s">
        <v>549</v>
      </c>
      <c r="D16" s="232" t="s">
        <v>533</v>
      </c>
      <c r="E16" s="232" t="s">
        <v>550</v>
      </c>
      <c r="F16" s="232" t="s">
        <v>550</v>
      </c>
      <c r="G16" s="232" t="s">
        <v>551</v>
      </c>
      <c r="H16" s="233" t="s">
        <v>533</v>
      </c>
    </row>
    <row r="17" spans="1:8" ht="30.95" customHeight="1" x14ac:dyDescent="0.25">
      <c r="A17" s="231" t="s">
        <v>213</v>
      </c>
      <c r="B17" s="232" t="s">
        <v>206</v>
      </c>
      <c r="C17" s="237" t="s">
        <v>552</v>
      </c>
      <c r="D17" s="232" t="s">
        <v>533</v>
      </c>
      <c r="E17" s="232" t="s">
        <v>533</v>
      </c>
      <c r="F17" s="232" t="s">
        <v>533</v>
      </c>
      <c r="G17" s="232" t="s">
        <v>533</v>
      </c>
      <c r="H17" s="233" t="s">
        <v>553</v>
      </c>
    </row>
    <row r="18" spans="1:8" ht="30.95" customHeight="1" x14ac:dyDescent="0.25">
      <c r="A18" s="231" t="s">
        <v>219</v>
      </c>
      <c r="B18" s="232" t="s">
        <v>214</v>
      </c>
      <c r="C18" s="237" t="s">
        <v>554</v>
      </c>
      <c r="D18" s="232" t="s">
        <v>555</v>
      </c>
      <c r="E18" s="232" t="s">
        <v>555</v>
      </c>
      <c r="F18" s="232" t="s">
        <v>555</v>
      </c>
      <c r="G18" s="232" t="s">
        <v>555</v>
      </c>
      <c r="H18" s="233" t="s">
        <v>555</v>
      </c>
    </row>
    <row r="19" spans="1:8" ht="30.75" customHeight="1" x14ac:dyDescent="0.25">
      <c r="A19" s="231" t="s">
        <v>450</v>
      </c>
      <c r="B19" s="232" t="s">
        <v>220</v>
      </c>
      <c r="C19" s="237" t="s">
        <v>556</v>
      </c>
      <c r="D19" s="232" t="s">
        <v>557</v>
      </c>
      <c r="E19" s="232" t="s">
        <v>558</v>
      </c>
      <c r="F19" s="232" t="s">
        <v>533</v>
      </c>
      <c r="G19" s="232" t="s">
        <v>533</v>
      </c>
      <c r="H19" s="233" t="s">
        <v>533</v>
      </c>
    </row>
    <row r="20" spans="1:8" ht="7.5" customHeight="1" x14ac:dyDescent="0.25">
      <c r="A20" s="215"/>
      <c r="B20" s="226"/>
      <c r="C20" s="238"/>
      <c r="D20" s="226"/>
      <c r="E20" s="226"/>
      <c r="F20" s="226"/>
      <c r="G20" s="226"/>
      <c r="H20" s="226"/>
    </row>
    <row r="21" spans="1:8" ht="30" x14ac:dyDescent="0.25">
      <c r="A21" s="234"/>
      <c r="B21" s="235" t="s">
        <v>559</v>
      </c>
      <c r="C21" s="239" t="s">
        <v>560</v>
      </c>
      <c r="D21" s="235" t="s">
        <v>561</v>
      </c>
      <c r="E21" s="235" t="s">
        <v>562</v>
      </c>
      <c r="F21" s="235" t="s">
        <v>563</v>
      </c>
      <c r="G21" s="235" t="s">
        <v>564</v>
      </c>
      <c r="H21" s="236" t="s">
        <v>565</v>
      </c>
    </row>
    <row r="22" spans="1:8" ht="30" x14ac:dyDescent="0.25">
      <c r="A22" s="234"/>
      <c r="B22" s="235" t="s">
        <v>566</v>
      </c>
      <c r="C22" s="240"/>
      <c r="D22" s="235" t="s">
        <v>561</v>
      </c>
      <c r="E22" s="235" t="s">
        <v>570</v>
      </c>
      <c r="F22" s="235" t="s">
        <v>569</v>
      </c>
      <c r="G22" s="235" t="s">
        <v>568</v>
      </c>
      <c r="H22" s="236" t="s">
        <v>567</v>
      </c>
    </row>
    <row r="23" spans="1:8" x14ac:dyDescent="0.25">
      <c r="A23" s="215"/>
      <c r="B23" s="226"/>
      <c r="C23" s="222"/>
      <c r="D23" s="215"/>
      <c r="E23" s="215"/>
      <c r="F23" s="215"/>
      <c r="G23" s="215"/>
      <c r="H23" s="215"/>
    </row>
    <row r="24" spans="1:8" ht="15.75" x14ac:dyDescent="0.25">
      <c r="A24" s="215"/>
      <c r="B24" s="242" t="s">
        <v>63</v>
      </c>
      <c r="C24" s="241">
        <v>4015580.15</v>
      </c>
      <c r="D24" s="215"/>
      <c r="E24" s="215"/>
      <c r="F24" s="215"/>
      <c r="G24" s="215"/>
      <c r="H24" s="215"/>
    </row>
    <row r="25" spans="1:8" ht="15.75" x14ac:dyDescent="0.25">
      <c r="A25" s="215"/>
      <c r="B25" s="242" t="s">
        <v>96</v>
      </c>
      <c r="C25" s="241">
        <v>816853.63</v>
      </c>
      <c r="D25" s="215"/>
      <c r="E25" s="215"/>
      <c r="F25" s="215"/>
      <c r="G25" s="215"/>
      <c r="H25" s="215"/>
    </row>
    <row r="26" spans="1:8" ht="15.75" x14ac:dyDescent="0.25">
      <c r="A26" s="215"/>
      <c r="B26" s="242" t="s">
        <v>32</v>
      </c>
      <c r="C26" s="241">
        <v>4832433.78</v>
      </c>
      <c r="D26" s="215"/>
      <c r="E26" s="215"/>
      <c r="F26" s="215"/>
      <c r="G26" s="215"/>
      <c r="H26" s="215"/>
    </row>
    <row r="27" spans="1:8" x14ac:dyDescent="0.25">
      <c r="A27" s="195"/>
      <c r="B27" s="196"/>
      <c r="C27" s="194"/>
      <c r="D27" s="195"/>
      <c r="E27" s="195"/>
      <c r="F27" s="195"/>
      <c r="G27" s="195"/>
      <c r="H27" s="195"/>
    </row>
  </sheetData>
  <mergeCells count="3">
    <mergeCell ref="A5:B5"/>
    <mergeCell ref="A6:B6"/>
    <mergeCell ref="A7:B7"/>
  </mergeCells>
  <pageMargins left="0.511811024" right="0.511811024" top="0.78740157499999996" bottom="0.78740157499999996" header="0.31496062000000002" footer="0.31496062000000002"/>
  <pageSetup paperSize="9" scale="66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7</vt:i4>
      </vt:variant>
    </vt:vector>
  </HeadingPairs>
  <TitlesOfParts>
    <vt:vector size="14" baseType="lpstr">
      <vt:lpstr>BDI</vt:lpstr>
      <vt:lpstr>BDI DIF</vt:lpstr>
      <vt:lpstr>COMPOSIÇÃO</vt:lpstr>
      <vt:lpstr>SINTÉTICO</vt:lpstr>
      <vt:lpstr>MEMORIAL</vt:lpstr>
      <vt:lpstr>ABC</vt:lpstr>
      <vt:lpstr>CRONOGRAMA</vt:lpstr>
      <vt:lpstr>ABC!Area_de_impressao</vt:lpstr>
      <vt:lpstr>BDI!Area_de_impressao</vt:lpstr>
      <vt:lpstr>'BDI DIF'!Area_de_impressao</vt:lpstr>
      <vt:lpstr>COMPOSIÇÃO!Area_de_impressao</vt:lpstr>
      <vt:lpstr>CRONOGRAMA!Area_de_impressao</vt:lpstr>
      <vt:lpstr>MEMORIAL!Area_de_impressao</vt:lpstr>
      <vt:lpstr>SINTÉTICO!Area_de_impressao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Piaskowy</dc:creator>
  <cp:lastModifiedBy>Luara Schmitt</cp:lastModifiedBy>
  <cp:lastPrinted>2026-07-20T16:50:37Z</cp:lastPrinted>
  <dcterms:created xsi:type="dcterms:W3CDTF">2025-03-31T14:59:57Z</dcterms:created>
  <dcterms:modified xsi:type="dcterms:W3CDTF">2026-07-31T13:17:34Z</dcterms:modified>
</cp:coreProperties>
</file>