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6effeeb9cadcbd7c/ARQUIVOS/2026/SDA/Pavimentação de Blokete/Documentos em Elaboração/"/>
    </mc:Choice>
  </mc:AlternateContent>
  <xr:revisionPtr revIDLastSave="2634" documentId="13_ncr:1_{57754299-6D97-4E3E-ABF1-B2180824A1D9}" xr6:coauthVersionLast="47" xr6:coauthVersionMax="47" xr10:uidLastSave="{C4C1FDD9-B5C3-4000-B69E-578E3604BD43}"/>
  <bookViews>
    <workbookView xWindow="28680" yWindow="-120" windowWidth="29040" windowHeight="15720" activeTab="3" xr2:uid="{1C818BF4-CFB8-4C35-9F6A-C97ECE918AD6}"/>
  </bookViews>
  <sheets>
    <sheet name="DADOS" sheetId="2" r:id="rId1"/>
    <sheet name="COMPOSIÇÃO" sheetId="6" r:id="rId2"/>
    <sheet name="BDI" sheetId="3" r:id="rId3"/>
    <sheet name="ORÇAMENTO" sheetId="1" r:id="rId4"/>
    <sheet name="CÁLCULO" sheetId="4" r:id="rId5"/>
    <sheet name="ENCARGOS" sheetId="11" r:id="rId6"/>
    <sheet name="CRONO" sheetId="9" r:id="rId7"/>
    <sheet name="ABC" sheetId="12" r:id="rId8"/>
    <sheet name="RELEVÂNCIA" sheetId="8" r:id="rId9"/>
  </sheets>
  <externalReferences>
    <externalReference r:id="rId10"/>
    <externalReference r:id="rId11"/>
    <externalReference r:id="rId12"/>
    <externalReference r:id="rId13"/>
    <externalReference r:id="rId14"/>
  </externalReferences>
  <definedNames>
    <definedName name="_xlnm._FilterDatabase" localSheetId="7" hidden="1">ABC!$B$11:$J$55</definedName>
    <definedName name="_xlnm._FilterDatabase" localSheetId="5" hidden="1">ENCARGOS!$A$8:$G$43</definedName>
    <definedName name="_xlnm._FilterDatabase" localSheetId="3" hidden="1">ORÇAMENTO!$A$11:$K$66</definedName>
    <definedName name="_xlnm.Print_Area" localSheetId="2">BDI!$B$1:$K$54</definedName>
    <definedName name="_xlnm.Print_Area" localSheetId="4">CÁLCULO!$B$1:$F$74</definedName>
    <definedName name="_xlnm.Print_Area" localSheetId="1">COMPOSIÇÃO!$A$1:$G$25</definedName>
    <definedName name="_xlnm.Print_Area" localSheetId="6">CRONO!$B$1:$S$45</definedName>
    <definedName name="_xlnm.Print_Area" localSheetId="3">ORÇAMENTO!$B$1:$K$79</definedName>
    <definedName name="_xlnm.Print_Area" localSheetId="8">RELEVÂNCIA!$B$1:$F$18</definedName>
    <definedName name="CAIXA.Modo" localSheetId="5" hidden="1">#REF!</definedName>
    <definedName name="CAIXA.Modo" hidden="1">[1]BM!$A$3</definedName>
    <definedName name="ListaFontes" localSheetId="7" hidden="1">OFFSET([4]Composições!$X$1,0,0,COUNTA([4]Composições!$X:$X),1)</definedName>
    <definedName name="ListaFontes" hidden="1">OFFSET([5]Composições!$X$1,0,0,COUNTA([5]Composições!$X:$X),1)</definedName>
    <definedName name="_xlnm.Print_Titles" localSheetId="7">ABC!$1:$11</definedName>
    <definedName name="_xlnm.Print_Titles" localSheetId="4">CÁLCULO!$5:$12</definedName>
    <definedName name="_xlnm.Print_Titles" localSheetId="1">COMPOSIÇÃO!$1:$4</definedName>
    <definedName name="_xlnm.Print_Titles" localSheetId="6">CRONO!$1:$8</definedName>
    <definedName name="_xlnm.Print_Titles" localSheetId="5">ENCARGOS!$1:$8</definedName>
    <definedName name="_xlnm.Print_Titles" localSheetId="3">ORÇAMENTO!$1:$12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" i="8" l="1"/>
  <c r="E10" i="8"/>
  <c r="E9" i="8"/>
  <c r="H12" i="12"/>
  <c r="I15" i="12"/>
  <c r="I14" i="12"/>
  <c r="I13" i="12"/>
  <c r="J13" i="12"/>
  <c r="J14" i="12"/>
  <c r="J15" i="12"/>
  <c r="I16" i="12"/>
  <c r="J16" i="12"/>
  <c r="I17" i="12"/>
  <c r="J17" i="12"/>
  <c r="I18" i="12"/>
  <c r="J18" i="12"/>
  <c r="I19" i="12"/>
  <c r="J19" i="12"/>
  <c r="I20" i="12"/>
  <c r="J20" i="12"/>
  <c r="I21" i="12"/>
  <c r="J21" i="12"/>
  <c r="I22" i="12"/>
  <c r="J22" i="12"/>
  <c r="I23" i="12"/>
  <c r="J23" i="12"/>
  <c r="I24" i="12"/>
  <c r="J24" i="12"/>
  <c r="I25" i="12"/>
  <c r="J25" i="12"/>
  <c r="I26" i="12"/>
  <c r="J26" i="12"/>
  <c r="I27" i="12"/>
  <c r="J27" i="12"/>
  <c r="I28" i="12"/>
  <c r="J28" i="12"/>
  <c r="I29" i="12"/>
  <c r="J29" i="12"/>
  <c r="I30" i="12"/>
  <c r="J30" i="12"/>
  <c r="I31" i="12"/>
  <c r="J31" i="12"/>
  <c r="I32" i="12"/>
  <c r="J32" i="12"/>
  <c r="I33" i="12"/>
  <c r="J33" i="12"/>
  <c r="I34" i="12"/>
  <c r="J34" i="12"/>
  <c r="I35" i="12"/>
  <c r="J35" i="12"/>
  <c r="I36" i="12"/>
  <c r="J36" i="12"/>
  <c r="I37" i="12"/>
  <c r="J37" i="12"/>
  <c r="I38" i="12"/>
  <c r="J38" i="12"/>
  <c r="I39" i="12"/>
  <c r="J39" i="12"/>
  <c r="I40" i="12"/>
  <c r="J40" i="12"/>
  <c r="I41" i="12"/>
  <c r="J41" i="12"/>
  <c r="I42" i="12"/>
  <c r="J42" i="12"/>
  <c r="I43" i="12"/>
  <c r="J43" i="12"/>
  <c r="I44" i="12"/>
  <c r="J44" i="12"/>
  <c r="I45" i="12"/>
  <c r="J45" i="12"/>
  <c r="I46" i="12"/>
  <c r="J46" i="12"/>
  <c r="I47" i="12"/>
  <c r="J47" i="12"/>
  <c r="I48" i="12"/>
  <c r="J48" i="12"/>
  <c r="I49" i="12"/>
  <c r="J49" i="12"/>
  <c r="I50" i="12"/>
  <c r="J50" i="12"/>
  <c r="I51" i="12"/>
  <c r="J51" i="12"/>
  <c r="I52" i="12"/>
  <c r="J52" i="12"/>
  <c r="I53" i="12"/>
  <c r="J53" i="12"/>
  <c r="I54" i="12"/>
  <c r="J54" i="12"/>
  <c r="E9" i="12"/>
  <c r="D9" i="12"/>
  <c r="B9" i="12"/>
  <c r="G66" i="12"/>
  <c r="G65" i="12"/>
  <c r="B65" i="12"/>
  <c r="G64" i="12"/>
  <c r="B62" i="12"/>
  <c r="B12" i="12"/>
  <c r="C9" i="12"/>
  <c r="H8" i="12"/>
  <c r="F9" i="9"/>
  <c r="I10" i="9"/>
  <c r="F13" i="9"/>
  <c r="I14" i="9"/>
  <c r="F15" i="9"/>
  <c r="I16" i="9"/>
  <c r="F17" i="9"/>
  <c r="I18" i="9"/>
  <c r="F19" i="9"/>
  <c r="I20" i="9"/>
  <c r="F21" i="9"/>
  <c r="I22" i="9"/>
  <c r="F23" i="9"/>
  <c r="I24" i="9"/>
  <c r="F25" i="9"/>
  <c r="I26" i="9"/>
  <c r="F27" i="9"/>
  <c r="I28" i="9"/>
  <c r="I12" i="9"/>
  <c r="I33" i="9"/>
  <c r="I32" i="9"/>
  <c r="J10" i="9"/>
  <c r="J14" i="9"/>
  <c r="J16" i="9"/>
  <c r="J18" i="9"/>
  <c r="J20" i="9"/>
  <c r="J22" i="9"/>
  <c r="J24" i="9"/>
  <c r="J26" i="9"/>
  <c r="J28" i="9"/>
  <c r="J12" i="9"/>
  <c r="J33" i="9"/>
  <c r="J32" i="9"/>
  <c r="K10" i="9"/>
  <c r="K14" i="9"/>
  <c r="K16" i="9"/>
  <c r="K18" i="9"/>
  <c r="K20" i="9"/>
  <c r="K22" i="9"/>
  <c r="K24" i="9"/>
  <c r="K26" i="9"/>
  <c r="K28" i="9"/>
  <c r="K12" i="9"/>
  <c r="K33" i="9"/>
  <c r="K32" i="9"/>
  <c r="L32" i="9"/>
  <c r="M32" i="9"/>
  <c r="N32" i="9"/>
  <c r="O32" i="9"/>
  <c r="P32" i="9"/>
  <c r="Q32" i="9"/>
  <c r="R32" i="9"/>
  <c r="S32" i="9"/>
  <c r="H10" i="9"/>
  <c r="H14" i="9"/>
  <c r="H16" i="9"/>
  <c r="H18" i="9"/>
  <c r="H20" i="9"/>
  <c r="H22" i="9"/>
  <c r="H24" i="9"/>
  <c r="H26" i="9"/>
  <c r="H28" i="9"/>
  <c r="H12" i="9"/>
  <c r="H33" i="9"/>
  <c r="H32" i="9"/>
  <c r="F36" i="9"/>
  <c r="F11" i="9"/>
  <c r="C27" i="9"/>
  <c r="A28" i="9"/>
  <c r="A27" i="9"/>
  <c r="C25" i="9"/>
  <c r="C23" i="9"/>
  <c r="C21" i="9"/>
  <c r="C19" i="9"/>
  <c r="C17" i="9"/>
  <c r="C15" i="9"/>
  <c r="A14" i="4"/>
  <c r="B14" i="4"/>
  <c r="C14" i="4"/>
  <c r="D14" i="4"/>
  <c r="E14" i="4"/>
  <c r="A15" i="4"/>
  <c r="B15" i="4"/>
  <c r="C15" i="4"/>
  <c r="D15" i="4"/>
  <c r="E15" i="4"/>
  <c r="A16" i="4"/>
  <c r="B16" i="4"/>
  <c r="C16" i="4"/>
  <c r="D16" i="4"/>
  <c r="E16" i="4"/>
  <c r="A17" i="4"/>
  <c r="B17" i="4"/>
  <c r="C17" i="4"/>
  <c r="D17" i="4"/>
  <c r="E17" i="4"/>
  <c r="A18" i="4"/>
  <c r="B18" i="4"/>
  <c r="C18" i="4"/>
  <c r="D18" i="4"/>
  <c r="E18" i="4"/>
  <c r="A19" i="4"/>
  <c r="B19" i="4"/>
  <c r="C19" i="4"/>
  <c r="D19" i="4"/>
  <c r="E19" i="4"/>
  <c r="A20" i="4"/>
  <c r="B20" i="4"/>
  <c r="C20" i="4"/>
  <c r="D20" i="4"/>
  <c r="E20" i="4"/>
  <c r="A21" i="4"/>
  <c r="B21" i="4"/>
  <c r="C21" i="4"/>
  <c r="D21" i="4"/>
  <c r="E21" i="4"/>
  <c r="A22" i="4"/>
  <c r="B22" i="4"/>
  <c r="C22" i="4"/>
  <c r="D22" i="4"/>
  <c r="E22" i="4"/>
  <c r="A23" i="4"/>
  <c r="B23" i="4"/>
  <c r="C23" i="4"/>
  <c r="D23" i="4"/>
  <c r="E23" i="4"/>
  <c r="A24" i="4"/>
  <c r="B24" i="4"/>
  <c r="C24" i="4"/>
  <c r="D24" i="4"/>
  <c r="E24" i="4"/>
  <c r="A25" i="4"/>
  <c r="B25" i="4"/>
  <c r="C25" i="4"/>
  <c r="D25" i="4"/>
  <c r="E25" i="4"/>
  <c r="A26" i="4"/>
  <c r="B26" i="4"/>
  <c r="C26" i="4"/>
  <c r="D26" i="4"/>
  <c r="E26" i="4"/>
  <c r="A27" i="4"/>
  <c r="B27" i="4"/>
  <c r="C27" i="4"/>
  <c r="D27" i="4"/>
  <c r="E27" i="4"/>
  <c r="A28" i="4"/>
  <c r="B28" i="4"/>
  <c r="C28" i="4"/>
  <c r="D28" i="4"/>
  <c r="E28" i="4"/>
  <c r="A29" i="4"/>
  <c r="B29" i="4"/>
  <c r="C29" i="4"/>
  <c r="D29" i="4"/>
  <c r="E29" i="4"/>
  <c r="A30" i="4"/>
  <c r="B30" i="4"/>
  <c r="C30" i="4"/>
  <c r="D30" i="4"/>
  <c r="E30" i="4"/>
  <c r="A31" i="4"/>
  <c r="B31" i="4"/>
  <c r="C31" i="4"/>
  <c r="D31" i="4"/>
  <c r="E31" i="4"/>
  <c r="A32" i="4"/>
  <c r="B32" i="4"/>
  <c r="C32" i="4"/>
  <c r="D32" i="4"/>
  <c r="E32" i="4"/>
  <c r="A33" i="4"/>
  <c r="B33" i="4"/>
  <c r="C33" i="4"/>
  <c r="D33" i="4"/>
  <c r="E33" i="4"/>
  <c r="A34" i="4"/>
  <c r="B34" i="4"/>
  <c r="C34" i="4"/>
  <c r="D34" i="4"/>
  <c r="E34" i="4"/>
  <c r="A35" i="4"/>
  <c r="B35" i="4"/>
  <c r="C35" i="4"/>
  <c r="D35" i="4"/>
  <c r="E35" i="4"/>
  <c r="A36" i="4"/>
  <c r="B36" i="4"/>
  <c r="C36" i="4"/>
  <c r="D36" i="4"/>
  <c r="E36" i="4"/>
  <c r="A37" i="4"/>
  <c r="B37" i="4"/>
  <c r="C37" i="4"/>
  <c r="D37" i="4"/>
  <c r="E37" i="4"/>
  <c r="A38" i="4"/>
  <c r="B38" i="4"/>
  <c r="C38" i="4"/>
  <c r="D38" i="4"/>
  <c r="E38" i="4"/>
  <c r="A39" i="4"/>
  <c r="B39" i="4"/>
  <c r="C39" i="4"/>
  <c r="D39" i="4"/>
  <c r="E39" i="4"/>
  <c r="A40" i="4"/>
  <c r="B40" i="4"/>
  <c r="C40" i="4"/>
  <c r="D40" i="4"/>
  <c r="E40" i="4"/>
  <c r="A41" i="4"/>
  <c r="B41" i="4"/>
  <c r="C41" i="4"/>
  <c r="D41" i="4"/>
  <c r="E41" i="4"/>
  <c r="A42" i="4"/>
  <c r="B42" i="4"/>
  <c r="C42" i="4"/>
  <c r="D42" i="4"/>
  <c r="E42" i="4"/>
  <c r="A43" i="4"/>
  <c r="B43" i="4"/>
  <c r="C43" i="4"/>
  <c r="D43" i="4"/>
  <c r="E43" i="4"/>
  <c r="A44" i="4"/>
  <c r="B44" i="4"/>
  <c r="C44" i="4"/>
  <c r="D44" i="4"/>
  <c r="E44" i="4"/>
  <c r="A45" i="4"/>
  <c r="B45" i="4"/>
  <c r="C45" i="4"/>
  <c r="D45" i="4"/>
  <c r="E45" i="4"/>
  <c r="A46" i="4"/>
  <c r="B46" i="4"/>
  <c r="C46" i="4"/>
  <c r="D46" i="4"/>
  <c r="E46" i="4"/>
  <c r="A47" i="4"/>
  <c r="B47" i="4"/>
  <c r="C47" i="4"/>
  <c r="D47" i="4"/>
  <c r="E47" i="4"/>
  <c r="A48" i="4"/>
  <c r="B48" i="4"/>
  <c r="C48" i="4"/>
  <c r="D48" i="4"/>
  <c r="E48" i="4"/>
  <c r="A49" i="4"/>
  <c r="B49" i="4"/>
  <c r="C49" i="4"/>
  <c r="D49" i="4"/>
  <c r="E49" i="4"/>
  <c r="A50" i="4"/>
  <c r="B50" i="4"/>
  <c r="C50" i="4"/>
  <c r="D50" i="4"/>
  <c r="E50" i="4"/>
  <c r="A51" i="4"/>
  <c r="B51" i="4"/>
  <c r="C51" i="4"/>
  <c r="D51" i="4"/>
  <c r="E51" i="4"/>
  <c r="A52" i="4"/>
  <c r="B52" i="4"/>
  <c r="C52" i="4"/>
  <c r="D52" i="4"/>
  <c r="E52" i="4"/>
  <c r="A53" i="4"/>
  <c r="B53" i="4"/>
  <c r="C53" i="4"/>
  <c r="D53" i="4"/>
  <c r="E53" i="4"/>
  <c r="A54" i="4"/>
  <c r="B54" i="4"/>
  <c r="C54" i="4"/>
  <c r="D54" i="4"/>
  <c r="E54" i="4"/>
  <c r="A55" i="4"/>
  <c r="B55" i="4"/>
  <c r="C55" i="4"/>
  <c r="D55" i="4"/>
  <c r="E55" i="4"/>
  <c r="A56" i="4"/>
  <c r="B56" i="4"/>
  <c r="C56" i="4"/>
  <c r="D56" i="4"/>
  <c r="E56" i="4"/>
  <c r="A57" i="4"/>
  <c r="B57" i="4"/>
  <c r="C57" i="4"/>
  <c r="D57" i="4"/>
  <c r="E57" i="4"/>
  <c r="A58" i="4"/>
  <c r="B58" i="4"/>
  <c r="C58" i="4"/>
  <c r="D58" i="4"/>
  <c r="E58" i="4"/>
  <c r="A59" i="4"/>
  <c r="B59" i="4"/>
  <c r="C59" i="4"/>
  <c r="D59" i="4"/>
  <c r="E59" i="4"/>
  <c r="A60" i="4"/>
  <c r="B60" i="4"/>
  <c r="C60" i="4"/>
  <c r="D60" i="4"/>
  <c r="E60" i="4"/>
  <c r="A61" i="4"/>
  <c r="B61" i="4"/>
  <c r="C61" i="4"/>
  <c r="D61" i="4"/>
  <c r="E61" i="4"/>
  <c r="A62" i="4"/>
  <c r="B62" i="4"/>
  <c r="C62" i="4"/>
  <c r="D62" i="4"/>
  <c r="E62" i="4"/>
  <c r="A63" i="4"/>
  <c r="B63" i="4"/>
  <c r="C63" i="4"/>
  <c r="D63" i="4"/>
  <c r="E63" i="4"/>
  <c r="A64" i="4"/>
  <c r="B64" i="4"/>
  <c r="C64" i="4"/>
  <c r="D64" i="4"/>
  <c r="E64" i="4"/>
  <c r="A65" i="4"/>
  <c r="B65" i="4"/>
  <c r="C65" i="4"/>
  <c r="D65" i="4"/>
  <c r="E65" i="4"/>
  <c r="A66" i="4"/>
  <c r="B66" i="4"/>
  <c r="C66" i="4"/>
  <c r="D66" i="4"/>
  <c r="E66" i="4"/>
  <c r="C13" i="9"/>
  <c r="C11" i="9"/>
  <c r="B9" i="1"/>
  <c r="L33" i="9"/>
  <c r="M33" i="9"/>
  <c r="N33" i="9"/>
  <c r="O33" i="9"/>
  <c r="P33" i="9"/>
  <c r="Q33" i="9"/>
  <c r="R33" i="9"/>
  <c r="S33" i="9"/>
  <c r="I11" i="9"/>
  <c r="J11" i="9"/>
  <c r="K11" i="9"/>
  <c r="H11" i="9"/>
  <c r="C30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E54" i="11"/>
  <c r="E53" i="11"/>
  <c r="E52" i="11"/>
  <c r="A50" i="11"/>
  <c r="A53" i="11"/>
  <c r="G5" i="11"/>
  <c r="B5" i="11"/>
  <c r="A5" i="11"/>
  <c r="G19" i="11"/>
  <c r="G31" i="11"/>
  <c r="G38" i="11"/>
  <c r="G42" i="11"/>
  <c r="G43" i="11"/>
  <c r="F19" i="11"/>
  <c r="F31" i="11"/>
  <c r="F38" i="11"/>
  <c r="F42" i="11"/>
  <c r="F43" i="11"/>
  <c r="E19" i="11"/>
  <c r="E31" i="11"/>
  <c r="E38" i="11"/>
  <c r="E42" i="11"/>
  <c r="E43" i="11"/>
  <c r="D19" i="11"/>
  <c r="D31" i="11"/>
  <c r="D38" i="11"/>
  <c r="D42" i="11"/>
  <c r="D43" i="11"/>
  <c r="H30" i="9"/>
  <c r="B13" i="4"/>
  <c r="C13" i="4"/>
  <c r="D13" i="4"/>
  <c r="E13" i="4"/>
  <c r="F11" i="8"/>
  <c r="F10" i="8"/>
  <c r="F9" i="8"/>
  <c r="C9" i="9"/>
  <c r="A13" i="4"/>
  <c r="B44" i="9"/>
  <c r="J44" i="9"/>
  <c r="J45" i="9"/>
  <c r="J43" i="9"/>
  <c r="B41" i="9"/>
  <c r="N5" i="9"/>
  <c r="F5" i="9"/>
  <c r="D5" i="9"/>
  <c r="B5" i="9"/>
  <c r="A11" i="9"/>
  <c r="A9" i="9"/>
  <c r="I31" i="9"/>
  <c r="M31" i="9"/>
  <c r="R31" i="9"/>
  <c r="L31" i="9"/>
  <c r="A12" i="9"/>
  <c r="H34" i="9"/>
  <c r="S30" i="9"/>
  <c r="K30" i="9"/>
  <c r="Q31" i="9"/>
  <c r="Q30" i="9"/>
  <c r="J31" i="9"/>
  <c r="J30" i="9"/>
  <c r="A10" i="9"/>
  <c r="I30" i="9"/>
  <c r="I34" i="9"/>
  <c r="J34" i="9"/>
  <c r="K34" i="9"/>
  <c r="R30" i="9"/>
  <c r="M30" i="9"/>
  <c r="L30" i="9"/>
  <c r="S31" i="9"/>
  <c r="H36" i="9"/>
  <c r="I36" i="9"/>
  <c r="J36" i="9"/>
  <c r="K31" i="9"/>
  <c r="O30" i="9"/>
  <c r="H37" i="9"/>
  <c r="I37" i="9"/>
  <c r="J37" i="9"/>
  <c r="K37" i="9"/>
  <c r="L37" i="9"/>
  <c r="M37" i="9"/>
  <c r="N37" i="9"/>
  <c r="O37" i="9"/>
  <c r="P37" i="9"/>
  <c r="Q37" i="9"/>
  <c r="R37" i="9"/>
  <c r="S37" i="9"/>
  <c r="O31" i="9"/>
  <c r="N31" i="9"/>
  <c r="N30" i="9"/>
  <c r="P31" i="9"/>
  <c r="P30" i="9"/>
  <c r="H31" i="9"/>
  <c r="H35" i="9"/>
  <c r="I35" i="9"/>
  <c r="J35" i="9"/>
  <c r="K35" i="9"/>
  <c r="L35" i="9"/>
  <c r="M35" i="9"/>
  <c r="N35" i="9"/>
  <c r="O35" i="9"/>
  <c r="P35" i="9"/>
  <c r="Q35" i="9"/>
  <c r="R35" i="9"/>
  <c r="S35" i="9"/>
  <c r="L34" i="9"/>
  <c r="M34" i="9"/>
  <c r="N34" i="9"/>
  <c r="O34" i="9"/>
  <c r="P34" i="9"/>
  <c r="Q34" i="9"/>
  <c r="R34" i="9"/>
  <c r="S34" i="9"/>
  <c r="K36" i="9"/>
  <c r="L36" i="9"/>
  <c r="M36" i="9"/>
  <c r="N36" i="9"/>
  <c r="O36" i="9"/>
  <c r="P36" i="9"/>
  <c r="Q36" i="9"/>
  <c r="R36" i="9"/>
  <c r="S36" i="9"/>
  <c r="A22" i="6"/>
  <c r="K9" i="1"/>
  <c r="J9" i="1"/>
  <c r="J8" i="1"/>
  <c r="K6" i="1"/>
  <c r="J6" i="1"/>
  <c r="K5" i="1"/>
  <c r="J5" i="1"/>
  <c r="C6" i="8"/>
  <c r="B6" i="8"/>
  <c r="E18" i="8"/>
  <c r="E17" i="8"/>
  <c r="E16" i="8"/>
  <c r="B14" i="8"/>
  <c r="F74" i="4"/>
  <c r="F73" i="4"/>
  <c r="F72" i="4"/>
  <c r="B70" i="4"/>
  <c r="G79" i="1"/>
  <c r="G78" i="1"/>
  <c r="G77" i="1"/>
  <c r="B75" i="1"/>
  <c r="E9" i="1"/>
  <c r="E6" i="1"/>
  <c r="B12" i="1"/>
  <c r="C6" i="1"/>
  <c r="B6" i="1"/>
  <c r="C54" i="3"/>
  <c r="C53" i="3"/>
  <c r="C52" i="3"/>
  <c r="B8" i="3"/>
  <c r="F5" i="3"/>
  <c r="B47" i="3"/>
  <c r="D5" i="3"/>
  <c r="B5" i="3"/>
  <c r="E25" i="6"/>
  <c r="E24" i="6"/>
  <c r="F9" i="4"/>
  <c r="D9" i="4"/>
  <c r="B9" i="4"/>
  <c r="B12" i="4"/>
  <c r="B17" i="8"/>
  <c r="B78" i="1"/>
  <c r="B73" i="4"/>
  <c r="H47" i="3"/>
  <c r="D6" i="1"/>
</calcChain>
</file>

<file path=xl/sharedStrings.xml><?xml version="1.0" encoding="utf-8"?>
<sst xmlns="http://schemas.openxmlformats.org/spreadsheetml/2006/main" count="967" uniqueCount="342">
  <si>
    <t>PO - PLANILHA ORÇAMENTÁRIA</t>
  </si>
  <si>
    <t>Orçamento Base para Licitação</t>
  </si>
  <si>
    <t>CÓDIGO</t>
  </si>
  <si>
    <t>REVISÃO</t>
  </si>
  <si>
    <t>EMPREENDIMENTO</t>
  </si>
  <si>
    <t>ENDEREÇO</t>
  </si>
  <si>
    <t>REFERENCIAS</t>
  </si>
  <si>
    <t>TIPO</t>
  </si>
  <si>
    <t>DATA BASE</t>
  </si>
  <si>
    <t>DATA</t>
  </si>
  <si>
    <t>BDI 1</t>
  </si>
  <si>
    <t>BDI 2</t>
  </si>
  <si>
    <t>BDI 3</t>
  </si>
  <si>
    <t>Empreendimento:</t>
  </si>
  <si>
    <t>Código:</t>
  </si>
  <si>
    <t>Revisão:</t>
  </si>
  <si>
    <t>Data:</t>
  </si>
  <si>
    <t>Dados do Empreendimento:</t>
  </si>
  <si>
    <t>Endereço:</t>
  </si>
  <si>
    <t>Referências:</t>
  </si>
  <si>
    <t>Tipo</t>
  </si>
  <si>
    <t>Data Base</t>
  </si>
  <si>
    <t>Item</t>
  </si>
  <si>
    <t>Fonte</t>
  </si>
  <si>
    <t>Código</t>
  </si>
  <si>
    <t>Descrição</t>
  </si>
  <si>
    <t>Unidade</t>
  </si>
  <si>
    <t>Quantidade</t>
  </si>
  <si>
    <t>Custo Unitário (sem BDI) (R$)</t>
  </si>
  <si>
    <t>BDI
(%)</t>
  </si>
  <si>
    <t>Preço Unitário (com BDI) (R$)</t>
  </si>
  <si>
    <t>Preço Total
(R$)</t>
  </si>
  <si>
    <t>Nível</t>
  </si>
  <si>
    <t>Nome:</t>
  </si>
  <si>
    <t>CREA:</t>
  </si>
  <si>
    <t>ART:</t>
  </si>
  <si>
    <t>Local:</t>
  </si>
  <si>
    <t>Responsável Técnico:</t>
  </si>
  <si>
    <t>Observações</t>
  </si>
  <si>
    <t>Foi considerado arredondamento de duas casas decimais para Quantidade; Custo Unitário; BDI; Preço Unitário; Preço Total</t>
  </si>
  <si>
    <t>Local</t>
  </si>
  <si>
    <t>Responsável Técnico</t>
  </si>
  <si>
    <t>Data</t>
  </si>
  <si>
    <t>Conforme legislação tributária municipal, definir estimativa de percentual da base de cálculo para o ISS:</t>
  </si>
  <si>
    <t>Sobre a base de cálculo, definir a respectiva alíquota do ISS (entre 2% e 5%):</t>
  </si>
  <si>
    <t>LOCAL</t>
  </si>
  <si>
    <t>BDI - BENEFÍCIOS E DESPESAS INDIRETAS</t>
  </si>
  <si>
    <t>Base para Licitação</t>
  </si>
  <si>
    <t>TIPO DE OBRA</t>
  </si>
  <si>
    <t>Itens</t>
  </si>
  <si>
    <t>Siglas</t>
  </si>
  <si>
    <t>%
Adotado</t>
  </si>
  <si>
    <t>Administração Central</t>
  </si>
  <si>
    <t>Seguro e Garantia</t>
  </si>
  <si>
    <t>Risco</t>
  </si>
  <si>
    <t>Despesas Financeiras</t>
  </si>
  <si>
    <t>Lucro</t>
  </si>
  <si>
    <t>Tributos (impostos COFINS 3%, e  PIS 0,65%)</t>
  </si>
  <si>
    <t>Tributos (ISS, variável de acordo com o município)</t>
  </si>
  <si>
    <t>Tributos (Contribuição Previdenciária sobre a Receita Bruta - 0% ou 4,5% - Desoneração)</t>
  </si>
  <si>
    <t>BDI SEM desoneração (Fórmula Acórdão TCU)</t>
  </si>
  <si>
    <t>AC</t>
  </si>
  <si>
    <t>SG</t>
  </si>
  <si>
    <t>R</t>
  </si>
  <si>
    <t>DF</t>
  </si>
  <si>
    <t>L</t>
  </si>
  <si>
    <t>CP</t>
  </si>
  <si>
    <t>ISS</t>
  </si>
  <si>
    <t>CPBR</t>
  </si>
  <si>
    <t>BDI PAD</t>
  </si>
  <si>
    <t>Os valores de BDI foram calculados com o emprego da fórmula:</t>
  </si>
  <si>
    <t>BDI =</t>
  </si>
  <si>
    <t>(1 + AC + S + R + G) * (1 + DF) * (1 + L)</t>
  </si>
  <si>
    <t>(1 - CP - ISS - CPRB)</t>
  </si>
  <si>
    <t>Declaro para os devidos fins que, conforme legislação tributária municipal, a base de cálculo deste tipo de obra corresponde à 100%, com a respectiva alíquota de 5%.</t>
  </si>
  <si>
    <t>Declaro para os devidos fins que o regime de Contribuição Previdenciária sobre a Receita Bruta adotado para elaboração do orçamento foi SEM Desoneração, e que esta é a alternativa mais adequada para a Administração Pública.</t>
  </si>
  <si>
    <t>Observações:</t>
  </si>
  <si>
    <t>Memória de Cálculo</t>
  </si>
  <si>
    <t>PMC - PLANILHA MEMÓRIA DE CÁLCULO</t>
  </si>
  <si>
    <t>Parcelas:</t>
  </si>
  <si>
    <t>% Período</t>
  </si>
  <si>
    <t>ENDEREÇO:</t>
  </si>
  <si>
    <t>CRNOGRAMA FÍSICO-FINANCEIRO</t>
  </si>
  <si>
    <t>FONTE</t>
  </si>
  <si>
    <t>DESCRIÇÃO</t>
  </si>
  <si>
    <t>UNIDADE</t>
  </si>
  <si>
    <t>COEFIC.</t>
  </si>
  <si>
    <t>DESONERADO</t>
  </si>
  <si>
    <t>NÃO DESONER.</t>
  </si>
  <si>
    <t>CUSTO UNIT</t>
  </si>
  <si>
    <t>COMPOSIÇÕES PRÓPRIAS</t>
  </si>
  <si>
    <t>Quantidade em Projeto</t>
  </si>
  <si>
    <t>Quantidade de Relevância</t>
  </si>
  <si>
    <t>ITENS DE RELEVÂNCIA</t>
  </si>
  <si>
    <t>SINAPI</t>
  </si>
  <si>
    <t>SÃO DOMINGOS DO ARAGUAIA/PA</t>
  </si>
  <si>
    <t>Construção de Praças Urbanas, Rodovias, Ferrovias e recapeamento e pavimentação de vias urbanas</t>
  </si>
  <si>
    <t>UN</t>
  </si>
  <si>
    <t>M3</t>
  </si>
  <si>
    <t>M</t>
  </si>
  <si>
    <t>M2</t>
  </si>
  <si>
    <t>H</t>
  </si>
  <si>
    <t>001</t>
  </si>
  <si>
    <t>CHP</t>
  </si>
  <si>
    <t>CHI</t>
  </si>
  <si>
    <t>1.</t>
  </si>
  <si>
    <t>1.1.</t>
  </si>
  <si>
    <t>1.1.1.</t>
  </si>
  <si>
    <t>1.1.2.</t>
  </si>
  <si>
    <t>2.</t>
  </si>
  <si>
    <t>2.1.</t>
  </si>
  <si>
    <t>2.1.1.</t>
  </si>
  <si>
    <t>2.1.2.</t>
  </si>
  <si>
    <t>2.1.3.</t>
  </si>
  <si>
    <t>Meta</t>
  </si>
  <si>
    <t>Nível 2</t>
  </si>
  <si>
    <t>-</t>
  </si>
  <si>
    <t>Valor (R$)</t>
  </si>
  <si>
    <t>R$ Período</t>
  </si>
  <si>
    <t>TOTAL:</t>
  </si>
  <si>
    <t>Período:</t>
  </si>
  <si>
    <t>%</t>
  </si>
  <si>
    <t>Repasse:</t>
  </si>
  <si>
    <t>Investimentos:</t>
  </si>
  <si>
    <t>Acumulado:</t>
  </si>
  <si>
    <t>Serviço</t>
  </si>
  <si>
    <t>CLAUDIO EDUARDO BARBOSA CUNHA</t>
  </si>
  <si>
    <t>SERVENTE COM ENCARGOS COMPLEMENTARES</t>
  </si>
  <si>
    <t>Composição</t>
  </si>
  <si>
    <t>MOBILIZAÇÃO OU DESMOBILIZAÇÃO DE CANTEIRO DE OBRAS (EQUIPAMENTOS E PESSOAS) PARA
OBRA DE INFRAESTRUTURA - D.M.T. ENTRE 25 E 50 KM</t>
  </si>
  <si>
    <t>SICRO</t>
  </si>
  <si>
    <t>2.2.</t>
  </si>
  <si>
    <t>2.2.1.</t>
  </si>
  <si>
    <t>2.2.2.</t>
  </si>
  <si>
    <t>2.3.</t>
  </si>
  <si>
    <t>2.3.1.</t>
  </si>
  <si>
    <t>2.3.2.</t>
  </si>
  <si>
    <t>2.3.3.</t>
  </si>
  <si>
    <t>2.3.4.</t>
  </si>
  <si>
    <t>2.3.5.</t>
  </si>
  <si>
    <t>CAMINHÃO TOCO, PBT 16.000 KG, CARGA ÚTIL MÁX. 10.685 KG, DIST. ENTRE EIXOS 4,8 M, POTÊNCIA 189 CV, INCLUSIVE CARROCERIA FIXA ABERTA DE MADEIRA P/ TRANSPORTE GERAL DE CARGA SECA, DIMEN. APROX. 2,5 X 7,00 X 0,50 M - CHI DIURNO. AF_06/2014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</si>
  <si>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</si>
  <si>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CAMINHÃO TRUCADO (C/ TERCEIRO EIXO) ELETRÔNICO - POTÊNCIA 231CV - PBT = 22000KG - DIST. ENTRE EIXOS 5170 MM - INCLUI CARROCERIA FIXA ABERTA DE MADEIRA - CHI DIURNO. AF_06/2015</t>
  </si>
  <si>
    <t>CAMINHÃO TRUCADO (C/ TERCEIRO EIXO) ELETRÔNICO - POTÊNCIA 231CV - PBT = 22000KG - DIST. ENTRE EIXOS 5170 MM - INCLUI CARROCERIA FIXA ABERTA DE MADEIRA - CHP DIURNO. AF_06/2015</t>
  </si>
  <si>
    <t>GUINDAUTO HIDRÁULICO, CAPACIDADE MÁXIMA DE CARGA 6200 KG, MOMENTO MÁXIMO DE CARGA 11,7 TM, ALCANCE MÁXIMO HORIZONTAL 9,70 M, INCLUSIVE CAMINHÃO TOCO PBT 16.000 KG, POTÊNCIA DE 189 CV - CHI DIURNO. AF_06/2014</t>
  </si>
  <si>
    <t>GUINDAUTO HIDRÁULICO, CAPACIDADE MÁXIMA DE CARGA 6200 KG, MOMENTO MÁXIMO DE CARGA 11,7 TM, ALCANCE MÁXIMO HORIZONTAL 9,70 M, INCLUSIVE CAMINHÃO TOCO PBT 16.000 KG, POTÊNCIA DE 189 CV - CHP DIURNO. AF_06/2014</t>
  </si>
  <si>
    <t>BETONEIRA CAPACIDADE NOMINAL DE 600 L, CAPACIDADE DE MISTURA 440 L, MOTOR A DIESEL POTÊNCIA 10 HP, COM CARREGADOR - CHI DIURNO. AF_05/2023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</si>
  <si>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</si>
  <si>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COMPRESSOR DE AR REBOCÁVEL, VAZÃO 748 PCM, PRESSÃO EFETIVA DE TRABALHO 102 PSI, MOTOR DIESEL, POTÊNCIA 210 CV - CHI DIURNO. AF_06/2015</t>
  </si>
  <si>
    <t>TRATOR DE ESTEIRAS, POTÊNCIA 347 HP, PESO OPERACIONAL 38,5 T, COM LÂMINA 8,70 M3 - CHI DIURNO. AF_06/2014</t>
  </si>
  <si>
    <t>GRUPO GERADOR COM CARENAGEM, MOTOR DIESEL POTÊNCIA STANDART ENTRE 250 E 260 KVA - CHI DIURNO. AF_12/2016</t>
  </si>
  <si>
    <t>MESTRE DE OBRAS COM ENCARGOS COMPLEMENTARES</t>
  </si>
  <si>
    <t>A</t>
  </si>
  <si>
    <t>2.4</t>
  </si>
  <si>
    <t>ENCARGOS SOCIAIS</t>
  </si>
  <si>
    <t>COM DESONERAÇÃO</t>
  </si>
  <si>
    <t>SEM DESONERAÇÃO</t>
  </si>
  <si>
    <t>HORISTA 
%</t>
  </si>
  <si>
    <t>MENSALISTA %</t>
  </si>
  <si>
    <t>GRUPO A</t>
  </si>
  <si>
    <t>A1</t>
  </si>
  <si>
    <t>INSS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</si>
  <si>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</si>
  <si>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</si>
  <si>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</si>
  <si>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</si>
  <si>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</si>
  <si>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</si>
  <si>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</si>
  <si>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</si>
  <si>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</si>
  <si>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</si>
  <si>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</si>
  <si>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</si>
  <si>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</si>
  <si>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FGTS</t>
  </si>
  <si>
    <t>A9</t>
  </si>
  <si>
    <t>SECONCI</t>
  </si>
  <si>
    <t>TOTAL A</t>
  </si>
  <si>
    <t>GRUPO B</t>
  </si>
  <si>
    <t>B1</t>
  </si>
  <si>
    <t>Repouso Semanal Remunerado</t>
  </si>
  <si>
    <t>B2</t>
  </si>
  <si>
    <t>Feriado</t>
  </si>
  <si>
    <t>B3</t>
  </si>
  <si>
    <t>Auxílio - Enfermidade</t>
  </si>
  <si>
    <t>B4</t>
  </si>
  <si>
    <t>13° Salário</t>
  </si>
  <si>
    <t>B5</t>
  </si>
  <si>
    <t>Licença Paternidade</t>
  </si>
  <si>
    <t>B6</t>
  </si>
  <si>
    <t>Faltas Justificadas</t>
  </si>
  <si>
    <t>B7</t>
  </si>
  <si>
    <t>Dias de Chuva</t>
  </si>
  <si>
    <t>B8</t>
  </si>
  <si>
    <t>Auxílio Acidente de Trabalho</t>
  </si>
  <si>
    <t>B9</t>
  </si>
  <si>
    <t>Férias Gozadas</t>
  </si>
  <si>
    <t>B10</t>
  </si>
  <si>
    <t>Salário Maternidade</t>
  </si>
  <si>
    <t>B</t>
  </si>
  <si>
    <t>TOTAL B</t>
  </si>
  <si>
    <t>GRUPO C</t>
  </si>
  <si>
    <t>C1</t>
  </si>
  <si>
    <t>Aviso Prévio Indenizado</t>
  </si>
  <si>
    <t>C2</t>
  </si>
  <si>
    <t>Aviso Prévio Trabalhado</t>
  </si>
  <si>
    <t>C3</t>
  </si>
  <si>
    <t>Férias Indenizadas</t>
  </si>
  <si>
    <t>C4</t>
  </si>
  <si>
    <t>Depósito Recisão Sem Justa Causa</t>
  </si>
  <si>
    <t>C5</t>
  </si>
  <si>
    <t>Indenização Adicional</t>
  </si>
  <si>
    <t>C</t>
  </si>
  <si>
    <t>TOTAL C</t>
  </si>
  <si>
    <t>D1</t>
  </si>
  <si>
    <t>Reincidência de Grupo A sobre Grupo B (sem considerar INNS sobre 13º, conforme Lei nº 14.973/2024</t>
  </si>
  <si>
    <t>D2</t>
  </si>
  <si>
    <t>Reincidência de Grupo A sobre Aviso Prévio Trabalhado e Reincidência do FGTS sobre Aviso Prévio Indenizado</t>
  </si>
  <si>
    <t>D</t>
  </si>
  <si>
    <t>TOTAL D</t>
  </si>
  <si>
    <t>TOTAL (A+B+C+D)</t>
  </si>
  <si>
    <t>CREA/CAU:</t>
  </si>
  <si>
    <t>ART/RRT:</t>
  </si>
  <si>
    <t>PAVIMENTAÇÃO EM BLOQUETE EM SÃO DOMINGOS DO ARAGUAIA</t>
  </si>
  <si>
    <t>ZONA URBANA DE SÃO DOMINGOS DO ARAGUAIA</t>
  </si>
  <si>
    <t>SDA.263</t>
  </si>
  <si>
    <t>Para elaboração deste orçamento, foram utilizados os encargos sociais do SINAPI para a Unidade da Federação indicada.</t>
  </si>
  <si>
    <t>SERVIÇOS TRANSVERSAIS</t>
  </si>
  <si>
    <t xml:space="preserve">INSTALAÇÃO </t>
  </si>
  <si>
    <t>PAVIMENTAÇÃO EM BLOQUETE</t>
  </si>
  <si>
    <t>RUA ACRÍSIO SANTOS (371,76 M)</t>
  </si>
  <si>
    <t>5502171</t>
  </si>
  <si>
    <t>ESCAVAÇÃO, CARGA E TRANSPORTE DE MATERIAL DE 1ª CATEGORIA - DMT DE 2.000 A 2.500 M - CAMINHO DE SERVIÇO PAVIMENTADO - COM ESCAVADEIRA E CAMINHÃO BASCULANTE DE 14 M3</t>
  </si>
  <si>
    <t>105557</t>
  </si>
  <si>
    <t>EXECUÇÃO E COMPACTAÇÃO DE CAMADA FINAL DE ATERRO (100% DE ENERGIA DO PROCTOR NORMAL) COM SOLO PREDOMINANTEMENTE ARGILOSO, EM CAMADAS COM ESPESSURA DE 10 CM - EXCLUSIVE ESCAVAÇÃO, CARGA E TRANSPORTE E SOLO. AF_09/2024</t>
  </si>
  <si>
    <t>92395</t>
  </si>
  <si>
    <t>EXECUÇÃO DE PAVIMENTO EM PISO INTERTRAVADO, COM BLOCO SEXTAVADO DE 25 X 25 CM, ESPESSURA 10 CM. AF_10/2022</t>
  </si>
  <si>
    <t>2.1.4.</t>
  </si>
  <si>
    <t>94281</t>
  </si>
  <si>
    <t>EXECUÇÃO DE SARJETA DE CONCRETO USINADO, MOLDADA IN LOCO EM TRECHO RETO, 30 CM BASE X 15 CM ALTURA. AF_01/2024</t>
  </si>
  <si>
    <t>2.1.5.</t>
  </si>
  <si>
    <t>94273</t>
  </si>
  <si>
    <t>ASSENTAMENTO DE GUIA (MEIO-FIO) EM TRECHO RETO, CONFECCIONADA EM CONCRETO PRÉ-FABRICADO, DIMENSÕES 100X15X13X30 CM (COMPRIMENTO X BASE INFERIOR X BASE SUPERIOR X ALTURA). AF_01/2024</t>
  </si>
  <si>
    <t>RUA GROTA DA LAJE (1.241,76 M)</t>
  </si>
  <si>
    <t>2.2.3.</t>
  </si>
  <si>
    <t>2.2.4.</t>
  </si>
  <si>
    <t>2.2.5.</t>
  </si>
  <si>
    <t>TRAVESSA ALACID NUNES (125,12M)</t>
  </si>
  <si>
    <t>2.4.</t>
  </si>
  <si>
    <t>TRAVESSA JOÃO TORRES (206,12M)</t>
  </si>
  <si>
    <t>2.4.1.</t>
  </si>
  <si>
    <t>2.4.2.</t>
  </si>
  <si>
    <t>2.4.3.</t>
  </si>
  <si>
    <t>2.4.4.</t>
  </si>
  <si>
    <t>2.4.5.</t>
  </si>
  <si>
    <t>2.5.</t>
  </si>
  <si>
    <t>TRAVESSA ABEL FIGUEIREDO (257,25M)</t>
  </si>
  <si>
    <t>2.5.1.</t>
  </si>
  <si>
    <t>2.5.2.</t>
  </si>
  <si>
    <t>2.5.3.</t>
  </si>
  <si>
    <t>2.5.4.</t>
  </si>
  <si>
    <t>2.5.5.</t>
  </si>
  <si>
    <t>2.6.</t>
  </si>
  <si>
    <t>AVENIDA AMILTON GUINHAZI - LADO ESQUERDO (341,26M)</t>
  </si>
  <si>
    <t>2.6.1.</t>
  </si>
  <si>
    <t>2.6.2.</t>
  </si>
  <si>
    <t>2.6.3.</t>
  </si>
  <si>
    <t>2.6.4.</t>
  </si>
  <si>
    <t>2.6.5.</t>
  </si>
  <si>
    <t>2.7.</t>
  </si>
  <si>
    <t>AVENIDA AMILTON GUINHAZI - LADO DIREITO (188,7M)</t>
  </si>
  <si>
    <t>2.7.1.</t>
  </si>
  <si>
    <t>2.7.2.</t>
  </si>
  <si>
    <t>2.7.3.</t>
  </si>
  <si>
    <t>2.7.4.</t>
  </si>
  <si>
    <t>2.7.5.</t>
  </si>
  <si>
    <t>2.1</t>
  </si>
  <si>
    <t>2.2</t>
  </si>
  <si>
    <t>2.3</t>
  </si>
  <si>
    <t>2.5</t>
  </si>
  <si>
    <t>2.6</t>
  </si>
  <si>
    <t>2.7</t>
  </si>
  <si>
    <t>103689</t>
  </si>
  <si>
    <t>FORNECIMENTO E INSTALAÇÃO DE PLACA DE OBRA COM CHAPA GALVANIZADA E ESTRUTURA DE MADEIRA. AF_03/2022_PS</t>
  </si>
  <si>
    <t>2.8.</t>
  </si>
  <si>
    <t>AV ITACAIÚNAS (325,31M)</t>
  </si>
  <si>
    <t>2.8.1.</t>
  </si>
  <si>
    <t>2.8.2.</t>
  </si>
  <si>
    <t>2.8.3.</t>
  </si>
  <si>
    <t>2.8.4.</t>
  </si>
  <si>
    <t>2.8.5.</t>
  </si>
  <si>
    <t>MOB+DESMOB</t>
  </si>
  <si>
    <t>ITEM 2.1.2</t>
  </si>
  <si>
    <t>1,05*371,76 =&gt; VOL. UNITÁRIO POR METRO DE VIA * COMP. DA VIA</t>
  </si>
  <si>
    <t>7*371,76 =&gt; LARG. DA VIA * COMP. DA VIA</t>
  </si>
  <si>
    <t>2*371,76 =&gt; 2 SARJETAS (UMA DE CADA LADO) * COMP. DA VIA</t>
  </si>
  <si>
    <t>2*371,76 =&gt; 2 MEIO FIO (UMA DE CADA LADO) * COMP. DA VIA</t>
  </si>
  <si>
    <t>ITEM 2.2.2</t>
  </si>
  <si>
    <t>1,05*1.241,76 =&gt; VOL. UNITÁRIO POR METRO DE VIA * COMP. DA VIA</t>
  </si>
  <si>
    <t>7*1.241,76 =&gt; LARG. DA VIA * COMP. DA VIA</t>
  </si>
  <si>
    <t>2*1.241,76 =&gt; 2 SARJETAS (UMA DE CADA LADO) * COMP. DA VIA</t>
  </si>
  <si>
    <t>2*1.241,76 =&gt; 2 MEIO FIO (UMA DE CADA LADO) * COMP. DA VIA</t>
  </si>
  <si>
    <t>ITEM 2.3.2</t>
  </si>
  <si>
    <t>1,05*125,12 =&gt; VOL. UNITÁRIO POR METRO DE VIA * COMP. DA VIA</t>
  </si>
  <si>
    <t>7*125,12 =&gt; LARG. DA VIA * COMP. DA VIA</t>
  </si>
  <si>
    <t>2*125,12 =&gt; 2 SARJETAS (UMA DE CADA LADO) * COMP. DA VIA</t>
  </si>
  <si>
    <t>2*125,12 =&gt; 2 MEIO FIO (UMA DE CADA LADO) * COMP. DA VIA</t>
  </si>
  <si>
    <t>ITEM 2.4.2</t>
  </si>
  <si>
    <t>1,05*206,12 =&gt; VOL. UNITÁRIO POR METRO DE VIA * COMP. DA VIA</t>
  </si>
  <si>
    <t>7*206,12 =&gt; LARG. DA VIA * COMP. DA VIA</t>
  </si>
  <si>
    <t>2*206,12 =&gt; 2 SARJETAS (UMA DE CADA LADO) * COMP. DA VIA</t>
  </si>
  <si>
    <t>2*206,12 =&gt; 2 MEIO FIO (UMA DE CADA LADO) * COMP. DA VIA</t>
  </si>
  <si>
    <t>ITEM 2.5.2</t>
  </si>
  <si>
    <t>1,05*257,25 =&gt; VOL. UNITÁRIO POR METRO DE VIA * COMP. DA VIA</t>
  </si>
  <si>
    <t>7*257,25 =&gt; LARG. DA VIA * COMP. DA VIA</t>
  </si>
  <si>
    <t>2*257,25 =&gt; 2 SARJETAS (UMA DE CADA LADO) * COMP. DA VIA</t>
  </si>
  <si>
    <t>2*257,25 =&gt; 2 MEIO FIO (UMA DE CADA LADO) * COMP. DA VIA</t>
  </si>
  <si>
    <t>ITEM 2.6.2</t>
  </si>
  <si>
    <t>1,05*341,26  =&gt; VOL. UNITÁRIO POR METRO DE VIA * COMP. DA VIA</t>
  </si>
  <si>
    <t>7*341,26  =&gt; LARG. DA VIA * COMP. DA VIA</t>
  </si>
  <si>
    <t>2*341,26  =&gt; 2 SARJETAS (UMA DE CADA LADO) * COMP. DA VIA</t>
  </si>
  <si>
    <t>2*341,26  =&gt; 2 MEIO FIO (UMA DE CADA LADO) * COMP. DA VIA</t>
  </si>
  <si>
    <t>ITEM 2.7.2</t>
  </si>
  <si>
    <t>1,05*188,70 =&gt; VOL. UNITÁRIO POR METRO DE VIA * COMP. DA VIA</t>
  </si>
  <si>
    <t>7*188,70 =&gt; LARG. DA VIA * COMP. DA VIA</t>
  </si>
  <si>
    <t>2*188,70 =&gt; 2 SARJETAS (UMA DE CADA LADO) * COMP. DA VIA</t>
  </si>
  <si>
    <t>2*188,70 =&gt; 2 MEIO FIO (UMA DE CADA LADO) * COMP. DA VIA</t>
  </si>
  <si>
    <t>ITEM 2.8.2</t>
  </si>
  <si>
    <t>1,05*325,31 =&gt; VOL. UNITÁRIO POR METRO DE VIA * COMP. DA VIA</t>
  </si>
  <si>
    <t>7*325,31 =&gt; LARG. DA VIA * COMP. DA VIA</t>
  </si>
  <si>
    <t>2*325,31 =&gt; 2 SARJETAS (UMA DE CADA LADO) * COMP. DA VIA</t>
  </si>
  <si>
    <t>2*325,31 =&gt; 2 MEIO FIO (UMA DE CADA LADO) * COMP. DA VIA</t>
  </si>
  <si>
    <t>2*3</t>
  </si>
  <si>
    <t>2.8</t>
  </si>
  <si>
    <t>Contrapartida (4%):</t>
  </si>
  <si>
    <t>ABC - PLANILHA ABC DOS SERVIÇO</t>
  </si>
  <si>
    <t>Peso Unitário (%)</t>
  </si>
  <si>
    <t>Peso Total (%)</t>
  </si>
  <si>
    <t>EXECUÇÃO DE PAVIMENTO EM PISO INTERTRAVADO, COM BLOCO SEXTAVADO</t>
  </si>
  <si>
    <t>EXECUÇÃO DE SARJETA DE CONCRETO USINADO, MOLDADA IN LOCO</t>
  </si>
  <si>
    <t>ASSENTAMENTO DE GUIA (MEIO-FIO) EM TRECHO RETO, CONFECCIONADA EM CONCRETO PRÉ-FABRICADO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</si>
</sst>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;\-0;;\ @"/>
    <numFmt numFmtId="165" formatCode="[$-F800]dddd\,\ mmmm\ dd\,\ yyyy"/>
    <numFmt numFmtId="166" formatCode="_-* #,##0.00_-;\-* #,##0.00_-;_-* \-??_-;_-@_-"/>
    <numFmt numFmtId="167" formatCode="[$-416]mmm\-yy;@"/>
    <numFmt numFmtId="168" formatCode="&quot;R$&quot;\ #,##0.0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7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u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darkUp">
        <fgColor theme="0" tint="-0.24994659260841701"/>
        <bgColor theme="0" tint="-4.9989318521683403E-2"/>
      </patternFill>
    </fill>
    <fill>
      <patternFill patternType="darkUp">
        <fgColor theme="0" tint="-0.2499465926084170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11" fillId="0" borderId="0"/>
    <xf numFmtId="166" fontId="7" fillId="0" borderId="0" applyFill="0" applyBorder="0" applyAlignment="0" applyProtection="0"/>
    <xf numFmtId="0" fontId="12" fillId="0" borderId="0"/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11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2" xfId="0" applyFont="1" applyBorder="1"/>
    <xf numFmtId="0" fontId="3" fillId="0" borderId="3" xfId="0" applyFont="1" applyBorder="1"/>
    <xf numFmtId="0" fontId="4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0" fillId="0" borderId="15" xfId="0" applyBorder="1"/>
    <xf numFmtId="0" fontId="0" fillId="2" borderId="16" xfId="0" applyFill="1" applyBorder="1"/>
    <xf numFmtId="0" fontId="0" fillId="0" borderId="17" xfId="0" applyBorder="1"/>
    <xf numFmtId="0" fontId="0" fillId="2" borderId="18" xfId="0" applyFill="1" applyBorder="1"/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14" fontId="5" fillId="0" borderId="6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4" fillId="0" borderId="8" xfId="0" applyFont="1" applyBorder="1" applyAlignment="1">
      <alignment horizontal="center" vertical="center" wrapText="1"/>
    </xf>
    <xf numFmtId="164" fontId="3" fillId="0" borderId="0" xfId="0" applyNumberFormat="1" applyFont="1"/>
    <xf numFmtId="164" fontId="5" fillId="0" borderId="0" xfId="0" applyNumberFormat="1" applyFont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43" fontId="5" fillId="0" borderId="19" xfId="1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left" vertical="center" wrapText="1"/>
    </xf>
    <xf numFmtId="43" fontId="5" fillId="2" borderId="27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3" fontId="5" fillId="0" borderId="25" xfId="1" applyFont="1" applyBorder="1" applyAlignment="1">
      <alignment horizontal="center" vertical="center"/>
    </xf>
    <xf numFmtId="43" fontId="5" fillId="0" borderId="18" xfId="1" applyFont="1" applyBorder="1" applyAlignment="1">
      <alignment horizontal="center" vertical="center"/>
    </xf>
    <xf numFmtId="43" fontId="5" fillId="0" borderId="27" xfId="1" applyFont="1" applyBorder="1" applyAlignment="1">
      <alignment horizontal="center" vertical="center"/>
    </xf>
    <xf numFmtId="0" fontId="5" fillId="0" borderId="2" xfId="0" applyFont="1" applyBorder="1"/>
    <xf numFmtId="0" fontId="5" fillId="2" borderId="2" xfId="0" applyFont="1" applyFill="1" applyBorder="1"/>
    <xf numFmtId="0" fontId="5" fillId="2" borderId="0" xfId="0" applyFont="1" applyFill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1" xfId="0" applyFont="1" applyFill="1" applyBorder="1"/>
    <xf numFmtId="0" fontId="5" fillId="2" borderId="5" xfId="0" applyFont="1" applyFill="1" applyBorder="1"/>
    <xf numFmtId="0" fontId="5" fillId="0" borderId="0" xfId="0" applyFont="1" applyAlignment="1">
      <alignment horizontal="left" vertical="center"/>
    </xf>
    <xf numFmtId="0" fontId="5" fillId="0" borderId="3" xfId="0" applyFont="1" applyBorder="1"/>
    <xf numFmtId="0" fontId="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2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3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17" fontId="4" fillId="0" borderId="6" xfId="0" applyNumberFormat="1" applyFont="1" applyBorder="1" applyAlignment="1">
      <alignment horizontal="center"/>
    </xf>
    <xf numFmtId="0" fontId="5" fillId="0" borderId="34" xfId="0" applyFont="1" applyBorder="1" applyAlignment="1">
      <alignment horizontal="right" vertical="center"/>
    </xf>
    <xf numFmtId="0" fontId="5" fillId="0" borderId="35" xfId="0" applyFont="1" applyBorder="1" applyAlignment="1">
      <alignment horizontal="right" vertical="center"/>
    </xf>
    <xf numFmtId="10" fontId="5" fillId="0" borderId="32" xfId="2" applyNumberFormat="1" applyFont="1" applyBorder="1" applyAlignment="1">
      <alignment horizontal="center"/>
    </xf>
    <xf numFmtId="10" fontId="5" fillId="0" borderId="27" xfId="2" applyNumberFormat="1" applyFont="1" applyBorder="1" applyAlignment="1">
      <alignment horizontal="center"/>
    </xf>
    <xf numFmtId="10" fontId="5" fillId="0" borderId="14" xfId="2" applyNumberFormat="1" applyFont="1" applyBorder="1" applyAlignment="1">
      <alignment horizontal="center"/>
    </xf>
    <xf numFmtId="43" fontId="5" fillId="0" borderId="33" xfId="0" applyNumberFormat="1" applyFont="1" applyBorder="1"/>
    <xf numFmtId="43" fontId="5" fillId="0" borderId="18" xfId="0" applyNumberFormat="1" applyFont="1" applyBorder="1"/>
    <xf numFmtId="10" fontId="5" fillId="0" borderId="0" xfId="0" applyNumberFormat="1" applyFont="1"/>
    <xf numFmtId="43" fontId="5" fillId="0" borderId="0" xfId="0" applyNumberFormat="1" applyFont="1"/>
    <xf numFmtId="43" fontId="5" fillId="0" borderId="12" xfId="1" applyFont="1" applyBorder="1" applyAlignment="1">
      <alignment vertical="center"/>
    </xf>
    <xf numFmtId="43" fontId="5" fillId="0" borderId="12" xfId="1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0" fontId="3" fillId="0" borderId="6" xfId="2" applyNumberFormat="1" applyFont="1" applyBorder="1" applyAlignment="1">
      <alignment horizontal="center"/>
    </xf>
    <xf numFmtId="10" fontId="3" fillId="0" borderId="5" xfId="2" applyNumberFormat="1" applyFont="1" applyBorder="1" applyAlignment="1">
      <alignment horizontal="center"/>
    </xf>
    <xf numFmtId="0" fontId="5" fillId="0" borderId="1" xfId="0" applyFont="1" applyBorder="1"/>
    <xf numFmtId="0" fontId="4" fillId="0" borderId="20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left"/>
    </xf>
    <xf numFmtId="0" fontId="5" fillId="0" borderId="6" xfId="0" applyFont="1" applyBorder="1" applyAlignment="1">
      <alignment horizont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164" fontId="3" fillId="2" borderId="38" xfId="0" applyNumberFormat="1" applyFont="1" applyFill="1" applyBorder="1"/>
    <xf numFmtId="0" fontId="3" fillId="2" borderId="39" xfId="0" applyFont="1" applyFill="1" applyBorder="1"/>
    <xf numFmtId="164" fontId="5" fillId="2" borderId="38" xfId="0" applyNumberFormat="1" applyFont="1" applyFill="1" applyBorder="1" applyAlignment="1">
      <alignment horizontal="center" vertical="center"/>
    </xf>
    <xf numFmtId="164" fontId="5" fillId="2" borderId="32" xfId="0" applyNumberFormat="1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vertical="center"/>
    </xf>
    <xf numFmtId="0" fontId="5" fillId="0" borderId="0" xfId="0" applyFont="1" applyAlignment="1">
      <alignment horizontal="center"/>
    </xf>
    <xf numFmtId="14" fontId="0" fillId="2" borderId="18" xfId="0" applyNumberFormat="1" applyFill="1" applyBorder="1" applyAlignment="1">
      <alignment horizontal="left"/>
    </xf>
    <xf numFmtId="10" fontId="5" fillId="0" borderId="8" xfId="2" applyNumberFormat="1" applyFont="1" applyBorder="1" applyAlignment="1">
      <alignment horizontal="center" vertical="center"/>
    </xf>
    <xf numFmtId="10" fontId="4" fillId="9" borderId="8" xfId="2" applyNumberFormat="1" applyFont="1" applyFill="1" applyBorder="1" applyAlignment="1">
      <alignment horizontal="center" vertical="center"/>
    </xf>
    <xf numFmtId="0" fontId="5" fillId="0" borderId="12" xfId="0" applyFont="1" applyBorder="1" applyAlignment="1">
      <alignment horizontal="left" vertical="center" wrapText="1"/>
    </xf>
    <xf numFmtId="0" fontId="13" fillId="2" borderId="12" xfId="0" applyFont="1" applyFill="1" applyBorder="1" applyAlignment="1">
      <alignment horizontal="center" vertical="center"/>
    </xf>
    <xf numFmtId="49" fontId="13" fillId="2" borderId="12" xfId="0" applyNumberFormat="1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left" vertical="center" wrapText="1"/>
    </xf>
    <xf numFmtId="0" fontId="13" fillId="5" borderId="12" xfId="0" applyFont="1" applyFill="1" applyBorder="1" applyAlignment="1">
      <alignment horizontal="center" vertical="center"/>
    </xf>
    <xf numFmtId="0" fontId="13" fillId="0" borderId="0" xfId="0" applyFont="1"/>
    <xf numFmtId="0" fontId="14" fillId="2" borderId="12" xfId="0" applyFont="1" applyFill="1" applyBorder="1" applyAlignment="1">
      <alignment horizontal="center" vertical="center"/>
    </xf>
    <xf numFmtId="0" fontId="14" fillId="0" borderId="12" xfId="0" applyFont="1" applyBorder="1" applyAlignment="1">
      <alignment horizontal="left" vertical="center" wrapText="1"/>
    </xf>
    <xf numFmtId="0" fontId="14" fillId="0" borderId="12" xfId="0" applyFont="1" applyBorder="1" applyAlignment="1">
      <alignment horizontal="center" vertical="center"/>
    </xf>
    <xf numFmtId="2" fontId="14" fillId="0" borderId="12" xfId="1" applyNumberFormat="1" applyFont="1" applyBorder="1" applyAlignment="1">
      <alignment horizontal="center" vertical="center"/>
    </xf>
    <xf numFmtId="0" fontId="14" fillId="0" borderId="0" xfId="0" applyFont="1"/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43" fontId="13" fillId="5" borderId="12" xfId="1" applyFont="1" applyFill="1" applyBorder="1" applyAlignment="1">
      <alignment horizontal="center" vertical="center"/>
    </xf>
    <xf numFmtId="43" fontId="14" fillId="0" borderId="12" xfId="1" applyFont="1" applyBorder="1" applyAlignment="1">
      <alignment horizontal="center" vertical="center"/>
    </xf>
    <xf numFmtId="43" fontId="5" fillId="0" borderId="0" xfId="1" applyFont="1" applyAlignment="1">
      <alignment horizontal="center" vertical="center"/>
    </xf>
    <xf numFmtId="167" fontId="5" fillId="2" borderId="39" xfId="0" applyNumberFormat="1" applyFont="1" applyFill="1" applyBorder="1" applyAlignment="1">
      <alignment horizontal="center" vertical="center"/>
    </xf>
    <xf numFmtId="164" fontId="5" fillId="2" borderId="0" xfId="0" applyNumberFormat="1" applyFont="1" applyFill="1" applyAlignment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4" fontId="5" fillId="2" borderId="40" xfId="0" applyNumberFormat="1" applyFont="1" applyFill="1" applyBorder="1" applyAlignment="1">
      <alignment horizontal="center" vertical="center"/>
    </xf>
    <xf numFmtId="43" fontId="4" fillId="4" borderId="29" xfId="1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43" fontId="5" fillId="0" borderId="16" xfId="1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/>
    </xf>
    <xf numFmtId="0" fontId="5" fillId="0" borderId="0" xfId="0" applyFont="1" applyAlignment="1">
      <alignment wrapText="1"/>
    </xf>
    <xf numFmtId="0" fontId="0" fillId="2" borderId="15" xfId="0" applyFill="1" applyBorder="1" applyAlignment="1">
      <alignment horizontal="center" vertical="center"/>
    </xf>
    <xf numFmtId="17" fontId="0" fillId="2" borderId="16" xfId="0" applyNumberForma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5" fillId="2" borderId="12" xfId="0" applyFont="1" applyFill="1" applyBorder="1" applyAlignment="1">
      <alignment vertical="center" wrapText="1"/>
    </xf>
    <xf numFmtId="0" fontId="5" fillId="2" borderId="19" xfId="0" applyFont="1" applyFill="1" applyBorder="1" applyAlignment="1">
      <alignment vertical="center" wrapText="1"/>
    </xf>
    <xf numFmtId="0" fontId="9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43" fontId="5" fillId="0" borderId="12" xfId="0" applyNumberFormat="1" applyFont="1" applyBorder="1" applyAlignment="1">
      <alignment horizontal="center" vertical="center"/>
    </xf>
    <xf numFmtId="0" fontId="5" fillId="2" borderId="16" xfId="0" applyFont="1" applyFill="1" applyBorder="1" applyAlignment="1">
      <alignment vertical="center" wrapText="1"/>
    </xf>
    <xf numFmtId="43" fontId="14" fillId="0" borderId="0" xfId="1" applyFont="1" applyBorder="1" applyAlignment="1">
      <alignment horizontal="center" vertical="center"/>
    </xf>
    <xf numFmtId="2" fontId="14" fillId="0" borderId="0" xfId="1" applyNumberFormat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10" fontId="5" fillId="8" borderId="21" xfId="2" applyNumberFormat="1" applyFont="1" applyFill="1" applyBorder="1" applyAlignment="1">
      <alignment vertical="center"/>
    </xf>
    <xf numFmtId="10" fontId="5" fillId="8" borderId="14" xfId="2" applyNumberFormat="1" applyFont="1" applyFill="1" applyBorder="1" applyAlignment="1">
      <alignment vertical="center"/>
    </xf>
    <xf numFmtId="43" fontId="5" fillId="0" borderId="16" xfId="1" applyFont="1" applyBorder="1" applyAlignment="1">
      <alignment vertical="center"/>
    </xf>
    <xf numFmtId="43" fontId="5" fillId="8" borderId="12" xfId="1" applyFont="1" applyFill="1" applyBorder="1" applyAlignment="1">
      <alignment vertical="center"/>
    </xf>
    <xf numFmtId="43" fontId="5" fillId="8" borderId="16" xfId="1" applyFont="1" applyFill="1" applyBorder="1" applyAlignment="1">
      <alignment vertical="center"/>
    </xf>
    <xf numFmtId="43" fontId="4" fillId="0" borderId="19" xfId="1" applyFont="1" applyBorder="1" applyAlignment="1">
      <alignment vertical="center"/>
    </xf>
    <xf numFmtId="10" fontId="5" fillId="8" borderId="21" xfId="0" applyNumberFormat="1" applyFont="1" applyFill="1" applyBorder="1" applyAlignment="1">
      <alignment vertical="center"/>
    </xf>
    <xf numFmtId="43" fontId="5" fillId="0" borderId="12" xfId="0" applyNumberFormat="1" applyFont="1" applyBorder="1" applyAlignment="1">
      <alignment vertical="center"/>
    </xf>
    <xf numFmtId="43" fontId="5" fillId="8" borderId="12" xfId="0" applyNumberFormat="1" applyFont="1" applyFill="1" applyBorder="1" applyAlignment="1">
      <alignment vertical="center"/>
    </xf>
    <xf numFmtId="43" fontId="4" fillId="0" borderId="19" xfId="0" applyNumberFormat="1" applyFont="1" applyBorder="1" applyAlignment="1">
      <alignment vertical="center"/>
    </xf>
    <xf numFmtId="43" fontId="4" fillId="0" borderId="18" xfId="1" applyFont="1" applyBorder="1" applyAlignment="1">
      <alignment vertical="center"/>
    </xf>
    <xf numFmtId="164" fontId="5" fillId="2" borderId="0" xfId="0" applyNumberFormat="1" applyFont="1" applyFill="1" applyAlignment="1">
      <alignment horizontal="center"/>
    </xf>
    <xf numFmtId="167" fontId="5" fillId="2" borderId="39" xfId="0" applyNumberFormat="1" applyFont="1" applyFill="1" applyBorder="1" applyAlignment="1">
      <alignment horizontal="center"/>
    </xf>
    <xf numFmtId="0" fontId="5" fillId="2" borderId="41" xfId="0" applyFont="1" applyFill="1" applyBorder="1" applyAlignment="1">
      <alignment vertical="center" wrapText="1"/>
    </xf>
    <xf numFmtId="0" fontId="5" fillId="0" borderId="41" xfId="0" applyFont="1" applyBorder="1" applyAlignment="1">
      <alignment horizontal="center" vertical="center"/>
    </xf>
    <xf numFmtId="43" fontId="5" fillId="0" borderId="41" xfId="1" applyFont="1" applyBorder="1" applyAlignment="1">
      <alignment horizontal="center" vertical="center"/>
    </xf>
    <xf numFmtId="0" fontId="0" fillId="2" borderId="16" xfId="0" applyFill="1" applyBorder="1" applyAlignment="1">
      <alignment horizontal="left"/>
    </xf>
    <xf numFmtId="43" fontId="5" fillId="0" borderId="14" xfId="1" applyFont="1" applyBorder="1" applyAlignment="1">
      <alignment horizontal="center" vertical="center"/>
    </xf>
    <xf numFmtId="0" fontId="0" fillId="2" borderId="16" xfId="0" applyFill="1" applyBorder="1" applyAlignment="1">
      <alignment wrapText="1"/>
    </xf>
    <xf numFmtId="0" fontId="5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/>
    </xf>
    <xf numFmtId="10" fontId="5" fillId="2" borderId="27" xfId="2" applyNumberFormat="1" applyFont="1" applyFill="1" applyBorder="1" applyAlignment="1">
      <alignment horizontal="center" vertical="center"/>
    </xf>
    <xf numFmtId="10" fontId="5" fillId="2" borderId="12" xfId="2" applyNumberFormat="1" applyFont="1" applyFill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10" fontId="4" fillId="0" borderId="50" xfId="0" applyNumberFormat="1" applyFont="1" applyBorder="1" applyAlignment="1">
      <alignment horizontal="center" vertical="center"/>
    </xf>
    <xf numFmtId="10" fontId="5" fillId="2" borderId="12" xfId="1" applyNumberFormat="1" applyFont="1" applyFill="1" applyBorder="1" applyAlignment="1">
      <alignment horizontal="center" vertical="center"/>
    </xf>
    <xf numFmtId="10" fontId="4" fillId="10" borderId="12" xfId="0" applyNumberFormat="1" applyFont="1" applyFill="1" applyBorder="1" applyAlignment="1">
      <alignment horizontal="center" vertical="center"/>
    </xf>
    <xf numFmtId="165" fontId="5" fillId="0" borderId="0" xfId="0" applyNumberFormat="1" applyFont="1"/>
    <xf numFmtId="0" fontId="5" fillId="9" borderId="8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left" vertical="center" wrapText="1"/>
    </xf>
    <xf numFmtId="43" fontId="5" fillId="2" borderId="0" xfId="1" applyFont="1" applyFill="1" applyBorder="1" applyAlignment="1">
      <alignment horizontal="center" vertical="center"/>
    </xf>
    <xf numFmtId="43" fontId="5" fillId="0" borderId="3" xfId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5" borderId="0" xfId="0" applyFont="1" applyFill="1" applyAlignment="1">
      <alignment horizontal="left" vertical="center"/>
    </xf>
    <xf numFmtId="0" fontId="4" fillId="5" borderId="2" xfId="0" applyFont="1" applyFill="1" applyBorder="1" applyAlignment="1">
      <alignment horizontal="left"/>
    </xf>
    <xf numFmtId="0" fontId="4" fillId="5" borderId="0" xfId="0" applyFont="1" applyFill="1" applyAlignment="1">
      <alignment horizontal="left"/>
    </xf>
    <xf numFmtId="0" fontId="5" fillId="0" borderId="0" xfId="0" applyFont="1" applyAlignment="1">
      <alignment horizontal="left"/>
    </xf>
    <xf numFmtId="0" fontId="5" fillId="0" borderId="9" xfId="0" applyFont="1" applyBorder="1" applyAlignment="1">
      <alignment horizontal="left" wrapText="1"/>
    </xf>
    <xf numFmtId="0" fontId="5" fillId="0" borderId="10" xfId="0" applyFont="1" applyBorder="1" applyAlignment="1">
      <alignment horizontal="left" wrapText="1"/>
    </xf>
    <xf numFmtId="0" fontId="5" fillId="0" borderId="11" xfId="0" applyFont="1" applyBorder="1" applyAlignment="1">
      <alignment horizontal="left" wrapText="1"/>
    </xf>
    <xf numFmtId="0" fontId="5" fillId="0" borderId="4" xfId="0" applyFont="1" applyBorder="1" applyAlignment="1">
      <alignment horizontal="left" wrapText="1"/>
    </xf>
    <xf numFmtId="0" fontId="5" fillId="0" borderId="1" xfId="0" applyFont="1" applyBorder="1" applyAlignment="1">
      <alignment horizontal="left" wrapText="1"/>
    </xf>
    <xf numFmtId="0" fontId="5" fillId="0" borderId="5" xfId="0" applyFont="1" applyBorder="1" applyAlignment="1">
      <alignment horizontal="left" wrapText="1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0" borderId="1" xfId="0" applyFont="1" applyBorder="1" applyAlignment="1">
      <alignment horizontal="left" vertical="center"/>
    </xf>
    <xf numFmtId="165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9" borderId="8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3" xfId="0" applyFont="1" applyBorder="1" applyAlignment="1">
      <alignment horizontal="left"/>
    </xf>
    <xf numFmtId="0" fontId="5" fillId="3" borderId="4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/>
    </xf>
    <xf numFmtId="0" fontId="5" fillId="3" borderId="5" xfId="0" applyFont="1" applyFill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8" fillId="0" borderId="30" xfId="3" applyFont="1" applyBorder="1" applyAlignment="1">
      <alignment horizontal="center"/>
    </xf>
    <xf numFmtId="0" fontId="5" fillId="0" borderId="8" xfId="0" applyFont="1" applyBorder="1" applyAlignment="1">
      <alignment horizontal="left" vertical="center"/>
    </xf>
    <xf numFmtId="10" fontId="5" fillId="2" borderId="8" xfId="2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left" vertical="top"/>
    </xf>
    <xf numFmtId="0" fontId="5" fillId="0" borderId="0" xfId="0" applyFont="1" applyAlignment="1">
      <alignment horizontal="left" vertical="top"/>
    </xf>
    <xf numFmtId="0" fontId="5" fillId="0" borderId="3" xfId="0" applyFont="1" applyBorder="1" applyAlignment="1">
      <alignment horizontal="left" vertical="top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/>
    </xf>
    <xf numFmtId="0" fontId="3" fillId="7" borderId="28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center"/>
    </xf>
    <xf numFmtId="0" fontId="3" fillId="7" borderId="29" xfId="0" applyFont="1" applyFill="1" applyBorder="1" applyAlignment="1">
      <alignment horizontal="center"/>
    </xf>
    <xf numFmtId="0" fontId="4" fillId="4" borderId="28" xfId="0" applyFont="1" applyFill="1" applyBorder="1" applyAlignment="1">
      <alignment horizontal="left" vertical="center"/>
    </xf>
    <xf numFmtId="0" fontId="4" fillId="4" borderId="24" xfId="0" applyFont="1" applyFill="1" applyBorder="1" applyAlignment="1">
      <alignment horizontal="left" vertical="center"/>
    </xf>
    <xf numFmtId="165" fontId="5" fillId="0" borderId="1" xfId="0" applyNumberFormat="1" applyFont="1" applyBorder="1" applyAlignment="1">
      <alignment horizontal="left"/>
    </xf>
    <xf numFmtId="0" fontId="4" fillId="5" borderId="2" xfId="0" applyFont="1" applyFill="1" applyBorder="1" applyAlignment="1">
      <alignment horizontal="left" vertical="center"/>
    </xf>
    <xf numFmtId="0" fontId="4" fillId="5" borderId="39" xfId="0" applyFont="1" applyFill="1" applyBorder="1" applyAlignment="1">
      <alignment horizontal="left" vertical="center"/>
    </xf>
    <xf numFmtId="0" fontId="15" fillId="0" borderId="0" xfId="0" applyFont="1" applyAlignment="1">
      <alignment horizontal="left"/>
    </xf>
    <xf numFmtId="0" fontId="5" fillId="0" borderId="1" xfId="0" applyFont="1" applyBorder="1" applyAlignment="1">
      <alignment horizontal="center"/>
    </xf>
    <xf numFmtId="165" fontId="15" fillId="0" borderId="0" xfId="0" applyNumberFormat="1" applyFont="1" applyAlignment="1">
      <alignment horizontal="left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4" borderId="22" xfId="0" applyFont="1" applyFill="1" applyBorder="1" applyAlignment="1">
      <alignment horizontal="left"/>
    </xf>
    <xf numFmtId="0" fontId="4" fillId="4" borderId="23" xfId="0" applyFont="1" applyFill="1" applyBorder="1" applyAlignment="1">
      <alignment horizontal="left"/>
    </xf>
    <xf numFmtId="0" fontId="4" fillId="4" borderId="31" xfId="0" applyFont="1" applyFill="1" applyBorder="1" applyAlignment="1">
      <alignment horizontal="left"/>
    </xf>
    <xf numFmtId="0" fontId="5" fillId="6" borderId="28" xfId="0" applyFont="1" applyFill="1" applyBorder="1" applyAlignment="1">
      <alignment horizontal="center"/>
    </xf>
    <xf numFmtId="0" fontId="5" fillId="6" borderId="24" xfId="0" applyFont="1" applyFill="1" applyBorder="1" applyAlignment="1">
      <alignment horizontal="center"/>
    </xf>
    <xf numFmtId="0" fontId="5" fillId="6" borderId="29" xfId="0" applyFont="1" applyFill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5" fillId="9" borderId="48" xfId="0" applyFont="1" applyFill="1" applyBorder="1" applyAlignment="1">
      <alignment horizontal="center" vertical="center"/>
    </xf>
    <xf numFmtId="0" fontId="5" fillId="9" borderId="51" xfId="0" applyFont="1" applyFill="1" applyBorder="1" applyAlignment="1">
      <alignment horizontal="center" vertical="center"/>
    </xf>
    <xf numFmtId="0" fontId="5" fillId="9" borderId="49" xfId="0" applyFont="1" applyFill="1" applyBorder="1" applyAlignment="1">
      <alignment horizontal="center" vertical="center"/>
    </xf>
    <xf numFmtId="0" fontId="5" fillId="9" borderId="46" xfId="0" applyFont="1" applyFill="1" applyBorder="1" applyAlignment="1">
      <alignment horizontal="center" vertical="center"/>
    </xf>
    <xf numFmtId="0" fontId="5" fillId="9" borderId="23" xfId="0" applyFont="1" applyFill="1" applyBorder="1" applyAlignment="1">
      <alignment horizontal="center" vertical="center"/>
    </xf>
    <xf numFmtId="0" fontId="5" fillId="9" borderId="47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left" vertical="center" wrapText="1"/>
    </xf>
    <xf numFmtId="0" fontId="5" fillId="2" borderId="49" xfId="0" applyFont="1" applyFill="1" applyBorder="1" applyAlignment="1">
      <alignment horizontal="left" vertical="center" wrapText="1"/>
    </xf>
    <xf numFmtId="0" fontId="4" fillId="0" borderId="48" xfId="0" applyFont="1" applyBorder="1" applyAlignment="1">
      <alignment horizontal="right" vertical="center" wrapText="1"/>
    </xf>
    <xf numFmtId="0" fontId="4" fillId="0" borderId="49" xfId="0" applyFont="1" applyBorder="1" applyAlignment="1">
      <alignment horizontal="right" vertical="center" wrapText="1"/>
    </xf>
    <xf numFmtId="0" fontId="3" fillId="7" borderId="46" xfId="0" applyFont="1" applyFill="1" applyBorder="1" applyAlignment="1">
      <alignment horizontal="center"/>
    </xf>
    <xf numFmtId="0" fontId="3" fillId="7" borderId="23" xfId="0" applyFont="1" applyFill="1" applyBorder="1" applyAlignment="1">
      <alignment horizontal="center"/>
    </xf>
    <xf numFmtId="0" fontId="3" fillId="7" borderId="47" xfId="0" applyFont="1" applyFill="1" applyBorder="1" applyAlignment="1">
      <alignment horizontal="center"/>
    </xf>
    <xf numFmtId="0" fontId="4" fillId="10" borderId="52" xfId="0" applyFont="1" applyFill="1" applyBorder="1" applyAlignment="1">
      <alignment horizontal="right" vertical="center" wrapText="1"/>
    </xf>
    <xf numFmtId="0" fontId="4" fillId="10" borderId="53" xfId="0" applyFont="1" applyFill="1" applyBorder="1" applyAlignment="1">
      <alignment horizontal="right" vertical="center" wrapText="1"/>
    </xf>
    <xf numFmtId="0" fontId="4" fillId="10" borderId="33" xfId="0" applyFont="1" applyFill="1" applyBorder="1" applyAlignment="1">
      <alignment horizontal="right" vertical="center" wrapText="1"/>
    </xf>
    <xf numFmtId="0" fontId="5" fillId="8" borderId="9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13" xfId="0" applyFont="1" applyFill="1" applyBorder="1" applyAlignment="1">
      <alignment horizontal="right" vertical="center"/>
    </xf>
    <xf numFmtId="0" fontId="5" fillId="8" borderId="21" xfId="0" applyFont="1" applyFill="1" applyBorder="1" applyAlignment="1">
      <alignment horizontal="right" vertical="center"/>
    </xf>
    <xf numFmtId="0" fontId="5" fillId="0" borderId="15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8" borderId="15" xfId="0" applyFont="1" applyFill="1" applyBorder="1" applyAlignment="1">
      <alignment horizontal="right" vertical="center"/>
    </xf>
    <xf numFmtId="0" fontId="5" fillId="8" borderId="12" xfId="0" applyFont="1" applyFill="1" applyBorder="1" applyAlignment="1">
      <alignment horizontal="right" vertical="center"/>
    </xf>
    <xf numFmtId="0" fontId="4" fillId="0" borderId="17" xfId="0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5" fillId="7" borderId="28" xfId="0" applyFont="1" applyFill="1" applyBorder="1" applyAlignment="1">
      <alignment horizontal="center"/>
    </xf>
    <xf numFmtId="0" fontId="5" fillId="7" borderId="24" xfId="0" applyFont="1" applyFill="1" applyBorder="1" applyAlignment="1">
      <alignment horizontal="center"/>
    </xf>
    <xf numFmtId="0" fontId="5" fillId="7" borderId="10" xfId="0" applyFont="1" applyFill="1" applyBorder="1" applyAlignment="1">
      <alignment horizontal="center"/>
    </xf>
    <xf numFmtId="0" fontId="5" fillId="7" borderId="11" xfId="0" applyFont="1" applyFill="1" applyBorder="1" applyAlignment="1">
      <alignment horizontal="center"/>
    </xf>
    <xf numFmtId="168" fontId="4" fillId="0" borderId="10" xfId="0" applyNumberFormat="1" applyFont="1" applyBorder="1" applyAlignment="1">
      <alignment horizontal="center" vertical="center"/>
    </xf>
    <xf numFmtId="0" fontId="4" fillId="8" borderId="28" xfId="0" applyFont="1" applyFill="1" applyBorder="1" applyAlignment="1">
      <alignment horizontal="center" vertical="center"/>
    </xf>
    <xf numFmtId="0" fontId="4" fillId="8" borderId="29" xfId="0" applyFont="1" applyFill="1" applyBorder="1" applyAlignment="1">
      <alignment horizontal="left" vertical="center" wrapText="1"/>
    </xf>
    <xf numFmtId="0" fontId="4" fillId="8" borderId="8" xfId="0" applyFont="1" applyFill="1" applyBorder="1" applyAlignment="1">
      <alignment horizontal="left" vertical="center" wrapText="1"/>
    </xf>
    <xf numFmtId="0" fontId="4" fillId="8" borderId="28" xfId="0" applyFont="1" applyFill="1" applyBorder="1" applyAlignment="1">
      <alignment horizontal="left" vertical="center" wrapText="1"/>
    </xf>
    <xf numFmtId="43" fontId="4" fillId="8" borderId="29" xfId="1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left" vertical="center" wrapText="1"/>
    </xf>
    <xf numFmtId="0" fontId="5" fillId="8" borderId="8" xfId="0" applyFont="1" applyFill="1" applyBorder="1" applyAlignment="1">
      <alignment horizontal="left" vertical="center" wrapText="1"/>
    </xf>
    <xf numFmtId="0" fontId="5" fillId="8" borderId="28" xfId="0" applyFont="1" applyFill="1" applyBorder="1" applyAlignment="1">
      <alignment horizontal="left" vertical="center" wrapText="1"/>
    </xf>
    <xf numFmtId="43" fontId="5" fillId="8" borderId="29" xfId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29" xfId="0" applyFont="1" applyBorder="1" applyAlignment="1">
      <alignment horizontal="center" vertical="center"/>
    </xf>
    <xf numFmtId="0" fontId="15" fillId="0" borderId="0" xfId="0" applyFont="1" applyAlignment="1">
      <alignment horizontal="left" wrapText="1"/>
    </xf>
    <xf numFmtId="0" fontId="5" fillId="4" borderId="22" xfId="0" applyFont="1" applyFill="1" applyBorder="1" applyAlignment="1">
      <alignment horizontal="left" vertical="center"/>
    </xf>
    <xf numFmtId="0" fontId="5" fillId="4" borderId="23" xfId="0" applyFont="1" applyFill="1" applyBorder="1" applyAlignment="1">
      <alignment horizontal="left" vertical="center"/>
    </xf>
    <xf numFmtId="0" fontId="5" fillId="4" borderId="47" xfId="0" applyFont="1" applyFill="1" applyBorder="1" applyAlignment="1">
      <alignment horizontal="left" vertical="center"/>
    </xf>
    <xf numFmtId="43" fontId="4" fillId="4" borderId="21" xfId="1" applyFont="1" applyFill="1" applyBorder="1"/>
    <xf numFmtId="0" fontId="4" fillId="4" borderId="21" xfId="0" applyFont="1" applyFill="1" applyBorder="1" applyAlignment="1">
      <alignment horizontal="center"/>
    </xf>
    <xf numFmtId="0" fontId="4" fillId="4" borderId="14" xfId="0" applyFont="1" applyFill="1" applyBorder="1" applyAlignment="1">
      <alignment horizontal="center"/>
    </xf>
    <xf numFmtId="10" fontId="5" fillId="0" borderId="12" xfId="2" applyNumberFormat="1" applyFont="1" applyBorder="1" applyAlignment="1">
      <alignment horizontal="center" vertical="center"/>
    </xf>
    <xf numFmtId="10" fontId="4" fillId="0" borderId="16" xfId="0" applyNumberFormat="1" applyFont="1" applyBorder="1" applyAlignment="1">
      <alignment horizontal="center" vertical="center"/>
    </xf>
  </cellXfs>
  <cellStyles count="10">
    <cellStyle name="Normal" xfId="0" builtinId="0"/>
    <cellStyle name="Normal 2" xfId="3" xr:uid="{D3226BBD-9B4E-4487-B03B-F2D8FAF93CE7}"/>
    <cellStyle name="Normal 2 2" xfId="8" xr:uid="{3D160D45-2CA4-4548-9E36-B026CD12D5BC}"/>
    <cellStyle name="Normal 2 3" xfId="7" xr:uid="{40DCA032-3A60-4525-92D6-71A1F8FFBF1B}"/>
    <cellStyle name="Normal 3" xfId="4" xr:uid="{A6BCF416-F0B5-4EC3-BEBC-14DA97E3379E}"/>
    <cellStyle name="Normal 4" xfId="6" xr:uid="{F2A7BEB3-FE10-4A32-95AF-DE163105CA2E}"/>
    <cellStyle name="Porcentagem" xfId="2" builtinId="5"/>
    <cellStyle name="Vírgula" xfId="1" builtinId="3"/>
    <cellStyle name="Vírgula 2" xfId="5" xr:uid="{FFDCC01A-CB1D-40A9-8096-0A42F2238741}"/>
    <cellStyle name="Vírgula 3" xfId="9" xr:uid="{6DEA14B9-C98D-4372-AF89-C819B46429D7}"/>
  </cellStyles>
  <dxfs count="54"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  <dxf>
      <font>
        <b/>
        <i val="0"/>
      </font>
      <fill>
        <patternFill>
          <bgColor theme="0" tint="-0.24994659260841701"/>
        </patternFill>
      </fill>
    </dxf>
  </dxfs>
  <tableStyles count="0" defaultTableStyle="TableStyleMedium2" defaultPivotStyle="PivotStyleLight16"/>
  <colors>
    <mruColors>
      <color rgb="FFFFFF99"/>
      <color rgb="FFFF9933"/>
      <color rgb="FFCCCC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PROJETOS\CAIXA\PLANILHA_MULTIPLA\V3_06\PM%203.06.xlsm" TargetMode="External"/><Relationship Id="rId1" Type="http://schemas.openxmlformats.org/officeDocument/2006/relationships/externalLinkPath" Target="file:///E:\PROJETOS\CAIXA\PLANILHA_MULTIPLA\V3_06\PM%203.06.xlsm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6effeeb9cadcbd7c/ARQUIVOS/2025/SDA/CRAS/Documentos%20em%20Elabora&#231;&#227;o/PLANILHA%20BASE%20LICITA&#199;&#195;O%20-%20Cras.xlsx" TargetMode="External"/><Relationship Id="rId1" Type="http://schemas.openxmlformats.org/officeDocument/2006/relationships/externalLinkPath" Target="/6effeeb9cadcbd7c/ARQUIVOS/2025/SDA/CRAS/Documentos%20em%20Elabora&#231;&#227;o/PLANILHA%20BASE%20LICITA&#199;&#195;O%20-%20Cras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6effeeb9cadcbd7c/ARQUIVOS/2026/SDA/Espa&#231;o%20Comunit&#225;rio/Documentos%20em%20Elabora&#231;&#227;o/PLANILHA%20BASE%20LICITA&#199;&#195;O%20-%20ESPA&#199;O%20COMUNIT&#193;RIO.xlsx" TargetMode="External"/><Relationship Id="rId1" Type="http://schemas.openxmlformats.org/officeDocument/2006/relationships/externalLinkPath" Target="/6effeeb9cadcbd7c/ARQUIVOS/2026/SDA/Espa&#231;o%20Comunit&#225;rio/Documentos%20em%20Elabora&#231;&#227;o/PLANILHA%20BASE%20LICITA&#199;&#195;O%20-%20ESPA&#199;O%20COMUNIT&#193;RIO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6effeeb9cadcbd7c/ARQUIVOS/2025/SDA/CRAS/Refer&#234;ncia%2009-2025.xlsm" TargetMode="External"/><Relationship Id="rId1" Type="http://schemas.openxmlformats.org/officeDocument/2006/relationships/externalLinkPath" Target="/6effeeb9cadcbd7c/ARQUIVOS/2025/SDA/CRAS/Documentos%20em%20Elabora&#231;&#227;o/Refer&#234;ncia%2009-2025.xlsm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6effeeb9cadcbd7c/ARQUIVOS/2026/SDA/Escola%20Ind&#237;gena/Refer&#234;ncia%2001-2026.xlsm" TargetMode="External"/><Relationship Id="rId1" Type="http://schemas.openxmlformats.org/officeDocument/2006/relationships/externalLinkPath" Target="/6effeeb9cadcbd7c/ARQUIVOS/2026/SDA/Espa&#231;o%20Comunit&#225;rio/Documentos%20em%20Elabora&#231;&#227;o/Refer&#234;ncia%2001-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3">
          <cell r="A3" t="b">
            <v>0</v>
          </cell>
        </row>
      </sheetData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COMPOSIÇÃO"/>
      <sheetName val="BDI"/>
      <sheetName val="ORÇAMENTO"/>
      <sheetName val="CÁLCULO"/>
      <sheetName val="CRONO"/>
      <sheetName val="ABC"/>
      <sheetName val="RELEVÂNCIA"/>
    </sheetNames>
    <sheetDataSet>
      <sheetData sheetId="0">
        <row r="5">
          <cell r="C5" t="str">
            <v>SDA.258</v>
          </cell>
        </row>
        <row r="6">
          <cell r="C6" t="str">
            <v>A</v>
          </cell>
        </row>
        <row r="14">
          <cell r="B14"/>
        </row>
        <row r="17">
          <cell r="C17" t="str">
            <v>CLAUDIO EDUARDO BARBOSA CUNHA</v>
          </cell>
        </row>
        <row r="18">
          <cell r="C18">
            <v>2618350774</v>
          </cell>
        </row>
        <row r="19">
          <cell r="C19" t="str">
            <v>PA20251426821</v>
          </cell>
        </row>
        <row r="20">
          <cell r="C20" t="str">
            <v>SÃO DOMINGOS DO ARAGUAIA/PA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COMPOSIÇÃO"/>
      <sheetName val="BDI"/>
      <sheetName val="ORÇAMENTO"/>
      <sheetName val="CÁLCULO"/>
      <sheetName val="ENCARGOS"/>
      <sheetName val="CRONO"/>
      <sheetName val="ABC"/>
      <sheetName val="RELEVÂNCIA"/>
    </sheetNames>
    <sheetDataSet>
      <sheetData sheetId="0">
        <row r="3">
          <cell r="C3" t="str">
            <v>CONSTRUÇÃO DE CAMPO DE FUTEBOL COM GRAMA SINTÉTICA, MEIA QUADRA DE BASQUETE, PARQUINHO INFANTIL E PISTA DE CAMINHADA (TIPO A)</v>
          </cell>
        </row>
        <row r="7">
          <cell r="C7">
            <v>46091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alitico"/>
      <sheetName val="NOV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>
        <row r="1">
          <cell r="X1" t="str">
            <v>Composição</v>
          </cell>
        </row>
        <row r="2">
          <cell r="X2" t="str">
            <v>Cotação</v>
          </cell>
        </row>
        <row r="3">
          <cell r="X3" t="str">
            <v>SINAPI-I</v>
          </cell>
        </row>
        <row r="4">
          <cell r="X4" t="str">
            <v>SINAPI</v>
          </cell>
        </row>
        <row r="5">
          <cell r="X5" t="str">
            <v>SEOP</v>
          </cell>
        </row>
      </sheetData>
      <sheetData sheetId="4"/>
      <sheetData sheetId="5"/>
      <sheetData sheetId="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nalitico"/>
      <sheetName val="NOVO"/>
      <sheetName val="Banco"/>
      <sheetName val="Composições"/>
      <sheetName val="Cotações"/>
      <sheetName val="Relatórios"/>
      <sheetName val="Busca"/>
    </sheetNames>
    <sheetDataSet>
      <sheetData sheetId="0" refreshError="1"/>
      <sheetData sheetId="1" refreshError="1"/>
      <sheetData sheetId="2"/>
      <sheetData sheetId="3">
        <row r="1">
          <cell r="X1" t="str">
            <v>Composição</v>
          </cell>
        </row>
        <row r="2">
          <cell r="X2" t="str">
            <v>Cotação</v>
          </cell>
        </row>
        <row r="3">
          <cell r="X3" t="str">
            <v>SINAPI-I</v>
          </cell>
        </row>
        <row r="4">
          <cell r="X4" t="str">
            <v>SINAPI</v>
          </cell>
        </row>
      </sheetData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98F364-F4ED-4A70-A4B6-9E58773D4E48}">
  <dimension ref="B2:C20"/>
  <sheetViews>
    <sheetView workbookViewId="0">
      <selection activeCell="E14" sqref="E14"/>
    </sheetView>
  </sheetViews>
  <sheetFormatPr defaultRowHeight="14.4" x14ac:dyDescent="0.3"/>
  <cols>
    <col min="2" max="2" width="22.88671875" customWidth="1"/>
    <col min="3" max="3" width="75.88671875" customWidth="1"/>
  </cols>
  <sheetData>
    <row r="2" spans="2:3" x14ac:dyDescent="0.3">
      <c r="B2" s="167" t="s">
        <v>17</v>
      </c>
      <c r="C2" s="168"/>
    </row>
    <row r="3" spans="2:3" x14ac:dyDescent="0.3">
      <c r="B3" s="16" t="s">
        <v>13</v>
      </c>
      <c r="C3" s="145" t="s">
        <v>224</v>
      </c>
    </row>
    <row r="4" spans="2:3" x14ac:dyDescent="0.3">
      <c r="B4" s="16" t="s">
        <v>18</v>
      </c>
      <c r="C4" s="17" t="s">
        <v>225</v>
      </c>
    </row>
    <row r="5" spans="2:3" x14ac:dyDescent="0.3">
      <c r="B5" s="16" t="s">
        <v>14</v>
      </c>
      <c r="C5" s="17" t="s">
        <v>226</v>
      </c>
    </row>
    <row r="6" spans="2:3" x14ac:dyDescent="0.3">
      <c r="B6" s="16" t="s">
        <v>15</v>
      </c>
      <c r="C6" s="17" t="s">
        <v>213</v>
      </c>
    </row>
    <row r="7" spans="2:3" x14ac:dyDescent="0.3">
      <c r="B7" s="18" t="s">
        <v>16</v>
      </c>
      <c r="C7" s="84">
        <v>46113</v>
      </c>
    </row>
    <row r="9" spans="2:3" x14ac:dyDescent="0.3">
      <c r="B9" s="167" t="s">
        <v>19</v>
      </c>
      <c r="C9" s="168"/>
    </row>
    <row r="10" spans="2:3" x14ac:dyDescent="0.3">
      <c r="B10" s="23" t="s">
        <v>20</v>
      </c>
      <c r="C10" s="24" t="s">
        <v>21</v>
      </c>
    </row>
    <row r="11" spans="2:3" x14ac:dyDescent="0.3">
      <c r="B11" s="113" t="s">
        <v>94</v>
      </c>
      <c r="C11" s="114">
        <v>46023</v>
      </c>
    </row>
    <row r="12" spans="2:3" x14ac:dyDescent="0.3">
      <c r="B12" s="113" t="s">
        <v>130</v>
      </c>
      <c r="C12" s="114">
        <v>45931</v>
      </c>
    </row>
    <row r="13" spans="2:3" x14ac:dyDescent="0.3">
      <c r="B13" s="113"/>
      <c r="C13" s="114"/>
    </row>
    <row r="14" spans="2:3" x14ac:dyDescent="0.3">
      <c r="B14" s="115"/>
      <c r="C14" s="116"/>
    </row>
    <row r="16" spans="2:3" x14ac:dyDescent="0.3">
      <c r="B16" s="167" t="s">
        <v>37</v>
      </c>
      <c r="C16" s="168"/>
    </row>
    <row r="17" spans="2:3" x14ac:dyDescent="0.3">
      <c r="B17" s="16" t="s">
        <v>33</v>
      </c>
      <c r="C17" s="17" t="s">
        <v>126</v>
      </c>
    </row>
    <row r="18" spans="2:3" x14ac:dyDescent="0.3">
      <c r="B18" s="16" t="s">
        <v>34</v>
      </c>
      <c r="C18" s="143">
        <v>2618350774</v>
      </c>
    </row>
    <row r="19" spans="2:3" x14ac:dyDescent="0.3">
      <c r="B19" s="16" t="s">
        <v>35</v>
      </c>
      <c r="C19" s="17"/>
    </row>
    <row r="20" spans="2:3" x14ac:dyDescent="0.3">
      <c r="B20" s="18" t="s">
        <v>36</v>
      </c>
      <c r="C20" s="19" t="s">
        <v>95</v>
      </c>
    </row>
  </sheetData>
  <mergeCells count="3">
    <mergeCell ref="B2:C2"/>
    <mergeCell ref="B9:C9"/>
    <mergeCell ref="B16:C16"/>
  </mergeCells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CE8275-02A0-4C44-989B-798E7DA01CE0}">
  <dimension ref="A2:G25"/>
  <sheetViews>
    <sheetView showGridLines="0" view="pageBreakPreview" zoomScale="85" zoomScaleNormal="70" zoomScaleSheetLayoutView="85" workbookViewId="0">
      <pane ySplit="4" topLeftCell="A5" activePane="bottomLeft" state="frozen"/>
      <selection pane="bottomLeft" activeCell="N13" sqref="N13"/>
    </sheetView>
  </sheetViews>
  <sheetFormatPr defaultColWidth="8.88671875" defaultRowHeight="13.2" x14ac:dyDescent="0.25"/>
  <cols>
    <col min="1" max="1" width="10.44140625" style="49" customWidth="1"/>
    <col min="2" max="2" width="11.33203125" style="49" customWidth="1"/>
    <col min="3" max="3" width="59.44140625" style="49" customWidth="1"/>
    <col min="4" max="4" width="9.109375" style="49" bestFit="1" customWidth="1"/>
    <col min="5" max="5" width="9.109375" style="49" customWidth="1"/>
    <col min="6" max="7" width="13.109375" style="49" customWidth="1"/>
    <col min="8" max="16384" width="8.88671875" style="3"/>
  </cols>
  <sheetData>
    <row r="2" spans="1:7" x14ac:dyDescent="0.25">
      <c r="A2" s="173" t="s">
        <v>90</v>
      </c>
      <c r="B2" s="173"/>
      <c r="C2" s="173"/>
      <c r="D2" s="173"/>
      <c r="E2" s="173"/>
      <c r="F2" s="173"/>
      <c r="G2" s="173"/>
    </row>
    <row r="3" spans="1:7" x14ac:dyDescent="0.25">
      <c r="A3" s="98"/>
      <c r="B3" s="98"/>
      <c r="C3" s="98"/>
      <c r="D3" s="98"/>
      <c r="E3" s="98"/>
      <c r="F3" s="98" t="s">
        <v>89</v>
      </c>
      <c r="G3" s="98" t="s">
        <v>89</v>
      </c>
    </row>
    <row r="4" spans="1:7" x14ac:dyDescent="0.25">
      <c r="A4" s="98" t="s">
        <v>83</v>
      </c>
      <c r="B4" s="98" t="s">
        <v>2</v>
      </c>
      <c r="C4" s="99" t="s">
        <v>84</v>
      </c>
      <c r="D4" s="98" t="s">
        <v>85</v>
      </c>
      <c r="E4" s="98" t="s">
        <v>86</v>
      </c>
      <c r="F4" s="98" t="s">
        <v>87</v>
      </c>
      <c r="G4" s="98" t="s">
        <v>88</v>
      </c>
    </row>
    <row r="5" spans="1:7" s="92" customFormat="1" ht="36" x14ac:dyDescent="0.25">
      <c r="A5" s="88" t="s">
        <v>66</v>
      </c>
      <c r="B5" s="89" t="s">
        <v>102</v>
      </c>
      <c r="C5" s="90" t="s">
        <v>129</v>
      </c>
      <c r="D5" s="88" t="s">
        <v>97</v>
      </c>
      <c r="E5" s="91"/>
      <c r="F5" s="100">
        <v>8438.3200000000015</v>
      </c>
      <c r="G5" s="91">
        <v>8582.6</v>
      </c>
    </row>
    <row r="6" spans="1:7" s="97" customFormat="1" ht="45.6" x14ac:dyDescent="0.2">
      <c r="A6" s="93" t="s">
        <v>94</v>
      </c>
      <c r="B6" s="93">
        <v>5826</v>
      </c>
      <c r="C6" s="94" t="s">
        <v>140</v>
      </c>
      <c r="D6" s="95" t="s">
        <v>104</v>
      </c>
      <c r="E6" s="93">
        <v>16</v>
      </c>
      <c r="F6" s="101">
        <v>67.260000000000005</v>
      </c>
      <c r="G6" s="96">
        <v>69.05</v>
      </c>
    </row>
    <row r="7" spans="1:7" s="97" customFormat="1" ht="45.6" x14ac:dyDescent="0.2">
      <c r="A7" s="93" t="s">
        <v>94</v>
      </c>
      <c r="B7" s="93">
        <v>5824</v>
      </c>
      <c r="C7" s="94" t="s">
        <v>141</v>
      </c>
      <c r="D7" s="95" t="s">
        <v>103</v>
      </c>
      <c r="E7" s="93">
        <v>4</v>
      </c>
      <c r="F7" s="101">
        <v>231.93</v>
      </c>
      <c r="G7" s="96">
        <v>233.72</v>
      </c>
    </row>
    <row r="8" spans="1:7" s="97" customFormat="1" ht="34.200000000000003" x14ac:dyDescent="0.2">
      <c r="A8" s="93" t="s">
        <v>94</v>
      </c>
      <c r="B8" s="93">
        <v>91032</v>
      </c>
      <c r="C8" s="94" t="s">
        <v>142</v>
      </c>
      <c r="D8" s="95" t="s">
        <v>104</v>
      </c>
      <c r="E8" s="93">
        <v>16</v>
      </c>
      <c r="F8" s="101">
        <v>73.58</v>
      </c>
      <c r="G8" s="96">
        <v>75.37</v>
      </c>
    </row>
    <row r="9" spans="1:7" s="97" customFormat="1" ht="34.200000000000003" x14ac:dyDescent="0.2">
      <c r="A9" s="93" t="s">
        <v>94</v>
      </c>
      <c r="B9" s="93">
        <v>91031</v>
      </c>
      <c r="C9" s="94" t="s">
        <v>143</v>
      </c>
      <c r="D9" s="95" t="s">
        <v>103</v>
      </c>
      <c r="E9" s="93">
        <v>4</v>
      </c>
      <c r="F9" s="101">
        <v>277.7</v>
      </c>
      <c r="G9" s="96">
        <v>279.49</v>
      </c>
    </row>
    <row r="10" spans="1:7" s="97" customFormat="1" ht="45.6" x14ac:dyDescent="0.2">
      <c r="A10" s="93" t="s">
        <v>94</v>
      </c>
      <c r="B10" s="93">
        <v>5930</v>
      </c>
      <c r="C10" s="94" t="s">
        <v>144</v>
      </c>
      <c r="D10" s="95" t="s">
        <v>104</v>
      </c>
      <c r="E10" s="93">
        <v>16</v>
      </c>
      <c r="F10" s="101">
        <v>78.78</v>
      </c>
      <c r="G10" s="96">
        <v>80.819999999999993</v>
      </c>
    </row>
    <row r="11" spans="1:7" s="97" customFormat="1" ht="45.6" x14ac:dyDescent="0.2">
      <c r="A11" s="93" t="s">
        <v>94</v>
      </c>
      <c r="B11" s="93">
        <v>5928</v>
      </c>
      <c r="C11" s="94" t="s">
        <v>145</v>
      </c>
      <c r="D11" s="95" t="s">
        <v>103</v>
      </c>
      <c r="E11" s="93">
        <v>4</v>
      </c>
      <c r="F11" s="101">
        <v>295.2</v>
      </c>
      <c r="G11" s="96">
        <v>297.24</v>
      </c>
    </row>
    <row r="12" spans="1:7" s="97" customFormat="1" ht="34.200000000000003" x14ac:dyDescent="0.2">
      <c r="A12" s="93" t="s">
        <v>94</v>
      </c>
      <c r="B12" s="93">
        <v>89279</v>
      </c>
      <c r="C12" s="94" t="s">
        <v>146</v>
      </c>
      <c r="D12" s="95" t="s">
        <v>104</v>
      </c>
      <c r="E12" s="93">
        <v>4</v>
      </c>
      <c r="F12" s="101">
        <v>2.31</v>
      </c>
      <c r="G12" s="96">
        <v>2.31</v>
      </c>
    </row>
    <row r="13" spans="1:7" s="97" customFormat="1" ht="45.6" x14ac:dyDescent="0.2">
      <c r="A13" s="93" t="s">
        <v>94</v>
      </c>
      <c r="B13" s="93">
        <v>5679</v>
      </c>
      <c r="C13" s="94" t="s">
        <v>147</v>
      </c>
      <c r="D13" s="95" t="s">
        <v>104</v>
      </c>
      <c r="E13" s="93">
        <v>4</v>
      </c>
      <c r="F13" s="101">
        <v>68.17</v>
      </c>
      <c r="G13" s="96">
        <v>70.19</v>
      </c>
    </row>
    <row r="14" spans="1:7" s="97" customFormat="1" ht="34.200000000000003" x14ac:dyDescent="0.2">
      <c r="A14" s="93" t="s">
        <v>94</v>
      </c>
      <c r="B14" s="93">
        <v>90982</v>
      </c>
      <c r="C14" s="94" t="s">
        <v>148</v>
      </c>
      <c r="D14" s="95" t="s">
        <v>104</v>
      </c>
      <c r="E14" s="93">
        <v>4</v>
      </c>
      <c r="F14" s="101">
        <v>22.69</v>
      </c>
      <c r="G14" s="96">
        <v>22.69</v>
      </c>
    </row>
    <row r="15" spans="1:7" s="97" customFormat="1" ht="22.8" x14ac:dyDescent="0.2">
      <c r="A15" s="93" t="s">
        <v>94</v>
      </c>
      <c r="B15" s="93">
        <v>5857</v>
      </c>
      <c r="C15" s="94" t="s">
        <v>149</v>
      </c>
      <c r="D15" s="95" t="s">
        <v>104</v>
      </c>
      <c r="E15" s="93">
        <v>4</v>
      </c>
      <c r="F15" s="101">
        <v>246.67</v>
      </c>
      <c r="G15" s="96">
        <v>248.52</v>
      </c>
    </row>
    <row r="16" spans="1:7" s="97" customFormat="1" ht="22.8" x14ac:dyDescent="0.2">
      <c r="A16" s="93" t="s">
        <v>94</v>
      </c>
      <c r="B16" s="93">
        <v>95873</v>
      </c>
      <c r="C16" s="94" t="s">
        <v>150</v>
      </c>
      <c r="D16" s="95" t="s">
        <v>104</v>
      </c>
      <c r="E16" s="93">
        <v>4</v>
      </c>
      <c r="F16" s="101">
        <v>15</v>
      </c>
      <c r="G16" s="96">
        <v>15</v>
      </c>
    </row>
    <row r="17" spans="1:7" s="97" customFormat="1" ht="11.4" x14ac:dyDescent="0.2">
      <c r="A17" s="93" t="s">
        <v>94</v>
      </c>
      <c r="B17" s="93">
        <v>90780</v>
      </c>
      <c r="C17" s="94" t="s">
        <v>151</v>
      </c>
      <c r="D17" s="95" t="s">
        <v>101</v>
      </c>
      <c r="E17" s="93">
        <v>4</v>
      </c>
      <c r="F17" s="101">
        <v>45.77</v>
      </c>
      <c r="G17" s="96">
        <v>48.65</v>
      </c>
    </row>
    <row r="18" spans="1:7" s="97" customFormat="1" ht="11.4" x14ac:dyDescent="0.2">
      <c r="A18" s="93" t="s">
        <v>94</v>
      </c>
      <c r="B18" s="93">
        <v>88316</v>
      </c>
      <c r="C18" s="94" t="s">
        <v>127</v>
      </c>
      <c r="D18" s="95" t="s">
        <v>101</v>
      </c>
      <c r="E18" s="93">
        <v>4</v>
      </c>
      <c r="F18" s="101">
        <v>25.66</v>
      </c>
      <c r="G18" s="96">
        <v>26.88</v>
      </c>
    </row>
    <row r="19" spans="1:7" x14ac:dyDescent="0.25">
      <c r="F19" s="102"/>
    </row>
    <row r="20" spans="1:7" x14ac:dyDescent="0.25">
      <c r="A20" s="125"/>
      <c r="B20" s="125"/>
      <c r="C20" s="126"/>
      <c r="D20" s="125"/>
      <c r="E20" s="125"/>
      <c r="F20" s="123"/>
      <c r="G20" s="124"/>
    </row>
    <row r="22" spans="1:7" ht="25.95" customHeight="1" x14ac:dyDescent="0.25">
      <c r="A22" s="169">
        <f>DADOS!C7</f>
        <v>46113</v>
      </c>
      <c r="B22" s="170"/>
      <c r="D22" s="171"/>
      <c r="E22" s="171"/>
      <c r="F22" s="171"/>
      <c r="G22" s="171"/>
    </row>
    <row r="23" spans="1:7" x14ac:dyDescent="0.25">
      <c r="A23" s="9" t="s">
        <v>42</v>
      </c>
      <c r="D23" s="3" t="s">
        <v>41</v>
      </c>
    </row>
    <row r="24" spans="1:7" x14ac:dyDescent="0.25">
      <c r="D24" s="2" t="s">
        <v>33</v>
      </c>
      <c r="E24" s="172" t="str">
        <f>DADOS!C17</f>
        <v>CLAUDIO EDUARDO BARBOSA CUNHA</v>
      </c>
      <c r="F24" s="172"/>
      <c r="G24" s="172"/>
    </row>
    <row r="25" spans="1:7" x14ac:dyDescent="0.25">
      <c r="D25" s="2" t="s">
        <v>34</v>
      </c>
      <c r="E25" s="172">
        <f>DADOS!C18</f>
        <v>2618350774</v>
      </c>
      <c r="F25" s="172"/>
      <c r="G25" s="172"/>
    </row>
  </sheetData>
  <mergeCells count="5">
    <mergeCell ref="A22:B22"/>
    <mergeCell ref="D22:G22"/>
    <mergeCell ref="E24:G24"/>
    <mergeCell ref="E25:G25"/>
    <mergeCell ref="A2:G2"/>
  </mergeCells>
  <pageMargins left="1.0986614173228348" right="0.70866141732283472" top="0.74803149606299213" bottom="0.74803149606299213" header="0.31496062992125984" footer="0.31496062992125984"/>
  <pageSetup scale="62" orientation="portrait" r:id="rId1"/>
  <headerFooter>
    <oddHeader>&amp;C&amp;G</oddHeader>
    <oddFooter>&amp;R&amp;P/&amp;N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2FCA6-7C00-4C19-93CA-5716B59C2708}">
  <dimension ref="A1:K54"/>
  <sheetViews>
    <sheetView showGridLines="0" view="pageBreakPreview" topLeftCell="A8" zoomScale="85" zoomScaleNormal="100" zoomScaleSheetLayoutView="85" workbookViewId="0">
      <selection activeCell="B39" sqref="B38:K40"/>
    </sheetView>
  </sheetViews>
  <sheetFormatPr defaultColWidth="8.88671875" defaultRowHeight="13.2" x14ac:dyDescent="0.25"/>
  <cols>
    <col min="1" max="1" width="8.88671875" style="3"/>
    <col min="2" max="7" width="10.6640625" style="3" customWidth="1"/>
    <col min="8" max="8" width="12.88671875" style="3" customWidth="1"/>
    <col min="9" max="11" width="10.6640625" style="3" customWidth="1"/>
    <col min="12" max="16384" width="8.88671875" style="3"/>
  </cols>
  <sheetData>
    <row r="1" spans="1:11" x14ac:dyDescent="0.25">
      <c r="A1" s="48"/>
      <c r="B1" s="174" t="s">
        <v>46</v>
      </c>
      <c r="C1" s="175"/>
      <c r="D1" s="175"/>
      <c r="E1" s="175"/>
      <c r="F1" s="175"/>
      <c r="G1" s="175"/>
      <c r="H1" s="175"/>
      <c r="I1" s="175"/>
      <c r="J1" s="175"/>
      <c r="K1" s="175"/>
    </row>
    <row r="2" spans="1:11" x14ac:dyDescent="0.25">
      <c r="A2" s="48"/>
      <c r="B2" s="201" t="s">
        <v>47</v>
      </c>
      <c r="C2" s="201"/>
      <c r="D2" s="201"/>
      <c r="E2" s="201"/>
    </row>
    <row r="4" spans="1:11" x14ac:dyDescent="0.25">
      <c r="B4" s="202" t="s">
        <v>2</v>
      </c>
      <c r="C4" s="204"/>
      <c r="D4" s="202" t="s">
        <v>3</v>
      </c>
      <c r="E4" s="204"/>
      <c r="F4" s="202" t="s">
        <v>45</v>
      </c>
      <c r="G4" s="203"/>
      <c r="H4" s="203"/>
      <c r="I4" s="203"/>
      <c r="J4" s="203"/>
      <c r="K4" s="204"/>
    </row>
    <row r="5" spans="1:11" x14ac:dyDescent="0.25">
      <c r="B5" s="209" t="str">
        <f>DADOS!$C$5</f>
        <v>SDA.263</v>
      </c>
      <c r="C5" s="210"/>
      <c r="D5" s="209" t="str">
        <f>DADOS!$C$6</f>
        <v>C</v>
      </c>
      <c r="E5" s="210"/>
      <c r="F5" s="209" t="str">
        <f>DADOS!$C$20</f>
        <v>SÃO DOMINGOS DO ARAGUAIA/PA</v>
      </c>
      <c r="G5" s="211"/>
      <c r="H5" s="211"/>
      <c r="I5" s="211"/>
      <c r="J5" s="211"/>
      <c r="K5" s="210"/>
    </row>
    <row r="7" spans="1:11" x14ac:dyDescent="0.25">
      <c r="B7" s="4" t="s">
        <v>4</v>
      </c>
      <c r="K7" s="48"/>
    </row>
    <row r="8" spans="1:11" x14ac:dyDescent="0.25">
      <c r="B8" s="215" t="str">
        <f>DADOS!$C$3</f>
        <v>PAVIMENTAÇÃO EM BLOQUETE EM SÃO DOMINGOS DO ARAGUAIA</v>
      </c>
      <c r="C8" s="216"/>
      <c r="D8" s="216"/>
      <c r="E8" s="216"/>
      <c r="F8" s="216"/>
      <c r="G8" s="216"/>
      <c r="H8" s="216"/>
      <c r="I8" s="216"/>
      <c r="J8" s="216"/>
      <c r="K8" s="217"/>
    </row>
    <row r="9" spans="1:11" x14ac:dyDescent="0.25">
      <c r="B9" s="209"/>
      <c r="C9" s="211"/>
      <c r="D9" s="211"/>
      <c r="E9" s="211"/>
      <c r="F9" s="211"/>
      <c r="G9" s="211"/>
      <c r="H9" s="211"/>
      <c r="I9" s="211"/>
      <c r="J9" s="211"/>
      <c r="K9" s="210"/>
    </row>
    <row r="11" spans="1:11" x14ac:dyDescent="0.25">
      <c r="B11" s="213" t="s">
        <v>43</v>
      </c>
      <c r="C11" s="213"/>
      <c r="D11" s="213"/>
      <c r="E11" s="213"/>
      <c r="F11" s="213"/>
      <c r="G11" s="213"/>
      <c r="H11" s="213"/>
      <c r="I11" s="213"/>
      <c r="J11" s="214">
        <v>1</v>
      </c>
      <c r="K11" s="214"/>
    </row>
    <row r="12" spans="1:11" x14ac:dyDescent="0.25">
      <c r="B12" s="213" t="s">
        <v>44</v>
      </c>
      <c r="C12" s="213"/>
      <c r="D12" s="213"/>
      <c r="E12" s="213"/>
      <c r="F12" s="213"/>
      <c r="G12" s="213"/>
      <c r="H12" s="213"/>
      <c r="I12" s="213"/>
      <c r="J12" s="214">
        <v>0.05</v>
      </c>
      <c r="K12" s="214"/>
    </row>
    <row r="14" spans="1:11" ht="15.6" x14ac:dyDescent="0.3">
      <c r="B14" s="212" t="s">
        <v>10</v>
      </c>
      <c r="C14" s="212"/>
      <c r="D14" s="212"/>
      <c r="E14" s="212"/>
      <c r="F14" s="212"/>
      <c r="G14" s="212"/>
      <c r="H14" s="212"/>
      <c r="I14" s="212"/>
      <c r="J14" s="212"/>
      <c r="K14" s="212"/>
    </row>
    <row r="16" spans="1:11" x14ac:dyDescent="0.25">
      <c r="B16" s="202" t="s">
        <v>48</v>
      </c>
      <c r="C16" s="203"/>
      <c r="D16" s="203"/>
      <c r="E16" s="203"/>
      <c r="F16" s="203"/>
      <c r="G16" s="203"/>
      <c r="H16" s="203"/>
      <c r="I16" s="203"/>
      <c r="J16" s="203"/>
      <c r="K16" s="204"/>
    </row>
    <row r="17" spans="2:11" x14ac:dyDescent="0.25">
      <c r="B17" s="205" t="s">
        <v>96</v>
      </c>
      <c r="C17" s="206"/>
      <c r="D17" s="206"/>
      <c r="E17" s="206"/>
      <c r="F17" s="206"/>
      <c r="G17" s="206"/>
      <c r="H17" s="206"/>
      <c r="I17" s="206"/>
      <c r="J17" s="206"/>
      <c r="K17" s="207"/>
    </row>
    <row r="19" spans="2:11" ht="26.4" customHeight="1" x14ac:dyDescent="0.25">
      <c r="B19" s="208" t="s">
        <v>49</v>
      </c>
      <c r="C19" s="208"/>
      <c r="D19" s="208"/>
      <c r="E19" s="208"/>
      <c r="F19" s="208"/>
      <c r="G19" s="208"/>
      <c r="H19" s="208"/>
      <c r="I19" s="208"/>
      <c r="J19" s="10" t="s">
        <v>50</v>
      </c>
      <c r="K19" s="25" t="s">
        <v>51</v>
      </c>
    </row>
    <row r="20" spans="2:11" s="51" customFormat="1" ht="15" customHeight="1" x14ac:dyDescent="0.3">
      <c r="B20" s="199" t="s">
        <v>52</v>
      </c>
      <c r="C20" s="199"/>
      <c r="D20" s="199"/>
      <c r="E20" s="199"/>
      <c r="F20" s="199"/>
      <c r="G20" s="199"/>
      <c r="H20" s="199"/>
      <c r="I20" s="199"/>
      <c r="J20" s="50" t="s">
        <v>61</v>
      </c>
      <c r="K20" s="85">
        <v>0.03</v>
      </c>
    </row>
    <row r="21" spans="2:11" s="51" customFormat="1" ht="15" customHeight="1" x14ac:dyDescent="0.3">
      <c r="B21" s="199" t="s">
        <v>53</v>
      </c>
      <c r="C21" s="199"/>
      <c r="D21" s="199"/>
      <c r="E21" s="199"/>
      <c r="F21" s="199"/>
      <c r="G21" s="199"/>
      <c r="H21" s="199"/>
      <c r="I21" s="199"/>
      <c r="J21" s="50" t="s">
        <v>62</v>
      </c>
      <c r="K21" s="85">
        <v>8.0000000000000002E-3</v>
      </c>
    </row>
    <row r="22" spans="2:11" s="51" customFormat="1" ht="15" customHeight="1" x14ac:dyDescent="0.3">
      <c r="B22" s="199" t="s">
        <v>54</v>
      </c>
      <c r="C22" s="199"/>
      <c r="D22" s="199"/>
      <c r="E22" s="199"/>
      <c r="F22" s="199"/>
      <c r="G22" s="199"/>
      <c r="H22" s="199"/>
      <c r="I22" s="199"/>
      <c r="J22" s="50" t="s">
        <v>63</v>
      </c>
      <c r="K22" s="85">
        <v>9.7000000000000003E-3</v>
      </c>
    </row>
    <row r="23" spans="2:11" s="51" customFormat="1" ht="15" customHeight="1" x14ac:dyDescent="0.3">
      <c r="B23" s="199" t="s">
        <v>55</v>
      </c>
      <c r="C23" s="199"/>
      <c r="D23" s="199"/>
      <c r="E23" s="199"/>
      <c r="F23" s="199"/>
      <c r="G23" s="199"/>
      <c r="H23" s="199"/>
      <c r="I23" s="199"/>
      <c r="J23" s="50" t="s">
        <v>64</v>
      </c>
      <c r="K23" s="85">
        <v>5.8999999999999999E-3</v>
      </c>
    </row>
    <row r="24" spans="2:11" s="51" customFormat="1" ht="15" customHeight="1" x14ac:dyDescent="0.3">
      <c r="B24" s="199" t="s">
        <v>56</v>
      </c>
      <c r="C24" s="199"/>
      <c r="D24" s="199"/>
      <c r="E24" s="199"/>
      <c r="F24" s="199"/>
      <c r="G24" s="199"/>
      <c r="H24" s="199"/>
      <c r="I24" s="199"/>
      <c r="J24" s="50" t="s">
        <v>65</v>
      </c>
      <c r="K24" s="85">
        <v>6.1600000000000002E-2</v>
      </c>
    </row>
    <row r="25" spans="2:11" s="51" customFormat="1" ht="15" customHeight="1" x14ac:dyDescent="0.3">
      <c r="B25" s="199" t="s">
        <v>57</v>
      </c>
      <c r="C25" s="199"/>
      <c r="D25" s="199"/>
      <c r="E25" s="199"/>
      <c r="F25" s="199"/>
      <c r="G25" s="199"/>
      <c r="H25" s="199"/>
      <c r="I25" s="199"/>
      <c r="J25" s="50" t="s">
        <v>66</v>
      </c>
      <c r="K25" s="85">
        <v>3.6499999999999998E-2</v>
      </c>
    </row>
    <row r="26" spans="2:11" s="51" customFormat="1" ht="15" customHeight="1" x14ac:dyDescent="0.3">
      <c r="B26" s="199" t="s">
        <v>58</v>
      </c>
      <c r="C26" s="199"/>
      <c r="D26" s="199"/>
      <c r="E26" s="199"/>
      <c r="F26" s="199"/>
      <c r="G26" s="199"/>
      <c r="H26" s="199"/>
      <c r="I26" s="199"/>
      <c r="J26" s="50" t="s">
        <v>67</v>
      </c>
      <c r="K26" s="85">
        <v>0.05</v>
      </c>
    </row>
    <row r="27" spans="2:11" s="51" customFormat="1" ht="15" customHeight="1" x14ac:dyDescent="0.3">
      <c r="B27" s="199" t="s">
        <v>59</v>
      </c>
      <c r="C27" s="199"/>
      <c r="D27" s="199"/>
      <c r="E27" s="199"/>
      <c r="F27" s="199"/>
      <c r="G27" s="199"/>
      <c r="H27" s="199"/>
      <c r="I27" s="199"/>
      <c r="J27" s="50" t="s">
        <v>68</v>
      </c>
      <c r="K27" s="85">
        <v>0</v>
      </c>
    </row>
    <row r="28" spans="2:11" s="51" customFormat="1" ht="15" customHeight="1" x14ac:dyDescent="0.3">
      <c r="B28" s="200" t="s">
        <v>60</v>
      </c>
      <c r="C28" s="200"/>
      <c r="D28" s="200"/>
      <c r="E28" s="200"/>
      <c r="F28" s="200"/>
      <c r="G28" s="200"/>
      <c r="H28" s="200"/>
      <c r="I28" s="200"/>
      <c r="J28" s="159" t="s">
        <v>69</v>
      </c>
      <c r="K28" s="86">
        <v>0.22470000000000001</v>
      </c>
    </row>
    <row r="32" spans="2:11" x14ac:dyDescent="0.25">
      <c r="C32" s="195" t="s">
        <v>70</v>
      </c>
      <c r="D32" s="195"/>
      <c r="E32" s="195"/>
      <c r="F32" s="195"/>
      <c r="G32" s="195"/>
      <c r="H32" s="195"/>
      <c r="I32" s="195"/>
    </row>
    <row r="33" spans="2:11" ht="19.95" customHeight="1" x14ac:dyDescent="0.25">
      <c r="D33" s="196" t="s">
        <v>71</v>
      </c>
      <c r="E33" s="171" t="s">
        <v>72</v>
      </c>
      <c r="F33" s="171"/>
      <c r="G33" s="171"/>
      <c r="H33" s="171"/>
      <c r="I33" s="198">
        <v>-1</v>
      </c>
    </row>
    <row r="34" spans="2:11" ht="19.95" customHeight="1" x14ac:dyDescent="0.25">
      <c r="D34" s="196"/>
      <c r="E34" s="197" t="s">
        <v>73</v>
      </c>
      <c r="F34" s="197"/>
      <c r="G34" s="197"/>
      <c r="H34" s="197"/>
      <c r="I34" s="198"/>
    </row>
    <row r="36" spans="2:11" x14ac:dyDescent="0.25">
      <c r="B36" s="177" t="s">
        <v>74</v>
      </c>
      <c r="C36" s="178"/>
      <c r="D36" s="178"/>
      <c r="E36" s="178"/>
      <c r="F36" s="178"/>
      <c r="G36" s="178"/>
      <c r="H36" s="178"/>
      <c r="I36" s="178"/>
      <c r="J36" s="178"/>
      <c r="K36" s="179"/>
    </row>
    <row r="37" spans="2:11" x14ac:dyDescent="0.25">
      <c r="B37" s="180"/>
      <c r="C37" s="181"/>
      <c r="D37" s="181"/>
      <c r="E37" s="181"/>
      <c r="F37" s="181"/>
      <c r="G37" s="181"/>
      <c r="H37" s="181"/>
      <c r="I37" s="181"/>
      <c r="J37" s="181"/>
      <c r="K37" s="182"/>
    </row>
    <row r="39" spans="2:11" x14ac:dyDescent="0.25">
      <c r="B39" s="177" t="s">
        <v>75</v>
      </c>
      <c r="C39" s="178"/>
      <c r="D39" s="178"/>
      <c r="E39" s="178"/>
      <c r="F39" s="178"/>
      <c r="G39" s="178"/>
      <c r="H39" s="178"/>
      <c r="I39" s="178"/>
      <c r="J39" s="178"/>
      <c r="K39" s="179"/>
    </row>
    <row r="40" spans="2:11" x14ac:dyDescent="0.25">
      <c r="B40" s="180"/>
      <c r="C40" s="181"/>
      <c r="D40" s="181"/>
      <c r="E40" s="181"/>
      <c r="F40" s="181"/>
      <c r="G40" s="181"/>
      <c r="H40" s="181"/>
      <c r="I40" s="181"/>
      <c r="J40" s="181"/>
      <c r="K40" s="182"/>
    </row>
    <row r="42" spans="2:11" x14ac:dyDescent="0.25">
      <c r="B42" s="3" t="s">
        <v>76</v>
      </c>
    </row>
    <row r="43" spans="2:11" x14ac:dyDescent="0.25">
      <c r="B43" s="183"/>
      <c r="C43" s="184"/>
      <c r="D43" s="184"/>
      <c r="E43" s="184"/>
      <c r="F43" s="184"/>
      <c r="G43" s="184"/>
      <c r="H43" s="184"/>
      <c r="I43" s="184"/>
      <c r="J43" s="184"/>
      <c r="K43" s="185"/>
    </row>
    <row r="44" spans="2:11" x14ac:dyDescent="0.25">
      <c r="B44" s="186"/>
      <c r="C44" s="187"/>
      <c r="D44" s="187"/>
      <c r="E44" s="187"/>
      <c r="F44" s="187"/>
      <c r="G44" s="187"/>
      <c r="H44" s="187"/>
      <c r="I44" s="187"/>
      <c r="J44" s="187"/>
      <c r="K44" s="188"/>
    </row>
    <row r="45" spans="2:11" x14ac:dyDescent="0.25">
      <c r="B45" s="189"/>
      <c r="C45" s="190"/>
      <c r="D45" s="190"/>
      <c r="E45" s="190"/>
      <c r="F45" s="190"/>
      <c r="G45" s="190"/>
      <c r="H45" s="190"/>
      <c r="I45" s="190"/>
      <c r="J45" s="190"/>
      <c r="K45" s="191"/>
    </row>
    <row r="47" spans="2:11" x14ac:dyDescent="0.25">
      <c r="B47" s="192" t="str">
        <f>$F$5</f>
        <v>SÃO DOMINGOS DO ARAGUAIA/PA</v>
      </c>
      <c r="C47" s="192"/>
      <c r="D47" s="192"/>
      <c r="E47" s="192"/>
      <c r="H47" s="193">
        <f>DADOS!$C$7</f>
        <v>46113</v>
      </c>
      <c r="I47" s="193"/>
      <c r="J47" s="193"/>
      <c r="K47" s="193"/>
    </row>
    <row r="48" spans="2:11" x14ac:dyDescent="0.25">
      <c r="B48" s="2" t="s">
        <v>40</v>
      </c>
      <c r="H48" s="2" t="s">
        <v>42</v>
      </c>
    </row>
    <row r="50" spans="2:5" x14ac:dyDescent="0.25">
      <c r="B50" s="194"/>
      <c r="C50" s="194"/>
      <c r="D50" s="194"/>
      <c r="E50" s="194"/>
    </row>
    <row r="51" spans="2:5" x14ac:dyDescent="0.25">
      <c r="B51" s="3" t="s">
        <v>41</v>
      </c>
    </row>
    <row r="52" spans="2:5" x14ac:dyDescent="0.25">
      <c r="B52" s="2" t="s">
        <v>33</v>
      </c>
      <c r="C52" s="176" t="str">
        <f>DADOS!$C$17</f>
        <v>CLAUDIO EDUARDO BARBOSA CUNHA</v>
      </c>
      <c r="D52" s="176"/>
      <c r="E52" s="176"/>
    </row>
    <row r="53" spans="2:5" x14ac:dyDescent="0.25">
      <c r="B53" s="2" t="s">
        <v>34</v>
      </c>
      <c r="C53" s="176">
        <f>DADOS!$C$18</f>
        <v>2618350774</v>
      </c>
      <c r="D53" s="176"/>
      <c r="E53" s="176"/>
    </row>
    <row r="54" spans="2:5" x14ac:dyDescent="0.25">
      <c r="B54" s="2" t="s">
        <v>35</v>
      </c>
      <c r="C54" s="176">
        <f>DADOS!$C$19</f>
        <v>0</v>
      </c>
      <c r="D54" s="176"/>
      <c r="E54" s="176"/>
    </row>
  </sheetData>
  <mergeCells count="40">
    <mergeCell ref="B2:E2"/>
    <mergeCell ref="B16:K16"/>
    <mergeCell ref="B17:K17"/>
    <mergeCell ref="B19:I19"/>
    <mergeCell ref="B4:C4"/>
    <mergeCell ref="D4:E4"/>
    <mergeCell ref="F4:K4"/>
    <mergeCell ref="B5:C5"/>
    <mergeCell ref="D5:E5"/>
    <mergeCell ref="F5:K5"/>
    <mergeCell ref="B14:K14"/>
    <mergeCell ref="B11:I11"/>
    <mergeCell ref="J11:K11"/>
    <mergeCell ref="B12:I12"/>
    <mergeCell ref="J12:K12"/>
    <mergeCell ref="B8:K9"/>
    <mergeCell ref="B26:I26"/>
    <mergeCell ref="B27:I27"/>
    <mergeCell ref="B28:I28"/>
    <mergeCell ref="B20:I20"/>
    <mergeCell ref="B21:I21"/>
    <mergeCell ref="B22:I22"/>
    <mergeCell ref="B25:I25"/>
    <mergeCell ref="B23:I23"/>
    <mergeCell ref="B1:K1"/>
    <mergeCell ref="C52:E52"/>
    <mergeCell ref="C53:E53"/>
    <mergeCell ref="C54:E54"/>
    <mergeCell ref="B36:K37"/>
    <mergeCell ref="B39:K40"/>
    <mergeCell ref="B43:K45"/>
    <mergeCell ref="B47:E47"/>
    <mergeCell ref="H47:K47"/>
    <mergeCell ref="B50:E50"/>
    <mergeCell ref="C32:I32"/>
    <mergeCell ref="D33:D34"/>
    <mergeCell ref="E33:H33"/>
    <mergeCell ref="E34:H34"/>
    <mergeCell ref="I33:I34"/>
    <mergeCell ref="B24:I24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  <headerFooter>
    <oddHeader>&amp;C&amp;G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D7D75-D11A-4B33-8AD0-6A96D56A02C5}">
  <sheetPr filterMode="1">
    <pageSetUpPr fitToPage="1"/>
  </sheetPr>
  <dimension ref="A1:L79"/>
  <sheetViews>
    <sheetView showGridLines="0" tabSelected="1" view="pageBreakPreview" zoomScale="70" zoomScaleNormal="100" zoomScaleSheetLayoutView="70" workbookViewId="0">
      <pane ySplit="12" topLeftCell="A13" activePane="bottomLeft" state="frozen"/>
      <selection pane="bottomLeft" activeCell="H23" sqref="H23"/>
    </sheetView>
  </sheetViews>
  <sheetFormatPr defaultColWidth="8.88671875" defaultRowHeight="13.8" x14ac:dyDescent="0.25"/>
  <cols>
    <col min="1" max="1" width="8.88671875" style="36"/>
    <col min="2" max="2" width="14.109375" style="1" customWidth="1"/>
    <col min="3" max="4" width="17.44140625" style="1" customWidth="1"/>
    <col min="5" max="5" width="73" style="1" customWidth="1"/>
    <col min="6" max="6" width="11.88671875" style="1" customWidth="1"/>
    <col min="7" max="8" width="16.33203125" style="1" customWidth="1"/>
    <col min="9" max="9" width="11.88671875" style="1" customWidth="1"/>
    <col min="10" max="10" width="16.33203125" style="1" customWidth="1"/>
    <col min="11" max="11" width="17.44140625" style="1" customWidth="1"/>
    <col min="12" max="12" width="8.88671875" style="1"/>
    <col min="13" max="13" width="12.44140625" style="1" bestFit="1" customWidth="1"/>
    <col min="14" max="16384" width="8.88671875" style="1"/>
  </cols>
  <sheetData>
    <row r="1" spans="1:12" ht="4.95" customHeight="1" x14ac:dyDescent="0.25"/>
    <row r="2" spans="1:12" x14ac:dyDescent="0.25">
      <c r="B2" s="229" t="s">
        <v>0</v>
      </c>
      <c r="C2" s="173"/>
      <c r="D2" s="173"/>
      <c r="E2" s="173"/>
      <c r="F2" s="173"/>
      <c r="G2" s="173"/>
      <c r="H2" s="173"/>
      <c r="I2" s="230"/>
      <c r="J2" s="218" t="s">
        <v>6</v>
      </c>
      <c r="K2" s="219"/>
    </row>
    <row r="3" spans="1:12" x14ac:dyDescent="0.25">
      <c r="B3" s="6" t="s">
        <v>1</v>
      </c>
      <c r="C3" s="7"/>
      <c r="H3" s="9"/>
      <c r="I3" s="11"/>
      <c r="J3" s="76" t="s">
        <v>7</v>
      </c>
      <c r="K3" s="77" t="s">
        <v>8</v>
      </c>
    </row>
    <row r="4" spans="1:12" ht="4.95" customHeight="1" x14ac:dyDescent="0.25">
      <c r="B4" s="7"/>
      <c r="C4" s="7"/>
      <c r="H4" s="26"/>
      <c r="I4" s="26"/>
      <c r="J4" s="78"/>
      <c r="K4" s="79"/>
    </row>
    <row r="5" spans="1:12" x14ac:dyDescent="0.25">
      <c r="B5" s="8" t="s">
        <v>2</v>
      </c>
      <c r="C5" s="9" t="s">
        <v>3</v>
      </c>
      <c r="D5" s="13" t="s">
        <v>9</v>
      </c>
      <c r="E5" s="14" t="s">
        <v>4</v>
      </c>
      <c r="H5" s="27"/>
      <c r="I5" s="105"/>
      <c r="J5" s="104" t="str">
        <f>DADOS!$B$11</f>
        <v>SINAPI</v>
      </c>
      <c r="K5" s="103">
        <f>DADOS!$C$11</f>
        <v>46023</v>
      </c>
    </row>
    <row r="6" spans="1:12" x14ac:dyDescent="0.25">
      <c r="B6" s="20" t="str">
        <f>DADOS!$C$5</f>
        <v>SDA.263</v>
      </c>
      <c r="C6" s="21" t="str">
        <f>DADOS!$C$6</f>
        <v>C</v>
      </c>
      <c r="D6" s="22">
        <f>DADOS!$C$7</f>
        <v>46113</v>
      </c>
      <c r="E6" s="220" t="str">
        <f>DADOS!$C$3</f>
        <v>PAVIMENTAÇÃO EM BLOQUETE EM SÃO DOMINGOS DO ARAGUAIA</v>
      </c>
      <c r="F6" s="192"/>
      <c r="G6" s="192"/>
      <c r="H6" s="192"/>
      <c r="I6" s="221"/>
      <c r="J6" s="138" t="str">
        <f>DADOS!$B$12</f>
        <v>SICRO</v>
      </c>
      <c r="K6" s="139">
        <f>DADOS!$C$12</f>
        <v>45931</v>
      </c>
    </row>
    <row r="7" spans="1:12" ht="4.95" customHeight="1" x14ac:dyDescent="0.25">
      <c r="E7" s="15"/>
      <c r="H7" s="27"/>
      <c r="I7" s="27"/>
      <c r="J7" s="80"/>
      <c r="K7" s="82"/>
    </row>
    <row r="8" spans="1:12" x14ac:dyDescent="0.25">
      <c r="B8" s="12" t="s">
        <v>10</v>
      </c>
      <c r="C8" s="9" t="s">
        <v>11</v>
      </c>
      <c r="D8" s="12" t="s">
        <v>12</v>
      </c>
      <c r="E8" s="14" t="s">
        <v>5</v>
      </c>
      <c r="H8" s="27"/>
      <c r="I8" s="105"/>
      <c r="J8" s="104">
        <f>DADOS!B13</f>
        <v>0</v>
      </c>
      <c r="K8" s="139"/>
    </row>
    <row r="9" spans="1:12" x14ac:dyDescent="0.25">
      <c r="B9" s="70">
        <f>BDI!K28</f>
        <v>0.22470000000000001</v>
      </c>
      <c r="C9" s="71">
        <v>0</v>
      </c>
      <c r="D9" s="71">
        <v>0</v>
      </c>
      <c r="E9" s="220" t="str">
        <f>DADOS!$C$4</f>
        <v>ZONA URBANA DE SÃO DOMINGOS DO ARAGUAIA</v>
      </c>
      <c r="F9" s="192"/>
      <c r="G9" s="192"/>
      <c r="H9" s="192"/>
      <c r="I9" s="221"/>
      <c r="J9" s="106">
        <f>DADOS!$B$14</f>
        <v>0</v>
      </c>
      <c r="K9" s="81">
        <f>DADOS!$C$14</f>
        <v>0</v>
      </c>
    </row>
    <row r="10" spans="1:12" ht="7.2" customHeight="1" x14ac:dyDescent="0.25"/>
    <row r="11" spans="1:12" ht="26.4" customHeight="1" x14ac:dyDescent="0.3">
      <c r="A11" s="36" t="s">
        <v>32</v>
      </c>
      <c r="B11" s="28" t="s">
        <v>22</v>
      </c>
      <c r="C11" s="28" t="s">
        <v>23</v>
      </c>
      <c r="D11" s="28" t="s">
        <v>24</v>
      </c>
      <c r="E11" s="28" t="s">
        <v>25</v>
      </c>
      <c r="F11" s="28" t="s">
        <v>26</v>
      </c>
      <c r="G11" s="28" t="s">
        <v>27</v>
      </c>
      <c r="H11" s="28" t="s">
        <v>28</v>
      </c>
      <c r="I11" s="28" t="s">
        <v>29</v>
      </c>
      <c r="J11" s="28" t="s">
        <v>30</v>
      </c>
      <c r="K11" s="28" t="s">
        <v>31</v>
      </c>
      <c r="L11"/>
    </row>
    <row r="12" spans="1:12" ht="14.4" customHeight="1" x14ac:dyDescent="0.25">
      <c r="B12" s="226" t="str">
        <f>$E$6</f>
        <v>PAVIMENTAÇÃO EM BLOQUETE EM SÃO DOMINGOS DO ARAGUAIA</v>
      </c>
      <c r="C12" s="227"/>
      <c r="D12" s="227"/>
      <c r="E12" s="227"/>
      <c r="F12" s="227"/>
      <c r="G12" s="227"/>
      <c r="H12" s="227"/>
      <c r="I12" s="227"/>
      <c r="J12" s="227"/>
      <c r="K12" s="107">
        <v>4528596.9400000004</v>
      </c>
    </row>
    <row r="13" spans="1:12" hidden="1" x14ac:dyDescent="0.25">
      <c r="A13" s="36" t="s">
        <v>114</v>
      </c>
      <c r="B13" s="31" t="s">
        <v>105</v>
      </c>
      <c r="C13" s="32" t="s">
        <v>94</v>
      </c>
      <c r="D13" s="33"/>
      <c r="E13" s="34" t="s">
        <v>228</v>
      </c>
      <c r="F13" s="33" t="s">
        <v>116</v>
      </c>
      <c r="G13" s="39">
        <v>0</v>
      </c>
      <c r="H13" s="35"/>
      <c r="I13" s="32" t="s">
        <v>10</v>
      </c>
      <c r="J13" s="39">
        <v>0</v>
      </c>
      <c r="K13" s="37">
        <v>24521.360000000001</v>
      </c>
    </row>
    <row r="14" spans="1:12" hidden="1" x14ac:dyDescent="0.25">
      <c r="A14" s="36" t="s">
        <v>115</v>
      </c>
      <c r="B14" s="31" t="s">
        <v>106</v>
      </c>
      <c r="C14" s="32" t="s">
        <v>94</v>
      </c>
      <c r="D14" s="33"/>
      <c r="E14" s="34" t="s">
        <v>229</v>
      </c>
      <c r="F14" s="33" t="s">
        <v>116</v>
      </c>
      <c r="G14" s="39">
        <v>0</v>
      </c>
      <c r="H14" s="35"/>
      <c r="I14" s="32" t="s">
        <v>10</v>
      </c>
      <c r="J14" s="39">
        <v>0</v>
      </c>
      <c r="K14" s="37">
        <v>24521.360000000001</v>
      </c>
    </row>
    <row r="15" spans="1:12" ht="39.6" x14ac:dyDescent="0.25">
      <c r="A15" s="36" t="s">
        <v>125</v>
      </c>
      <c r="B15" s="31" t="s">
        <v>107</v>
      </c>
      <c r="C15" s="32" t="s">
        <v>128</v>
      </c>
      <c r="D15" s="33" t="s">
        <v>102</v>
      </c>
      <c r="E15" s="34" t="s">
        <v>129</v>
      </c>
      <c r="F15" s="33" t="s">
        <v>97</v>
      </c>
      <c r="G15" s="39">
        <v>2</v>
      </c>
      <c r="H15" s="35">
        <v>8582.6</v>
      </c>
      <c r="I15" s="32" t="s">
        <v>10</v>
      </c>
      <c r="J15" s="39">
        <v>10511.11</v>
      </c>
      <c r="K15" s="37">
        <v>21022.22</v>
      </c>
    </row>
    <row r="16" spans="1:12" ht="26.4" x14ac:dyDescent="0.25">
      <c r="A16" s="36" t="s">
        <v>125</v>
      </c>
      <c r="B16" s="31" t="s">
        <v>108</v>
      </c>
      <c r="C16" s="32" t="s">
        <v>94</v>
      </c>
      <c r="D16" s="33" t="s">
        <v>283</v>
      </c>
      <c r="E16" s="34" t="s">
        <v>284</v>
      </c>
      <c r="F16" s="33" t="s">
        <v>100</v>
      </c>
      <c r="G16" s="39">
        <v>6</v>
      </c>
      <c r="H16" s="35">
        <v>476.19</v>
      </c>
      <c r="I16" s="32" t="s">
        <v>10</v>
      </c>
      <c r="J16" s="39">
        <v>583.19000000000005</v>
      </c>
      <c r="K16" s="37">
        <v>3499.14</v>
      </c>
    </row>
    <row r="17" spans="1:11" hidden="1" x14ac:dyDescent="0.25">
      <c r="A17" s="36" t="s">
        <v>114</v>
      </c>
      <c r="B17" s="31" t="s">
        <v>109</v>
      </c>
      <c r="C17" s="32" t="s">
        <v>94</v>
      </c>
      <c r="D17" s="33"/>
      <c r="E17" s="34" t="s">
        <v>230</v>
      </c>
      <c r="F17" s="33" t="s">
        <v>116</v>
      </c>
      <c r="G17" s="39">
        <v>0</v>
      </c>
      <c r="H17" s="35"/>
      <c r="I17" s="32" t="s">
        <v>10</v>
      </c>
      <c r="J17" s="39">
        <v>0</v>
      </c>
      <c r="K17" s="37">
        <v>4504075.58</v>
      </c>
    </row>
    <row r="18" spans="1:11" hidden="1" x14ac:dyDescent="0.25">
      <c r="A18" s="36" t="s">
        <v>115</v>
      </c>
      <c r="B18" s="31" t="s">
        <v>110</v>
      </c>
      <c r="C18" s="32" t="s">
        <v>94</v>
      </c>
      <c r="D18" s="33"/>
      <c r="E18" s="34" t="s">
        <v>231</v>
      </c>
      <c r="F18" s="33" t="s">
        <v>116</v>
      </c>
      <c r="G18" s="39">
        <v>0</v>
      </c>
      <c r="H18" s="35"/>
      <c r="I18" s="32" t="s">
        <v>10</v>
      </c>
      <c r="J18" s="39">
        <v>0</v>
      </c>
      <c r="K18" s="37">
        <v>547687.86</v>
      </c>
    </row>
    <row r="19" spans="1:11" ht="39.6" x14ac:dyDescent="0.25">
      <c r="A19" s="36" t="s">
        <v>125</v>
      </c>
      <c r="B19" s="31" t="s">
        <v>111</v>
      </c>
      <c r="C19" s="32" t="s">
        <v>130</v>
      </c>
      <c r="D19" s="33" t="s">
        <v>232</v>
      </c>
      <c r="E19" s="34" t="s">
        <v>233</v>
      </c>
      <c r="F19" s="33" t="s">
        <v>98</v>
      </c>
      <c r="G19" s="39">
        <v>390.35</v>
      </c>
      <c r="H19" s="35">
        <v>9.02</v>
      </c>
      <c r="I19" s="32" t="s">
        <v>10</v>
      </c>
      <c r="J19" s="39">
        <v>11.05</v>
      </c>
      <c r="K19" s="37">
        <v>4313.37</v>
      </c>
    </row>
    <row r="20" spans="1:11" ht="52.8" x14ac:dyDescent="0.25">
      <c r="A20" s="36" t="s">
        <v>125</v>
      </c>
      <c r="B20" s="31" t="s">
        <v>112</v>
      </c>
      <c r="C20" s="32" t="s">
        <v>94</v>
      </c>
      <c r="D20" s="33" t="s">
        <v>234</v>
      </c>
      <c r="E20" s="34" t="s">
        <v>235</v>
      </c>
      <c r="F20" s="33" t="s">
        <v>98</v>
      </c>
      <c r="G20" s="39">
        <v>390.35</v>
      </c>
      <c r="H20" s="35">
        <v>16.77</v>
      </c>
      <c r="I20" s="32" t="s">
        <v>10</v>
      </c>
      <c r="J20" s="39">
        <v>20.54</v>
      </c>
      <c r="K20" s="37">
        <v>8017.79</v>
      </c>
    </row>
    <row r="21" spans="1:11" ht="26.4" x14ac:dyDescent="0.25">
      <c r="A21" s="36" t="s">
        <v>125</v>
      </c>
      <c r="B21" s="31" t="s">
        <v>113</v>
      </c>
      <c r="C21" s="32" t="s">
        <v>94</v>
      </c>
      <c r="D21" s="33" t="s">
        <v>236</v>
      </c>
      <c r="E21" s="34" t="s">
        <v>237</v>
      </c>
      <c r="F21" s="33" t="s">
        <v>100</v>
      </c>
      <c r="G21" s="39">
        <v>2602.3200000000002</v>
      </c>
      <c r="H21" s="35">
        <v>136.41</v>
      </c>
      <c r="I21" s="32" t="s">
        <v>10</v>
      </c>
      <c r="J21" s="39">
        <v>167.06</v>
      </c>
      <c r="K21" s="37">
        <v>434743.58</v>
      </c>
    </row>
    <row r="22" spans="1:11" ht="26.4" x14ac:dyDescent="0.25">
      <c r="A22" s="36" t="s">
        <v>125</v>
      </c>
      <c r="B22" s="31" t="s">
        <v>238</v>
      </c>
      <c r="C22" s="32" t="s">
        <v>94</v>
      </c>
      <c r="D22" s="33" t="s">
        <v>239</v>
      </c>
      <c r="E22" s="34" t="s">
        <v>240</v>
      </c>
      <c r="F22" s="33" t="s">
        <v>99</v>
      </c>
      <c r="G22" s="39">
        <v>743.52</v>
      </c>
      <c r="H22" s="35">
        <v>57.24</v>
      </c>
      <c r="I22" s="32" t="s">
        <v>10</v>
      </c>
      <c r="J22" s="39">
        <v>70.099999999999994</v>
      </c>
      <c r="K22" s="37">
        <v>52120.75</v>
      </c>
    </row>
    <row r="23" spans="1:11" ht="39.6" x14ac:dyDescent="0.25">
      <c r="A23" s="36" t="s">
        <v>125</v>
      </c>
      <c r="B23" s="31" t="s">
        <v>241</v>
      </c>
      <c r="C23" s="32" t="s">
        <v>94</v>
      </c>
      <c r="D23" s="33" t="s">
        <v>242</v>
      </c>
      <c r="E23" s="34" t="s">
        <v>243</v>
      </c>
      <c r="F23" s="33" t="s">
        <v>99</v>
      </c>
      <c r="G23" s="39">
        <v>743.52</v>
      </c>
      <c r="H23" s="35">
        <v>53.25</v>
      </c>
      <c r="I23" s="32" t="s">
        <v>10</v>
      </c>
      <c r="J23" s="39">
        <v>65.22</v>
      </c>
      <c r="K23" s="37">
        <v>48492.37</v>
      </c>
    </row>
    <row r="24" spans="1:11" hidden="1" x14ac:dyDescent="0.25">
      <c r="A24" s="36" t="s">
        <v>115</v>
      </c>
      <c r="B24" s="31" t="s">
        <v>131</v>
      </c>
      <c r="C24" s="32" t="s">
        <v>94</v>
      </c>
      <c r="D24" s="33"/>
      <c r="E24" s="34" t="s">
        <v>244</v>
      </c>
      <c r="F24" s="33" t="s">
        <v>116</v>
      </c>
      <c r="G24" s="39">
        <v>0</v>
      </c>
      <c r="H24" s="35">
        <v>0</v>
      </c>
      <c r="I24" s="32" t="s">
        <v>10</v>
      </c>
      <c r="J24" s="39">
        <v>0</v>
      </c>
      <c r="K24" s="37">
        <v>1829397.52</v>
      </c>
    </row>
    <row r="25" spans="1:11" ht="39.6" x14ac:dyDescent="0.25">
      <c r="A25" s="36" t="s">
        <v>125</v>
      </c>
      <c r="B25" s="31" t="s">
        <v>132</v>
      </c>
      <c r="C25" s="32" t="s">
        <v>130</v>
      </c>
      <c r="D25" s="33" t="s">
        <v>232</v>
      </c>
      <c r="E25" s="34" t="s">
        <v>233</v>
      </c>
      <c r="F25" s="33" t="s">
        <v>98</v>
      </c>
      <c r="G25" s="39">
        <v>1303.8499999999999</v>
      </c>
      <c r="H25" s="35">
        <v>9.02</v>
      </c>
      <c r="I25" s="32" t="s">
        <v>10</v>
      </c>
      <c r="J25" s="39">
        <v>11.05</v>
      </c>
      <c r="K25" s="37">
        <v>14407.54</v>
      </c>
    </row>
    <row r="26" spans="1:11" ht="52.8" x14ac:dyDescent="0.25">
      <c r="A26" s="36" t="s">
        <v>125</v>
      </c>
      <c r="B26" s="31" t="s">
        <v>133</v>
      </c>
      <c r="C26" s="32" t="s">
        <v>94</v>
      </c>
      <c r="D26" s="33" t="s">
        <v>234</v>
      </c>
      <c r="E26" s="34" t="s">
        <v>235</v>
      </c>
      <c r="F26" s="33" t="s">
        <v>98</v>
      </c>
      <c r="G26" s="39">
        <v>1303.8499999999999</v>
      </c>
      <c r="H26" s="35">
        <v>16.77</v>
      </c>
      <c r="I26" s="32" t="s">
        <v>10</v>
      </c>
      <c r="J26" s="39">
        <v>20.54</v>
      </c>
      <c r="K26" s="37">
        <v>26781.08</v>
      </c>
    </row>
    <row r="27" spans="1:11" ht="26.4" x14ac:dyDescent="0.25">
      <c r="A27" s="36" t="s">
        <v>125</v>
      </c>
      <c r="B27" s="31" t="s">
        <v>245</v>
      </c>
      <c r="C27" s="32" t="s">
        <v>94</v>
      </c>
      <c r="D27" s="33" t="s">
        <v>236</v>
      </c>
      <c r="E27" s="34" t="s">
        <v>237</v>
      </c>
      <c r="F27" s="33" t="s">
        <v>100</v>
      </c>
      <c r="G27" s="39">
        <v>8692.32</v>
      </c>
      <c r="H27" s="35">
        <v>136.41</v>
      </c>
      <c r="I27" s="32" t="s">
        <v>10</v>
      </c>
      <c r="J27" s="39">
        <v>167.06</v>
      </c>
      <c r="K27" s="37">
        <v>1452138.98</v>
      </c>
    </row>
    <row r="28" spans="1:11" ht="26.4" x14ac:dyDescent="0.25">
      <c r="A28" s="36" t="s">
        <v>125</v>
      </c>
      <c r="B28" s="31" t="s">
        <v>246</v>
      </c>
      <c r="C28" s="32" t="s">
        <v>94</v>
      </c>
      <c r="D28" s="33" t="s">
        <v>239</v>
      </c>
      <c r="E28" s="34" t="s">
        <v>240</v>
      </c>
      <c r="F28" s="33" t="s">
        <v>99</v>
      </c>
      <c r="G28" s="39">
        <v>2483.52</v>
      </c>
      <c r="H28" s="35">
        <v>57.24</v>
      </c>
      <c r="I28" s="32" t="s">
        <v>10</v>
      </c>
      <c r="J28" s="39">
        <v>70.099999999999994</v>
      </c>
      <c r="K28" s="37">
        <v>174094.75</v>
      </c>
    </row>
    <row r="29" spans="1:11" ht="39.6" x14ac:dyDescent="0.25">
      <c r="A29" s="36" t="s">
        <v>125</v>
      </c>
      <c r="B29" s="31" t="s">
        <v>247</v>
      </c>
      <c r="C29" s="32" t="s">
        <v>94</v>
      </c>
      <c r="D29" s="33" t="s">
        <v>242</v>
      </c>
      <c r="E29" s="34" t="s">
        <v>243</v>
      </c>
      <c r="F29" s="33" t="s">
        <v>99</v>
      </c>
      <c r="G29" s="39">
        <v>2483.52</v>
      </c>
      <c r="H29" s="35">
        <v>53.25</v>
      </c>
      <c r="I29" s="32" t="s">
        <v>10</v>
      </c>
      <c r="J29" s="39">
        <v>65.22</v>
      </c>
      <c r="K29" s="37">
        <v>161975.17000000001</v>
      </c>
    </row>
    <row r="30" spans="1:11" hidden="1" x14ac:dyDescent="0.25">
      <c r="A30" s="36" t="s">
        <v>115</v>
      </c>
      <c r="B30" s="31" t="s">
        <v>134</v>
      </c>
      <c r="C30" s="32" t="s">
        <v>94</v>
      </c>
      <c r="D30" s="33"/>
      <c r="E30" s="34" t="s">
        <v>248</v>
      </c>
      <c r="F30" s="33" t="s">
        <v>116</v>
      </c>
      <c r="G30" s="39">
        <v>0</v>
      </c>
      <c r="H30" s="35">
        <v>0</v>
      </c>
      <c r="I30" s="32" t="s">
        <v>10</v>
      </c>
      <c r="J30" s="39">
        <v>0</v>
      </c>
      <c r="K30" s="37">
        <v>184330.6</v>
      </c>
    </row>
    <row r="31" spans="1:11" ht="39.6" x14ac:dyDescent="0.25">
      <c r="A31" s="36" t="s">
        <v>125</v>
      </c>
      <c r="B31" s="31" t="s">
        <v>135</v>
      </c>
      <c r="C31" s="32" t="s">
        <v>130</v>
      </c>
      <c r="D31" s="33" t="s">
        <v>232</v>
      </c>
      <c r="E31" s="34" t="s">
        <v>233</v>
      </c>
      <c r="F31" s="33" t="s">
        <v>98</v>
      </c>
      <c r="G31" s="39">
        <v>131.38</v>
      </c>
      <c r="H31" s="35">
        <v>9.02</v>
      </c>
      <c r="I31" s="32" t="s">
        <v>10</v>
      </c>
      <c r="J31" s="39">
        <v>11.05</v>
      </c>
      <c r="K31" s="37">
        <v>1451.75</v>
      </c>
    </row>
    <row r="32" spans="1:11" ht="52.8" x14ac:dyDescent="0.25">
      <c r="A32" s="36" t="s">
        <v>125</v>
      </c>
      <c r="B32" s="31" t="s">
        <v>136</v>
      </c>
      <c r="C32" s="32" t="s">
        <v>94</v>
      </c>
      <c r="D32" s="33" t="s">
        <v>234</v>
      </c>
      <c r="E32" s="34" t="s">
        <v>235</v>
      </c>
      <c r="F32" s="33" t="s">
        <v>98</v>
      </c>
      <c r="G32" s="39">
        <v>131.38</v>
      </c>
      <c r="H32" s="35">
        <v>16.77</v>
      </c>
      <c r="I32" s="32" t="s">
        <v>10</v>
      </c>
      <c r="J32" s="39">
        <v>20.54</v>
      </c>
      <c r="K32" s="37">
        <v>2698.55</v>
      </c>
    </row>
    <row r="33" spans="1:11" ht="26.4" x14ac:dyDescent="0.25">
      <c r="A33" s="36" t="s">
        <v>125</v>
      </c>
      <c r="B33" s="31" t="s">
        <v>137</v>
      </c>
      <c r="C33" s="32" t="s">
        <v>94</v>
      </c>
      <c r="D33" s="33" t="s">
        <v>236</v>
      </c>
      <c r="E33" s="34" t="s">
        <v>237</v>
      </c>
      <c r="F33" s="33" t="s">
        <v>100</v>
      </c>
      <c r="G33" s="39">
        <v>875.84</v>
      </c>
      <c r="H33" s="35">
        <v>136.41</v>
      </c>
      <c r="I33" s="32" t="s">
        <v>10</v>
      </c>
      <c r="J33" s="39">
        <v>167.06</v>
      </c>
      <c r="K33" s="37">
        <v>146317.82999999999</v>
      </c>
    </row>
    <row r="34" spans="1:11" ht="26.4" x14ac:dyDescent="0.25">
      <c r="A34" s="36" t="s">
        <v>125</v>
      </c>
      <c r="B34" s="31" t="s">
        <v>138</v>
      </c>
      <c r="C34" s="32" t="s">
        <v>94</v>
      </c>
      <c r="D34" s="33" t="s">
        <v>239</v>
      </c>
      <c r="E34" s="34" t="s">
        <v>240</v>
      </c>
      <c r="F34" s="33" t="s">
        <v>99</v>
      </c>
      <c r="G34" s="39">
        <v>250.24</v>
      </c>
      <c r="H34" s="35">
        <v>57.24</v>
      </c>
      <c r="I34" s="32" t="s">
        <v>10</v>
      </c>
      <c r="J34" s="39">
        <v>70.099999999999994</v>
      </c>
      <c r="K34" s="37">
        <v>17541.82</v>
      </c>
    </row>
    <row r="35" spans="1:11" ht="39.6" x14ac:dyDescent="0.25">
      <c r="A35" s="36" t="s">
        <v>125</v>
      </c>
      <c r="B35" s="31" t="s">
        <v>139</v>
      </c>
      <c r="C35" s="32" t="s">
        <v>94</v>
      </c>
      <c r="D35" s="33" t="s">
        <v>242</v>
      </c>
      <c r="E35" s="34" t="s">
        <v>243</v>
      </c>
      <c r="F35" s="33" t="s">
        <v>99</v>
      </c>
      <c r="G35" s="39">
        <v>250.24</v>
      </c>
      <c r="H35" s="35">
        <v>53.25</v>
      </c>
      <c r="I35" s="32" t="s">
        <v>10</v>
      </c>
      <c r="J35" s="39">
        <v>65.22</v>
      </c>
      <c r="K35" s="37">
        <v>16320.65</v>
      </c>
    </row>
    <row r="36" spans="1:11" hidden="1" x14ac:dyDescent="0.25">
      <c r="A36" s="36" t="s">
        <v>115</v>
      </c>
      <c r="B36" s="31" t="s">
        <v>249</v>
      </c>
      <c r="C36" s="32" t="s">
        <v>94</v>
      </c>
      <c r="D36" s="33"/>
      <c r="E36" s="34" t="s">
        <v>250</v>
      </c>
      <c r="F36" s="33" t="s">
        <v>116</v>
      </c>
      <c r="G36" s="39">
        <v>0</v>
      </c>
      <c r="H36" s="35">
        <v>0</v>
      </c>
      <c r="I36" s="32" t="s">
        <v>10</v>
      </c>
      <c r="J36" s="39">
        <v>0</v>
      </c>
      <c r="K36" s="37">
        <v>303662.18</v>
      </c>
    </row>
    <row r="37" spans="1:11" ht="39.6" x14ac:dyDescent="0.25">
      <c r="A37" s="36" t="s">
        <v>125</v>
      </c>
      <c r="B37" s="31" t="s">
        <v>251</v>
      </c>
      <c r="C37" s="32" t="s">
        <v>130</v>
      </c>
      <c r="D37" s="33" t="s">
        <v>232</v>
      </c>
      <c r="E37" s="34" t="s">
        <v>233</v>
      </c>
      <c r="F37" s="33" t="s">
        <v>98</v>
      </c>
      <c r="G37" s="39">
        <v>216.43</v>
      </c>
      <c r="H37" s="35">
        <v>9.02</v>
      </c>
      <c r="I37" s="32" t="s">
        <v>10</v>
      </c>
      <c r="J37" s="39">
        <v>11.05</v>
      </c>
      <c r="K37" s="37">
        <v>2391.5500000000002</v>
      </c>
    </row>
    <row r="38" spans="1:11" ht="52.8" x14ac:dyDescent="0.25">
      <c r="A38" s="36" t="s">
        <v>125</v>
      </c>
      <c r="B38" s="31" t="s">
        <v>252</v>
      </c>
      <c r="C38" s="32" t="s">
        <v>94</v>
      </c>
      <c r="D38" s="33" t="s">
        <v>234</v>
      </c>
      <c r="E38" s="34" t="s">
        <v>235</v>
      </c>
      <c r="F38" s="33" t="s">
        <v>98</v>
      </c>
      <c r="G38" s="39">
        <v>216.43</v>
      </c>
      <c r="H38" s="35">
        <v>16.77</v>
      </c>
      <c r="I38" s="32" t="s">
        <v>10</v>
      </c>
      <c r="J38" s="39">
        <v>20.54</v>
      </c>
      <c r="K38" s="37">
        <v>4445.47</v>
      </c>
    </row>
    <row r="39" spans="1:11" ht="26.4" x14ac:dyDescent="0.25">
      <c r="A39" s="36" t="s">
        <v>125</v>
      </c>
      <c r="B39" s="31" t="s">
        <v>253</v>
      </c>
      <c r="C39" s="32" t="s">
        <v>94</v>
      </c>
      <c r="D39" s="33" t="s">
        <v>236</v>
      </c>
      <c r="E39" s="34" t="s">
        <v>237</v>
      </c>
      <c r="F39" s="33" t="s">
        <v>100</v>
      </c>
      <c r="G39" s="39">
        <v>1442.84</v>
      </c>
      <c r="H39" s="35">
        <v>136.41</v>
      </c>
      <c r="I39" s="32" t="s">
        <v>10</v>
      </c>
      <c r="J39" s="39">
        <v>167.06</v>
      </c>
      <c r="K39" s="37">
        <v>241040.85</v>
      </c>
    </row>
    <row r="40" spans="1:11" ht="26.4" x14ac:dyDescent="0.25">
      <c r="A40" s="36" t="s">
        <v>125</v>
      </c>
      <c r="B40" s="31" t="s">
        <v>254</v>
      </c>
      <c r="C40" s="32" t="s">
        <v>94</v>
      </c>
      <c r="D40" s="33" t="s">
        <v>239</v>
      </c>
      <c r="E40" s="34" t="s">
        <v>240</v>
      </c>
      <c r="F40" s="33" t="s">
        <v>99</v>
      </c>
      <c r="G40" s="39">
        <v>412.24</v>
      </c>
      <c r="H40" s="35">
        <v>57.24</v>
      </c>
      <c r="I40" s="32" t="s">
        <v>10</v>
      </c>
      <c r="J40" s="39">
        <v>70.099999999999994</v>
      </c>
      <c r="K40" s="37">
        <v>28898.02</v>
      </c>
    </row>
    <row r="41" spans="1:11" ht="39.6" x14ac:dyDescent="0.25">
      <c r="A41" s="36" t="s">
        <v>125</v>
      </c>
      <c r="B41" s="31" t="s">
        <v>255</v>
      </c>
      <c r="C41" s="32" t="s">
        <v>94</v>
      </c>
      <c r="D41" s="33" t="s">
        <v>242</v>
      </c>
      <c r="E41" s="34" t="s">
        <v>243</v>
      </c>
      <c r="F41" s="33" t="s">
        <v>99</v>
      </c>
      <c r="G41" s="39">
        <v>412.24</v>
      </c>
      <c r="H41" s="35">
        <v>53.25</v>
      </c>
      <c r="I41" s="32" t="s">
        <v>10</v>
      </c>
      <c r="J41" s="39">
        <v>65.22</v>
      </c>
      <c r="K41" s="37">
        <v>26886.29</v>
      </c>
    </row>
    <row r="42" spans="1:11" hidden="1" x14ac:dyDescent="0.25">
      <c r="A42" s="36" t="s">
        <v>115</v>
      </c>
      <c r="B42" s="31" t="s">
        <v>256</v>
      </c>
      <c r="C42" s="32" t="s">
        <v>94</v>
      </c>
      <c r="D42" s="33"/>
      <c r="E42" s="34" t="s">
        <v>257</v>
      </c>
      <c r="F42" s="33" t="s">
        <v>116</v>
      </c>
      <c r="G42" s="39">
        <v>0</v>
      </c>
      <c r="H42" s="35">
        <v>0</v>
      </c>
      <c r="I42" s="32" t="s">
        <v>10</v>
      </c>
      <c r="J42" s="39">
        <v>0</v>
      </c>
      <c r="K42" s="37">
        <v>378988.22</v>
      </c>
    </row>
    <row r="43" spans="1:11" ht="39.6" x14ac:dyDescent="0.25">
      <c r="A43" s="36" t="s">
        <v>125</v>
      </c>
      <c r="B43" s="31" t="s">
        <v>258</v>
      </c>
      <c r="C43" s="32" t="s">
        <v>130</v>
      </c>
      <c r="D43" s="33" t="s">
        <v>232</v>
      </c>
      <c r="E43" s="34" t="s">
        <v>233</v>
      </c>
      <c r="F43" s="33" t="s">
        <v>98</v>
      </c>
      <c r="G43" s="39">
        <v>270.11</v>
      </c>
      <c r="H43" s="35">
        <v>9.02</v>
      </c>
      <c r="I43" s="32" t="s">
        <v>10</v>
      </c>
      <c r="J43" s="39">
        <v>11.05</v>
      </c>
      <c r="K43" s="37">
        <v>2984.72</v>
      </c>
    </row>
    <row r="44" spans="1:11" ht="52.8" x14ac:dyDescent="0.25">
      <c r="A44" s="36" t="s">
        <v>125</v>
      </c>
      <c r="B44" s="31" t="s">
        <v>259</v>
      </c>
      <c r="C44" s="32" t="s">
        <v>94</v>
      </c>
      <c r="D44" s="33" t="s">
        <v>234</v>
      </c>
      <c r="E44" s="34" t="s">
        <v>235</v>
      </c>
      <c r="F44" s="33" t="s">
        <v>98</v>
      </c>
      <c r="G44" s="39">
        <v>270.11</v>
      </c>
      <c r="H44" s="35">
        <v>16.77</v>
      </c>
      <c r="I44" s="32" t="s">
        <v>10</v>
      </c>
      <c r="J44" s="39">
        <v>20.54</v>
      </c>
      <c r="K44" s="37">
        <v>5548.06</v>
      </c>
    </row>
    <row r="45" spans="1:11" ht="26.4" x14ac:dyDescent="0.25">
      <c r="A45" s="36" t="s">
        <v>125</v>
      </c>
      <c r="B45" s="31" t="s">
        <v>260</v>
      </c>
      <c r="C45" s="32" t="s">
        <v>94</v>
      </c>
      <c r="D45" s="33" t="s">
        <v>236</v>
      </c>
      <c r="E45" s="34" t="s">
        <v>237</v>
      </c>
      <c r="F45" s="33" t="s">
        <v>100</v>
      </c>
      <c r="G45" s="39">
        <v>1800.75</v>
      </c>
      <c r="H45" s="35">
        <v>136.41</v>
      </c>
      <c r="I45" s="32" t="s">
        <v>10</v>
      </c>
      <c r="J45" s="39">
        <v>167.06</v>
      </c>
      <c r="K45" s="37">
        <v>300833.3</v>
      </c>
    </row>
    <row r="46" spans="1:11" ht="26.4" x14ac:dyDescent="0.25">
      <c r="A46" s="36" t="s">
        <v>125</v>
      </c>
      <c r="B46" s="31" t="s">
        <v>261</v>
      </c>
      <c r="C46" s="32" t="s">
        <v>94</v>
      </c>
      <c r="D46" s="33" t="s">
        <v>239</v>
      </c>
      <c r="E46" s="34" t="s">
        <v>240</v>
      </c>
      <c r="F46" s="33" t="s">
        <v>99</v>
      </c>
      <c r="G46" s="39">
        <v>514.5</v>
      </c>
      <c r="H46" s="35">
        <v>57.24</v>
      </c>
      <c r="I46" s="32" t="s">
        <v>10</v>
      </c>
      <c r="J46" s="39">
        <v>70.099999999999994</v>
      </c>
      <c r="K46" s="37">
        <v>36066.449999999997</v>
      </c>
    </row>
    <row r="47" spans="1:11" ht="39.6" x14ac:dyDescent="0.25">
      <c r="A47" s="36" t="s">
        <v>125</v>
      </c>
      <c r="B47" s="31" t="s">
        <v>262</v>
      </c>
      <c r="C47" s="32" t="s">
        <v>94</v>
      </c>
      <c r="D47" s="33" t="s">
        <v>242</v>
      </c>
      <c r="E47" s="34" t="s">
        <v>243</v>
      </c>
      <c r="F47" s="33" t="s">
        <v>99</v>
      </c>
      <c r="G47" s="39">
        <v>514.5</v>
      </c>
      <c r="H47" s="35">
        <v>53.25</v>
      </c>
      <c r="I47" s="32" t="s">
        <v>10</v>
      </c>
      <c r="J47" s="39">
        <v>65.22</v>
      </c>
      <c r="K47" s="37">
        <v>33555.69</v>
      </c>
    </row>
    <row r="48" spans="1:11" hidden="1" x14ac:dyDescent="0.25">
      <c r="A48" s="36" t="s">
        <v>115</v>
      </c>
      <c r="B48" s="31" t="s">
        <v>263</v>
      </c>
      <c r="C48" s="32" t="s">
        <v>94</v>
      </c>
      <c r="D48" s="33"/>
      <c r="E48" s="34" t="s">
        <v>264</v>
      </c>
      <c r="F48" s="33" t="s">
        <v>116</v>
      </c>
      <c r="G48" s="39">
        <v>0</v>
      </c>
      <c r="H48" s="35">
        <v>0</v>
      </c>
      <c r="I48" s="32" t="s">
        <v>10</v>
      </c>
      <c r="J48" s="39">
        <v>0</v>
      </c>
      <c r="K48" s="37">
        <v>502754.2</v>
      </c>
    </row>
    <row r="49" spans="1:11" ht="39.6" x14ac:dyDescent="0.25">
      <c r="A49" s="36" t="s">
        <v>125</v>
      </c>
      <c r="B49" s="31" t="s">
        <v>265</v>
      </c>
      <c r="C49" s="32" t="s">
        <v>130</v>
      </c>
      <c r="D49" s="33" t="s">
        <v>232</v>
      </c>
      <c r="E49" s="34" t="s">
        <v>233</v>
      </c>
      <c r="F49" s="33" t="s">
        <v>98</v>
      </c>
      <c r="G49" s="39">
        <v>358.32</v>
      </c>
      <c r="H49" s="35">
        <v>9.02</v>
      </c>
      <c r="I49" s="32" t="s">
        <v>10</v>
      </c>
      <c r="J49" s="39">
        <v>11.05</v>
      </c>
      <c r="K49" s="37">
        <v>3959.44</v>
      </c>
    </row>
    <row r="50" spans="1:11" ht="52.8" x14ac:dyDescent="0.25">
      <c r="A50" s="36" t="s">
        <v>125</v>
      </c>
      <c r="B50" s="31" t="s">
        <v>266</v>
      </c>
      <c r="C50" s="32" t="s">
        <v>94</v>
      </c>
      <c r="D50" s="33" t="s">
        <v>234</v>
      </c>
      <c r="E50" s="34" t="s">
        <v>235</v>
      </c>
      <c r="F50" s="33" t="s">
        <v>98</v>
      </c>
      <c r="G50" s="39">
        <v>358.32</v>
      </c>
      <c r="H50" s="35">
        <v>16.77</v>
      </c>
      <c r="I50" s="32" t="s">
        <v>10</v>
      </c>
      <c r="J50" s="39">
        <v>20.54</v>
      </c>
      <c r="K50" s="37">
        <v>7359.89</v>
      </c>
    </row>
    <row r="51" spans="1:11" ht="26.4" x14ac:dyDescent="0.25">
      <c r="A51" s="36" t="s">
        <v>125</v>
      </c>
      <c r="B51" s="31" t="s">
        <v>267</v>
      </c>
      <c r="C51" s="32" t="s">
        <v>94</v>
      </c>
      <c r="D51" s="33" t="s">
        <v>236</v>
      </c>
      <c r="E51" s="34" t="s">
        <v>237</v>
      </c>
      <c r="F51" s="33" t="s">
        <v>100</v>
      </c>
      <c r="G51" s="39">
        <v>2388.8200000000002</v>
      </c>
      <c r="H51" s="35">
        <v>136.41</v>
      </c>
      <c r="I51" s="32" t="s">
        <v>10</v>
      </c>
      <c r="J51" s="39">
        <v>167.06</v>
      </c>
      <c r="K51" s="37">
        <v>399076.27</v>
      </c>
    </row>
    <row r="52" spans="1:11" ht="26.4" x14ac:dyDescent="0.25">
      <c r="A52" s="36" t="s">
        <v>125</v>
      </c>
      <c r="B52" s="31" t="s">
        <v>268</v>
      </c>
      <c r="C52" s="32" t="s">
        <v>94</v>
      </c>
      <c r="D52" s="33" t="s">
        <v>239</v>
      </c>
      <c r="E52" s="34" t="s">
        <v>240</v>
      </c>
      <c r="F52" s="33" t="s">
        <v>99</v>
      </c>
      <c r="G52" s="39">
        <v>682.52</v>
      </c>
      <c r="H52" s="35">
        <v>57.24</v>
      </c>
      <c r="I52" s="32" t="s">
        <v>10</v>
      </c>
      <c r="J52" s="39">
        <v>70.099999999999994</v>
      </c>
      <c r="K52" s="37">
        <v>47844.65</v>
      </c>
    </row>
    <row r="53" spans="1:11" ht="39.6" x14ac:dyDescent="0.25">
      <c r="A53" s="36" t="s">
        <v>125</v>
      </c>
      <c r="B53" s="31" t="s">
        <v>269</v>
      </c>
      <c r="C53" s="32" t="s">
        <v>94</v>
      </c>
      <c r="D53" s="33" t="s">
        <v>242</v>
      </c>
      <c r="E53" s="34" t="s">
        <v>243</v>
      </c>
      <c r="F53" s="33" t="s">
        <v>99</v>
      </c>
      <c r="G53" s="39">
        <v>682.52</v>
      </c>
      <c r="H53" s="35">
        <v>53.25</v>
      </c>
      <c r="I53" s="32" t="s">
        <v>10</v>
      </c>
      <c r="J53" s="39">
        <v>65.22</v>
      </c>
      <c r="K53" s="37">
        <v>44513.95</v>
      </c>
    </row>
    <row r="54" spans="1:11" hidden="1" x14ac:dyDescent="0.25">
      <c r="A54" s="36" t="s">
        <v>115</v>
      </c>
      <c r="B54" s="31" t="s">
        <v>270</v>
      </c>
      <c r="C54" s="32" t="s">
        <v>94</v>
      </c>
      <c r="D54" s="33"/>
      <c r="E54" s="34" t="s">
        <v>271</v>
      </c>
      <c r="F54" s="33" t="s">
        <v>116</v>
      </c>
      <c r="G54" s="39">
        <v>0</v>
      </c>
      <c r="H54" s="35">
        <v>0</v>
      </c>
      <c r="I54" s="32" t="s">
        <v>10</v>
      </c>
      <c r="J54" s="39">
        <v>0</v>
      </c>
      <c r="K54" s="37">
        <v>277998.57</v>
      </c>
    </row>
    <row r="55" spans="1:11" ht="39.6" x14ac:dyDescent="0.25">
      <c r="A55" s="36" t="s">
        <v>125</v>
      </c>
      <c r="B55" s="31" t="s">
        <v>272</v>
      </c>
      <c r="C55" s="32" t="s">
        <v>130</v>
      </c>
      <c r="D55" s="33" t="s">
        <v>232</v>
      </c>
      <c r="E55" s="34" t="s">
        <v>233</v>
      </c>
      <c r="F55" s="33" t="s">
        <v>98</v>
      </c>
      <c r="G55" s="39">
        <v>198.14</v>
      </c>
      <c r="H55" s="35">
        <v>9.02</v>
      </c>
      <c r="I55" s="32" t="s">
        <v>10</v>
      </c>
      <c r="J55" s="39">
        <v>11.05</v>
      </c>
      <c r="K55" s="37">
        <v>2189.4499999999998</v>
      </c>
    </row>
    <row r="56" spans="1:11" ht="52.8" x14ac:dyDescent="0.25">
      <c r="A56" s="36" t="s">
        <v>125</v>
      </c>
      <c r="B56" s="31" t="s">
        <v>273</v>
      </c>
      <c r="C56" s="32" t="s">
        <v>94</v>
      </c>
      <c r="D56" s="33" t="s">
        <v>234</v>
      </c>
      <c r="E56" s="34" t="s">
        <v>235</v>
      </c>
      <c r="F56" s="33" t="s">
        <v>98</v>
      </c>
      <c r="G56" s="39">
        <v>198.14</v>
      </c>
      <c r="H56" s="35">
        <v>16.77</v>
      </c>
      <c r="I56" s="32" t="s">
        <v>10</v>
      </c>
      <c r="J56" s="39">
        <v>20.54</v>
      </c>
      <c r="K56" s="37">
        <v>4069.8</v>
      </c>
    </row>
    <row r="57" spans="1:11" ht="26.4" x14ac:dyDescent="0.25">
      <c r="A57" s="36" t="s">
        <v>125</v>
      </c>
      <c r="B57" s="31" t="s">
        <v>274</v>
      </c>
      <c r="C57" s="32" t="s">
        <v>94</v>
      </c>
      <c r="D57" s="33" t="s">
        <v>236</v>
      </c>
      <c r="E57" s="34" t="s">
        <v>237</v>
      </c>
      <c r="F57" s="33" t="s">
        <v>100</v>
      </c>
      <c r="G57" s="39">
        <v>1320.9</v>
      </c>
      <c r="H57" s="35">
        <v>136.41</v>
      </c>
      <c r="I57" s="32" t="s">
        <v>10</v>
      </c>
      <c r="J57" s="39">
        <v>167.06</v>
      </c>
      <c r="K57" s="37">
        <v>220669.55</v>
      </c>
    </row>
    <row r="58" spans="1:11" ht="26.4" x14ac:dyDescent="0.25">
      <c r="A58" s="36" t="s">
        <v>125</v>
      </c>
      <c r="B58" s="31" t="s">
        <v>275</v>
      </c>
      <c r="C58" s="32" t="s">
        <v>94</v>
      </c>
      <c r="D58" s="33" t="s">
        <v>239</v>
      </c>
      <c r="E58" s="34" t="s">
        <v>240</v>
      </c>
      <c r="F58" s="33" t="s">
        <v>99</v>
      </c>
      <c r="G58" s="39">
        <v>377.4</v>
      </c>
      <c r="H58" s="35">
        <v>57.24</v>
      </c>
      <c r="I58" s="32" t="s">
        <v>10</v>
      </c>
      <c r="J58" s="39">
        <v>70.099999999999994</v>
      </c>
      <c r="K58" s="37">
        <v>26455.74</v>
      </c>
    </row>
    <row r="59" spans="1:11" ht="39.6" x14ac:dyDescent="0.25">
      <c r="A59" s="36" t="s">
        <v>125</v>
      </c>
      <c r="B59" s="31" t="s">
        <v>276</v>
      </c>
      <c r="C59" s="32" t="s">
        <v>94</v>
      </c>
      <c r="D59" s="33" t="s">
        <v>242</v>
      </c>
      <c r="E59" s="34" t="s">
        <v>243</v>
      </c>
      <c r="F59" s="33" t="s">
        <v>99</v>
      </c>
      <c r="G59" s="39">
        <v>377.4</v>
      </c>
      <c r="H59" s="35">
        <v>53.25</v>
      </c>
      <c r="I59" s="32" t="s">
        <v>10</v>
      </c>
      <c r="J59" s="39">
        <v>65.22</v>
      </c>
      <c r="K59" s="37">
        <v>24614.03</v>
      </c>
    </row>
    <row r="60" spans="1:11" hidden="1" x14ac:dyDescent="0.25">
      <c r="A60" s="36" t="s">
        <v>115</v>
      </c>
      <c r="B60" s="31" t="s">
        <v>285</v>
      </c>
      <c r="C60" s="32" t="s">
        <v>94</v>
      </c>
      <c r="D60" s="33"/>
      <c r="E60" s="34" t="s">
        <v>286</v>
      </c>
      <c r="F60" s="33" t="s">
        <v>116</v>
      </c>
      <c r="G60" s="39">
        <v>0</v>
      </c>
      <c r="H60" s="35">
        <v>0</v>
      </c>
      <c r="I60" s="32" t="s">
        <v>10</v>
      </c>
      <c r="J60" s="39">
        <v>0</v>
      </c>
      <c r="K60" s="37">
        <v>479256.43</v>
      </c>
    </row>
    <row r="61" spans="1:11" ht="39.6" x14ac:dyDescent="0.25">
      <c r="A61" s="36" t="s">
        <v>125</v>
      </c>
      <c r="B61" s="31" t="s">
        <v>287</v>
      </c>
      <c r="C61" s="32" t="s">
        <v>130</v>
      </c>
      <c r="D61" s="33" t="s">
        <v>232</v>
      </c>
      <c r="E61" s="34" t="s">
        <v>233</v>
      </c>
      <c r="F61" s="33" t="s">
        <v>98</v>
      </c>
      <c r="G61" s="39">
        <v>341.58</v>
      </c>
      <c r="H61" s="35">
        <v>9.02</v>
      </c>
      <c r="I61" s="32" t="s">
        <v>10</v>
      </c>
      <c r="J61" s="39">
        <v>11.05</v>
      </c>
      <c r="K61" s="37">
        <v>3774.46</v>
      </c>
    </row>
    <row r="62" spans="1:11" ht="52.8" x14ac:dyDescent="0.25">
      <c r="A62" s="36" t="s">
        <v>125</v>
      </c>
      <c r="B62" s="31" t="s">
        <v>288</v>
      </c>
      <c r="C62" s="32" t="s">
        <v>94</v>
      </c>
      <c r="D62" s="33" t="s">
        <v>234</v>
      </c>
      <c r="E62" s="34" t="s">
        <v>235</v>
      </c>
      <c r="F62" s="33" t="s">
        <v>98</v>
      </c>
      <c r="G62" s="39">
        <v>341.58</v>
      </c>
      <c r="H62" s="35">
        <v>16.77</v>
      </c>
      <c r="I62" s="32" t="s">
        <v>10</v>
      </c>
      <c r="J62" s="39">
        <v>20.54</v>
      </c>
      <c r="K62" s="37">
        <v>7016.05</v>
      </c>
    </row>
    <row r="63" spans="1:11" ht="26.4" x14ac:dyDescent="0.25">
      <c r="A63" s="36" t="s">
        <v>125</v>
      </c>
      <c r="B63" s="31" t="s">
        <v>289</v>
      </c>
      <c r="C63" s="32" t="s">
        <v>94</v>
      </c>
      <c r="D63" s="33" t="s">
        <v>236</v>
      </c>
      <c r="E63" s="34" t="s">
        <v>237</v>
      </c>
      <c r="F63" s="33" t="s">
        <v>100</v>
      </c>
      <c r="G63" s="39">
        <v>2277.17</v>
      </c>
      <c r="H63" s="35">
        <v>136.41</v>
      </c>
      <c r="I63" s="32" t="s">
        <v>10</v>
      </c>
      <c r="J63" s="39">
        <v>167.06</v>
      </c>
      <c r="K63" s="37">
        <v>380424.02</v>
      </c>
    </row>
    <row r="64" spans="1:11" ht="26.4" x14ac:dyDescent="0.25">
      <c r="A64" s="36" t="s">
        <v>125</v>
      </c>
      <c r="B64" s="31" t="s">
        <v>290</v>
      </c>
      <c r="C64" s="32" t="s">
        <v>94</v>
      </c>
      <c r="D64" s="33" t="s">
        <v>239</v>
      </c>
      <c r="E64" s="34" t="s">
        <v>240</v>
      </c>
      <c r="F64" s="33" t="s">
        <v>99</v>
      </c>
      <c r="G64" s="39">
        <v>650.62</v>
      </c>
      <c r="H64" s="35">
        <v>57.24</v>
      </c>
      <c r="I64" s="32" t="s">
        <v>10</v>
      </c>
      <c r="J64" s="39">
        <v>70.099999999999994</v>
      </c>
      <c r="K64" s="37">
        <v>45608.46</v>
      </c>
    </row>
    <row r="65" spans="1:11" ht="39.6" x14ac:dyDescent="0.25">
      <c r="A65" s="36" t="s">
        <v>125</v>
      </c>
      <c r="B65" s="31" t="s">
        <v>291</v>
      </c>
      <c r="C65" s="32" t="s">
        <v>94</v>
      </c>
      <c r="D65" s="33" t="s">
        <v>242</v>
      </c>
      <c r="E65" s="34" t="s">
        <v>243</v>
      </c>
      <c r="F65" s="33" t="s">
        <v>99</v>
      </c>
      <c r="G65" s="39">
        <v>650.62</v>
      </c>
      <c r="H65" s="35">
        <v>53.25</v>
      </c>
      <c r="I65" s="32" t="s">
        <v>10</v>
      </c>
      <c r="J65" s="39">
        <v>65.22</v>
      </c>
      <c r="K65" s="37">
        <v>42433.440000000002</v>
      </c>
    </row>
    <row r="66" spans="1:11" x14ac:dyDescent="0.25">
      <c r="A66" s="36" t="s">
        <v>125</v>
      </c>
      <c r="B66" s="160"/>
      <c r="C66" s="161"/>
      <c r="D66" s="162"/>
      <c r="E66" s="163"/>
      <c r="F66" s="162"/>
      <c r="G66" s="111"/>
      <c r="H66" s="164"/>
      <c r="I66" s="161"/>
      <c r="J66" s="111"/>
      <c r="K66" s="165"/>
    </row>
    <row r="67" spans="1:11" ht="6" customHeight="1" x14ac:dyDescent="0.25">
      <c r="B67" s="223"/>
      <c r="C67" s="224"/>
      <c r="D67" s="224"/>
      <c r="E67" s="224"/>
      <c r="F67" s="224"/>
      <c r="G67" s="224"/>
      <c r="H67" s="224"/>
      <c r="I67" s="224"/>
      <c r="J67" s="224"/>
      <c r="K67" s="225"/>
    </row>
    <row r="69" spans="1:11" x14ac:dyDescent="0.25">
      <c r="B69" s="40" t="s">
        <v>38</v>
      </c>
      <c r="K69" s="5"/>
    </row>
    <row r="70" spans="1:11" x14ac:dyDescent="0.25">
      <c r="B70" s="41" t="s">
        <v>39</v>
      </c>
      <c r="C70" s="42"/>
      <c r="D70" s="42"/>
      <c r="E70" s="42"/>
      <c r="F70" s="42"/>
      <c r="G70" s="42"/>
      <c r="H70" s="42"/>
      <c r="I70" s="42"/>
      <c r="J70" s="42"/>
      <c r="K70" s="43"/>
    </row>
    <row r="71" spans="1:11" x14ac:dyDescent="0.25">
      <c r="B71" s="41" t="s">
        <v>227</v>
      </c>
      <c r="C71" s="42"/>
      <c r="D71" s="42"/>
      <c r="E71" s="42"/>
      <c r="F71" s="42"/>
      <c r="G71" s="42"/>
      <c r="H71" s="42"/>
      <c r="I71" s="42"/>
      <c r="J71" s="42"/>
      <c r="K71" s="43"/>
    </row>
    <row r="72" spans="1:11" x14ac:dyDescent="0.25">
      <c r="B72" s="44"/>
      <c r="C72" s="45"/>
      <c r="D72" s="45"/>
      <c r="E72" s="45"/>
      <c r="F72" s="45"/>
      <c r="G72" s="45"/>
      <c r="H72" s="45"/>
      <c r="I72" s="45"/>
      <c r="J72" s="45"/>
      <c r="K72" s="46"/>
    </row>
    <row r="75" spans="1:11" ht="25.2" customHeight="1" x14ac:dyDescent="0.25">
      <c r="B75" s="194" t="str">
        <f>DADOS!$C$20</f>
        <v>SÃO DOMINGOS DO ARAGUAIA/PA</v>
      </c>
      <c r="C75" s="194"/>
      <c r="D75" s="194"/>
      <c r="F75" s="194"/>
      <c r="G75" s="194"/>
      <c r="H75" s="194"/>
      <c r="I75" s="194"/>
      <c r="J75" s="194"/>
    </row>
    <row r="76" spans="1:11" x14ac:dyDescent="0.25">
      <c r="B76" s="2" t="s">
        <v>40</v>
      </c>
      <c r="F76" s="3" t="s">
        <v>41</v>
      </c>
    </row>
    <row r="77" spans="1:11" x14ac:dyDescent="0.25">
      <c r="F77" s="2" t="s">
        <v>33</v>
      </c>
      <c r="G77" s="222" t="str">
        <f>DADOS!$C$17</f>
        <v>CLAUDIO EDUARDO BARBOSA CUNHA</v>
      </c>
      <c r="H77" s="222"/>
      <c r="I77" s="222"/>
    </row>
    <row r="78" spans="1:11" x14ac:dyDescent="0.25">
      <c r="B78" s="228">
        <f>DADOS!$C$7</f>
        <v>46113</v>
      </c>
      <c r="C78" s="228"/>
      <c r="D78" s="228"/>
      <c r="F78" s="2" t="s">
        <v>34</v>
      </c>
      <c r="G78" s="222">
        <f>DADOS!$C$18</f>
        <v>2618350774</v>
      </c>
      <c r="H78" s="222"/>
      <c r="I78" s="222"/>
    </row>
    <row r="79" spans="1:11" x14ac:dyDescent="0.25">
      <c r="B79" s="2" t="s">
        <v>42</v>
      </c>
      <c r="F79" s="2" t="s">
        <v>35</v>
      </c>
      <c r="G79" s="222">
        <f>DADOS!$C$19</f>
        <v>0</v>
      </c>
      <c r="H79" s="222"/>
      <c r="I79" s="222"/>
    </row>
  </sheetData>
  <autoFilter ref="A11:K66" xr:uid="{26AD7D75-D11A-4B33-8AD0-6A96D56A02C5}">
    <filterColumn colId="0">
      <filters blank="1">
        <filter val="Serviço"/>
      </filters>
    </filterColumn>
  </autoFilter>
  <mergeCells count="12">
    <mergeCell ref="J2:K2"/>
    <mergeCell ref="E6:I6"/>
    <mergeCell ref="E9:I9"/>
    <mergeCell ref="G79:I79"/>
    <mergeCell ref="B67:K67"/>
    <mergeCell ref="B12:J12"/>
    <mergeCell ref="B75:D75"/>
    <mergeCell ref="F75:J75"/>
    <mergeCell ref="B78:D78"/>
    <mergeCell ref="G77:I77"/>
    <mergeCell ref="G78:I78"/>
    <mergeCell ref="B2:I2"/>
  </mergeCells>
  <phoneticPr fontId="10" type="noConversion"/>
  <conditionalFormatting sqref="B13:K66">
    <cfRule type="expression" dxfId="53" priority="66">
      <formula>$A13="Nível 4"</formula>
    </cfRule>
    <cfRule type="expression" dxfId="52" priority="67">
      <formula>$A13="Nível 3"</formula>
    </cfRule>
    <cfRule type="expression" dxfId="51" priority="68">
      <formula>$A13="Nível 2"</formula>
    </cfRule>
    <cfRule type="expression" dxfId="50" priority="69">
      <formula>$A13="Meta"</formula>
    </cfRule>
  </conditionalFormatting>
  <dataValidations disablePrompts="1" count="1">
    <dataValidation type="list" showErrorMessage="1" errorTitle="Erro de Entrada" error="Selecione somente os itens da lista." promptTitle="Nível:" prompt="Selecione na lista o nível de itemização da Planilha." sqref="A13:A67" xr:uid="{A446B9BF-4270-47A1-9542-8368C5A964D7}">
      <formula1>"Meta,Nível 2,Nível 3,Nível 4,Serviço"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62" fitToHeight="0" orientation="landscape" r:id="rId1"/>
  <headerFooter>
    <oddHeader>&amp;C&amp;G</oddHeader>
    <oddFooter>&amp;R&amp;P/&amp;N</oddFooter>
  </headerFooter>
  <rowBreaks count="1" manualBreakCount="1">
    <brk id="52" min="1" max="10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5F82D-7B6C-4899-BCB0-B8E1FC1D8606}">
  <sheetPr>
    <pageSetUpPr fitToPage="1"/>
  </sheetPr>
  <dimension ref="A1:H74"/>
  <sheetViews>
    <sheetView showGridLines="0" view="pageBreakPreview" zoomScale="40" zoomScaleNormal="55" zoomScaleSheetLayoutView="40" workbookViewId="0">
      <pane ySplit="12" topLeftCell="A52" activePane="bottomLeft" state="frozen"/>
      <selection activeCell="A5" sqref="A5"/>
      <selection pane="bottomLeft" activeCell="D63" sqref="D63"/>
    </sheetView>
  </sheetViews>
  <sheetFormatPr defaultColWidth="8.88671875" defaultRowHeight="13.2" x14ac:dyDescent="0.25"/>
  <cols>
    <col min="1" max="1" width="8.6640625" style="53" customWidth="1"/>
    <col min="2" max="2" width="12.6640625" style="3" customWidth="1"/>
    <col min="3" max="3" width="65.6640625" style="3" customWidth="1"/>
    <col min="4" max="4" width="10.6640625" style="3" customWidth="1"/>
    <col min="5" max="5" width="14.6640625" style="3" customWidth="1"/>
    <col min="6" max="6" width="29.6640625" style="3" customWidth="1"/>
    <col min="7" max="16384" width="8.88671875" style="3"/>
  </cols>
  <sheetData>
    <row r="1" spans="1:6" hidden="1" x14ac:dyDescent="0.25"/>
    <row r="2" spans="1:6" hidden="1" x14ac:dyDescent="0.25"/>
    <row r="3" spans="1:6" hidden="1" x14ac:dyDescent="0.25"/>
    <row r="4" spans="1:6" hidden="1" x14ac:dyDescent="0.25"/>
    <row r="5" spans="1:6" x14ac:dyDescent="0.25">
      <c r="A5" s="54"/>
      <c r="B5" s="174" t="s">
        <v>78</v>
      </c>
      <c r="C5" s="175"/>
      <c r="D5" s="175"/>
      <c r="E5" s="175"/>
      <c r="F5" s="175"/>
    </row>
    <row r="6" spans="1:6" x14ac:dyDescent="0.25">
      <c r="A6" s="54"/>
      <c r="B6" s="203" t="s">
        <v>47</v>
      </c>
      <c r="C6" s="203"/>
    </row>
    <row r="8" spans="1:6" x14ac:dyDescent="0.25">
      <c r="B8" s="202" t="s">
        <v>4</v>
      </c>
      <c r="C8" s="204"/>
      <c r="D8" s="234" t="s">
        <v>2</v>
      </c>
      <c r="E8" s="235"/>
      <c r="F8" s="13" t="s">
        <v>3</v>
      </c>
    </row>
    <row r="9" spans="1:6" x14ac:dyDescent="0.25">
      <c r="B9" s="220" t="str">
        <f>DADOS!C3</f>
        <v>PAVIMENTAÇÃO EM BLOQUETE EM SÃO DOMINGOS DO ARAGUAIA</v>
      </c>
      <c r="C9" s="221"/>
      <c r="D9" s="236" t="str">
        <f>DADOS!C5</f>
        <v>SDA.263</v>
      </c>
      <c r="E9" s="237"/>
      <c r="F9" s="20" t="str">
        <f>DADOS!C6</f>
        <v>C</v>
      </c>
    </row>
    <row r="11" spans="1:6" x14ac:dyDescent="0.25">
      <c r="A11" s="53" t="s">
        <v>32</v>
      </c>
      <c r="B11" s="52" t="s">
        <v>22</v>
      </c>
      <c r="C11" s="52" t="s">
        <v>25</v>
      </c>
      <c r="D11" s="52" t="s">
        <v>26</v>
      </c>
      <c r="E11" s="52" t="s">
        <v>27</v>
      </c>
      <c r="F11" s="52" t="s">
        <v>77</v>
      </c>
    </row>
    <row r="12" spans="1:6" ht="14.4" customHeight="1" x14ac:dyDescent="0.25">
      <c r="B12" s="238" t="str">
        <f>ORÇAMENTO!B12</f>
        <v>PAVIMENTAÇÃO EM BLOQUETE EM SÃO DOMINGOS DO ARAGUAIA</v>
      </c>
      <c r="C12" s="239"/>
      <c r="D12" s="239"/>
      <c r="E12" s="239"/>
      <c r="F12" s="240"/>
    </row>
    <row r="13" spans="1:6" s="51" customFormat="1" x14ac:dyDescent="0.3">
      <c r="A13" s="119" t="str">
        <f>ORÇAMENTO!A13</f>
        <v>Meta</v>
      </c>
      <c r="B13" s="120" t="str">
        <f>ORÇAMENTO!$B13</f>
        <v>1.</v>
      </c>
      <c r="C13" s="87" t="str">
        <f>ORÇAMENTO!$E13</f>
        <v>SERVIÇOS TRANSVERSAIS</v>
      </c>
      <c r="D13" s="29" t="str">
        <f>ORÇAMENTO!$F13</f>
        <v>-</v>
      </c>
      <c r="E13" s="121">
        <f>ORÇAMENTO!$G13</f>
        <v>0</v>
      </c>
      <c r="F13" s="122"/>
    </row>
    <row r="14" spans="1:6" s="51" customFormat="1" x14ac:dyDescent="0.3">
      <c r="A14" s="119" t="str">
        <f>ORÇAMENTO!A14</f>
        <v>Nível 2</v>
      </c>
      <c r="B14" s="120" t="str">
        <f>ORÇAMENTO!$B14</f>
        <v>1.1.</v>
      </c>
      <c r="C14" s="87" t="str">
        <f>ORÇAMENTO!$E14</f>
        <v xml:space="preserve">INSTALAÇÃO </v>
      </c>
      <c r="D14" s="29" t="str">
        <f>ORÇAMENTO!$F14</f>
        <v>-</v>
      </c>
      <c r="E14" s="121">
        <f>ORÇAMENTO!$G14</f>
        <v>0</v>
      </c>
      <c r="F14" s="122"/>
    </row>
    <row r="15" spans="1:6" s="51" customFormat="1" ht="39.6" x14ac:dyDescent="0.3">
      <c r="A15" s="119" t="str">
        <f>ORÇAMENTO!A15</f>
        <v>Serviço</v>
      </c>
      <c r="B15" s="120" t="str">
        <f>ORÇAMENTO!$B15</f>
        <v>1.1.1.</v>
      </c>
      <c r="C15" s="87" t="str">
        <f>ORÇAMENTO!$E15</f>
        <v>MOBILIZAÇÃO OU DESMOBILIZAÇÃO DE CANTEIRO DE OBRAS (EQUIPAMENTOS E PESSOAS) PARA
OBRA DE INFRAESTRUTURA - D.M.T. ENTRE 25 E 50 KM</v>
      </c>
      <c r="D15" s="29" t="str">
        <f>ORÇAMENTO!$F15</f>
        <v>UN</v>
      </c>
      <c r="E15" s="121">
        <f>ORÇAMENTO!$G15</f>
        <v>2</v>
      </c>
      <c r="F15" s="122" t="s">
        <v>292</v>
      </c>
    </row>
    <row r="16" spans="1:6" s="51" customFormat="1" ht="26.4" x14ac:dyDescent="0.3">
      <c r="A16" s="119" t="str">
        <f>ORÇAMENTO!A16</f>
        <v>Serviço</v>
      </c>
      <c r="B16" s="120" t="str">
        <f>ORÇAMENTO!$B16</f>
        <v>1.1.2.</v>
      </c>
      <c r="C16" s="87" t="str">
        <f>ORÇAMENTO!$E16</f>
        <v>FORNECIMENTO E INSTALAÇÃO DE PLACA DE OBRA COM CHAPA GALVANIZADA E ESTRUTURA DE MADEIRA. AF_03/2022_PS</v>
      </c>
      <c r="D16" s="29" t="str">
        <f>ORÇAMENTO!$F16</f>
        <v>M2</v>
      </c>
      <c r="E16" s="121">
        <f>ORÇAMENTO!$G16</f>
        <v>6</v>
      </c>
      <c r="F16" s="122" t="s">
        <v>333</v>
      </c>
    </row>
    <row r="17" spans="1:6" s="51" customFormat="1" x14ac:dyDescent="0.3">
      <c r="A17" s="119" t="str">
        <f>ORÇAMENTO!A17</f>
        <v>Meta</v>
      </c>
      <c r="B17" s="120" t="str">
        <f>ORÇAMENTO!$B17</f>
        <v>2.</v>
      </c>
      <c r="C17" s="87" t="str">
        <f>ORÇAMENTO!$E17</f>
        <v>PAVIMENTAÇÃO EM BLOQUETE</v>
      </c>
      <c r="D17" s="29" t="str">
        <f>ORÇAMENTO!$F17</f>
        <v>-</v>
      </c>
      <c r="E17" s="121">
        <f>ORÇAMENTO!$G17</f>
        <v>0</v>
      </c>
      <c r="F17" s="122"/>
    </row>
    <row r="18" spans="1:6" s="51" customFormat="1" x14ac:dyDescent="0.3">
      <c r="A18" s="119" t="str">
        <f>ORÇAMENTO!A18</f>
        <v>Nível 2</v>
      </c>
      <c r="B18" s="120" t="str">
        <f>ORÇAMENTO!$B18</f>
        <v>2.1.</v>
      </c>
      <c r="C18" s="87" t="str">
        <f>ORÇAMENTO!$E18</f>
        <v>RUA ACRÍSIO SANTOS (371,76 M)</v>
      </c>
      <c r="D18" s="29" t="str">
        <f>ORÇAMENTO!$F18</f>
        <v>-</v>
      </c>
      <c r="E18" s="121">
        <f>ORÇAMENTO!$G18</f>
        <v>0</v>
      </c>
      <c r="F18" s="122"/>
    </row>
    <row r="19" spans="1:6" s="51" customFormat="1" ht="52.8" x14ac:dyDescent="0.3">
      <c r="A19" s="119" t="str">
        <f>ORÇAMENTO!A19</f>
        <v>Serviço</v>
      </c>
      <c r="B19" s="120" t="str">
        <f>ORÇAMENTO!$B19</f>
        <v>2.1.1.</v>
      </c>
      <c r="C19" s="87" t="str">
        <f>ORÇAMENTO!$E19</f>
        <v>ESCAVAÇÃO, CARGA E TRANSPORTE DE MATERIAL DE 1ª CATEGORIA - DMT DE 2.000 A 2.500 M - CAMINHO DE SERVIÇO PAVIMENTADO - COM ESCAVADEIRA E CAMINHÃO BASCULANTE DE 14 M3</v>
      </c>
      <c r="D19" s="29" t="str">
        <f>ORÇAMENTO!$F19</f>
        <v>M3</v>
      </c>
      <c r="E19" s="121">
        <f>ORÇAMENTO!$G19</f>
        <v>390.35</v>
      </c>
      <c r="F19" s="122" t="s">
        <v>293</v>
      </c>
    </row>
    <row r="20" spans="1:6" s="51" customFormat="1" ht="66" x14ac:dyDescent="0.3">
      <c r="A20" s="119" t="str">
        <f>ORÇAMENTO!A20</f>
        <v>Serviço</v>
      </c>
      <c r="B20" s="120" t="str">
        <f>ORÇAMENTO!$B20</f>
        <v>2.1.2.</v>
      </c>
      <c r="C20" s="87" t="str">
        <f>ORÇAMENTO!$E20</f>
        <v>EXECUÇÃO E COMPACTAÇÃO DE CAMADA FINAL DE ATERRO (100% DE ENERGIA DO PROCTOR NORMAL) COM SOLO PREDOMINANTEMENTE ARGILOSO, EM CAMADAS COM ESPESSURA DE 10 CM - EXCLUSIVE ESCAVAÇÃO, CARGA E TRANSPORTE E SOLO. AF_09/2024</v>
      </c>
      <c r="D20" s="29" t="str">
        <f>ORÇAMENTO!$F20</f>
        <v>M3</v>
      </c>
      <c r="E20" s="121">
        <f>ORÇAMENTO!$G20</f>
        <v>390.35</v>
      </c>
      <c r="F20" s="122" t="s">
        <v>294</v>
      </c>
    </row>
    <row r="21" spans="1:6" s="51" customFormat="1" ht="26.4" x14ac:dyDescent="0.3">
      <c r="A21" s="119" t="str">
        <f>ORÇAMENTO!A21</f>
        <v>Serviço</v>
      </c>
      <c r="B21" s="120" t="str">
        <f>ORÇAMENTO!$B21</f>
        <v>2.1.3.</v>
      </c>
      <c r="C21" s="87" t="str">
        <f>ORÇAMENTO!$E21</f>
        <v>EXECUÇÃO DE PAVIMENTO EM PISO INTERTRAVADO, COM BLOCO SEXTAVADO DE 25 X 25 CM, ESPESSURA 10 CM. AF_10/2022</v>
      </c>
      <c r="D21" s="29" t="str">
        <f>ORÇAMENTO!$F21</f>
        <v>M2</v>
      </c>
      <c r="E21" s="121">
        <f>ORÇAMENTO!$G21</f>
        <v>2602.3200000000002</v>
      </c>
      <c r="F21" s="122" t="s">
        <v>295</v>
      </c>
    </row>
    <row r="22" spans="1:6" s="51" customFormat="1" ht="39.6" x14ac:dyDescent="0.3">
      <c r="A22" s="119" t="str">
        <f>ORÇAMENTO!A22</f>
        <v>Serviço</v>
      </c>
      <c r="B22" s="120" t="str">
        <f>ORÇAMENTO!$B22</f>
        <v>2.1.4.</v>
      </c>
      <c r="C22" s="87" t="str">
        <f>ORÇAMENTO!$E22</f>
        <v>EXECUÇÃO DE SARJETA DE CONCRETO USINADO, MOLDADA IN LOCO EM TRECHO RETO, 30 CM BASE X 15 CM ALTURA. AF_01/2024</v>
      </c>
      <c r="D22" s="29" t="str">
        <f>ORÇAMENTO!$F22</f>
        <v>M</v>
      </c>
      <c r="E22" s="121">
        <f>ORÇAMENTO!$G22</f>
        <v>743.52</v>
      </c>
      <c r="F22" s="122" t="s">
        <v>296</v>
      </c>
    </row>
    <row r="23" spans="1:6" s="51" customFormat="1" ht="52.8" x14ac:dyDescent="0.3">
      <c r="A23" s="119" t="str">
        <f>ORÇAMENTO!A23</f>
        <v>Serviço</v>
      </c>
      <c r="B23" s="120" t="str">
        <f>ORÇAMENTO!$B23</f>
        <v>2.1.5.</v>
      </c>
      <c r="C23" s="87" t="str">
        <f>ORÇAMENTO!$E23</f>
        <v>ASSENTAMENTO DE GUIA (MEIO-FIO) EM TRECHO RETO, CONFECCIONADA EM CONCRETO PRÉ-FABRICADO, DIMENSÕES 100X15X13X30 CM (COMPRIMENTO X BASE INFERIOR X BASE SUPERIOR X ALTURA). AF_01/2024</v>
      </c>
      <c r="D23" s="29" t="str">
        <f>ORÇAMENTO!$F23</f>
        <v>M</v>
      </c>
      <c r="E23" s="121">
        <f>ORÇAMENTO!$G23</f>
        <v>743.52</v>
      </c>
      <c r="F23" s="122" t="s">
        <v>297</v>
      </c>
    </row>
    <row r="24" spans="1:6" s="51" customFormat="1" x14ac:dyDescent="0.3">
      <c r="A24" s="119" t="str">
        <f>ORÇAMENTO!A24</f>
        <v>Nível 2</v>
      </c>
      <c r="B24" s="120" t="str">
        <f>ORÇAMENTO!$B24</f>
        <v>2.2.</v>
      </c>
      <c r="C24" s="87" t="str">
        <f>ORÇAMENTO!$E24</f>
        <v>RUA GROTA DA LAJE (1.241,76 M)</v>
      </c>
      <c r="D24" s="29" t="str">
        <f>ORÇAMENTO!$F24</f>
        <v>-</v>
      </c>
      <c r="E24" s="121">
        <f>ORÇAMENTO!$G24</f>
        <v>0</v>
      </c>
      <c r="F24" s="122"/>
    </row>
    <row r="25" spans="1:6" s="51" customFormat="1" ht="52.8" x14ac:dyDescent="0.3">
      <c r="A25" s="119" t="str">
        <f>ORÇAMENTO!A25</f>
        <v>Serviço</v>
      </c>
      <c r="B25" s="120" t="str">
        <f>ORÇAMENTO!$B25</f>
        <v>2.2.1.</v>
      </c>
      <c r="C25" s="87" t="str">
        <f>ORÇAMENTO!$E25</f>
        <v>ESCAVAÇÃO, CARGA E TRANSPORTE DE MATERIAL DE 1ª CATEGORIA - DMT DE 2.000 A 2.500 M - CAMINHO DE SERVIÇO PAVIMENTADO - COM ESCAVADEIRA E CAMINHÃO BASCULANTE DE 14 M3</v>
      </c>
      <c r="D25" s="29" t="str">
        <f>ORÇAMENTO!$F25</f>
        <v>M3</v>
      </c>
      <c r="E25" s="121">
        <f>ORÇAMENTO!$G25</f>
        <v>1303.8499999999999</v>
      </c>
      <c r="F25" s="122" t="s">
        <v>298</v>
      </c>
    </row>
    <row r="26" spans="1:6" s="51" customFormat="1" ht="66" x14ac:dyDescent="0.3">
      <c r="A26" s="119" t="str">
        <f>ORÇAMENTO!A26</f>
        <v>Serviço</v>
      </c>
      <c r="B26" s="120" t="str">
        <f>ORÇAMENTO!$B26</f>
        <v>2.2.2.</v>
      </c>
      <c r="C26" s="87" t="str">
        <f>ORÇAMENTO!$E26</f>
        <v>EXECUÇÃO E COMPACTAÇÃO DE CAMADA FINAL DE ATERRO (100% DE ENERGIA DO PROCTOR NORMAL) COM SOLO PREDOMINANTEMENTE ARGILOSO, EM CAMADAS COM ESPESSURA DE 10 CM - EXCLUSIVE ESCAVAÇÃO, CARGA E TRANSPORTE E SOLO. AF_09/2024</v>
      </c>
      <c r="D26" s="29" t="str">
        <f>ORÇAMENTO!$F26</f>
        <v>M3</v>
      </c>
      <c r="E26" s="121">
        <f>ORÇAMENTO!$G26</f>
        <v>1303.8499999999999</v>
      </c>
      <c r="F26" s="122" t="s">
        <v>299</v>
      </c>
    </row>
    <row r="27" spans="1:6" s="51" customFormat="1" ht="26.4" x14ac:dyDescent="0.3">
      <c r="A27" s="119" t="str">
        <f>ORÇAMENTO!A27</f>
        <v>Serviço</v>
      </c>
      <c r="B27" s="120" t="str">
        <f>ORÇAMENTO!$B27</f>
        <v>2.2.3.</v>
      </c>
      <c r="C27" s="87" t="str">
        <f>ORÇAMENTO!$E27</f>
        <v>EXECUÇÃO DE PAVIMENTO EM PISO INTERTRAVADO, COM BLOCO SEXTAVADO DE 25 X 25 CM, ESPESSURA 10 CM. AF_10/2022</v>
      </c>
      <c r="D27" s="29" t="str">
        <f>ORÇAMENTO!$F27</f>
        <v>M2</v>
      </c>
      <c r="E27" s="121">
        <f>ORÇAMENTO!$G27</f>
        <v>8692.32</v>
      </c>
      <c r="F27" s="122" t="s">
        <v>300</v>
      </c>
    </row>
    <row r="28" spans="1:6" s="51" customFormat="1" ht="39.6" x14ac:dyDescent="0.3">
      <c r="A28" s="119" t="str">
        <f>ORÇAMENTO!A28</f>
        <v>Serviço</v>
      </c>
      <c r="B28" s="120" t="str">
        <f>ORÇAMENTO!$B28</f>
        <v>2.2.4.</v>
      </c>
      <c r="C28" s="87" t="str">
        <f>ORÇAMENTO!$E28</f>
        <v>EXECUÇÃO DE SARJETA DE CONCRETO USINADO, MOLDADA IN LOCO EM TRECHO RETO, 30 CM BASE X 15 CM ALTURA. AF_01/2024</v>
      </c>
      <c r="D28" s="29" t="str">
        <f>ORÇAMENTO!$F28</f>
        <v>M</v>
      </c>
      <c r="E28" s="121">
        <f>ORÇAMENTO!$G28</f>
        <v>2483.52</v>
      </c>
      <c r="F28" s="122" t="s">
        <v>301</v>
      </c>
    </row>
    <row r="29" spans="1:6" s="51" customFormat="1" ht="52.8" x14ac:dyDescent="0.3">
      <c r="A29" s="119" t="str">
        <f>ORÇAMENTO!A29</f>
        <v>Serviço</v>
      </c>
      <c r="B29" s="120" t="str">
        <f>ORÇAMENTO!$B29</f>
        <v>2.2.5.</v>
      </c>
      <c r="C29" s="87" t="str">
        <f>ORÇAMENTO!$E29</f>
        <v>ASSENTAMENTO DE GUIA (MEIO-FIO) EM TRECHO RETO, CONFECCIONADA EM CONCRETO PRÉ-FABRICADO, DIMENSÕES 100X15X13X30 CM (COMPRIMENTO X BASE INFERIOR X BASE SUPERIOR X ALTURA). AF_01/2024</v>
      </c>
      <c r="D29" s="29" t="str">
        <f>ORÇAMENTO!$F29</f>
        <v>M</v>
      </c>
      <c r="E29" s="121">
        <f>ORÇAMENTO!$G29</f>
        <v>2483.52</v>
      </c>
      <c r="F29" s="122" t="s">
        <v>302</v>
      </c>
    </row>
    <row r="30" spans="1:6" s="51" customFormat="1" x14ac:dyDescent="0.3">
      <c r="A30" s="119" t="str">
        <f>ORÇAMENTO!A30</f>
        <v>Nível 2</v>
      </c>
      <c r="B30" s="120" t="str">
        <f>ORÇAMENTO!$B30</f>
        <v>2.3.</v>
      </c>
      <c r="C30" s="87" t="str">
        <f>ORÇAMENTO!$E30</f>
        <v>TRAVESSA ALACID NUNES (125,12M)</v>
      </c>
      <c r="D30" s="29" t="str">
        <f>ORÇAMENTO!$F30</f>
        <v>-</v>
      </c>
      <c r="E30" s="121">
        <f>ORÇAMENTO!$G30</f>
        <v>0</v>
      </c>
      <c r="F30" s="122"/>
    </row>
    <row r="31" spans="1:6" s="51" customFormat="1" ht="52.8" x14ac:dyDescent="0.3">
      <c r="A31" s="119" t="str">
        <f>ORÇAMENTO!A31</f>
        <v>Serviço</v>
      </c>
      <c r="B31" s="120" t="str">
        <f>ORÇAMENTO!$B31</f>
        <v>2.3.1.</v>
      </c>
      <c r="C31" s="87" t="str">
        <f>ORÇAMENTO!$E31</f>
        <v>ESCAVAÇÃO, CARGA E TRANSPORTE DE MATERIAL DE 1ª CATEGORIA - DMT DE 2.000 A 2.500 M - CAMINHO DE SERVIÇO PAVIMENTADO - COM ESCAVADEIRA E CAMINHÃO BASCULANTE DE 14 M3</v>
      </c>
      <c r="D31" s="29" t="str">
        <f>ORÇAMENTO!$F31</f>
        <v>M3</v>
      </c>
      <c r="E31" s="121">
        <f>ORÇAMENTO!$G31</f>
        <v>131.38</v>
      </c>
      <c r="F31" s="122" t="s">
        <v>303</v>
      </c>
    </row>
    <row r="32" spans="1:6" s="51" customFormat="1" ht="66" x14ac:dyDescent="0.3">
      <c r="A32" s="119" t="str">
        <f>ORÇAMENTO!A32</f>
        <v>Serviço</v>
      </c>
      <c r="B32" s="120" t="str">
        <f>ORÇAMENTO!$B32</f>
        <v>2.3.2.</v>
      </c>
      <c r="C32" s="87" t="str">
        <f>ORÇAMENTO!$E32</f>
        <v>EXECUÇÃO E COMPACTAÇÃO DE CAMADA FINAL DE ATERRO (100% DE ENERGIA DO PROCTOR NORMAL) COM SOLO PREDOMINANTEMENTE ARGILOSO, EM CAMADAS COM ESPESSURA DE 10 CM - EXCLUSIVE ESCAVAÇÃO, CARGA E TRANSPORTE E SOLO. AF_09/2024</v>
      </c>
      <c r="D32" s="29" t="str">
        <f>ORÇAMENTO!$F32</f>
        <v>M3</v>
      </c>
      <c r="E32" s="121">
        <f>ORÇAMENTO!$G32</f>
        <v>131.38</v>
      </c>
      <c r="F32" s="122" t="s">
        <v>304</v>
      </c>
    </row>
    <row r="33" spans="1:6" s="51" customFormat="1" ht="26.4" x14ac:dyDescent="0.3">
      <c r="A33" s="119" t="str">
        <f>ORÇAMENTO!A33</f>
        <v>Serviço</v>
      </c>
      <c r="B33" s="120" t="str">
        <f>ORÇAMENTO!$B33</f>
        <v>2.3.3.</v>
      </c>
      <c r="C33" s="87" t="str">
        <f>ORÇAMENTO!$E33</f>
        <v>EXECUÇÃO DE PAVIMENTO EM PISO INTERTRAVADO, COM BLOCO SEXTAVADO DE 25 X 25 CM, ESPESSURA 10 CM. AF_10/2022</v>
      </c>
      <c r="D33" s="29" t="str">
        <f>ORÇAMENTO!$F33</f>
        <v>M2</v>
      </c>
      <c r="E33" s="121">
        <f>ORÇAMENTO!$G33</f>
        <v>875.84</v>
      </c>
      <c r="F33" s="122" t="s">
        <v>305</v>
      </c>
    </row>
    <row r="34" spans="1:6" s="51" customFormat="1" ht="39.6" x14ac:dyDescent="0.3">
      <c r="A34" s="119" t="str">
        <f>ORÇAMENTO!A34</f>
        <v>Serviço</v>
      </c>
      <c r="B34" s="120" t="str">
        <f>ORÇAMENTO!$B34</f>
        <v>2.3.4.</v>
      </c>
      <c r="C34" s="87" t="str">
        <f>ORÇAMENTO!$E34</f>
        <v>EXECUÇÃO DE SARJETA DE CONCRETO USINADO, MOLDADA IN LOCO EM TRECHO RETO, 30 CM BASE X 15 CM ALTURA. AF_01/2024</v>
      </c>
      <c r="D34" s="29" t="str">
        <f>ORÇAMENTO!$F34</f>
        <v>M</v>
      </c>
      <c r="E34" s="121">
        <f>ORÇAMENTO!$G34</f>
        <v>250.24</v>
      </c>
      <c r="F34" s="122" t="s">
        <v>306</v>
      </c>
    </row>
    <row r="35" spans="1:6" s="51" customFormat="1" ht="52.8" x14ac:dyDescent="0.3">
      <c r="A35" s="119" t="str">
        <f>ORÇAMENTO!A35</f>
        <v>Serviço</v>
      </c>
      <c r="B35" s="120" t="str">
        <f>ORÇAMENTO!$B35</f>
        <v>2.3.5.</v>
      </c>
      <c r="C35" s="87" t="str">
        <f>ORÇAMENTO!$E35</f>
        <v>ASSENTAMENTO DE GUIA (MEIO-FIO) EM TRECHO RETO, CONFECCIONADA EM CONCRETO PRÉ-FABRICADO, DIMENSÕES 100X15X13X30 CM (COMPRIMENTO X BASE INFERIOR X BASE SUPERIOR X ALTURA). AF_01/2024</v>
      </c>
      <c r="D35" s="29" t="str">
        <f>ORÇAMENTO!$F35</f>
        <v>M</v>
      </c>
      <c r="E35" s="121">
        <f>ORÇAMENTO!$G35</f>
        <v>250.24</v>
      </c>
      <c r="F35" s="122" t="s">
        <v>307</v>
      </c>
    </row>
    <row r="36" spans="1:6" s="51" customFormat="1" x14ac:dyDescent="0.3">
      <c r="A36" s="119" t="str">
        <f>ORÇAMENTO!A36</f>
        <v>Nível 2</v>
      </c>
      <c r="B36" s="120" t="str">
        <f>ORÇAMENTO!$B36</f>
        <v>2.4.</v>
      </c>
      <c r="C36" s="87" t="str">
        <f>ORÇAMENTO!$E36</f>
        <v>TRAVESSA JOÃO TORRES (206,12M)</v>
      </c>
      <c r="D36" s="29" t="str">
        <f>ORÇAMENTO!$F36</f>
        <v>-</v>
      </c>
      <c r="E36" s="121">
        <f>ORÇAMENTO!$G36</f>
        <v>0</v>
      </c>
      <c r="F36" s="122"/>
    </row>
    <row r="37" spans="1:6" s="51" customFormat="1" ht="52.8" x14ac:dyDescent="0.3">
      <c r="A37" s="119" t="str">
        <f>ORÇAMENTO!A37</f>
        <v>Serviço</v>
      </c>
      <c r="B37" s="120" t="str">
        <f>ORÇAMENTO!$B37</f>
        <v>2.4.1.</v>
      </c>
      <c r="C37" s="87" t="str">
        <f>ORÇAMENTO!$E37</f>
        <v>ESCAVAÇÃO, CARGA E TRANSPORTE DE MATERIAL DE 1ª CATEGORIA - DMT DE 2.000 A 2.500 M - CAMINHO DE SERVIÇO PAVIMENTADO - COM ESCAVADEIRA E CAMINHÃO BASCULANTE DE 14 M3</v>
      </c>
      <c r="D37" s="29" t="str">
        <f>ORÇAMENTO!$F37</f>
        <v>M3</v>
      </c>
      <c r="E37" s="121">
        <f>ORÇAMENTO!$G37</f>
        <v>216.43</v>
      </c>
      <c r="F37" s="122" t="s">
        <v>308</v>
      </c>
    </row>
    <row r="38" spans="1:6" s="51" customFormat="1" ht="66" x14ac:dyDescent="0.3">
      <c r="A38" s="119" t="str">
        <f>ORÇAMENTO!A38</f>
        <v>Serviço</v>
      </c>
      <c r="B38" s="120" t="str">
        <f>ORÇAMENTO!$B38</f>
        <v>2.4.2.</v>
      </c>
      <c r="C38" s="87" t="str">
        <f>ORÇAMENTO!$E38</f>
        <v>EXECUÇÃO E COMPACTAÇÃO DE CAMADA FINAL DE ATERRO (100% DE ENERGIA DO PROCTOR NORMAL) COM SOLO PREDOMINANTEMENTE ARGILOSO, EM CAMADAS COM ESPESSURA DE 10 CM - EXCLUSIVE ESCAVAÇÃO, CARGA E TRANSPORTE E SOLO. AF_09/2024</v>
      </c>
      <c r="D38" s="29" t="str">
        <f>ORÇAMENTO!$F38</f>
        <v>M3</v>
      </c>
      <c r="E38" s="121">
        <f>ORÇAMENTO!$G38</f>
        <v>216.43</v>
      </c>
      <c r="F38" s="122" t="s">
        <v>309</v>
      </c>
    </row>
    <row r="39" spans="1:6" s="51" customFormat="1" ht="26.4" x14ac:dyDescent="0.3">
      <c r="A39" s="119" t="str">
        <f>ORÇAMENTO!A39</f>
        <v>Serviço</v>
      </c>
      <c r="B39" s="120" t="str">
        <f>ORÇAMENTO!$B39</f>
        <v>2.4.3.</v>
      </c>
      <c r="C39" s="87" t="str">
        <f>ORÇAMENTO!$E39</f>
        <v>EXECUÇÃO DE PAVIMENTO EM PISO INTERTRAVADO, COM BLOCO SEXTAVADO DE 25 X 25 CM, ESPESSURA 10 CM. AF_10/2022</v>
      </c>
      <c r="D39" s="29" t="str">
        <f>ORÇAMENTO!$F39</f>
        <v>M2</v>
      </c>
      <c r="E39" s="121">
        <f>ORÇAMENTO!$G39</f>
        <v>1442.84</v>
      </c>
      <c r="F39" s="122" t="s">
        <v>310</v>
      </c>
    </row>
    <row r="40" spans="1:6" s="51" customFormat="1" ht="39.6" x14ac:dyDescent="0.3">
      <c r="A40" s="119" t="str">
        <f>ORÇAMENTO!A40</f>
        <v>Serviço</v>
      </c>
      <c r="B40" s="120" t="str">
        <f>ORÇAMENTO!$B40</f>
        <v>2.4.4.</v>
      </c>
      <c r="C40" s="87" t="str">
        <f>ORÇAMENTO!$E40</f>
        <v>EXECUÇÃO DE SARJETA DE CONCRETO USINADO, MOLDADA IN LOCO EM TRECHO RETO, 30 CM BASE X 15 CM ALTURA. AF_01/2024</v>
      </c>
      <c r="D40" s="29" t="str">
        <f>ORÇAMENTO!$F40</f>
        <v>M</v>
      </c>
      <c r="E40" s="121">
        <f>ORÇAMENTO!$G40</f>
        <v>412.24</v>
      </c>
      <c r="F40" s="122" t="s">
        <v>311</v>
      </c>
    </row>
    <row r="41" spans="1:6" s="51" customFormat="1" ht="52.8" x14ac:dyDescent="0.3">
      <c r="A41" s="119" t="str">
        <f>ORÇAMENTO!A41</f>
        <v>Serviço</v>
      </c>
      <c r="B41" s="120" t="str">
        <f>ORÇAMENTO!$B41</f>
        <v>2.4.5.</v>
      </c>
      <c r="C41" s="87" t="str">
        <f>ORÇAMENTO!$E41</f>
        <v>ASSENTAMENTO DE GUIA (MEIO-FIO) EM TRECHO RETO, CONFECCIONADA EM CONCRETO PRÉ-FABRICADO, DIMENSÕES 100X15X13X30 CM (COMPRIMENTO X BASE INFERIOR X BASE SUPERIOR X ALTURA). AF_01/2024</v>
      </c>
      <c r="D41" s="29" t="str">
        <f>ORÇAMENTO!$F41</f>
        <v>M</v>
      </c>
      <c r="E41" s="121">
        <f>ORÇAMENTO!$G41</f>
        <v>412.24</v>
      </c>
      <c r="F41" s="122" t="s">
        <v>312</v>
      </c>
    </row>
    <row r="42" spans="1:6" s="51" customFormat="1" x14ac:dyDescent="0.3">
      <c r="A42" s="119" t="str">
        <f>ORÇAMENTO!A42</f>
        <v>Nível 2</v>
      </c>
      <c r="B42" s="120" t="str">
        <f>ORÇAMENTO!$B42</f>
        <v>2.5.</v>
      </c>
      <c r="C42" s="87" t="str">
        <f>ORÇAMENTO!$E42</f>
        <v>TRAVESSA ABEL FIGUEIREDO (257,25M)</v>
      </c>
      <c r="D42" s="29" t="str">
        <f>ORÇAMENTO!$F42</f>
        <v>-</v>
      </c>
      <c r="E42" s="121">
        <f>ORÇAMENTO!$G42</f>
        <v>0</v>
      </c>
      <c r="F42" s="122"/>
    </row>
    <row r="43" spans="1:6" s="51" customFormat="1" ht="52.8" x14ac:dyDescent="0.3">
      <c r="A43" s="119" t="str">
        <f>ORÇAMENTO!A43</f>
        <v>Serviço</v>
      </c>
      <c r="B43" s="120" t="str">
        <f>ORÇAMENTO!$B43</f>
        <v>2.5.1.</v>
      </c>
      <c r="C43" s="87" t="str">
        <f>ORÇAMENTO!$E43</f>
        <v>ESCAVAÇÃO, CARGA E TRANSPORTE DE MATERIAL DE 1ª CATEGORIA - DMT DE 2.000 A 2.500 M - CAMINHO DE SERVIÇO PAVIMENTADO - COM ESCAVADEIRA E CAMINHÃO BASCULANTE DE 14 M3</v>
      </c>
      <c r="D43" s="29" t="str">
        <f>ORÇAMENTO!$F43</f>
        <v>M3</v>
      </c>
      <c r="E43" s="121">
        <f>ORÇAMENTO!$G43</f>
        <v>270.11</v>
      </c>
      <c r="F43" s="122" t="s">
        <v>313</v>
      </c>
    </row>
    <row r="44" spans="1:6" s="51" customFormat="1" ht="66" x14ac:dyDescent="0.3">
      <c r="A44" s="119" t="str">
        <f>ORÇAMENTO!A44</f>
        <v>Serviço</v>
      </c>
      <c r="B44" s="120" t="str">
        <f>ORÇAMENTO!$B44</f>
        <v>2.5.2.</v>
      </c>
      <c r="C44" s="87" t="str">
        <f>ORÇAMENTO!$E44</f>
        <v>EXECUÇÃO E COMPACTAÇÃO DE CAMADA FINAL DE ATERRO (100% DE ENERGIA DO PROCTOR NORMAL) COM SOLO PREDOMINANTEMENTE ARGILOSO, EM CAMADAS COM ESPESSURA DE 10 CM - EXCLUSIVE ESCAVAÇÃO, CARGA E TRANSPORTE E SOLO. AF_09/2024</v>
      </c>
      <c r="D44" s="29" t="str">
        <f>ORÇAMENTO!$F44</f>
        <v>M3</v>
      </c>
      <c r="E44" s="121">
        <f>ORÇAMENTO!$G44</f>
        <v>270.11</v>
      </c>
      <c r="F44" s="122" t="s">
        <v>314</v>
      </c>
    </row>
    <row r="45" spans="1:6" s="51" customFormat="1" ht="26.4" x14ac:dyDescent="0.3">
      <c r="A45" s="119" t="str">
        <f>ORÇAMENTO!A45</f>
        <v>Serviço</v>
      </c>
      <c r="B45" s="120" t="str">
        <f>ORÇAMENTO!$B45</f>
        <v>2.5.3.</v>
      </c>
      <c r="C45" s="87" t="str">
        <f>ORÇAMENTO!$E45</f>
        <v>EXECUÇÃO DE PAVIMENTO EM PISO INTERTRAVADO, COM BLOCO SEXTAVADO DE 25 X 25 CM, ESPESSURA 10 CM. AF_10/2022</v>
      </c>
      <c r="D45" s="29" t="str">
        <f>ORÇAMENTO!$F45</f>
        <v>M2</v>
      </c>
      <c r="E45" s="121">
        <f>ORÇAMENTO!$G45</f>
        <v>1800.75</v>
      </c>
      <c r="F45" s="122" t="s">
        <v>315</v>
      </c>
    </row>
    <row r="46" spans="1:6" s="51" customFormat="1" ht="39.6" x14ac:dyDescent="0.3">
      <c r="A46" s="119" t="str">
        <f>ORÇAMENTO!A46</f>
        <v>Serviço</v>
      </c>
      <c r="B46" s="120" t="str">
        <f>ORÇAMENTO!$B46</f>
        <v>2.5.4.</v>
      </c>
      <c r="C46" s="87" t="str">
        <f>ORÇAMENTO!$E46</f>
        <v>EXECUÇÃO DE SARJETA DE CONCRETO USINADO, MOLDADA IN LOCO EM TRECHO RETO, 30 CM BASE X 15 CM ALTURA. AF_01/2024</v>
      </c>
      <c r="D46" s="29" t="str">
        <f>ORÇAMENTO!$F46</f>
        <v>M</v>
      </c>
      <c r="E46" s="121">
        <f>ORÇAMENTO!$G46</f>
        <v>514.5</v>
      </c>
      <c r="F46" s="122" t="s">
        <v>316</v>
      </c>
    </row>
    <row r="47" spans="1:6" s="51" customFormat="1" ht="52.8" x14ac:dyDescent="0.3">
      <c r="A47" s="119" t="str">
        <f>ORÇAMENTO!A47</f>
        <v>Serviço</v>
      </c>
      <c r="B47" s="120" t="str">
        <f>ORÇAMENTO!$B47</f>
        <v>2.5.5.</v>
      </c>
      <c r="C47" s="87" t="str">
        <f>ORÇAMENTO!$E47</f>
        <v>ASSENTAMENTO DE GUIA (MEIO-FIO) EM TRECHO RETO, CONFECCIONADA EM CONCRETO PRÉ-FABRICADO, DIMENSÕES 100X15X13X30 CM (COMPRIMENTO X BASE INFERIOR X BASE SUPERIOR X ALTURA). AF_01/2024</v>
      </c>
      <c r="D47" s="29" t="str">
        <f>ORÇAMENTO!$F47</f>
        <v>M</v>
      </c>
      <c r="E47" s="121">
        <f>ORÇAMENTO!$G47</f>
        <v>514.5</v>
      </c>
      <c r="F47" s="122" t="s">
        <v>317</v>
      </c>
    </row>
    <row r="48" spans="1:6" s="51" customFormat="1" x14ac:dyDescent="0.3">
      <c r="A48" s="119" t="str">
        <f>ORÇAMENTO!A48</f>
        <v>Nível 2</v>
      </c>
      <c r="B48" s="120" t="str">
        <f>ORÇAMENTO!$B48</f>
        <v>2.6.</v>
      </c>
      <c r="C48" s="87" t="str">
        <f>ORÇAMENTO!$E48</f>
        <v>AVENIDA AMILTON GUINHAZI - LADO ESQUERDO (341,26M)</v>
      </c>
      <c r="D48" s="29" t="str">
        <f>ORÇAMENTO!$F48</f>
        <v>-</v>
      </c>
      <c r="E48" s="121">
        <f>ORÇAMENTO!$G48</f>
        <v>0</v>
      </c>
      <c r="F48" s="122"/>
    </row>
    <row r="49" spans="1:6" s="51" customFormat="1" ht="52.8" x14ac:dyDescent="0.3">
      <c r="A49" s="119" t="str">
        <f>ORÇAMENTO!A49</f>
        <v>Serviço</v>
      </c>
      <c r="B49" s="120" t="str">
        <f>ORÇAMENTO!$B49</f>
        <v>2.6.1.</v>
      </c>
      <c r="C49" s="87" t="str">
        <f>ORÇAMENTO!$E49</f>
        <v>ESCAVAÇÃO, CARGA E TRANSPORTE DE MATERIAL DE 1ª CATEGORIA - DMT DE 2.000 A 2.500 M - CAMINHO DE SERVIÇO PAVIMENTADO - COM ESCAVADEIRA E CAMINHÃO BASCULANTE DE 14 M3</v>
      </c>
      <c r="D49" s="29" t="str">
        <f>ORÇAMENTO!$F49</f>
        <v>M3</v>
      </c>
      <c r="E49" s="121">
        <f>ORÇAMENTO!$G49</f>
        <v>358.32</v>
      </c>
      <c r="F49" s="122" t="s">
        <v>318</v>
      </c>
    </row>
    <row r="50" spans="1:6" s="51" customFormat="1" ht="66" x14ac:dyDescent="0.3">
      <c r="A50" s="119" t="str">
        <f>ORÇAMENTO!A50</f>
        <v>Serviço</v>
      </c>
      <c r="B50" s="120" t="str">
        <f>ORÇAMENTO!$B50</f>
        <v>2.6.2.</v>
      </c>
      <c r="C50" s="87" t="str">
        <f>ORÇAMENTO!$E50</f>
        <v>EXECUÇÃO E COMPACTAÇÃO DE CAMADA FINAL DE ATERRO (100% DE ENERGIA DO PROCTOR NORMAL) COM SOLO PREDOMINANTEMENTE ARGILOSO, EM CAMADAS COM ESPESSURA DE 10 CM - EXCLUSIVE ESCAVAÇÃO, CARGA E TRANSPORTE E SOLO. AF_09/2024</v>
      </c>
      <c r="D50" s="29" t="str">
        <f>ORÇAMENTO!$F50</f>
        <v>M3</v>
      </c>
      <c r="E50" s="121">
        <f>ORÇAMENTO!$G50</f>
        <v>358.32</v>
      </c>
      <c r="F50" s="122" t="s">
        <v>319</v>
      </c>
    </row>
    <row r="51" spans="1:6" s="51" customFormat="1" ht="26.4" x14ac:dyDescent="0.3">
      <c r="A51" s="119" t="str">
        <f>ORÇAMENTO!A51</f>
        <v>Serviço</v>
      </c>
      <c r="B51" s="120" t="str">
        <f>ORÇAMENTO!$B51</f>
        <v>2.6.3.</v>
      </c>
      <c r="C51" s="87" t="str">
        <f>ORÇAMENTO!$E51</f>
        <v>EXECUÇÃO DE PAVIMENTO EM PISO INTERTRAVADO, COM BLOCO SEXTAVADO DE 25 X 25 CM, ESPESSURA 10 CM. AF_10/2022</v>
      </c>
      <c r="D51" s="29" t="str">
        <f>ORÇAMENTO!$F51</f>
        <v>M2</v>
      </c>
      <c r="E51" s="121">
        <f>ORÇAMENTO!$G51</f>
        <v>2388.8200000000002</v>
      </c>
      <c r="F51" s="122" t="s">
        <v>320</v>
      </c>
    </row>
    <row r="52" spans="1:6" s="51" customFormat="1" ht="39.6" x14ac:dyDescent="0.3">
      <c r="A52" s="119" t="str">
        <f>ORÇAMENTO!A52</f>
        <v>Serviço</v>
      </c>
      <c r="B52" s="120" t="str">
        <f>ORÇAMENTO!$B52</f>
        <v>2.6.4.</v>
      </c>
      <c r="C52" s="87" t="str">
        <f>ORÇAMENTO!$E52</f>
        <v>EXECUÇÃO DE SARJETA DE CONCRETO USINADO, MOLDADA IN LOCO EM TRECHO RETO, 30 CM BASE X 15 CM ALTURA. AF_01/2024</v>
      </c>
      <c r="D52" s="29" t="str">
        <f>ORÇAMENTO!$F52</f>
        <v>M</v>
      </c>
      <c r="E52" s="121">
        <f>ORÇAMENTO!$G52</f>
        <v>682.52</v>
      </c>
      <c r="F52" s="122" t="s">
        <v>321</v>
      </c>
    </row>
    <row r="53" spans="1:6" s="51" customFormat="1" ht="52.8" x14ac:dyDescent="0.3">
      <c r="A53" s="119" t="str">
        <f>ORÇAMENTO!A53</f>
        <v>Serviço</v>
      </c>
      <c r="B53" s="120" t="str">
        <f>ORÇAMENTO!$B53</f>
        <v>2.6.5.</v>
      </c>
      <c r="C53" s="87" t="str">
        <f>ORÇAMENTO!$E53</f>
        <v>ASSENTAMENTO DE GUIA (MEIO-FIO) EM TRECHO RETO, CONFECCIONADA EM CONCRETO PRÉ-FABRICADO, DIMENSÕES 100X15X13X30 CM (COMPRIMENTO X BASE INFERIOR X BASE SUPERIOR X ALTURA). AF_01/2024</v>
      </c>
      <c r="D53" s="29" t="str">
        <f>ORÇAMENTO!$F53</f>
        <v>M</v>
      </c>
      <c r="E53" s="121">
        <f>ORÇAMENTO!$G53</f>
        <v>682.52</v>
      </c>
      <c r="F53" s="122" t="s">
        <v>322</v>
      </c>
    </row>
    <row r="54" spans="1:6" s="51" customFormat="1" x14ac:dyDescent="0.3">
      <c r="A54" s="119" t="str">
        <f>ORÇAMENTO!A54</f>
        <v>Nível 2</v>
      </c>
      <c r="B54" s="120" t="str">
        <f>ORÇAMENTO!$B54</f>
        <v>2.7.</v>
      </c>
      <c r="C54" s="87" t="str">
        <f>ORÇAMENTO!$E54</f>
        <v>AVENIDA AMILTON GUINHAZI - LADO DIREITO (188,7M)</v>
      </c>
      <c r="D54" s="29" t="str">
        <f>ORÇAMENTO!$F54</f>
        <v>-</v>
      </c>
      <c r="E54" s="121">
        <f>ORÇAMENTO!$G54</f>
        <v>0</v>
      </c>
      <c r="F54" s="122"/>
    </row>
    <row r="55" spans="1:6" s="51" customFormat="1" ht="52.8" x14ac:dyDescent="0.3">
      <c r="A55" s="119" t="str">
        <f>ORÇAMENTO!A55</f>
        <v>Serviço</v>
      </c>
      <c r="B55" s="120" t="str">
        <f>ORÇAMENTO!$B55</f>
        <v>2.7.1.</v>
      </c>
      <c r="C55" s="87" t="str">
        <f>ORÇAMENTO!$E55</f>
        <v>ESCAVAÇÃO, CARGA E TRANSPORTE DE MATERIAL DE 1ª CATEGORIA - DMT DE 2.000 A 2.500 M - CAMINHO DE SERVIÇO PAVIMENTADO - COM ESCAVADEIRA E CAMINHÃO BASCULANTE DE 14 M3</v>
      </c>
      <c r="D55" s="29" t="str">
        <f>ORÇAMENTO!$F55</f>
        <v>M3</v>
      </c>
      <c r="E55" s="121">
        <f>ORÇAMENTO!$G55</f>
        <v>198.14</v>
      </c>
      <c r="F55" s="122" t="s">
        <v>323</v>
      </c>
    </row>
    <row r="56" spans="1:6" s="51" customFormat="1" ht="66" x14ac:dyDescent="0.3">
      <c r="A56" s="119" t="str">
        <f>ORÇAMENTO!A56</f>
        <v>Serviço</v>
      </c>
      <c r="B56" s="120" t="str">
        <f>ORÇAMENTO!$B56</f>
        <v>2.7.2.</v>
      </c>
      <c r="C56" s="87" t="str">
        <f>ORÇAMENTO!$E56</f>
        <v>EXECUÇÃO E COMPACTAÇÃO DE CAMADA FINAL DE ATERRO (100% DE ENERGIA DO PROCTOR NORMAL) COM SOLO PREDOMINANTEMENTE ARGILOSO, EM CAMADAS COM ESPESSURA DE 10 CM - EXCLUSIVE ESCAVAÇÃO, CARGA E TRANSPORTE E SOLO. AF_09/2024</v>
      </c>
      <c r="D56" s="29" t="str">
        <f>ORÇAMENTO!$F56</f>
        <v>M3</v>
      </c>
      <c r="E56" s="121">
        <f>ORÇAMENTO!$G56</f>
        <v>198.14</v>
      </c>
      <c r="F56" s="122" t="s">
        <v>324</v>
      </c>
    </row>
    <row r="57" spans="1:6" s="51" customFormat="1" ht="26.4" x14ac:dyDescent="0.3">
      <c r="A57" s="119" t="str">
        <f>ORÇAMENTO!A57</f>
        <v>Serviço</v>
      </c>
      <c r="B57" s="120" t="str">
        <f>ORÇAMENTO!$B57</f>
        <v>2.7.3.</v>
      </c>
      <c r="C57" s="87" t="str">
        <f>ORÇAMENTO!$E57</f>
        <v>EXECUÇÃO DE PAVIMENTO EM PISO INTERTRAVADO, COM BLOCO SEXTAVADO DE 25 X 25 CM, ESPESSURA 10 CM. AF_10/2022</v>
      </c>
      <c r="D57" s="29" t="str">
        <f>ORÇAMENTO!$F57</f>
        <v>M2</v>
      </c>
      <c r="E57" s="121">
        <f>ORÇAMENTO!$G57</f>
        <v>1320.9</v>
      </c>
      <c r="F57" s="122" t="s">
        <v>325</v>
      </c>
    </row>
    <row r="58" spans="1:6" s="51" customFormat="1" ht="39.6" x14ac:dyDescent="0.3">
      <c r="A58" s="119" t="str">
        <f>ORÇAMENTO!A58</f>
        <v>Serviço</v>
      </c>
      <c r="B58" s="120" t="str">
        <f>ORÇAMENTO!$B58</f>
        <v>2.7.4.</v>
      </c>
      <c r="C58" s="87" t="str">
        <f>ORÇAMENTO!$E58</f>
        <v>EXECUÇÃO DE SARJETA DE CONCRETO USINADO, MOLDADA IN LOCO EM TRECHO RETO, 30 CM BASE X 15 CM ALTURA. AF_01/2024</v>
      </c>
      <c r="D58" s="29" t="str">
        <f>ORÇAMENTO!$F58</f>
        <v>M</v>
      </c>
      <c r="E58" s="121">
        <f>ORÇAMENTO!$G58</f>
        <v>377.4</v>
      </c>
      <c r="F58" s="122" t="s">
        <v>326</v>
      </c>
    </row>
    <row r="59" spans="1:6" s="51" customFormat="1" ht="52.8" x14ac:dyDescent="0.3">
      <c r="A59" s="119" t="str">
        <f>ORÇAMENTO!A59</f>
        <v>Serviço</v>
      </c>
      <c r="B59" s="120" t="str">
        <f>ORÇAMENTO!$B59</f>
        <v>2.7.5.</v>
      </c>
      <c r="C59" s="87" t="str">
        <f>ORÇAMENTO!$E59</f>
        <v>ASSENTAMENTO DE GUIA (MEIO-FIO) EM TRECHO RETO, CONFECCIONADA EM CONCRETO PRÉ-FABRICADO, DIMENSÕES 100X15X13X30 CM (COMPRIMENTO X BASE INFERIOR X BASE SUPERIOR X ALTURA). AF_01/2024</v>
      </c>
      <c r="D59" s="29" t="str">
        <f>ORÇAMENTO!$F59</f>
        <v>M</v>
      </c>
      <c r="E59" s="121">
        <f>ORÇAMENTO!$G59</f>
        <v>377.4</v>
      </c>
      <c r="F59" s="122" t="s">
        <v>327</v>
      </c>
    </row>
    <row r="60" spans="1:6" s="51" customFormat="1" x14ac:dyDescent="0.3">
      <c r="A60" s="119" t="str">
        <f>ORÇAMENTO!A60</f>
        <v>Nível 2</v>
      </c>
      <c r="B60" s="120" t="str">
        <f>ORÇAMENTO!$B60</f>
        <v>2.8.</v>
      </c>
      <c r="C60" s="87" t="str">
        <f>ORÇAMENTO!$E60</f>
        <v>AV ITACAIÚNAS (325,31M)</v>
      </c>
      <c r="D60" s="29" t="str">
        <f>ORÇAMENTO!$F60</f>
        <v>-</v>
      </c>
      <c r="E60" s="121">
        <f>ORÇAMENTO!$G60</f>
        <v>0</v>
      </c>
      <c r="F60" s="122"/>
    </row>
    <row r="61" spans="1:6" s="51" customFormat="1" ht="52.8" x14ac:dyDescent="0.3">
      <c r="A61" s="119" t="str">
        <f>ORÇAMENTO!A61</f>
        <v>Serviço</v>
      </c>
      <c r="B61" s="120" t="str">
        <f>ORÇAMENTO!$B61</f>
        <v>2.8.1.</v>
      </c>
      <c r="C61" s="87" t="str">
        <f>ORÇAMENTO!$E61</f>
        <v>ESCAVAÇÃO, CARGA E TRANSPORTE DE MATERIAL DE 1ª CATEGORIA - DMT DE 2.000 A 2.500 M - CAMINHO DE SERVIÇO PAVIMENTADO - COM ESCAVADEIRA E CAMINHÃO BASCULANTE DE 14 M3</v>
      </c>
      <c r="D61" s="29" t="str">
        <f>ORÇAMENTO!$F61</f>
        <v>M3</v>
      </c>
      <c r="E61" s="121">
        <f>ORÇAMENTO!$G61</f>
        <v>341.58</v>
      </c>
      <c r="F61" s="122" t="s">
        <v>328</v>
      </c>
    </row>
    <row r="62" spans="1:6" s="51" customFormat="1" ht="66" x14ac:dyDescent="0.3">
      <c r="A62" s="119" t="str">
        <f>ORÇAMENTO!A62</f>
        <v>Serviço</v>
      </c>
      <c r="B62" s="120" t="str">
        <f>ORÇAMENTO!$B62</f>
        <v>2.8.2.</v>
      </c>
      <c r="C62" s="87" t="str">
        <f>ORÇAMENTO!$E62</f>
        <v>EXECUÇÃO E COMPACTAÇÃO DE CAMADA FINAL DE ATERRO (100% DE ENERGIA DO PROCTOR NORMAL) COM SOLO PREDOMINANTEMENTE ARGILOSO, EM CAMADAS COM ESPESSURA DE 10 CM - EXCLUSIVE ESCAVAÇÃO, CARGA E TRANSPORTE E SOLO. AF_09/2024</v>
      </c>
      <c r="D62" s="29" t="str">
        <f>ORÇAMENTO!$F62</f>
        <v>M3</v>
      </c>
      <c r="E62" s="121">
        <f>ORÇAMENTO!$G62</f>
        <v>341.58</v>
      </c>
      <c r="F62" s="122" t="s">
        <v>329</v>
      </c>
    </row>
    <row r="63" spans="1:6" s="51" customFormat="1" ht="26.4" x14ac:dyDescent="0.3">
      <c r="A63" s="119" t="str">
        <f>ORÇAMENTO!A63</f>
        <v>Serviço</v>
      </c>
      <c r="B63" s="120" t="str">
        <f>ORÇAMENTO!$B63</f>
        <v>2.8.3.</v>
      </c>
      <c r="C63" s="87" t="str">
        <f>ORÇAMENTO!$E63</f>
        <v>EXECUÇÃO DE PAVIMENTO EM PISO INTERTRAVADO, COM BLOCO SEXTAVADO DE 25 X 25 CM, ESPESSURA 10 CM. AF_10/2022</v>
      </c>
      <c r="D63" s="29" t="str">
        <f>ORÇAMENTO!$F63</f>
        <v>M2</v>
      </c>
      <c r="E63" s="121">
        <f>ORÇAMENTO!$G63</f>
        <v>2277.17</v>
      </c>
      <c r="F63" s="122" t="s">
        <v>330</v>
      </c>
    </row>
    <row r="64" spans="1:6" s="51" customFormat="1" ht="39.6" x14ac:dyDescent="0.3">
      <c r="A64" s="119" t="str">
        <f>ORÇAMENTO!A64</f>
        <v>Serviço</v>
      </c>
      <c r="B64" s="120" t="str">
        <f>ORÇAMENTO!$B64</f>
        <v>2.8.4.</v>
      </c>
      <c r="C64" s="87" t="str">
        <f>ORÇAMENTO!$E64</f>
        <v>EXECUÇÃO DE SARJETA DE CONCRETO USINADO, MOLDADA IN LOCO EM TRECHO RETO, 30 CM BASE X 15 CM ALTURA. AF_01/2024</v>
      </c>
      <c r="D64" s="29" t="str">
        <f>ORÇAMENTO!$F64</f>
        <v>M</v>
      </c>
      <c r="E64" s="121">
        <f>ORÇAMENTO!$G64</f>
        <v>650.62</v>
      </c>
      <c r="F64" s="122" t="s">
        <v>331</v>
      </c>
    </row>
    <row r="65" spans="1:8" s="51" customFormat="1" ht="52.8" x14ac:dyDescent="0.3">
      <c r="A65" s="119" t="str">
        <f>ORÇAMENTO!A65</f>
        <v>Serviço</v>
      </c>
      <c r="B65" s="120" t="str">
        <f>ORÇAMENTO!$B65</f>
        <v>2.8.5.</v>
      </c>
      <c r="C65" s="87" t="str">
        <f>ORÇAMENTO!$E65</f>
        <v>ASSENTAMENTO DE GUIA (MEIO-FIO) EM TRECHO RETO, CONFECCIONADA EM CONCRETO PRÉ-FABRICADO, DIMENSÕES 100X15X13X30 CM (COMPRIMENTO X BASE INFERIOR X BASE SUPERIOR X ALTURA). AF_01/2024</v>
      </c>
      <c r="D65" s="29" t="str">
        <f>ORÇAMENTO!$F65</f>
        <v>M</v>
      </c>
      <c r="E65" s="121">
        <f>ORÇAMENTO!$G65</f>
        <v>650.62</v>
      </c>
      <c r="F65" s="122" t="s">
        <v>332</v>
      </c>
    </row>
    <row r="66" spans="1:8" s="51" customFormat="1" x14ac:dyDescent="0.3">
      <c r="A66" s="119" t="str">
        <f>ORÇAMENTO!A66</f>
        <v>Serviço</v>
      </c>
      <c r="B66" s="120">
        <f>ORÇAMENTO!$B66</f>
        <v>0</v>
      </c>
      <c r="C66" s="87">
        <f>ORÇAMENTO!$E66</f>
        <v>0</v>
      </c>
      <c r="D66" s="29">
        <f>ORÇAMENTO!$F66</f>
        <v>0</v>
      </c>
      <c r="E66" s="121">
        <f>ORÇAMENTO!$G66</f>
        <v>0</v>
      </c>
      <c r="F66" s="122"/>
    </row>
    <row r="67" spans="1:8" ht="5.4" customHeight="1" x14ac:dyDescent="0.25">
      <c r="B67" s="241"/>
      <c r="C67" s="242"/>
      <c r="D67" s="242"/>
      <c r="E67" s="242"/>
      <c r="F67" s="243"/>
    </row>
    <row r="70" spans="1:8" x14ac:dyDescent="0.25">
      <c r="B70" s="231" t="str">
        <f>DADOS!$C$20</f>
        <v>SÃO DOMINGOS DO ARAGUAIA/PA</v>
      </c>
      <c r="C70" s="231"/>
      <c r="E70" s="232"/>
      <c r="F70" s="232"/>
    </row>
    <row r="71" spans="1:8" ht="13.8" x14ac:dyDescent="0.25">
      <c r="B71" s="2" t="s">
        <v>40</v>
      </c>
      <c r="E71" s="3" t="s">
        <v>41</v>
      </c>
      <c r="F71" s="1"/>
      <c r="G71" s="1"/>
      <c r="H71" s="1"/>
    </row>
    <row r="72" spans="1:8" ht="13.8" x14ac:dyDescent="0.25">
      <c r="E72" s="2" t="s">
        <v>33</v>
      </c>
      <c r="F72" s="47" t="str">
        <f>DADOS!$C$17</f>
        <v>CLAUDIO EDUARDO BARBOSA CUNHA</v>
      </c>
      <c r="G72" s="1"/>
      <c r="H72" s="1"/>
    </row>
    <row r="73" spans="1:8" ht="13.8" x14ac:dyDescent="0.25">
      <c r="B73" s="233">
        <f>DADOS!$C$7</f>
        <v>46113</v>
      </c>
      <c r="C73" s="233"/>
      <c r="E73" s="2" t="s">
        <v>34</v>
      </c>
      <c r="F73" s="47">
        <f>DADOS!$C$18</f>
        <v>2618350774</v>
      </c>
      <c r="G73" s="1"/>
      <c r="H73" s="1"/>
    </row>
    <row r="74" spans="1:8" ht="13.8" x14ac:dyDescent="0.25">
      <c r="B74" s="2" t="s">
        <v>42</v>
      </c>
      <c r="E74" s="2" t="s">
        <v>35</v>
      </c>
      <c r="F74" s="47">
        <f>DADOS!$C$19</f>
        <v>0</v>
      </c>
      <c r="G74" s="1"/>
      <c r="H74" s="1"/>
    </row>
  </sheetData>
  <mergeCells count="11">
    <mergeCell ref="B5:F5"/>
    <mergeCell ref="B6:C6"/>
    <mergeCell ref="B70:C70"/>
    <mergeCell ref="E70:F70"/>
    <mergeCell ref="B73:C73"/>
    <mergeCell ref="B8:C8"/>
    <mergeCell ref="D8:E8"/>
    <mergeCell ref="B9:C9"/>
    <mergeCell ref="D9:E9"/>
    <mergeCell ref="B12:F12"/>
    <mergeCell ref="B67:F67"/>
  </mergeCells>
  <conditionalFormatting sqref="B13:F66">
    <cfRule type="expression" dxfId="49" priority="1">
      <formula>$A13="Nível 4"</formula>
    </cfRule>
    <cfRule type="expression" dxfId="48" priority="2">
      <formula>$A13="Nível 3"</formula>
    </cfRule>
    <cfRule type="expression" dxfId="47" priority="3">
      <formula>$A13="Nível 2"</formula>
    </cfRule>
    <cfRule type="expression" dxfId="46" priority="4">
      <formula>$A13="Meta"</formula>
    </cfRule>
  </conditionalFormatting>
  <pageMargins left="0.70866141732283472" right="0.70866141732283472" top="0.74803149606299213" bottom="0.74803149606299213" header="0.31496062992125984" footer="0.31496062992125984"/>
  <pageSetup scale="67" fitToHeight="0" orientation="portrait" r:id="rId1"/>
  <headerFooter>
    <oddHeader xml:space="preserve">&amp;C&amp;G
</oddHeader>
    <oddFooter>&amp;R&amp;P/&amp;N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437727-0E46-459F-91A9-2E7A251E8779}">
  <dimension ref="A1:G54"/>
  <sheetViews>
    <sheetView showGridLines="0" view="pageBreakPreview" zoomScaleNormal="100" zoomScaleSheetLayoutView="100" workbookViewId="0">
      <selection activeCell="E55" sqref="E55"/>
    </sheetView>
  </sheetViews>
  <sheetFormatPr defaultColWidth="8.88671875" defaultRowHeight="13.2" x14ac:dyDescent="0.25"/>
  <cols>
    <col min="1" max="1" width="10.44140625" style="3" customWidth="1"/>
    <col min="2" max="2" width="22.109375" style="3" customWidth="1"/>
    <col min="3" max="3" width="48" style="3" customWidth="1"/>
    <col min="4" max="7" width="13.21875" style="3" customWidth="1"/>
    <col min="8" max="16384" width="8.88671875" style="3"/>
  </cols>
  <sheetData>
    <row r="1" spans="1:7" x14ac:dyDescent="0.25">
      <c r="A1" s="174" t="s">
        <v>154</v>
      </c>
      <c r="B1" s="175"/>
      <c r="C1" s="175"/>
      <c r="D1" s="175"/>
      <c r="E1" s="175"/>
      <c r="F1" s="175"/>
      <c r="G1" s="175"/>
    </row>
    <row r="2" spans="1:7" x14ac:dyDescent="0.25">
      <c r="A2" s="148" t="s">
        <v>47</v>
      </c>
      <c r="B2" s="147"/>
      <c r="C2" s="2"/>
    </row>
    <row r="4" spans="1:7" ht="14.4" customHeight="1" x14ac:dyDescent="0.25">
      <c r="A4" s="12" t="s">
        <v>2</v>
      </c>
      <c r="B4" s="244" t="s">
        <v>4</v>
      </c>
      <c r="C4" s="201"/>
      <c r="F4" s="149"/>
      <c r="G4" s="9" t="s">
        <v>3</v>
      </c>
    </row>
    <row r="5" spans="1:7" ht="14.4" customHeight="1" x14ac:dyDescent="0.25">
      <c r="A5" s="20" t="str">
        <f>DADOS!C5</f>
        <v>SDA.263</v>
      </c>
      <c r="B5" s="220" t="str">
        <f>DADOS!C3</f>
        <v>PAVIMENTAÇÃO EM BLOQUETE EM SÃO DOMINGOS DO ARAGUAIA</v>
      </c>
      <c r="C5" s="192"/>
      <c r="D5" s="192"/>
      <c r="E5" s="192"/>
      <c r="F5" s="221"/>
      <c r="G5" s="21" t="str">
        <f>DADOS!C6</f>
        <v>C</v>
      </c>
    </row>
    <row r="7" spans="1:7" ht="14.4" customHeight="1" x14ac:dyDescent="0.25">
      <c r="A7" s="245" t="s">
        <v>2</v>
      </c>
      <c r="B7" s="247" t="s">
        <v>25</v>
      </c>
      <c r="C7" s="248"/>
      <c r="D7" s="251" t="s">
        <v>155</v>
      </c>
      <c r="E7" s="251"/>
      <c r="F7" s="251" t="s">
        <v>156</v>
      </c>
      <c r="G7" s="252"/>
    </row>
    <row r="8" spans="1:7" ht="26.4" x14ac:dyDescent="0.25">
      <c r="A8" s="246"/>
      <c r="B8" s="249"/>
      <c r="C8" s="250"/>
      <c r="D8" s="25" t="s">
        <v>157</v>
      </c>
      <c r="E8" s="25" t="s">
        <v>158</v>
      </c>
      <c r="F8" s="25" t="s">
        <v>157</v>
      </c>
      <c r="G8" s="150" t="s">
        <v>158</v>
      </c>
    </row>
    <row r="9" spans="1:7" ht="14.4" customHeight="1" x14ac:dyDescent="0.25">
      <c r="A9" s="256" t="s">
        <v>159</v>
      </c>
      <c r="B9" s="257"/>
      <c r="C9" s="257"/>
      <c r="D9" s="257"/>
      <c r="E9" s="257"/>
      <c r="F9" s="257"/>
      <c r="G9" s="258"/>
    </row>
    <row r="10" spans="1:7" ht="14.4" customHeight="1" x14ac:dyDescent="0.25">
      <c r="A10" s="151" t="s">
        <v>160</v>
      </c>
      <c r="B10" s="259" t="s">
        <v>161</v>
      </c>
      <c r="C10" s="260"/>
      <c r="D10" s="152">
        <v>0.1</v>
      </c>
      <c r="E10" s="152">
        <v>0.1</v>
      </c>
      <c r="F10" s="152">
        <v>0.2</v>
      </c>
      <c r="G10" s="152">
        <v>0.2</v>
      </c>
    </row>
    <row r="11" spans="1:7" ht="14.4" customHeight="1" x14ac:dyDescent="0.25">
      <c r="A11" s="29" t="s">
        <v>162</v>
      </c>
      <c r="B11" s="259" t="s">
        <v>163</v>
      </c>
      <c r="C11" s="260"/>
      <c r="D11" s="153">
        <v>1.4999999999999999E-2</v>
      </c>
      <c r="E11" s="153">
        <v>1.4999999999999999E-2</v>
      </c>
      <c r="F11" s="153">
        <v>1.4999999999999999E-2</v>
      </c>
      <c r="G11" s="153">
        <v>1.4999999999999999E-2</v>
      </c>
    </row>
    <row r="12" spans="1:7" ht="14.4" customHeight="1" x14ac:dyDescent="0.25">
      <c r="A12" s="29" t="s">
        <v>164</v>
      </c>
      <c r="B12" s="259" t="s">
        <v>165</v>
      </c>
      <c r="C12" s="260"/>
      <c r="D12" s="153">
        <v>0.01</v>
      </c>
      <c r="E12" s="153">
        <v>0.01</v>
      </c>
      <c r="F12" s="153">
        <v>0.01</v>
      </c>
      <c r="G12" s="153">
        <v>0.01</v>
      </c>
    </row>
    <row r="13" spans="1:7" ht="14.4" customHeight="1" x14ac:dyDescent="0.25">
      <c r="A13" s="29" t="s">
        <v>166</v>
      </c>
      <c r="B13" s="259" t="s">
        <v>167</v>
      </c>
      <c r="C13" s="260"/>
      <c r="D13" s="153">
        <v>2E-3</v>
      </c>
      <c r="E13" s="153">
        <v>2E-3</v>
      </c>
      <c r="F13" s="153">
        <v>2E-3</v>
      </c>
      <c r="G13" s="153">
        <v>2E-3</v>
      </c>
    </row>
    <row r="14" spans="1:7" ht="14.4" customHeight="1" x14ac:dyDescent="0.25">
      <c r="A14" s="29" t="s">
        <v>168</v>
      </c>
      <c r="B14" s="259" t="s">
        <v>169</v>
      </c>
      <c r="C14" s="260"/>
      <c r="D14" s="153">
        <v>6.0000000000000001E-3</v>
      </c>
      <c r="E14" s="153">
        <v>6.0000000000000001E-3</v>
      </c>
      <c r="F14" s="153">
        <v>6.0000000000000001E-3</v>
      </c>
      <c r="G14" s="153">
        <v>6.0000000000000001E-3</v>
      </c>
    </row>
    <row r="15" spans="1:7" ht="14.4" customHeight="1" x14ac:dyDescent="0.25">
      <c r="A15" s="29" t="s">
        <v>170</v>
      </c>
      <c r="B15" s="259" t="s">
        <v>171</v>
      </c>
      <c r="C15" s="260"/>
      <c r="D15" s="153">
        <v>2.5000000000000001E-2</v>
      </c>
      <c r="E15" s="153">
        <v>2.5000000000000001E-2</v>
      </c>
      <c r="F15" s="153">
        <v>2.5000000000000001E-2</v>
      </c>
      <c r="G15" s="153">
        <v>2.5000000000000001E-2</v>
      </c>
    </row>
    <row r="16" spans="1:7" ht="14.4" customHeight="1" x14ac:dyDescent="0.25">
      <c r="A16" s="29" t="s">
        <v>172</v>
      </c>
      <c r="B16" s="259" t="s">
        <v>173</v>
      </c>
      <c r="C16" s="260"/>
      <c r="D16" s="153">
        <v>0.03</v>
      </c>
      <c r="E16" s="153">
        <v>0.03</v>
      </c>
      <c r="F16" s="153">
        <v>0.03</v>
      </c>
      <c r="G16" s="153">
        <v>0.03</v>
      </c>
    </row>
    <row r="17" spans="1:7" ht="14.4" customHeight="1" x14ac:dyDescent="0.25">
      <c r="A17" s="29" t="s">
        <v>174</v>
      </c>
      <c r="B17" s="259" t="s">
        <v>175</v>
      </c>
      <c r="C17" s="260"/>
      <c r="D17" s="153">
        <v>0.08</v>
      </c>
      <c r="E17" s="153">
        <v>0.08</v>
      </c>
      <c r="F17" s="153">
        <v>0.08</v>
      </c>
      <c r="G17" s="153">
        <v>0.08</v>
      </c>
    </row>
    <row r="18" spans="1:7" ht="14.4" customHeight="1" x14ac:dyDescent="0.25">
      <c r="A18" s="29" t="s">
        <v>176</v>
      </c>
      <c r="B18" s="259" t="s">
        <v>177</v>
      </c>
      <c r="C18" s="260"/>
      <c r="D18" s="153">
        <v>0</v>
      </c>
      <c r="E18" s="153">
        <v>0</v>
      </c>
      <c r="F18" s="153">
        <v>0</v>
      </c>
      <c r="G18" s="153">
        <v>0</v>
      </c>
    </row>
    <row r="19" spans="1:7" ht="14.4" customHeight="1" x14ac:dyDescent="0.25">
      <c r="A19" s="154" t="s">
        <v>152</v>
      </c>
      <c r="B19" s="261" t="s">
        <v>178</v>
      </c>
      <c r="C19" s="262"/>
      <c r="D19" s="155">
        <f>SUM(D10:D18)</f>
        <v>0.26800000000000002</v>
      </c>
      <c r="E19" s="155">
        <f t="shared" ref="E19:G19" si="0">SUM(E10:E18)</f>
        <v>0.26800000000000002</v>
      </c>
      <c r="F19" s="155">
        <f t="shared" si="0"/>
        <v>0.36800000000000005</v>
      </c>
      <c r="G19" s="155">
        <f t="shared" si="0"/>
        <v>0.36800000000000005</v>
      </c>
    </row>
    <row r="20" spans="1:7" x14ac:dyDescent="0.25">
      <c r="A20" s="253" t="s">
        <v>179</v>
      </c>
      <c r="B20" s="254"/>
      <c r="C20" s="254"/>
      <c r="D20" s="254"/>
      <c r="E20" s="254"/>
      <c r="F20" s="254"/>
      <c r="G20" s="255"/>
    </row>
    <row r="21" spans="1:7" ht="14.4" customHeight="1" x14ac:dyDescent="0.25">
      <c r="A21" s="29" t="s">
        <v>180</v>
      </c>
      <c r="B21" s="259" t="s">
        <v>181</v>
      </c>
      <c r="C21" s="260"/>
      <c r="D21" s="153">
        <v>0.18010000000000001</v>
      </c>
      <c r="E21" s="156"/>
      <c r="F21" s="153">
        <v>0.18010000000000001</v>
      </c>
      <c r="G21" s="156"/>
    </row>
    <row r="22" spans="1:7" ht="14.4" customHeight="1" x14ac:dyDescent="0.25">
      <c r="A22" s="29" t="s">
        <v>182</v>
      </c>
      <c r="B22" s="259" t="s">
        <v>183</v>
      </c>
      <c r="C22" s="260"/>
      <c r="D22" s="153">
        <v>4.1300000000000003E-2</v>
      </c>
      <c r="E22" s="156"/>
      <c r="F22" s="153">
        <v>4.1300000000000003E-2</v>
      </c>
      <c r="G22" s="156"/>
    </row>
    <row r="23" spans="1:7" ht="14.4" customHeight="1" x14ac:dyDescent="0.25">
      <c r="A23" s="29" t="s">
        <v>184</v>
      </c>
      <c r="B23" s="259" t="s">
        <v>185</v>
      </c>
      <c r="C23" s="260"/>
      <c r="D23" s="153">
        <v>8.9999999999999993E-3</v>
      </c>
      <c r="E23" s="156">
        <v>6.7000000000000002E-3</v>
      </c>
      <c r="F23" s="153">
        <v>8.9999999999999993E-3</v>
      </c>
      <c r="G23" s="156">
        <v>6.7000000000000002E-3</v>
      </c>
    </row>
    <row r="24" spans="1:7" ht="14.4" customHeight="1" x14ac:dyDescent="0.25">
      <c r="A24" s="29" t="s">
        <v>186</v>
      </c>
      <c r="B24" s="259" t="s">
        <v>187</v>
      </c>
      <c r="C24" s="260"/>
      <c r="D24" s="153">
        <v>0.1116</v>
      </c>
      <c r="E24" s="156">
        <v>8.3099999999999993E-2</v>
      </c>
      <c r="F24" s="153">
        <v>0.1116</v>
      </c>
      <c r="G24" s="156">
        <v>8.3099999999999993E-2</v>
      </c>
    </row>
    <row r="25" spans="1:7" ht="14.4" customHeight="1" x14ac:dyDescent="0.25">
      <c r="A25" s="29" t="s">
        <v>188</v>
      </c>
      <c r="B25" s="259" t="s">
        <v>189</v>
      </c>
      <c r="C25" s="260"/>
      <c r="D25" s="153">
        <v>7.000000000000001E-4</v>
      </c>
      <c r="E25" s="156">
        <v>5.0000000000000001E-4</v>
      </c>
      <c r="F25" s="153">
        <v>7.000000000000001E-4</v>
      </c>
      <c r="G25" s="156">
        <v>5.0000000000000001E-4</v>
      </c>
    </row>
    <row r="26" spans="1:7" ht="14.4" customHeight="1" x14ac:dyDescent="0.25">
      <c r="A26" s="29" t="s">
        <v>190</v>
      </c>
      <c r="B26" s="259" t="s">
        <v>191</v>
      </c>
      <c r="C26" s="260"/>
      <c r="D26" s="153">
        <v>7.4999999999999997E-3</v>
      </c>
      <c r="E26" s="156">
        <v>5.5999999999999999E-3</v>
      </c>
      <c r="F26" s="153">
        <v>7.4999999999999997E-3</v>
      </c>
      <c r="G26" s="156">
        <v>5.5999999999999999E-3</v>
      </c>
    </row>
    <row r="27" spans="1:7" ht="14.4" customHeight="1" x14ac:dyDescent="0.25">
      <c r="A27" s="29" t="s">
        <v>192</v>
      </c>
      <c r="B27" s="259" t="s">
        <v>193</v>
      </c>
      <c r="C27" s="260"/>
      <c r="D27" s="153">
        <v>2.9899999999999999E-2</v>
      </c>
      <c r="E27" s="156"/>
      <c r="F27" s="153">
        <v>2.9899999999999999E-2</v>
      </c>
      <c r="G27" s="156"/>
    </row>
    <row r="28" spans="1:7" ht="14.4" customHeight="1" x14ac:dyDescent="0.25">
      <c r="A28" s="29" t="s">
        <v>194</v>
      </c>
      <c r="B28" s="259" t="s">
        <v>195</v>
      </c>
      <c r="C28" s="260"/>
      <c r="D28" s="153">
        <v>2.9999999999999997E-4</v>
      </c>
      <c r="E28" s="156">
        <v>2.0000000000000001E-4</v>
      </c>
      <c r="F28" s="153">
        <v>2.9999999999999997E-4</v>
      </c>
      <c r="G28" s="156">
        <v>2.0000000000000001E-4</v>
      </c>
    </row>
    <row r="29" spans="1:7" ht="14.4" customHeight="1" x14ac:dyDescent="0.25">
      <c r="A29" s="29" t="s">
        <v>196</v>
      </c>
      <c r="B29" s="259" t="s">
        <v>197</v>
      </c>
      <c r="C29" s="260"/>
      <c r="D29" s="153">
        <v>0.12239999999999999</v>
      </c>
      <c r="E29" s="156">
        <v>9.11E-2</v>
      </c>
      <c r="F29" s="153">
        <v>0.12239999999999999</v>
      </c>
      <c r="G29" s="156">
        <v>9.11E-2</v>
      </c>
    </row>
    <row r="30" spans="1:7" ht="14.4" customHeight="1" x14ac:dyDescent="0.25">
      <c r="A30" s="29" t="s">
        <v>198</v>
      </c>
      <c r="B30" s="259" t="s">
        <v>199</v>
      </c>
      <c r="C30" s="260"/>
      <c r="D30" s="153">
        <v>4.0000000000000002E-4</v>
      </c>
      <c r="E30" s="156">
        <v>2.9999999999999997E-4</v>
      </c>
      <c r="F30" s="153">
        <v>4.0000000000000002E-4</v>
      </c>
      <c r="G30" s="156">
        <v>2.9999999999999997E-4</v>
      </c>
    </row>
    <row r="31" spans="1:7" ht="14.4" customHeight="1" x14ac:dyDescent="0.25">
      <c r="A31" s="154" t="s">
        <v>200</v>
      </c>
      <c r="B31" s="261" t="s">
        <v>201</v>
      </c>
      <c r="C31" s="262"/>
      <c r="D31" s="155">
        <f>SUM(D21:D30)</f>
        <v>0.50319999999999998</v>
      </c>
      <c r="E31" s="155">
        <f t="shared" ref="E31:G31" si="1">SUM(E21:E30)</f>
        <v>0.18749999999999997</v>
      </c>
      <c r="F31" s="155">
        <f t="shared" si="1"/>
        <v>0.50319999999999998</v>
      </c>
      <c r="G31" s="155">
        <f t="shared" si="1"/>
        <v>0.18749999999999997</v>
      </c>
    </row>
    <row r="32" spans="1:7" x14ac:dyDescent="0.25">
      <c r="A32" s="253" t="s">
        <v>202</v>
      </c>
      <c r="B32" s="254"/>
      <c r="C32" s="254"/>
      <c r="D32" s="254"/>
      <c r="E32" s="254"/>
      <c r="F32" s="254"/>
      <c r="G32" s="255"/>
    </row>
    <row r="33" spans="1:7" ht="14.4" customHeight="1" x14ac:dyDescent="0.25">
      <c r="A33" s="29" t="s">
        <v>203</v>
      </c>
      <c r="B33" s="259" t="s">
        <v>204</v>
      </c>
      <c r="C33" s="260"/>
      <c r="D33" s="153">
        <v>6.6299999999999998E-2</v>
      </c>
      <c r="E33" s="156">
        <v>4.9299999999999997E-2</v>
      </c>
      <c r="F33" s="153">
        <v>6.6299999999999998E-2</v>
      </c>
      <c r="G33" s="156">
        <v>4.9299999999999997E-2</v>
      </c>
    </row>
    <row r="34" spans="1:7" ht="14.4" customHeight="1" x14ac:dyDescent="0.25">
      <c r="A34" s="29" t="s">
        <v>205</v>
      </c>
      <c r="B34" s="259" t="s">
        <v>206</v>
      </c>
      <c r="C34" s="260"/>
      <c r="D34" s="153">
        <v>1.6999999999999999E-3</v>
      </c>
      <c r="E34" s="156">
        <v>1.2999999999999999E-3</v>
      </c>
      <c r="F34" s="153">
        <v>1.6999999999999999E-3</v>
      </c>
      <c r="G34" s="156">
        <v>1.2999999999999999E-3</v>
      </c>
    </row>
    <row r="35" spans="1:7" ht="14.4" customHeight="1" x14ac:dyDescent="0.25">
      <c r="A35" s="29" t="s">
        <v>207</v>
      </c>
      <c r="B35" s="259" t="s">
        <v>208</v>
      </c>
      <c r="C35" s="260"/>
      <c r="D35" s="153">
        <v>3.0099999999999998E-2</v>
      </c>
      <c r="E35" s="156">
        <v>2.24E-2</v>
      </c>
      <c r="F35" s="153">
        <v>3.0099999999999998E-2</v>
      </c>
      <c r="G35" s="156">
        <v>2.24E-2</v>
      </c>
    </row>
    <row r="36" spans="1:7" ht="14.4" customHeight="1" x14ac:dyDescent="0.25">
      <c r="A36" s="29" t="s">
        <v>209</v>
      </c>
      <c r="B36" s="259" t="s">
        <v>210</v>
      </c>
      <c r="C36" s="260"/>
      <c r="D36" s="153">
        <v>2.8199999999999999E-2</v>
      </c>
      <c r="E36" s="156">
        <v>2.1000000000000001E-2</v>
      </c>
      <c r="F36" s="153">
        <v>2.8199999999999999E-2</v>
      </c>
      <c r="G36" s="156">
        <v>2.1000000000000001E-2</v>
      </c>
    </row>
    <row r="37" spans="1:7" ht="14.4" customHeight="1" x14ac:dyDescent="0.25">
      <c r="A37" s="29" t="s">
        <v>211</v>
      </c>
      <c r="B37" s="259" t="s">
        <v>212</v>
      </c>
      <c r="C37" s="260"/>
      <c r="D37" s="153">
        <v>5.5999999999999999E-3</v>
      </c>
      <c r="E37" s="156">
        <v>4.1000000000000003E-3</v>
      </c>
      <c r="F37" s="153">
        <v>5.5999999999999999E-3</v>
      </c>
      <c r="G37" s="156">
        <v>4.1000000000000003E-3</v>
      </c>
    </row>
    <row r="38" spans="1:7" ht="14.4" customHeight="1" x14ac:dyDescent="0.25">
      <c r="A38" s="154" t="s">
        <v>213</v>
      </c>
      <c r="B38" s="261" t="s">
        <v>214</v>
      </c>
      <c r="C38" s="262"/>
      <c r="D38" s="155">
        <f>SUM(D33:D37)</f>
        <v>0.13189999999999999</v>
      </c>
      <c r="E38" s="155">
        <f t="shared" ref="E38:G38" si="2">SUM(E33:E37)</f>
        <v>9.8100000000000007E-2</v>
      </c>
      <c r="F38" s="155">
        <f t="shared" si="2"/>
        <v>0.13189999999999999</v>
      </c>
      <c r="G38" s="155">
        <f t="shared" si="2"/>
        <v>9.8100000000000007E-2</v>
      </c>
    </row>
    <row r="39" spans="1:7" x14ac:dyDescent="0.25">
      <c r="A39" s="253" t="s">
        <v>202</v>
      </c>
      <c r="B39" s="254"/>
      <c r="C39" s="254"/>
      <c r="D39" s="254"/>
      <c r="E39" s="254"/>
      <c r="F39" s="254"/>
      <c r="G39" s="255"/>
    </row>
    <row r="40" spans="1:7" ht="28.2" customHeight="1" x14ac:dyDescent="0.25">
      <c r="A40" s="29" t="s">
        <v>215</v>
      </c>
      <c r="B40" s="259" t="s">
        <v>216</v>
      </c>
      <c r="C40" s="260"/>
      <c r="D40" s="153">
        <v>0.1237</v>
      </c>
      <c r="E40" s="156">
        <v>4.19E-2</v>
      </c>
      <c r="F40" s="153">
        <v>0.1852</v>
      </c>
      <c r="G40" s="156">
        <v>6.9000000000000006E-2</v>
      </c>
    </row>
    <row r="41" spans="1:7" ht="28.2" customHeight="1" x14ac:dyDescent="0.25">
      <c r="A41" s="29" t="s">
        <v>217</v>
      </c>
      <c r="B41" s="259" t="s">
        <v>218</v>
      </c>
      <c r="C41" s="260"/>
      <c r="D41" s="153">
        <v>5.7999999999999996E-3</v>
      </c>
      <c r="E41" s="156">
        <v>4.3E-3</v>
      </c>
      <c r="F41" s="153">
        <v>5.8999999999999999E-3</v>
      </c>
      <c r="G41" s="156">
        <v>4.4000000000000003E-3</v>
      </c>
    </row>
    <row r="42" spans="1:7" ht="14.4" customHeight="1" x14ac:dyDescent="0.25">
      <c r="A42" s="154" t="s">
        <v>219</v>
      </c>
      <c r="B42" s="261" t="s">
        <v>220</v>
      </c>
      <c r="C42" s="262"/>
      <c r="D42" s="155">
        <f>SUM(D40:D41)</f>
        <v>0.1295</v>
      </c>
      <c r="E42" s="155">
        <f t="shared" ref="E42:G42" si="3">SUM(E40:E41)</f>
        <v>4.6199999999999998E-2</v>
      </c>
      <c r="F42" s="155">
        <f t="shared" si="3"/>
        <v>0.19109999999999999</v>
      </c>
      <c r="G42" s="155">
        <f t="shared" si="3"/>
        <v>7.3400000000000007E-2</v>
      </c>
    </row>
    <row r="43" spans="1:7" x14ac:dyDescent="0.25">
      <c r="A43" s="266" t="s">
        <v>221</v>
      </c>
      <c r="B43" s="267"/>
      <c r="C43" s="268"/>
      <c r="D43" s="157">
        <f>D19+D31+D38+D42</f>
        <v>1.0326</v>
      </c>
      <c r="E43" s="157">
        <f t="shared" ref="E43:G43" si="4">E19+E31+E38+E42</f>
        <v>0.5998</v>
      </c>
      <c r="F43" s="157">
        <f t="shared" si="4"/>
        <v>1.1941999999999999</v>
      </c>
      <c r="G43" s="157">
        <f t="shared" si="4"/>
        <v>0.72699999999999998</v>
      </c>
    </row>
    <row r="44" spans="1:7" ht="4.95" customHeight="1" x14ac:dyDescent="0.25">
      <c r="A44" s="263"/>
      <c r="B44" s="264"/>
      <c r="C44" s="264"/>
      <c r="D44" s="264"/>
      <c r="E44" s="264"/>
      <c r="F44" s="264"/>
      <c r="G44" s="265"/>
    </row>
    <row r="50" spans="1:7" ht="13.8" x14ac:dyDescent="0.25">
      <c r="A50" s="146" t="str">
        <f>DADOS!C20</f>
        <v>SÃO DOMINGOS DO ARAGUAIA/PA</v>
      </c>
      <c r="B50" s="146"/>
      <c r="C50" s="1"/>
      <c r="D50" s="232"/>
      <c r="E50" s="232"/>
      <c r="F50" s="232"/>
      <c r="G50" s="232"/>
    </row>
    <row r="51" spans="1:7" ht="13.8" x14ac:dyDescent="0.25">
      <c r="A51" s="2" t="s">
        <v>40</v>
      </c>
      <c r="B51" s="2"/>
      <c r="C51" s="1"/>
      <c r="D51" s="3" t="s">
        <v>41</v>
      </c>
      <c r="E51" s="1"/>
      <c r="F51" s="1"/>
      <c r="G51" s="1"/>
    </row>
    <row r="52" spans="1:7" ht="13.8" x14ac:dyDescent="0.25">
      <c r="A52" s="1"/>
      <c r="B52" s="1"/>
      <c r="C52" s="1"/>
      <c r="D52" s="2" t="s">
        <v>33</v>
      </c>
      <c r="E52" s="222" t="str">
        <f>DADOS!C17</f>
        <v>CLAUDIO EDUARDO BARBOSA CUNHA</v>
      </c>
      <c r="F52" s="222"/>
      <c r="G52" s="222"/>
    </row>
    <row r="53" spans="1:7" ht="13.8" x14ac:dyDescent="0.25">
      <c r="A53" s="228">
        <f>DADOS!C7</f>
        <v>46113</v>
      </c>
      <c r="B53" s="228"/>
      <c r="C53" s="158"/>
      <c r="D53" s="2" t="s">
        <v>222</v>
      </c>
      <c r="E53" s="222">
        <f>DADOS!C18</f>
        <v>2618350774</v>
      </c>
      <c r="F53" s="222"/>
      <c r="G53" s="222"/>
    </row>
    <row r="54" spans="1:7" ht="13.8" x14ac:dyDescent="0.25">
      <c r="A54" s="2" t="s">
        <v>42</v>
      </c>
      <c r="B54" s="2"/>
      <c r="C54" s="1"/>
      <c r="D54" s="2" t="s">
        <v>223</v>
      </c>
      <c r="E54" s="222">
        <f>DADOS!C19</f>
        <v>0</v>
      </c>
      <c r="F54" s="222"/>
      <c r="G54" s="222"/>
    </row>
  </sheetData>
  <mergeCells count="48">
    <mergeCell ref="D50:G50"/>
    <mergeCell ref="E52:G52"/>
    <mergeCell ref="A53:B53"/>
    <mergeCell ref="E53:G53"/>
    <mergeCell ref="E54:G54"/>
    <mergeCell ref="A44:G44"/>
    <mergeCell ref="B33:C33"/>
    <mergeCell ref="B34:C34"/>
    <mergeCell ref="B35:C35"/>
    <mergeCell ref="B36:C36"/>
    <mergeCell ref="B37:C37"/>
    <mergeCell ref="B38:C38"/>
    <mergeCell ref="A39:G39"/>
    <mergeCell ref="B40:C40"/>
    <mergeCell ref="B41:C41"/>
    <mergeCell ref="B42:C42"/>
    <mergeCell ref="A43:C43"/>
    <mergeCell ref="A32:G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A20:G20"/>
    <mergeCell ref="A9:G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A1:G1"/>
    <mergeCell ref="B4:C4"/>
    <mergeCell ref="B5:F5"/>
    <mergeCell ref="A7:A8"/>
    <mergeCell ref="B7:C8"/>
    <mergeCell ref="D7:E7"/>
    <mergeCell ref="F7:G7"/>
  </mergeCells>
  <conditionalFormatting sqref="A9:B42">
    <cfRule type="expression" dxfId="45" priority="13">
      <formula>#REF!="Nível 4"</formula>
    </cfRule>
    <cfRule type="expression" dxfId="44" priority="14">
      <formula>#REF!="Nível 3"</formula>
    </cfRule>
    <cfRule type="expression" dxfId="43" priority="15">
      <formula>#REF!="Nível 2"</formula>
    </cfRule>
    <cfRule type="expression" dxfId="42" priority="16">
      <formula>#REF!="Meta"</formula>
    </cfRule>
  </conditionalFormatting>
  <conditionalFormatting sqref="D10:E18 D19:G19 A43">
    <cfRule type="expression" dxfId="41" priority="17">
      <formula>#REF!="Nível 4"</formula>
    </cfRule>
    <cfRule type="expression" dxfId="40" priority="18">
      <formula>#REF!="Nível 3"</formula>
    </cfRule>
    <cfRule type="expression" dxfId="39" priority="19">
      <formula>#REF!="Nível 2"</formula>
    </cfRule>
    <cfRule type="expression" dxfId="38" priority="20">
      <formula>#REF!="Meta"</formula>
    </cfRule>
  </conditionalFormatting>
  <conditionalFormatting sqref="D21:G31">
    <cfRule type="expression" dxfId="37" priority="9">
      <formula>#REF!="Nível 4"</formula>
    </cfRule>
    <cfRule type="expression" dxfId="36" priority="10">
      <formula>#REF!="Nível 3"</formula>
    </cfRule>
    <cfRule type="expression" dxfId="35" priority="11">
      <formula>#REF!="Nível 2"</formula>
    </cfRule>
    <cfRule type="expression" dxfId="34" priority="12">
      <formula>#REF!="Meta"</formula>
    </cfRule>
  </conditionalFormatting>
  <conditionalFormatting sqref="D33:G38">
    <cfRule type="expression" dxfId="33" priority="5">
      <formula>#REF!="Nível 4"</formula>
    </cfRule>
    <cfRule type="expression" dxfId="32" priority="6">
      <formula>#REF!="Nível 3"</formula>
    </cfRule>
    <cfRule type="expression" dxfId="31" priority="7">
      <formula>#REF!="Nível 2"</formula>
    </cfRule>
    <cfRule type="expression" dxfId="30" priority="8">
      <formula>#REF!="Meta"</formula>
    </cfRule>
  </conditionalFormatting>
  <conditionalFormatting sqref="D40:G43">
    <cfRule type="expression" dxfId="29" priority="1">
      <formula>#REF!="Nível 4"</formula>
    </cfRule>
    <cfRule type="expression" dxfId="28" priority="2">
      <formula>#REF!="Nível 3"</formula>
    </cfRule>
    <cfRule type="expression" dxfId="27" priority="3">
      <formula>#REF!="Nível 2"</formula>
    </cfRule>
    <cfRule type="expression" dxfId="26" priority="4">
      <formula>#REF!="Meta"</formula>
    </cfRule>
  </conditionalFormatting>
  <pageMargins left="0.51181102362204722" right="0.51181102362204722" top="0.78740157480314965" bottom="0.78740157480314965" header="0.31496062992125984" footer="0.31496062992125984"/>
  <pageSetup paperSize="9" scale="69" fitToWidth="0" fitToHeight="0" orientation="portrait" r:id="rId1"/>
  <headerFooter>
    <oddHeader>&amp;C&amp;G</oddHeader>
    <oddFooter>&amp;R&amp;P/&amp;N</oddFoot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E47887-5665-4C4D-A3D8-E7EF29BAD52A}">
  <dimension ref="A1:S45"/>
  <sheetViews>
    <sheetView showGridLines="0" view="pageBreakPreview" topLeftCell="D9" zoomScaleNormal="85" zoomScaleSheetLayoutView="100" workbookViewId="0">
      <selection activeCell="N32" sqref="N32"/>
    </sheetView>
  </sheetViews>
  <sheetFormatPr defaultColWidth="8.88671875" defaultRowHeight="13.2" x14ac:dyDescent="0.25"/>
  <cols>
    <col min="1" max="1" width="13.109375" style="3" bestFit="1" customWidth="1"/>
    <col min="2" max="2" width="7.109375" style="3" customWidth="1"/>
    <col min="3" max="3" width="14.5546875" style="3" customWidth="1"/>
    <col min="4" max="4" width="12" style="3" customWidth="1"/>
    <col min="5" max="5" width="11" style="3" customWidth="1"/>
    <col min="6" max="6" width="13.109375" style="3" bestFit="1" customWidth="1"/>
    <col min="7" max="7" width="10.6640625" style="3" customWidth="1"/>
    <col min="8" max="8" width="13.109375" style="3" bestFit="1" customWidth="1"/>
    <col min="9" max="9" width="13.21875" style="3" customWidth="1"/>
    <col min="10" max="19" width="13.109375" style="3" bestFit="1" customWidth="1"/>
    <col min="20" max="16384" width="8.88671875" style="3"/>
  </cols>
  <sheetData>
    <row r="1" spans="1:19" x14ac:dyDescent="0.25">
      <c r="A1" s="48"/>
      <c r="B1" s="229" t="s">
        <v>82</v>
      </c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</row>
    <row r="2" spans="1:19" x14ac:dyDescent="0.25">
      <c r="A2" s="48"/>
      <c r="B2" s="203" t="s">
        <v>47</v>
      </c>
      <c r="C2" s="203"/>
      <c r="D2" s="203"/>
      <c r="E2" s="203"/>
    </row>
    <row r="4" spans="1:19" x14ac:dyDescent="0.25">
      <c r="B4" s="234" t="s">
        <v>2</v>
      </c>
      <c r="C4" s="235"/>
      <c r="D4" s="234" t="s">
        <v>3</v>
      </c>
      <c r="E4" s="235"/>
      <c r="F4" s="202" t="s">
        <v>4</v>
      </c>
      <c r="G4" s="203"/>
      <c r="H4" s="203"/>
      <c r="I4" s="203"/>
      <c r="J4" s="203"/>
      <c r="K4" s="203"/>
      <c r="L4" s="203"/>
      <c r="M4" s="204"/>
      <c r="N4" s="4" t="s">
        <v>81</v>
      </c>
      <c r="S4" s="48"/>
    </row>
    <row r="5" spans="1:19" x14ac:dyDescent="0.25">
      <c r="B5" s="236" t="str">
        <f>DADOS!C5</f>
        <v>SDA.263</v>
      </c>
      <c r="C5" s="237"/>
      <c r="D5" s="236" t="str">
        <f>DADOS!C6</f>
        <v>C</v>
      </c>
      <c r="E5" s="237"/>
      <c r="F5" s="295" t="str">
        <f>DADOS!C3</f>
        <v>PAVIMENTAÇÃO EM BLOQUETE EM SÃO DOMINGOS DO ARAGUAIA</v>
      </c>
      <c r="G5" s="194"/>
      <c r="H5" s="194"/>
      <c r="I5" s="194"/>
      <c r="J5" s="194"/>
      <c r="K5" s="194"/>
      <c r="L5" s="194"/>
      <c r="M5" s="296"/>
      <c r="N5" s="295" t="str">
        <f>DADOS!C4</f>
        <v>ZONA URBANA DE SÃO DOMINGOS DO ARAGUAIA</v>
      </c>
      <c r="O5" s="194"/>
      <c r="P5" s="194"/>
      <c r="Q5" s="194"/>
      <c r="R5" s="194"/>
      <c r="S5" s="296"/>
    </row>
    <row r="7" spans="1:19" x14ac:dyDescent="0.25">
      <c r="B7" s="297" t="s">
        <v>22</v>
      </c>
      <c r="C7" s="298" t="s">
        <v>25</v>
      </c>
      <c r="D7" s="299"/>
      <c r="E7" s="300"/>
      <c r="F7" s="301" t="s">
        <v>117</v>
      </c>
      <c r="G7" s="208" t="s">
        <v>79</v>
      </c>
      <c r="H7" s="55">
        <v>1</v>
      </c>
      <c r="I7" s="55">
        <v>2</v>
      </c>
      <c r="J7" s="55">
        <v>3</v>
      </c>
      <c r="K7" s="55">
        <v>4</v>
      </c>
      <c r="L7" s="55">
        <v>5</v>
      </c>
      <c r="M7" s="55">
        <v>6</v>
      </c>
      <c r="N7" s="55">
        <v>7</v>
      </c>
      <c r="O7" s="55">
        <v>8</v>
      </c>
      <c r="P7" s="55">
        <v>9</v>
      </c>
      <c r="Q7" s="55">
        <v>10</v>
      </c>
      <c r="R7" s="55">
        <v>11</v>
      </c>
      <c r="S7" s="55">
        <v>12</v>
      </c>
    </row>
    <row r="8" spans="1:19" ht="25.2" customHeight="1" x14ac:dyDescent="0.25">
      <c r="B8" s="297"/>
      <c r="C8" s="298"/>
      <c r="D8" s="299"/>
      <c r="E8" s="300"/>
      <c r="F8" s="301"/>
      <c r="G8" s="208"/>
      <c r="H8" s="56">
        <v>46204</v>
      </c>
      <c r="I8" s="56">
        <v>46235</v>
      </c>
      <c r="J8" s="56">
        <v>46266</v>
      </c>
      <c r="K8" s="56">
        <v>46296</v>
      </c>
      <c r="L8" s="56">
        <v>46327</v>
      </c>
      <c r="M8" s="56">
        <v>46357</v>
      </c>
      <c r="N8" s="56">
        <v>46388</v>
      </c>
      <c r="O8" s="56">
        <v>46419</v>
      </c>
      <c r="P8" s="56">
        <v>46447</v>
      </c>
      <c r="Q8" s="56">
        <v>46478</v>
      </c>
      <c r="R8" s="56">
        <v>46508</v>
      </c>
      <c r="S8" s="56">
        <v>46539</v>
      </c>
    </row>
    <row r="9" spans="1:19" x14ac:dyDescent="0.25">
      <c r="A9" s="64">
        <f>SUM(H9:S9)</f>
        <v>1</v>
      </c>
      <c r="B9" s="285">
        <v>1</v>
      </c>
      <c r="C9" s="286" t="str">
        <f>ORÇAMENTO!E13</f>
        <v>SERVIÇOS TRANSVERSAIS</v>
      </c>
      <c r="D9" s="287"/>
      <c r="E9" s="288"/>
      <c r="F9" s="289">
        <f>ORÇAMENTO!K13</f>
        <v>24521.360000000001</v>
      </c>
      <c r="G9" s="57" t="s">
        <v>80</v>
      </c>
      <c r="H9" s="59">
        <v>0.25</v>
      </c>
      <c r="I9" s="59">
        <v>0.25</v>
      </c>
      <c r="J9" s="59">
        <v>0.25</v>
      </c>
      <c r="K9" s="59">
        <v>0.25</v>
      </c>
      <c r="L9" s="59"/>
      <c r="M9" s="59"/>
      <c r="N9" s="59"/>
      <c r="O9" s="59"/>
      <c r="P9" s="59"/>
      <c r="Q9" s="59"/>
      <c r="R9" s="59"/>
      <c r="S9" s="61"/>
    </row>
    <row r="10" spans="1:19" x14ac:dyDescent="0.25">
      <c r="A10" s="65">
        <f>SUM(H10:S10)-F9</f>
        <v>0</v>
      </c>
      <c r="B10" s="285"/>
      <c r="C10" s="286"/>
      <c r="D10" s="287"/>
      <c r="E10" s="288"/>
      <c r="F10" s="289"/>
      <c r="G10" s="58" t="s">
        <v>118</v>
      </c>
      <c r="H10" s="62">
        <f>H9*$F9</f>
        <v>6130.34</v>
      </c>
      <c r="I10" s="62">
        <f t="shared" ref="I10:K10" si="0">I9*$F9</f>
        <v>6130.34</v>
      </c>
      <c r="J10" s="62">
        <f t="shared" si="0"/>
        <v>6130.34</v>
      </c>
      <c r="K10" s="62">
        <f t="shared" si="0"/>
        <v>6130.34</v>
      </c>
      <c r="L10" s="62"/>
      <c r="M10" s="62"/>
      <c r="N10" s="62"/>
      <c r="O10" s="62"/>
      <c r="P10" s="62"/>
      <c r="Q10" s="62"/>
      <c r="R10" s="62"/>
      <c r="S10" s="62"/>
    </row>
    <row r="11" spans="1:19" x14ac:dyDescent="0.25">
      <c r="A11" s="64">
        <f t="shared" ref="A11" si="1">SUM(H11:S11)</f>
        <v>0.99999999999999989</v>
      </c>
      <c r="B11" s="285">
        <v>2</v>
      </c>
      <c r="C11" s="286" t="str">
        <f>ORÇAMENTO!E17</f>
        <v>PAVIMENTAÇÃO EM BLOQUETE</v>
      </c>
      <c r="D11" s="287"/>
      <c r="E11" s="288"/>
      <c r="F11" s="289">
        <f>SUM(F13:F28)</f>
        <v>4504075.58</v>
      </c>
      <c r="G11" s="57" t="s">
        <v>80</v>
      </c>
      <c r="H11" s="59">
        <f>H12/$F$11</f>
        <v>0.24344776114969188</v>
      </c>
      <c r="I11" s="59">
        <f t="shared" ref="I11:K11" si="2">I12/$F$11</f>
        <v>0.24369895498067992</v>
      </c>
      <c r="J11" s="59">
        <f t="shared" si="2"/>
        <v>0.25542901569160614</v>
      </c>
      <c r="K11" s="59">
        <f t="shared" si="2"/>
        <v>0.257424268178022</v>
      </c>
      <c r="L11" s="59"/>
      <c r="M11" s="60"/>
      <c r="N11" s="60"/>
      <c r="O11" s="60"/>
      <c r="P11" s="60"/>
      <c r="Q11" s="60"/>
      <c r="R11" s="60"/>
      <c r="S11" s="61"/>
    </row>
    <row r="12" spans="1:19" x14ac:dyDescent="0.25">
      <c r="A12" s="65">
        <f t="shared" ref="A12" si="3">SUM(H12:S12)-F11</f>
        <v>0</v>
      </c>
      <c r="B12" s="285"/>
      <c r="C12" s="286"/>
      <c r="D12" s="287"/>
      <c r="E12" s="288"/>
      <c r="F12" s="289"/>
      <c r="G12" s="58" t="s">
        <v>118</v>
      </c>
      <c r="H12" s="62">
        <f>H14+H16+H18+H20+H22+H24+H26+H28</f>
        <v>1096507.1159999999</v>
      </c>
      <c r="I12" s="62">
        <f t="shared" ref="I12:K12" si="4">I14+I16+I18+I20+I22+I24+I26+I28</f>
        <v>1097638.5119999999</v>
      </c>
      <c r="J12" s="62">
        <f t="shared" si="4"/>
        <v>1150471.5919999999</v>
      </c>
      <c r="K12" s="62">
        <f t="shared" si="4"/>
        <v>1159458.3600000001</v>
      </c>
      <c r="L12" s="62"/>
      <c r="M12" s="62"/>
      <c r="N12" s="62"/>
      <c r="O12" s="62"/>
      <c r="P12" s="62"/>
      <c r="Q12" s="62"/>
      <c r="R12" s="62"/>
      <c r="S12" s="63"/>
    </row>
    <row r="13" spans="1:19" x14ac:dyDescent="0.25">
      <c r="A13" s="64">
        <f t="shared" ref="A13" si="5">SUM(H13:S13)</f>
        <v>1</v>
      </c>
      <c r="B13" s="290" t="s">
        <v>277</v>
      </c>
      <c r="C13" s="291" t="str">
        <f>ORÇAMENTO!E18</f>
        <v>RUA ACRÍSIO SANTOS (371,76 M)</v>
      </c>
      <c r="D13" s="292"/>
      <c r="E13" s="293"/>
      <c r="F13" s="294">
        <f>ORÇAMENTO!K18</f>
        <v>547687.86</v>
      </c>
      <c r="G13" s="57" t="s">
        <v>80</v>
      </c>
      <c r="H13" s="59">
        <v>1</v>
      </c>
      <c r="I13" s="59"/>
      <c r="J13" s="59"/>
      <c r="K13" s="59"/>
      <c r="L13" s="59"/>
      <c r="M13" s="60"/>
      <c r="N13" s="60"/>
      <c r="O13" s="60"/>
      <c r="P13" s="60"/>
      <c r="Q13" s="60"/>
      <c r="R13" s="60"/>
      <c r="S13" s="61"/>
    </row>
    <row r="14" spans="1:19" x14ac:dyDescent="0.25">
      <c r="A14" s="65">
        <f t="shared" ref="A14" si="6">SUM(H14:S14)-F13</f>
        <v>0</v>
      </c>
      <c r="B14" s="290"/>
      <c r="C14" s="291"/>
      <c r="D14" s="292"/>
      <c r="E14" s="293"/>
      <c r="F14" s="294"/>
      <c r="G14" s="58" t="s">
        <v>118</v>
      </c>
      <c r="H14" s="62">
        <f>H13*$F13</f>
        <v>547687.86</v>
      </c>
      <c r="I14" s="62">
        <f>I13*$F13</f>
        <v>0</v>
      </c>
      <c r="J14" s="62">
        <f t="shared" ref="J14:J28" si="7">J13*$F13</f>
        <v>0</v>
      </c>
      <c r="K14" s="62">
        <f t="shared" ref="K14:K28" si="8">K13*$F13</f>
        <v>0</v>
      </c>
      <c r="L14" s="62"/>
      <c r="M14" s="62"/>
      <c r="N14" s="62"/>
      <c r="O14" s="62"/>
      <c r="P14" s="62"/>
      <c r="Q14" s="62"/>
      <c r="R14" s="62"/>
      <c r="S14" s="63"/>
    </row>
    <row r="15" spans="1:19" x14ac:dyDescent="0.25">
      <c r="A15" s="64">
        <f t="shared" ref="A15" si="9">SUM(H15:S15)</f>
        <v>0.99999999999999989</v>
      </c>
      <c r="B15" s="290" t="s">
        <v>278</v>
      </c>
      <c r="C15" s="291" t="str">
        <f>ORÇAMENTO!E24</f>
        <v>RUA GROTA DA LAJE (1.241,76 M)</v>
      </c>
      <c r="D15" s="292"/>
      <c r="E15" s="293"/>
      <c r="F15" s="294">
        <f>ORÇAMENTO!K24</f>
        <v>1829397.52</v>
      </c>
      <c r="G15" s="57" t="s">
        <v>80</v>
      </c>
      <c r="H15" s="59">
        <v>0.3</v>
      </c>
      <c r="I15" s="59">
        <v>0.6</v>
      </c>
      <c r="J15" s="59">
        <v>0.1</v>
      </c>
      <c r="K15" s="59"/>
      <c r="L15" s="59"/>
      <c r="M15" s="60"/>
      <c r="N15" s="60"/>
      <c r="O15" s="60"/>
      <c r="P15" s="60"/>
      <c r="Q15" s="60"/>
      <c r="R15" s="60"/>
      <c r="S15" s="61"/>
    </row>
    <row r="16" spans="1:19" x14ac:dyDescent="0.25">
      <c r="A16" s="65">
        <f t="shared" ref="A16" si="10">SUM(H16:S16)-F15</f>
        <v>0</v>
      </c>
      <c r="B16" s="290"/>
      <c r="C16" s="291"/>
      <c r="D16" s="292"/>
      <c r="E16" s="293"/>
      <c r="F16" s="294"/>
      <c r="G16" s="58" t="s">
        <v>118</v>
      </c>
      <c r="H16" s="62">
        <f>H15*$F15</f>
        <v>548819.25599999994</v>
      </c>
      <c r="I16" s="62">
        <f>I15*$F15</f>
        <v>1097638.5119999999</v>
      </c>
      <c r="J16" s="62">
        <f t="shared" si="7"/>
        <v>182939.75200000001</v>
      </c>
      <c r="K16" s="62">
        <f t="shared" si="8"/>
        <v>0</v>
      </c>
      <c r="L16" s="62"/>
      <c r="M16" s="62"/>
      <c r="N16" s="62"/>
      <c r="O16" s="62"/>
      <c r="P16" s="62"/>
      <c r="Q16" s="62"/>
      <c r="R16" s="62"/>
      <c r="S16" s="63"/>
    </row>
    <row r="17" spans="1:19" x14ac:dyDescent="0.25">
      <c r="A17" s="64">
        <f t="shared" ref="A17" si="11">SUM(H17:S17)</f>
        <v>1</v>
      </c>
      <c r="B17" s="290" t="s">
        <v>279</v>
      </c>
      <c r="C17" s="291" t="str">
        <f>ORÇAMENTO!E30</f>
        <v>TRAVESSA ALACID NUNES (125,12M)</v>
      </c>
      <c r="D17" s="292"/>
      <c r="E17" s="293"/>
      <c r="F17" s="294">
        <f>ORÇAMENTO!K30</f>
        <v>184330.6</v>
      </c>
      <c r="G17" s="57" t="s">
        <v>80</v>
      </c>
      <c r="H17" s="59"/>
      <c r="I17" s="59"/>
      <c r="J17" s="59">
        <v>1</v>
      </c>
      <c r="K17" s="59"/>
      <c r="L17" s="59"/>
      <c r="M17" s="60"/>
      <c r="N17" s="60"/>
      <c r="O17" s="60"/>
      <c r="P17" s="60"/>
      <c r="Q17" s="60"/>
      <c r="R17" s="60"/>
      <c r="S17" s="61"/>
    </row>
    <row r="18" spans="1:19" x14ac:dyDescent="0.25">
      <c r="A18" s="65">
        <f t="shared" ref="A18" si="12">SUM(H18:S18)-F17</f>
        <v>0</v>
      </c>
      <c r="B18" s="290"/>
      <c r="C18" s="291"/>
      <c r="D18" s="292"/>
      <c r="E18" s="293"/>
      <c r="F18" s="294"/>
      <c r="G18" s="58" t="s">
        <v>118</v>
      </c>
      <c r="H18" s="62">
        <f>H17*$F17</f>
        <v>0</v>
      </c>
      <c r="I18" s="62">
        <f>I17*$F17</f>
        <v>0</v>
      </c>
      <c r="J18" s="62">
        <f t="shared" si="7"/>
        <v>184330.6</v>
      </c>
      <c r="K18" s="62">
        <f t="shared" si="8"/>
        <v>0</v>
      </c>
      <c r="L18" s="62"/>
      <c r="M18" s="62"/>
      <c r="N18" s="62"/>
      <c r="O18" s="62"/>
      <c r="P18" s="62"/>
      <c r="Q18" s="62"/>
      <c r="R18" s="62"/>
      <c r="S18" s="63"/>
    </row>
    <row r="19" spans="1:19" x14ac:dyDescent="0.25">
      <c r="A19" s="64">
        <f t="shared" ref="A19" si="13">SUM(H19:S19)</f>
        <v>1</v>
      </c>
      <c r="B19" s="290" t="s">
        <v>153</v>
      </c>
      <c r="C19" s="291" t="str">
        <f>ORÇAMENTO!E36</f>
        <v>TRAVESSA JOÃO TORRES (206,12M)</v>
      </c>
      <c r="D19" s="292"/>
      <c r="E19" s="293"/>
      <c r="F19" s="294">
        <f>ORÇAMENTO!K36</f>
        <v>303662.18</v>
      </c>
      <c r="G19" s="57" t="s">
        <v>80</v>
      </c>
      <c r="H19" s="59"/>
      <c r="I19" s="59"/>
      <c r="J19" s="59">
        <v>1</v>
      </c>
      <c r="K19" s="59"/>
      <c r="L19" s="59"/>
      <c r="M19" s="60"/>
      <c r="N19" s="60"/>
      <c r="O19" s="60"/>
      <c r="P19" s="60"/>
      <c r="Q19" s="60"/>
      <c r="R19" s="60"/>
      <c r="S19" s="61"/>
    </row>
    <row r="20" spans="1:19" x14ac:dyDescent="0.25">
      <c r="A20" s="65">
        <f t="shared" ref="A20" si="14">SUM(H20:S20)-F19</f>
        <v>0</v>
      </c>
      <c r="B20" s="290"/>
      <c r="C20" s="291"/>
      <c r="D20" s="292"/>
      <c r="E20" s="293"/>
      <c r="F20" s="294"/>
      <c r="G20" s="58" t="s">
        <v>118</v>
      </c>
      <c r="H20" s="62">
        <f>H19*$F19</f>
        <v>0</v>
      </c>
      <c r="I20" s="62">
        <f>I19*$F19</f>
        <v>0</v>
      </c>
      <c r="J20" s="62">
        <f t="shared" si="7"/>
        <v>303662.18</v>
      </c>
      <c r="K20" s="62">
        <f t="shared" si="8"/>
        <v>0</v>
      </c>
      <c r="L20" s="62"/>
      <c r="M20" s="62"/>
      <c r="N20" s="62"/>
      <c r="O20" s="62"/>
      <c r="P20" s="62"/>
      <c r="Q20" s="62"/>
      <c r="R20" s="62"/>
      <c r="S20" s="63"/>
    </row>
    <row r="21" spans="1:19" x14ac:dyDescent="0.25">
      <c r="A21" s="64">
        <f t="shared" ref="A21" si="15">SUM(H21:S21)</f>
        <v>1</v>
      </c>
      <c r="B21" s="290" t="s">
        <v>280</v>
      </c>
      <c r="C21" s="291" t="str">
        <f>ORÇAMENTO!E42</f>
        <v>TRAVESSA ABEL FIGUEIREDO (257,25M)</v>
      </c>
      <c r="D21" s="292"/>
      <c r="E21" s="293"/>
      <c r="F21" s="294">
        <f>ORÇAMENTO!K42</f>
        <v>378988.22</v>
      </c>
      <c r="G21" s="57" t="s">
        <v>80</v>
      </c>
      <c r="H21" s="59"/>
      <c r="I21" s="59"/>
      <c r="J21" s="59">
        <v>1</v>
      </c>
      <c r="K21" s="59"/>
      <c r="L21" s="59"/>
      <c r="M21" s="60"/>
      <c r="N21" s="60"/>
      <c r="O21" s="60"/>
      <c r="P21" s="60"/>
      <c r="Q21" s="60"/>
      <c r="R21" s="60"/>
      <c r="S21" s="61"/>
    </row>
    <row r="22" spans="1:19" x14ac:dyDescent="0.25">
      <c r="A22" s="65">
        <f t="shared" ref="A22" si="16">SUM(H22:S22)-F21</f>
        <v>0</v>
      </c>
      <c r="B22" s="290"/>
      <c r="C22" s="291"/>
      <c r="D22" s="292"/>
      <c r="E22" s="293"/>
      <c r="F22" s="294"/>
      <c r="G22" s="58" t="s">
        <v>118</v>
      </c>
      <c r="H22" s="62">
        <f>H21*$F21</f>
        <v>0</v>
      </c>
      <c r="I22" s="62">
        <f>I21*$F21</f>
        <v>0</v>
      </c>
      <c r="J22" s="62">
        <f t="shared" si="7"/>
        <v>378988.22</v>
      </c>
      <c r="K22" s="62">
        <f t="shared" si="8"/>
        <v>0</v>
      </c>
      <c r="L22" s="62"/>
      <c r="M22" s="62"/>
      <c r="N22" s="62"/>
      <c r="O22" s="62"/>
      <c r="P22" s="62"/>
      <c r="Q22" s="62"/>
      <c r="R22" s="62"/>
      <c r="S22" s="63"/>
    </row>
    <row r="23" spans="1:19" x14ac:dyDescent="0.25">
      <c r="A23" s="64">
        <f t="shared" ref="A23" si="17">SUM(H23:S23)</f>
        <v>1</v>
      </c>
      <c r="B23" s="290" t="s">
        <v>281</v>
      </c>
      <c r="C23" s="291" t="str">
        <f>ORÇAMENTO!E48</f>
        <v>AVENIDA AMILTON GUINHAZI - LADO ESQUERDO (341,26M)</v>
      </c>
      <c r="D23" s="292"/>
      <c r="E23" s="293"/>
      <c r="F23" s="294">
        <f>ORÇAMENTO!K48</f>
        <v>502754.2</v>
      </c>
      <c r="G23" s="57" t="s">
        <v>80</v>
      </c>
      <c r="H23" s="59"/>
      <c r="I23" s="59"/>
      <c r="J23" s="59">
        <v>0.2</v>
      </c>
      <c r="K23" s="59">
        <v>0.8</v>
      </c>
      <c r="L23" s="59"/>
      <c r="M23" s="60"/>
      <c r="N23" s="60"/>
      <c r="O23" s="60"/>
      <c r="P23" s="60"/>
      <c r="Q23" s="60"/>
      <c r="R23" s="60"/>
      <c r="S23" s="61"/>
    </row>
    <row r="24" spans="1:19" x14ac:dyDescent="0.25">
      <c r="A24" s="65">
        <f t="shared" ref="A24" si="18">SUM(H24:S24)-F23</f>
        <v>0</v>
      </c>
      <c r="B24" s="290"/>
      <c r="C24" s="291"/>
      <c r="D24" s="292"/>
      <c r="E24" s="293"/>
      <c r="F24" s="294"/>
      <c r="G24" s="58" t="s">
        <v>118</v>
      </c>
      <c r="H24" s="62">
        <f>H23*$F23</f>
        <v>0</v>
      </c>
      <c r="I24" s="62">
        <f>I23*$F23</f>
        <v>0</v>
      </c>
      <c r="J24" s="62">
        <f t="shared" si="7"/>
        <v>100550.84000000001</v>
      </c>
      <c r="K24" s="62">
        <f t="shared" si="8"/>
        <v>402203.36000000004</v>
      </c>
      <c r="L24" s="62"/>
      <c r="M24" s="62"/>
      <c r="N24" s="62"/>
      <c r="O24" s="62"/>
      <c r="P24" s="62"/>
      <c r="Q24" s="62"/>
      <c r="R24" s="62"/>
      <c r="S24" s="63"/>
    </row>
    <row r="25" spans="1:19" x14ac:dyDescent="0.25">
      <c r="A25" s="64">
        <f t="shared" ref="A25" si="19">SUM(H25:S25)</f>
        <v>1</v>
      </c>
      <c r="B25" s="290" t="s">
        <v>282</v>
      </c>
      <c r="C25" s="291" t="str">
        <f>ORÇAMENTO!E54</f>
        <v>AVENIDA AMILTON GUINHAZI - LADO DIREITO (188,7M)</v>
      </c>
      <c r="D25" s="292"/>
      <c r="E25" s="293"/>
      <c r="F25" s="294">
        <f>ORÇAMENTO!K54</f>
        <v>277998.57</v>
      </c>
      <c r="G25" s="57" t="s">
        <v>80</v>
      </c>
      <c r="H25" s="59"/>
      <c r="I25" s="59"/>
      <c r="J25" s="59"/>
      <c r="K25" s="59">
        <v>1</v>
      </c>
      <c r="L25" s="59"/>
      <c r="M25" s="60"/>
      <c r="N25" s="60"/>
      <c r="O25" s="60"/>
      <c r="P25" s="60"/>
      <c r="Q25" s="60"/>
      <c r="R25" s="60"/>
      <c r="S25" s="61"/>
    </row>
    <row r="26" spans="1:19" x14ac:dyDescent="0.25">
      <c r="A26" s="65">
        <f t="shared" ref="A26" si="20">SUM(H26:S26)-F25</f>
        <v>0</v>
      </c>
      <c r="B26" s="290"/>
      <c r="C26" s="291"/>
      <c r="D26" s="292"/>
      <c r="E26" s="293"/>
      <c r="F26" s="294"/>
      <c r="G26" s="58" t="s">
        <v>118</v>
      </c>
      <c r="H26" s="62">
        <f>H25*$F25</f>
        <v>0</v>
      </c>
      <c r="I26" s="62">
        <f>I25*$F25</f>
        <v>0</v>
      </c>
      <c r="J26" s="62">
        <f t="shared" si="7"/>
        <v>0</v>
      </c>
      <c r="K26" s="62">
        <f t="shared" si="8"/>
        <v>277998.57</v>
      </c>
      <c r="L26" s="62"/>
      <c r="M26" s="62"/>
      <c r="N26" s="62"/>
      <c r="O26" s="62"/>
      <c r="P26" s="62"/>
      <c r="Q26" s="62"/>
      <c r="R26" s="62"/>
      <c r="S26" s="63"/>
    </row>
    <row r="27" spans="1:19" x14ac:dyDescent="0.25">
      <c r="A27" s="64">
        <f t="shared" ref="A27" si="21">SUM(H27:S27)</f>
        <v>1</v>
      </c>
      <c r="B27" s="290" t="s">
        <v>334</v>
      </c>
      <c r="C27" s="291" t="str">
        <f>ORÇAMENTO!E60</f>
        <v>AV ITACAIÚNAS (325,31M)</v>
      </c>
      <c r="D27" s="292"/>
      <c r="E27" s="293"/>
      <c r="F27" s="294">
        <f>ORÇAMENTO!K60</f>
        <v>479256.43</v>
      </c>
      <c r="G27" s="57" t="s">
        <v>80</v>
      </c>
      <c r="H27" s="59"/>
      <c r="I27" s="59"/>
      <c r="J27" s="59"/>
      <c r="K27" s="59">
        <v>1</v>
      </c>
      <c r="L27" s="59"/>
      <c r="M27" s="60"/>
      <c r="N27" s="60"/>
      <c r="O27" s="60"/>
      <c r="P27" s="60"/>
      <c r="Q27" s="60"/>
      <c r="R27" s="60"/>
      <c r="S27" s="61"/>
    </row>
    <row r="28" spans="1:19" x14ac:dyDescent="0.25">
      <c r="A28" s="65">
        <f t="shared" ref="A28" si="22">SUM(H28:S28)-F27</f>
        <v>0</v>
      </c>
      <c r="B28" s="290"/>
      <c r="C28" s="291"/>
      <c r="D28" s="292"/>
      <c r="E28" s="293"/>
      <c r="F28" s="294"/>
      <c r="G28" s="58" t="s">
        <v>118</v>
      </c>
      <c r="H28" s="62">
        <f>H27*$F27</f>
        <v>0</v>
      </c>
      <c r="I28" s="62">
        <f>I27*$F27</f>
        <v>0</v>
      </c>
      <c r="J28" s="62">
        <f t="shared" si="7"/>
        <v>0</v>
      </c>
      <c r="K28" s="62">
        <f t="shared" si="8"/>
        <v>479256.43</v>
      </c>
      <c r="L28" s="62"/>
      <c r="M28" s="62"/>
      <c r="N28" s="62"/>
      <c r="O28" s="62"/>
      <c r="P28" s="62"/>
      <c r="Q28" s="62"/>
      <c r="R28" s="62"/>
      <c r="S28" s="63"/>
    </row>
    <row r="29" spans="1:19" ht="5.4" customHeight="1" x14ac:dyDescent="0.25">
      <c r="B29" s="280"/>
      <c r="C29" s="281"/>
      <c r="D29" s="281"/>
      <c r="E29" s="281"/>
      <c r="F29" s="282"/>
      <c r="G29" s="282"/>
      <c r="H29" s="282"/>
      <c r="I29" s="282"/>
      <c r="J29" s="282"/>
      <c r="K29" s="282"/>
      <c r="L29" s="282"/>
      <c r="M29" s="282"/>
      <c r="N29" s="282"/>
      <c r="O29" s="282"/>
      <c r="P29" s="282"/>
      <c r="Q29" s="282"/>
      <c r="R29" s="282"/>
      <c r="S29" s="283"/>
    </row>
    <row r="30" spans="1:19" x14ac:dyDescent="0.25">
      <c r="B30" s="2" t="s">
        <v>119</v>
      </c>
      <c r="C30" s="284">
        <f>F9+F11</f>
        <v>4528596.9400000004</v>
      </c>
      <c r="D30" s="284"/>
      <c r="E30" s="269" t="s">
        <v>120</v>
      </c>
      <c r="F30" s="272" t="s">
        <v>121</v>
      </c>
      <c r="G30" s="273"/>
      <c r="H30" s="127">
        <f>H33/$C$30</f>
        <v>0.24348324008716041</v>
      </c>
      <c r="I30" s="127">
        <f t="shared" ref="I30:S30" si="23">I33/$C$30</f>
        <v>0.24373307375860212</v>
      </c>
      <c r="J30" s="127">
        <f t="shared" si="23"/>
        <v>0.25539961876139056</v>
      </c>
      <c r="K30" s="127">
        <f t="shared" si="23"/>
        <v>0.25738406739284686</v>
      </c>
      <c r="L30" s="127">
        <f t="shared" si="23"/>
        <v>0</v>
      </c>
      <c r="M30" s="127">
        <f t="shared" si="23"/>
        <v>0</v>
      </c>
      <c r="N30" s="127">
        <f t="shared" si="23"/>
        <v>0</v>
      </c>
      <c r="O30" s="127">
        <f t="shared" si="23"/>
        <v>0</v>
      </c>
      <c r="P30" s="127">
        <f t="shared" si="23"/>
        <v>0</v>
      </c>
      <c r="Q30" s="127">
        <f t="shared" si="23"/>
        <v>0</v>
      </c>
      <c r="R30" s="127">
        <f t="shared" si="23"/>
        <v>0</v>
      </c>
      <c r="S30" s="128">
        <f t="shared" si="23"/>
        <v>0</v>
      </c>
    </row>
    <row r="31" spans="1:19" x14ac:dyDescent="0.25">
      <c r="E31" s="270"/>
      <c r="F31" s="274" t="s">
        <v>122</v>
      </c>
      <c r="G31" s="275"/>
      <c r="H31" s="66">
        <f>H33-H32</f>
        <v>1058531.9577599999</v>
      </c>
      <c r="I31" s="66">
        <f t="shared" ref="I31:S31" si="24">I33-I32</f>
        <v>1059618.0979199999</v>
      </c>
      <c r="J31" s="66">
        <f t="shared" si="24"/>
        <v>1110337.8547199999</v>
      </c>
      <c r="K31" s="66">
        <f t="shared" si="24"/>
        <v>1118965.1520000002</v>
      </c>
      <c r="L31" s="66">
        <f t="shared" si="24"/>
        <v>0</v>
      </c>
      <c r="M31" s="66">
        <f t="shared" si="24"/>
        <v>0</v>
      </c>
      <c r="N31" s="66">
        <f t="shared" si="24"/>
        <v>0</v>
      </c>
      <c r="O31" s="66">
        <f t="shared" si="24"/>
        <v>0</v>
      </c>
      <c r="P31" s="66">
        <f t="shared" si="24"/>
        <v>0</v>
      </c>
      <c r="Q31" s="66">
        <f t="shared" si="24"/>
        <v>0</v>
      </c>
      <c r="R31" s="66">
        <f t="shared" si="24"/>
        <v>0</v>
      </c>
      <c r="S31" s="129">
        <f t="shared" si="24"/>
        <v>0</v>
      </c>
    </row>
    <row r="32" spans="1:19" x14ac:dyDescent="0.25">
      <c r="E32" s="270"/>
      <c r="F32" s="276" t="s">
        <v>335</v>
      </c>
      <c r="G32" s="277"/>
      <c r="H32" s="130">
        <f>H33*0.04</f>
        <v>44105.498240000001</v>
      </c>
      <c r="I32" s="130">
        <f t="shared" ref="I32:S32" si="25">I33*0.04</f>
        <v>44150.754079999999</v>
      </c>
      <c r="J32" s="130">
        <f t="shared" si="25"/>
        <v>46264.077280000005</v>
      </c>
      <c r="K32" s="130">
        <f t="shared" si="25"/>
        <v>46623.54800000001</v>
      </c>
      <c r="L32" s="130">
        <f t="shared" si="25"/>
        <v>0</v>
      </c>
      <c r="M32" s="130">
        <f t="shared" si="25"/>
        <v>0</v>
      </c>
      <c r="N32" s="130">
        <f t="shared" si="25"/>
        <v>0</v>
      </c>
      <c r="O32" s="130">
        <f t="shared" si="25"/>
        <v>0</v>
      </c>
      <c r="P32" s="130">
        <f t="shared" si="25"/>
        <v>0</v>
      </c>
      <c r="Q32" s="130">
        <f t="shared" si="25"/>
        <v>0</v>
      </c>
      <c r="R32" s="130">
        <f t="shared" si="25"/>
        <v>0</v>
      </c>
      <c r="S32" s="130">
        <f t="shared" si="25"/>
        <v>0</v>
      </c>
    </row>
    <row r="33" spans="2:19" x14ac:dyDescent="0.25">
      <c r="E33" s="271"/>
      <c r="F33" s="278" t="s">
        <v>123</v>
      </c>
      <c r="G33" s="279"/>
      <c r="H33" s="132">
        <f>H10+H12</f>
        <v>1102637.456</v>
      </c>
      <c r="I33" s="132">
        <f t="shared" ref="I33:S33" si="26">I10+I12</f>
        <v>1103768.852</v>
      </c>
      <c r="J33" s="132">
        <f t="shared" si="26"/>
        <v>1156601.932</v>
      </c>
      <c r="K33" s="132">
        <f t="shared" si="26"/>
        <v>1165588.7000000002</v>
      </c>
      <c r="L33" s="132">
        <f t="shared" si="26"/>
        <v>0</v>
      </c>
      <c r="M33" s="132">
        <f t="shared" si="26"/>
        <v>0</v>
      </c>
      <c r="N33" s="132">
        <f t="shared" si="26"/>
        <v>0</v>
      </c>
      <c r="O33" s="132">
        <f t="shared" si="26"/>
        <v>0</v>
      </c>
      <c r="P33" s="132">
        <f t="shared" si="26"/>
        <v>0</v>
      </c>
      <c r="Q33" s="132">
        <f t="shared" si="26"/>
        <v>0</v>
      </c>
      <c r="R33" s="132">
        <f t="shared" si="26"/>
        <v>0</v>
      </c>
      <c r="S33" s="132">
        <f t="shared" si="26"/>
        <v>0</v>
      </c>
    </row>
    <row r="34" spans="2:19" x14ac:dyDescent="0.25">
      <c r="E34" s="269" t="s">
        <v>124</v>
      </c>
      <c r="F34" s="272" t="s">
        <v>121</v>
      </c>
      <c r="G34" s="273"/>
      <c r="H34" s="133">
        <f>H30</f>
        <v>0.24348324008716041</v>
      </c>
      <c r="I34" s="133">
        <f>H34+I30</f>
        <v>0.48721631384576253</v>
      </c>
      <c r="J34" s="127">
        <f t="shared" ref="J34:S37" si="27">I34+J30</f>
        <v>0.74261593260715308</v>
      </c>
      <c r="K34" s="127">
        <f t="shared" si="27"/>
        <v>1</v>
      </c>
      <c r="L34" s="127">
        <f t="shared" si="27"/>
        <v>1</v>
      </c>
      <c r="M34" s="127">
        <f t="shared" si="27"/>
        <v>1</v>
      </c>
      <c r="N34" s="127">
        <f t="shared" si="27"/>
        <v>1</v>
      </c>
      <c r="O34" s="127">
        <f t="shared" si="27"/>
        <v>1</v>
      </c>
      <c r="P34" s="127">
        <f t="shared" si="27"/>
        <v>1</v>
      </c>
      <c r="Q34" s="127">
        <f t="shared" si="27"/>
        <v>1</v>
      </c>
      <c r="R34" s="127">
        <f t="shared" si="27"/>
        <v>1</v>
      </c>
      <c r="S34" s="128">
        <f t="shared" si="27"/>
        <v>1</v>
      </c>
    </row>
    <row r="35" spans="2:19" x14ac:dyDescent="0.25">
      <c r="E35" s="270"/>
      <c r="F35" s="274" t="s">
        <v>122</v>
      </c>
      <c r="G35" s="275"/>
      <c r="H35" s="134">
        <f>H31</f>
        <v>1058531.9577599999</v>
      </c>
      <c r="I35" s="66">
        <f t="shared" ref="I35:I37" si="28">H35+I31</f>
        <v>2118150.0556799998</v>
      </c>
      <c r="J35" s="66">
        <f t="shared" si="27"/>
        <v>3228487.9103999995</v>
      </c>
      <c r="K35" s="66">
        <f t="shared" si="27"/>
        <v>4347453.0624000002</v>
      </c>
      <c r="L35" s="66">
        <f t="shared" si="27"/>
        <v>4347453.0624000002</v>
      </c>
      <c r="M35" s="66">
        <f t="shared" si="27"/>
        <v>4347453.0624000002</v>
      </c>
      <c r="N35" s="66">
        <f t="shared" si="27"/>
        <v>4347453.0624000002</v>
      </c>
      <c r="O35" s="66">
        <f t="shared" si="27"/>
        <v>4347453.0624000002</v>
      </c>
      <c r="P35" s="66">
        <f t="shared" si="27"/>
        <v>4347453.0624000002</v>
      </c>
      <c r="Q35" s="66">
        <f t="shared" si="27"/>
        <v>4347453.0624000002</v>
      </c>
      <c r="R35" s="66">
        <f t="shared" si="27"/>
        <v>4347453.0624000002</v>
      </c>
      <c r="S35" s="129">
        <f t="shared" si="27"/>
        <v>4347453.0624000002</v>
      </c>
    </row>
    <row r="36" spans="2:19" x14ac:dyDescent="0.25">
      <c r="E36" s="270"/>
      <c r="F36" s="276" t="str">
        <f>F32</f>
        <v>Contrapartida (4%):</v>
      </c>
      <c r="G36" s="277"/>
      <c r="H36" s="135">
        <f>H32</f>
        <v>44105.498240000001</v>
      </c>
      <c r="I36" s="130">
        <f t="shared" si="28"/>
        <v>88256.25232</v>
      </c>
      <c r="J36" s="130">
        <f t="shared" si="27"/>
        <v>134520.3296</v>
      </c>
      <c r="K36" s="130">
        <f t="shared" si="27"/>
        <v>181143.87760000001</v>
      </c>
      <c r="L36" s="130">
        <f t="shared" si="27"/>
        <v>181143.87760000001</v>
      </c>
      <c r="M36" s="130">
        <f t="shared" si="27"/>
        <v>181143.87760000001</v>
      </c>
      <c r="N36" s="130">
        <f t="shared" si="27"/>
        <v>181143.87760000001</v>
      </c>
      <c r="O36" s="130">
        <f t="shared" si="27"/>
        <v>181143.87760000001</v>
      </c>
      <c r="P36" s="130">
        <f t="shared" si="27"/>
        <v>181143.87760000001</v>
      </c>
      <c r="Q36" s="130">
        <f t="shared" si="27"/>
        <v>181143.87760000001</v>
      </c>
      <c r="R36" s="130">
        <f t="shared" si="27"/>
        <v>181143.87760000001</v>
      </c>
      <c r="S36" s="131">
        <f t="shared" si="27"/>
        <v>181143.87760000001</v>
      </c>
    </row>
    <row r="37" spans="2:19" x14ac:dyDescent="0.25">
      <c r="E37" s="271"/>
      <c r="F37" s="278" t="s">
        <v>123</v>
      </c>
      <c r="G37" s="279"/>
      <c r="H37" s="136">
        <f>H33</f>
        <v>1102637.456</v>
      </c>
      <c r="I37" s="132">
        <f t="shared" si="28"/>
        <v>2206406.3080000002</v>
      </c>
      <c r="J37" s="132">
        <f t="shared" si="27"/>
        <v>3363008.24</v>
      </c>
      <c r="K37" s="132">
        <f t="shared" si="27"/>
        <v>4528596.9400000004</v>
      </c>
      <c r="L37" s="132">
        <f t="shared" si="27"/>
        <v>4528596.9400000004</v>
      </c>
      <c r="M37" s="132">
        <f t="shared" si="27"/>
        <v>4528596.9400000004</v>
      </c>
      <c r="N37" s="132">
        <f t="shared" si="27"/>
        <v>4528596.9400000004</v>
      </c>
      <c r="O37" s="132">
        <f t="shared" si="27"/>
        <v>4528596.9400000004</v>
      </c>
      <c r="P37" s="132">
        <f t="shared" si="27"/>
        <v>4528596.9400000004</v>
      </c>
      <c r="Q37" s="132">
        <f t="shared" si="27"/>
        <v>4528596.9400000004</v>
      </c>
      <c r="R37" s="132">
        <f t="shared" si="27"/>
        <v>4528596.9400000004</v>
      </c>
      <c r="S37" s="137">
        <f t="shared" si="27"/>
        <v>4528596.9400000004</v>
      </c>
    </row>
    <row r="41" spans="2:19" x14ac:dyDescent="0.25">
      <c r="B41" s="194" t="str">
        <f>DADOS!C20</f>
        <v>SÃO DOMINGOS DO ARAGUAIA/PA</v>
      </c>
      <c r="C41" s="194"/>
      <c r="D41" s="194"/>
      <c r="E41" s="194"/>
      <c r="F41" s="194"/>
      <c r="I41" s="232"/>
      <c r="J41" s="232"/>
      <c r="K41" s="232"/>
      <c r="L41" s="232"/>
    </row>
    <row r="42" spans="2:19" x14ac:dyDescent="0.25">
      <c r="B42" s="2" t="s">
        <v>40</v>
      </c>
      <c r="I42" s="3" t="s">
        <v>41</v>
      </c>
    </row>
    <row r="43" spans="2:19" x14ac:dyDescent="0.25">
      <c r="I43" s="2" t="s">
        <v>33</v>
      </c>
      <c r="J43" s="47" t="str">
        <f>DADOS!C17</f>
        <v>CLAUDIO EDUARDO BARBOSA CUNHA</v>
      </c>
    </row>
    <row r="44" spans="2:19" x14ac:dyDescent="0.25">
      <c r="B44" s="228">
        <f>DADOS!C7</f>
        <v>46113</v>
      </c>
      <c r="C44" s="228"/>
      <c r="D44" s="228"/>
      <c r="E44" s="228"/>
      <c r="F44" s="228"/>
      <c r="I44" s="2" t="s">
        <v>34</v>
      </c>
      <c r="J44" s="47">
        <f>DADOS!C18</f>
        <v>2618350774</v>
      </c>
    </row>
    <row r="45" spans="2:19" x14ac:dyDescent="0.25">
      <c r="B45" s="2" t="s">
        <v>42</v>
      </c>
      <c r="I45" s="2" t="s">
        <v>35</v>
      </c>
      <c r="J45" s="47">
        <f>DADOS!C19</f>
        <v>0</v>
      </c>
    </row>
  </sheetData>
  <mergeCells count="58">
    <mergeCell ref="B27:B28"/>
    <mergeCell ref="C27:E28"/>
    <mergeCell ref="F27:F28"/>
    <mergeCell ref="B23:B24"/>
    <mergeCell ref="C23:E24"/>
    <mergeCell ref="F23:F24"/>
    <mergeCell ref="B25:B26"/>
    <mergeCell ref="C25:E26"/>
    <mergeCell ref="F25:F26"/>
    <mergeCell ref="B13:B14"/>
    <mergeCell ref="C13:E14"/>
    <mergeCell ref="F13:F14"/>
    <mergeCell ref="B15:B16"/>
    <mergeCell ref="C15:E16"/>
    <mergeCell ref="F15:F16"/>
    <mergeCell ref="B17:B18"/>
    <mergeCell ref="C17:E18"/>
    <mergeCell ref="F17:F18"/>
    <mergeCell ref="B19:B20"/>
    <mergeCell ref="C19:E20"/>
    <mergeCell ref="F19:F20"/>
    <mergeCell ref="B21:B22"/>
    <mergeCell ref="C21:E22"/>
    <mergeCell ref="F21:F22"/>
    <mergeCell ref="B1:S1"/>
    <mergeCell ref="B2:E2"/>
    <mergeCell ref="B4:C4"/>
    <mergeCell ref="D4:E4"/>
    <mergeCell ref="F4:M4"/>
    <mergeCell ref="B5:C5"/>
    <mergeCell ref="D5:E5"/>
    <mergeCell ref="F5:M5"/>
    <mergeCell ref="N5:S5"/>
    <mergeCell ref="B7:B8"/>
    <mergeCell ref="C7:E8"/>
    <mergeCell ref="F7:F8"/>
    <mergeCell ref="G7:G8"/>
    <mergeCell ref="B9:B10"/>
    <mergeCell ref="C9:E10"/>
    <mergeCell ref="F9:F10"/>
    <mergeCell ref="B11:B12"/>
    <mergeCell ref="C11:E12"/>
    <mergeCell ref="F11:F12"/>
    <mergeCell ref="B29:S29"/>
    <mergeCell ref="C30:D30"/>
    <mergeCell ref="E30:E33"/>
    <mergeCell ref="F30:G30"/>
    <mergeCell ref="F31:G31"/>
    <mergeCell ref="F32:G32"/>
    <mergeCell ref="F33:G33"/>
    <mergeCell ref="I41:L41"/>
    <mergeCell ref="B44:F44"/>
    <mergeCell ref="E34:E37"/>
    <mergeCell ref="F34:G34"/>
    <mergeCell ref="F35:G35"/>
    <mergeCell ref="F36:G36"/>
    <mergeCell ref="F37:G37"/>
    <mergeCell ref="B41:F41"/>
  </mergeCells>
  <phoneticPr fontId="10" type="noConversion"/>
  <conditionalFormatting sqref="A9">
    <cfRule type="cellIs" dxfId="25" priority="59" operator="equal">
      <formula>1</formula>
    </cfRule>
  </conditionalFormatting>
  <conditionalFormatting sqref="A10">
    <cfRule type="cellIs" dxfId="24" priority="58" operator="between">
      <formula>0.01</formula>
      <formula>-0.01</formula>
    </cfRule>
  </conditionalFormatting>
  <conditionalFormatting sqref="A11 A13 A15 A17 A19 A21 A23 A25">
    <cfRule type="cellIs" dxfId="23" priority="57" operator="equal">
      <formula>1</formula>
    </cfRule>
  </conditionalFormatting>
  <conditionalFormatting sqref="A12">
    <cfRule type="cellIs" dxfId="22" priority="56" operator="between">
      <formula>0.01</formula>
      <formula>-0.01</formula>
    </cfRule>
  </conditionalFormatting>
  <conditionalFormatting sqref="A14">
    <cfRule type="cellIs" dxfId="21" priority="16" operator="between">
      <formula>0.01</formula>
      <formula>-0.01</formula>
    </cfRule>
  </conditionalFormatting>
  <conditionalFormatting sqref="A16">
    <cfRule type="cellIs" dxfId="20" priority="14" operator="between">
      <formula>0.01</formula>
      <formula>-0.01</formula>
    </cfRule>
  </conditionalFormatting>
  <conditionalFormatting sqref="A18">
    <cfRule type="cellIs" dxfId="19" priority="12" operator="between">
      <formula>0.01</formula>
      <formula>-0.01</formula>
    </cfRule>
  </conditionalFormatting>
  <conditionalFormatting sqref="A20">
    <cfRule type="cellIs" dxfId="18" priority="10" operator="between">
      <formula>0.01</formula>
      <formula>-0.01</formula>
    </cfRule>
  </conditionalFormatting>
  <conditionalFormatting sqref="A22">
    <cfRule type="cellIs" dxfId="17" priority="8" operator="between">
      <formula>0.01</formula>
      <formula>-0.01</formula>
    </cfRule>
  </conditionalFormatting>
  <conditionalFormatting sqref="A24">
    <cfRule type="cellIs" dxfId="16" priority="6" operator="between">
      <formula>0.01</formula>
      <formula>-0.01</formula>
    </cfRule>
  </conditionalFormatting>
  <conditionalFormatting sqref="A26 A28">
    <cfRule type="cellIs" dxfId="15" priority="4" operator="between">
      <formula>0.01</formula>
      <formula>-0.01</formula>
    </cfRule>
  </conditionalFormatting>
  <conditionalFormatting sqref="A27">
    <cfRule type="cellIs" dxfId="14" priority="2" operator="equal">
      <formula>1</formula>
    </cfRule>
  </conditionalFormatting>
  <conditionalFormatting sqref="H9:S9">
    <cfRule type="notContainsBlanks" dxfId="13" priority="63">
      <formula>LEN(TRIM(H9))&gt;0</formula>
    </cfRule>
  </conditionalFormatting>
  <conditionalFormatting sqref="H11:S11">
    <cfRule type="notContainsBlanks" dxfId="12" priority="40">
      <formula>LEN(TRIM(H11))&gt;0</formula>
    </cfRule>
  </conditionalFormatting>
  <conditionalFormatting sqref="H13:S13">
    <cfRule type="notContainsBlanks" dxfId="11" priority="15">
      <formula>LEN(TRIM(H13))&gt;0</formula>
    </cfRule>
  </conditionalFormatting>
  <conditionalFormatting sqref="H15:S15">
    <cfRule type="notContainsBlanks" dxfId="10" priority="13">
      <formula>LEN(TRIM(H15))&gt;0</formula>
    </cfRule>
  </conditionalFormatting>
  <conditionalFormatting sqref="H17:S17">
    <cfRule type="notContainsBlanks" dxfId="9" priority="11">
      <formula>LEN(TRIM(H17))&gt;0</formula>
    </cfRule>
  </conditionalFormatting>
  <conditionalFormatting sqref="H19:S19">
    <cfRule type="notContainsBlanks" dxfId="8" priority="9">
      <formula>LEN(TRIM(H19))&gt;0</formula>
    </cfRule>
  </conditionalFormatting>
  <conditionalFormatting sqref="H21:S21">
    <cfRule type="notContainsBlanks" dxfId="7" priority="7">
      <formula>LEN(TRIM(H21))&gt;0</formula>
    </cfRule>
  </conditionalFormatting>
  <conditionalFormatting sqref="H23:S23">
    <cfRule type="notContainsBlanks" dxfId="6" priority="5">
      <formula>LEN(TRIM(H23))&gt;0</formula>
    </cfRule>
  </conditionalFormatting>
  <conditionalFormatting sqref="H25:S25">
    <cfRule type="notContainsBlanks" dxfId="5" priority="3">
      <formula>LEN(TRIM(H25))&gt;0</formula>
    </cfRule>
  </conditionalFormatting>
  <conditionalFormatting sqref="H27:S27">
    <cfRule type="notContainsBlanks" dxfId="4" priority="1">
      <formula>LEN(TRIM(H27))&gt;0</formula>
    </cfRule>
  </conditionalFormatting>
  <pageMargins left="0.70866141732283472" right="0.70866141732283472" top="0.74803149606299213" bottom="0.74803149606299213" header="0.31496062992125984" footer="0.31496062992125984"/>
  <pageSetup paperSize="9" scale="58" orientation="landscape" r:id="rId1"/>
  <headerFooter>
    <oddHeader>&amp;C&amp;G</oddHeader>
    <oddFooter>&amp;R&amp;P/&amp;N</oddFooter>
  </headerFooter>
  <legacyDrawingHF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BF53E8-EB41-4EB9-8736-1A910925D5AD}">
  <sheetPr>
    <pageSetUpPr fitToPage="1"/>
  </sheetPr>
  <dimension ref="B1:J66"/>
  <sheetViews>
    <sheetView showGridLines="0" topLeftCell="A10" workbookViewId="0">
      <selection activeCell="E21" sqref="E21"/>
    </sheetView>
  </sheetViews>
  <sheetFormatPr defaultColWidth="8.88671875" defaultRowHeight="13.2" x14ac:dyDescent="0.25"/>
  <cols>
    <col min="1" max="1" width="8.88671875" style="3"/>
    <col min="2" max="2" width="14.109375" style="3" customWidth="1"/>
    <col min="3" max="4" width="17.44140625" style="3" customWidth="1"/>
    <col min="5" max="5" width="73" style="3" customWidth="1"/>
    <col min="6" max="6" width="11.88671875" style="3" customWidth="1"/>
    <col min="7" max="9" width="16.33203125" style="3" customWidth="1"/>
    <col min="10" max="10" width="17.44140625" style="3" customWidth="1"/>
    <col min="11" max="16384" width="8.88671875" style="3"/>
  </cols>
  <sheetData>
    <row r="1" spans="2:10" hidden="1" x14ac:dyDescent="0.25"/>
    <row r="2" spans="2:10" hidden="1" x14ac:dyDescent="0.25"/>
    <row r="3" spans="2:10" hidden="1" x14ac:dyDescent="0.25"/>
    <row r="5" spans="2:10" x14ac:dyDescent="0.25">
      <c r="B5" s="174" t="s">
        <v>336</v>
      </c>
      <c r="C5" s="175"/>
      <c r="D5" s="175"/>
      <c r="E5" s="175"/>
      <c r="F5" s="175"/>
      <c r="G5" s="175"/>
      <c r="H5" s="175"/>
      <c r="I5" s="175"/>
      <c r="J5" s="175"/>
    </row>
    <row r="6" spans="2:10" x14ac:dyDescent="0.25">
      <c r="B6" s="202" t="s">
        <v>47</v>
      </c>
      <c r="C6" s="203"/>
      <c r="D6" s="203"/>
      <c r="E6" s="2"/>
    </row>
    <row r="8" spans="2:10" x14ac:dyDescent="0.25">
      <c r="B8" s="12" t="s">
        <v>2</v>
      </c>
      <c r="C8" s="9" t="s">
        <v>3</v>
      </c>
      <c r="D8" s="13" t="s">
        <v>9</v>
      </c>
      <c r="E8" s="166" t="s">
        <v>4</v>
      </c>
      <c r="H8" s="27">
        <f>[2]DADOS!B14</f>
        <v>0</v>
      </c>
      <c r="I8" s="27"/>
    </row>
    <row r="9" spans="2:10" x14ac:dyDescent="0.25">
      <c r="B9" s="20" t="str">
        <f>DADOS!C5</f>
        <v>SDA.263</v>
      </c>
      <c r="C9" s="21" t="str">
        <f>[2]DADOS!$C$6</f>
        <v>A</v>
      </c>
      <c r="D9" s="22">
        <f>DADOS!C7</f>
        <v>46113</v>
      </c>
      <c r="E9" s="220" t="str">
        <f>DADOS!C3</f>
        <v>PAVIMENTAÇÃO EM BLOQUETE EM SÃO DOMINGOS DO ARAGUAIA</v>
      </c>
      <c r="F9" s="192"/>
      <c r="G9" s="192"/>
      <c r="H9" s="192"/>
      <c r="I9" s="192"/>
      <c r="J9" s="221"/>
    </row>
    <row r="10" spans="2:10" x14ac:dyDescent="0.25">
      <c r="E10" s="72"/>
    </row>
    <row r="11" spans="2:10" ht="26.4" x14ac:dyDescent="0.25">
      <c r="B11" s="28" t="s">
        <v>22</v>
      </c>
      <c r="C11" s="28" t="s">
        <v>23</v>
      </c>
      <c r="D11" s="28" t="s">
        <v>24</v>
      </c>
      <c r="E11" s="73" t="s">
        <v>25</v>
      </c>
      <c r="F11" s="28" t="s">
        <v>26</v>
      </c>
      <c r="G11" s="28" t="s">
        <v>27</v>
      </c>
      <c r="H11" s="28" t="s">
        <v>31</v>
      </c>
      <c r="I11" s="28" t="s">
        <v>337</v>
      </c>
      <c r="J11" s="28" t="s">
        <v>338</v>
      </c>
    </row>
    <row r="12" spans="2:10" x14ac:dyDescent="0.25">
      <c r="B12" s="303" t="str">
        <f>$E$9</f>
        <v>PAVIMENTAÇÃO EM BLOQUETE EM SÃO DOMINGOS DO ARAGUAIA</v>
      </c>
      <c r="C12" s="304"/>
      <c r="D12" s="304"/>
      <c r="E12" s="304"/>
      <c r="F12" s="304"/>
      <c r="G12" s="305"/>
      <c r="H12" s="306">
        <f>SUM(H13:H55)</f>
        <v>4528596.9399999995</v>
      </c>
      <c r="I12" s="307"/>
      <c r="J12" s="308"/>
    </row>
    <row r="13" spans="2:10" ht="26.4" x14ac:dyDescent="0.25">
      <c r="B13" s="31" t="s">
        <v>245</v>
      </c>
      <c r="C13" s="32" t="s">
        <v>94</v>
      </c>
      <c r="D13" s="33" t="s">
        <v>236</v>
      </c>
      <c r="E13" s="34" t="s">
        <v>237</v>
      </c>
      <c r="F13" s="33" t="s">
        <v>100</v>
      </c>
      <c r="G13" s="39">
        <v>8692.32</v>
      </c>
      <c r="H13" s="37">
        <v>1452138.98</v>
      </c>
      <c r="I13" s="309">
        <f>H13/$H$12</f>
        <v>0.32065979799915689</v>
      </c>
      <c r="J13" s="310">
        <f>I13</f>
        <v>0.32065979799915689</v>
      </c>
    </row>
    <row r="14" spans="2:10" ht="26.4" x14ac:dyDescent="0.25">
      <c r="B14" s="31" t="s">
        <v>113</v>
      </c>
      <c r="C14" s="32" t="s">
        <v>94</v>
      </c>
      <c r="D14" s="33" t="s">
        <v>236</v>
      </c>
      <c r="E14" s="34" t="s">
        <v>237</v>
      </c>
      <c r="F14" s="33" t="s">
        <v>100</v>
      </c>
      <c r="G14" s="39">
        <v>2602.3200000000002</v>
      </c>
      <c r="H14" s="37">
        <v>434743.58</v>
      </c>
      <c r="I14" s="309">
        <f t="shared" ref="I14:I54" si="0">H14/$H$12</f>
        <v>9.599961881350387E-2</v>
      </c>
      <c r="J14" s="310">
        <f>I14+J13</f>
        <v>0.41665941681266078</v>
      </c>
    </row>
    <row r="15" spans="2:10" ht="26.4" x14ac:dyDescent="0.25">
      <c r="B15" s="31" t="s">
        <v>267</v>
      </c>
      <c r="C15" s="32" t="s">
        <v>94</v>
      </c>
      <c r="D15" s="33" t="s">
        <v>236</v>
      </c>
      <c r="E15" s="34" t="s">
        <v>237</v>
      </c>
      <c r="F15" s="33" t="s">
        <v>100</v>
      </c>
      <c r="G15" s="39">
        <v>2388.8200000000002</v>
      </c>
      <c r="H15" s="37">
        <v>399076.27</v>
      </c>
      <c r="I15" s="309">
        <f t="shared" si="0"/>
        <v>8.8123601037455118E-2</v>
      </c>
      <c r="J15" s="310">
        <f t="shared" ref="J15:J54" si="1">I15+J14</f>
        <v>0.50478301785011592</v>
      </c>
    </row>
    <row r="16" spans="2:10" ht="26.4" x14ac:dyDescent="0.25">
      <c r="B16" s="31" t="s">
        <v>289</v>
      </c>
      <c r="C16" s="32" t="s">
        <v>94</v>
      </c>
      <c r="D16" s="33" t="s">
        <v>236</v>
      </c>
      <c r="E16" s="34" t="s">
        <v>237</v>
      </c>
      <c r="F16" s="33" t="s">
        <v>100</v>
      </c>
      <c r="G16" s="39">
        <v>2277.17</v>
      </c>
      <c r="H16" s="37">
        <v>380424.02</v>
      </c>
      <c r="I16" s="309">
        <f t="shared" si="0"/>
        <v>8.4004830864899196E-2</v>
      </c>
      <c r="J16" s="310">
        <f t="shared" si="1"/>
        <v>0.58878784871501511</v>
      </c>
    </row>
    <row r="17" spans="2:10" ht="26.4" x14ac:dyDescent="0.25">
      <c r="B17" s="31" t="s">
        <v>260</v>
      </c>
      <c r="C17" s="32" t="s">
        <v>94</v>
      </c>
      <c r="D17" s="33" t="s">
        <v>236</v>
      </c>
      <c r="E17" s="34" t="s">
        <v>237</v>
      </c>
      <c r="F17" s="33" t="s">
        <v>100</v>
      </c>
      <c r="G17" s="39">
        <v>1800.75</v>
      </c>
      <c r="H17" s="37">
        <v>300833.3</v>
      </c>
      <c r="I17" s="309">
        <f t="shared" si="0"/>
        <v>6.6429692018473166E-2</v>
      </c>
      <c r="J17" s="310">
        <f t="shared" si="1"/>
        <v>0.65521754073348826</v>
      </c>
    </row>
    <row r="18" spans="2:10" ht="26.4" x14ac:dyDescent="0.25">
      <c r="B18" s="31" t="s">
        <v>253</v>
      </c>
      <c r="C18" s="32" t="s">
        <v>94</v>
      </c>
      <c r="D18" s="33" t="s">
        <v>236</v>
      </c>
      <c r="E18" s="34" t="s">
        <v>237</v>
      </c>
      <c r="F18" s="33" t="s">
        <v>100</v>
      </c>
      <c r="G18" s="39">
        <v>1442.84</v>
      </c>
      <c r="H18" s="37">
        <v>241040.85</v>
      </c>
      <c r="I18" s="309">
        <f t="shared" si="0"/>
        <v>5.3226386272300939E-2</v>
      </c>
      <c r="J18" s="310">
        <f t="shared" si="1"/>
        <v>0.70844392700578918</v>
      </c>
    </row>
    <row r="19" spans="2:10" ht="26.4" x14ac:dyDescent="0.25">
      <c r="B19" s="31" t="s">
        <v>274</v>
      </c>
      <c r="C19" s="32" t="s">
        <v>94</v>
      </c>
      <c r="D19" s="33" t="s">
        <v>236</v>
      </c>
      <c r="E19" s="34" t="s">
        <v>237</v>
      </c>
      <c r="F19" s="33" t="s">
        <v>100</v>
      </c>
      <c r="G19" s="39">
        <v>1320.9</v>
      </c>
      <c r="H19" s="37">
        <v>220669.55</v>
      </c>
      <c r="I19" s="309">
        <f t="shared" si="0"/>
        <v>4.872801729181931E-2</v>
      </c>
      <c r="J19" s="310">
        <f t="shared" si="1"/>
        <v>0.75717194429760848</v>
      </c>
    </row>
    <row r="20" spans="2:10" ht="26.4" x14ac:dyDescent="0.25">
      <c r="B20" s="31" t="s">
        <v>246</v>
      </c>
      <c r="C20" s="32" t="s">
        <v>94</v>
      </c>
      <c r="D20" s="33" t="s">
        <v>239</v>
      </c>
      <c r="E20" s="34" t="s">
        <v>240</v>
      </c>
      <c r="F20" s="33" t="s">
        <v>99</v>
      </c>
      <c r="G20" s="39">
        <v>2483.52</v>
      </c>
      <c r="H20" s="37">
        <v>174094.75</v>
      </c>
      <c r="I20" s="309">
        <f t="shared" si="0"/>
        <v>3.8443419078051141E-2</v>
      </c>
      <c r="J20" s="310">
        <f t="shared" si="1"/>
        <v>0.79561536337565963</v>
      </c>
    </row>
    <row r="21" spans="2:10" ht="39.6" x14ac:dyDescent="0.25">
      <c r="B21" s="31" t="s">
        <v>247</v>
      </c>
      <c r="C21" s="32" t="s">
        <v>94</v>
      </c>
      <c r="D21" s="33" t="s">
        <v>242</v>
      </c>
      <c r="E21" s="34" t="s">
        <v>243</v>
      </c>
      <c r="F21" s="33" t="s">
        <v>99</v>
      </c>
      <c r="G21" s="39">
        <v>2483.52</v>
      </c>
      <c r="H21" s="37">
        <v>161975.17000000001</v>
      </c>
      <c r="I21" s="309">
        <f t="shared" si="0"/>
        <v>3.5767186204917596E-2</v>
      </c>
      <c r="J21" s="310">
        <f t="shared" si="1"/>
        <v>0.83138254958057722</v>
      </c>
    </row>
    <row r="22" spans="2:10" ht="26.4" x14ac:dyDescent="0.25">
      <c r="B22" s="31" t="s">
        <v>137</v>
      </c>
      <c r="C22" s="32" t="s">
        <v>94</v>
      </c>
      <c r="D22" s="33" t="s">
        <v>236</v>
      </c>
      <c r="E22" s="34" t="s">
        <v>237</v>
      </c>
      <c r="F22" s="33" t="s">
        <v>100</v>
      </c>
      <c r="G22" s="39">
        <v>875.84</v>
      </c>
      <c r="H22" s="37">
        <v>146317.82999999999</v>
      </c>
      <c r="I22" s="309">
        <f t="shared" si="0"/>
        <v>3.2309748899843581E-2</v>
      </c>
      <c r="J22" s="310">
        <f t="shared" si="1"/>
        <v>0.86369229848042084</v>
      </c>
    </row>
    <row r="23" spans="2:10" ht="26.4" x14ac:dyDescent="0.25">
      <c r="B23" s="31" t="s">
        <v>238</v>
      </c>
      <c r="C23" s="32" t="s">
        <v>94</v>
      </c>
      <c r="D23" s="33" t="s">
        <v>239</v>
      </c>
      <c r="E23" s="34" t="s">
        <v>240</v>
      </c>
      <c r="F23" s="33" t="s">
        <v>99</v>
      </c>
      <c r="G23" s="39">
        <v>743.52</v>
      </c>
      <c r="H23" s="37">
        <v>52120.75</v>
      </c>
      <c r="I23" s="309">
        <f t="shared" si="0"/>
        <v>1.1509249043479681E-2</v>
      </c>
      <c r="J23" s="310">
        <f t="shared" si="1"/>
        <v>0.87520154752390056</v>
      </c>
    </row>
    <row r="24" spans="2:10" ht="39.6" x14ac:dyDescent="0.25">
      <c r="B24" s="31" t="s">
        <v>241</v>
      </c>
      <c r="C24" s="32" t="s">
        <v>94</v>
      </c>
      <c r="D24" s="33" t="s">
        <v>242</v>
      </c>
      <c r="E24" s="34" t="s">
        <v>243</v>
      </c>
      <c r="F24" s="33" t="s">
        <v>99</v>
      </c>
      <c r="G24" s="39">
        <v>743.52</v>
      </c>
      <c r="H24" s="37">
        <v>48492.37</v>
      </c>
      <c r="I24" s="309">
        <f t="shared" si="0"/>
        <v>1.0708033998715727E-2</v>
      </c>
      <c r="J24" s="310">
        <f t="shared" si="1"/>
        <v>0.88590958152261634</v>
      </c>
    </row>
    <row r="25" spans="2:10" ht="26.4" x14ac:dyDescent="0.25">
      <c r="B25" s="31" t="s">
        <v>268</v>
      </c>
      <c r="C25" s="32" t="s">
        <v>94</v>
      </c>
      <c r="D25" s="33" t="s">
        <v>239</v>
      </c>
      <c r="E25" s="34" t="s">
        <v>240</v>
      </c>
      <c r="F25" s="33" t="s">
        <v>99</v>
      </c>
      <c r="G25" s="39">
        <v>682.52</v>
      </c>
      <c r="H25" s="37">
        <v>47844.65</v>
      </c>
      <c r="I25" s="309">
        <f t="shared" si="0"/>
        <v>1.0565005151463094E-2</v>
      </c>
      <c r="J25" s="310">
        <f t="shared" si="1"/>
        <v>0.89647458667407942</v>
      </c>
    </row>
    <row r="26" spans="2:10" ht="26.4" x14ac:dyDescent="0.25">
      <c r="B26" s="31" t="s">
        <v>290</v>
      </c>
      <c r="C26" s="32" t="s">
        <v>94</v>
      </c>
      <c r="D26" s="33" t="s">
        <v>239</v>
      </c>
      <c r="E26" s="34" t="s">
        <v>240</v>
      </c>
      <c r="F26" s="33" t="s">
        <v>99</v>
      </c>
      <c r="G26" s="39">
        <v>650.62</v>
      </c>
      <c r="H26" s="37">
        <v>45608.46</v>
      </c>
      <c r="I26" s="309">
        <f t="shared" si="0"/>
        <v>1.0071212034162617E-2</v>
      </c>
      <c r="J26" s="310">
        <f t="shared" si="1"/>
        <v>0.90654579870824203</v>
      </c>
    </row>
    <row r="27" spans="2:10" ht="39.6" x14ac:dyDescent="0.25">
      <c r="B27" s="31" t="s">
        <v>269</v>
      </c>
      <c r="C27" s="32" t="s">
        <v>94</v>
      </c>
      <c r="D27" s="33" t="s">
        <v>242</v>
      </c>
      <c r="E27" s="34" t="s">
        <v>243</v>
      </c>
      <c r="F27" s="33" t="s">
        <v>99</v>
      </c>
      <c r="G27" s="39">
        <v>682.52</v>
      </c>
      <c r="H27" s="37">
        <v>44513.95</v>
      </c>
      <c r="I27" s="309">
        <f t="shared" si="0"/>
        <v>9.829523490337385E-3</v>
      </c>
      <c r="J27" s="310">
        <f t="shared" si="1"/>
        <v>0.91637532219857942</v>
      </c>
    </row>
    <row r="28" spans="2:10" ht="39.6" x14ac:dyDescent="0.25">
      <c r="B28" s="31" t="s">
        <v>291</v>
      </c>
      <c r="C28" s="32" t="s">
        <v>94</v>
      </c>
      <c r="D28" s="33" t="s">
        <v>242</v>
      </c>
      <c r="E28" s="34" t="s">
        <v>243</v>
      </c>
      <c r="F28" s="33" t="s">
        <v>99</v>
      </c>
      <c r="G28" s="39">
        <v>650.62</v>
      </c>
      <c r="H28" s="37">
        <v>42433.440000000002</v>
      </c>
      <c r="I28" s="309">
        <f t="shared" si="0"/>
        <v>9.3701074664419154E-3</v>
      </c>
      <c r="J28" s="310">
        <f t="shared" si="1"/>
        <v>0.92574542966502138</v>
      </c>
    </row>
    <row r="29" spans="2:10" ht="26.4" x14ac:dyDescent="0.25">
      <c r="B29" s="31" t="s">
        <v>261</v>
      </c>
      <c r="C29" s="32" t="s">
        <v>94</v>
      </c>
      <c r="D29" s="33" t="s">
        <v>239</v>
      </c>
      <c r="E29" s="34" t="s">
        <v>240</v>
      </c>
      <c r="F29" s="33" t="s">
        <v>99</v>
      </c>
      <c r="G29" s="39">
        <v>514.5</v>
      </c>
      <c r="H29" s="37">
        <v>36066.449999999997</v>
      </c>
      <c r="I29" s="309">
        <f t="shared" si="0"/>
        <v>7.9641554498775958E-3</v>
      </c>
      <c r="J29" s="310">
        <f t="shared" si="1"/>
        <v>0.93370958511489899</v>
      </c>
    </row>
    <row r="30" spans="2:10" ht="39.6" x14ac:dyDescent="0.25">
      <c r="B30" s="31" t="s">
        <v>262</v>
      </c>
      <c r="C30" s="32" t="s">
        <v>94</v>
      </c>
      <c r="D30" s="33" t="s">
        <v>242</v>
      </c>
      <c r="E30" s="34" t="s">
        <v>243</v>
      </c>
      <c r="F30" s="33" t="s">
        <v>99</v>
      </c>
      <c r="G30" s="39">
        <v>514.5</v>
      </c>
      <c r="H30" s="37">
        <v>33555.69</v>
      </c>
      <c r="I30" s="309">
        <f t="shared" si="0"/>
        <v>7.4097320747648623E-3</v>
      </c>
      <c r="J30" s="310">
        <f t="shared" si="1"/>
        <v>0.9411193171896638</v>
      </c>
    </row>
    <row r="31" spans="2:10" ht="26.4" x14ac:dyDescent="0.25">
      <c r="B31" s="31" t="s">
        <v>254</v>
      </c>
      <c r="C31" s="32" t="s">
        <v>94</v>
      </c>
      <c r="D31" s="33" t="s">
        <v>239</v>
      </c>
      <c r="E31" s="34" t="s">
        <v>240</v>
      </c>
      <c r="F31" s="33" t="s">
        <v>99</v>
      </c>
      <c r="G31" s="39">
        <v>412.24</v>
      </c>
      <c r="H31" s="37">
        <v>28898.02</v>
      </c>
      <c r="I31" s="309">
        <f t="shared" si="0"/>
        <v>6.381230297788437E-3</v>
      </c>
      <c r="J31" s="310">
        <f t="shared" si="1"/>
        <v>0.94750054748745227</v>
      </c>
    </row>
    <row r="32" spans="2:10" ht="39.6" x14ac:dyDescent="0.25">
      <c r="B32" s="31" t="s">
        <v>255</v>
      </c>
      <c r="C32" s="32" t="s">
        <v>94</v>
      </c>
      <c r="D32" s="33" t="s">
        <v>242</v>
      </c>
      <c r="E32" s="34" t="s">
        <v>243</v>
      </c>
      <c r="F32" s="33" t="s">
        <v>99</v>
      </c>
      <c r="G32" s="39">
        <v>412.24</v>
      </c>
      <c r="H32" s="37">
        <v>26886.29</v>
      </c>
      <c r="I32" s="309">
        <f t="shared" si="0"/>
        <v>5.9370022009510087E-3</v>
      </c>
      <c r="J32" s="310">
        <f t="shared" si="1"/>
        <v>0.95343754968840333</v>
      </c>
    </row>
    <row r="33" spans="2:10" ht="52.8" x14ac:dyDescent="0.25">
      <c r="B33" s="31" t="s">
        <v>133</v>
      </c>
      <c r="C33" s="32" t="s">
        <v>94</v>
      </c>
      <c r="D33" s="33" t="s">
        <v>234</v>
      </c>
      <c r="E33" s="34" t="s">
        <v>235</v>
      </c>
      <c r="F33" s="33" t="s">
        <v>98</v>
      </c>
      <c r="G33" s="39">
        <v>1303.8499999999999</v>
      </c>
      <c r="H33" s="37">
        <v>26781.08</v>
      </c>
      <c r="I33" s="309">
        <f t="shared" si="0"/>
        <v>5.9137698397155221E-3</v>
      </c>
      <c r="J33" s="310">
        <f t="shared" si="1"/>
        <v>0.95935131952811881</v>
      </c>
    </row>
    <row r="34" spans="2:10" ht="26.4" x14ac:dyDescent="0.25">
      <c r="B34" s="31" t="s">
        <v>275</v>
      </c>
      <c r="C34" s="32" t="s">
        <v>94</v>
      </c>
      <c r="D34" s="33" t="s">
        <v>239</v>
      </c>
      <c r="E34" s="34" t="s">
        <v>240</v>
      </c>
      <c r="F34" s="33" t="s">
        <v>99</v>
      </c>
      <c r="G34" s="39">
        <v>377.4</v>
      </c>
      <c r="H34" s="37">
        <v>26455.74</v>
      </c>
      <c r="I34" s="309">
        <f t="shared" si="0"/>
        <v>5.8419286040501551E-3</v>
      </c>
      <c r="J34" s="310">
        <f t="shared" si="1"/>
        <v>0.965193248132169</v>
      </c>
    </row>
    <row r="35" spans="2:10" ht="39.6" x14ac:dyDescent="0.25">
      <c r="B35" s="31" t="s">
        <v>276</v>
      </c>
      <c r="C35" s="32" t="s">
        <v>94</v>
      </c>
      <c r="D35" s="33" t="s">
        <v>242</v>
      </c>
      <c r="E35" s="34" t="s">
        <v>243</v>
      </c>
      <c r="F35" s="33" t="s">
        <v>99</v>
      </c>
      <c r="G35" s="39">
        <v>377.4</v>
      </c>
      <c r="H35" s="37">
        <v>24614.03</v>
      </c>
      <c r="I35" s="309">
        <f t="shared" si="0"/>
        <v>5.4352441442933981E-3</v>
      </c>
      <c r="J35" s="310">
        <f t="shared" si="1"/>
        <v>0.97062849227646242</v>
      </c>
    </row>
    <row r="36" spans="2:10" ht="39.6" x14ac:dyDescent="0.25">
      <c r="B36" s="31" t="s">
        <v>107</v>
      </c>
      <c r="C36" s="32" t="s">
        <v>128</v>
      </c>
      <c r="D36" s="33" t="s">
        <v>102</v>
      </c>
      <c r="E36" s="34" t="s">
        <v>129</v>
      </c>
      <c r="F36" s="33" t="s">
        <v>97</v>
      </c>
      <c r="G36" s="39">
        <v>2</v>
      </c>
      <c r="H36" s="37">
        <v>21022.22</v>
      </c>
      <c r="I36" s="309">
        <f t="shared" si="0"/>
        <v>4.6421044483592319E-3</v>
      </c>
      <c r="J36" s="310">
        <f t="shared" si="1"/>
        <v>0.97527059672482164</v>
      </c>
    </row>
    <row r="37" spans="2:10" ht="26.4" x14ac:dyDescent="0.25">
      <c r="B37" s="31" t="s">
        <v>138</v>
      </c>
      <c r="C37" s="32" t="s">
        <v>94</v>
      </c>
      <c r="D37" s="33" t="s">
        <v>239</v>
      </c>
      <c r="E37" s="34" t="s">
        <v>240</v>
      </c>
      <c r="F37" s="33" t="s">
        <v>99</v>
      </c>
      <c r="G37" s="39">
        <v>250.24</v>
      </c>
      <c r="H37" s="37">
        <v>17541.82</v>
      </c>
      <c r="I37" s="309">
        <f t="shared" si="0"/>
        <v>3.8735661911214387E-3</v>
      </c>
      <c r="J37" s="310">
        <f t="shared" si="1"/>
        <v>0.97914416291594308</v>
      </c>
    </row>
    <row r="38" spans="2:10" ht="39.6" x14ac:dyDescent="0.25">
      <c r="B38" s="31" t="s">
        <v>139</v>
      </c>
      <c r="C38" s="32" t="s">
        <v>94</v>
      </c>
      <c r="D38" s="33" t="s">
        <v>242</v>
      </c>
      <c r="E38" s="34" t="s">
        <v>243</v>
      </c>
      <c r="F38" s="33" t="s">
        <v>99</v>
      </c>
      <c r="G38" s="39">
        <v>250.24</v>
      </c>
      <c r="H38" s="37">
        <v>16320.65</v>
      </c>
      <c r="I38" s="309">
        <f t="shared" si="0"/>
        <v>3.6039087196839386E-3</v>
      </c>
      <c r="J38" s="310">
        <f t="shared" si="1"/>
        <v>0.98274807163562705</v>
      </c>
    </row>
    <row r="39" spans="2:10" ht="39.6" x14ac:dyDescent="0.25">
      <c r="B39" s="31" t="s">
        <v>132</v>
      </c>
      <c r="C39" s="32" t="s">
        <v>130</v>
      </c>
      <c r="D39" s="33" t="s">
        <v>232</v>
      </c>
      <c r="E39" s="34" t="s">
        <v>233</v>
      </c>
      <c r="F39" s="33" t="s">
        <v>98</v>
      </c>
      <c r="G39" s="39">
        <v>1303.8499999999999</v>
      </c>
      <c r="H39" s="37">
        <v>14407.54</v>
      </c>
      <c r="I39" s="309">
        <f t="shared" si="0"/>
        <v>3.1814577872324406E-3</v>
      </c>
      <c r="J39" s="310">
        <f t="shared" si="1"/>
        <v>0.9859295294228595</v>
      </c>
    </row>
    <row r="40" spans="2:10" ht="52.8" x14ac:dyDescent="0.25">
      <c r="B40" s="31" t="s">
        <v>112</v>
      </c>
      <c r="C40" s="32" t="s">
        <v>94</v>
      </c>
      <c r="D40" s="33" t="s">
        <v>234</v>
      </c>
      <c r="E40" s="34" t="s">
        <v>235</v>
      </c>
      <c r="F40" s="33" t="s">
        <v>98</v>
      </c>
      <c r="G40" s="39">
        <v>390.35</v>
      </c>
      <c r="H40" s="37">
        <v>8017.79</v>
      </c>
      <c r="I40" s="309">
        <f t="shared" si="0"/>
        <v>1.770479931472992E-3</v>
      </c>
      <c r="J40" s="310">
        <f t="shared" si="1"/>
        <v>0.98770000935433244</v>
      </c>
    </row>
    <row r="41" spans="2:10" ht="52.8" x14ac:dyDescent="0.25">
      <c r="B41" s="31" t="s">
        <v>266</v>
      </c>
      <c r="C41" s="32" t="s">
        <v>94</v>
      </c>
      <c r="D41" s="33" t="s">
        <v>234</v>
      </c>
      <c r="E41" s="34" t="s">
        <v>235</v>
      </c>
      <c r="F41" s="33" t="s">
        <v>98</v>
      </c>
      <c r="G41" s="39">
        <v>358.32</v>
      </c>
      <c r="H41" s="37">
        <v>7359.89</v>
      </c>
      <c r="I41" s="309">
        <f t="shared" si="0"/>
        <v>1.6252031473571594E-3</v>
      </c>
      <c r="J41" s="310">
        <f t="shared" si="1"/>
        <v>0.98932521250168959</v>
      </c>
    </row>
    <row r="42" spans="2:10" ht="52.8" x14ac:dyDescent="0.25">
      <c r="B42" s="31" t="s">
        <v>288</v>
      </c>
      <c r="C42" s="32" t="s">
        <v>94</v>
      </c>
      <c r="D42" s="33" t="s">
        <v>234</v>
      </c>
      <c r="E42" s="34" t="s">
        <v>235</v>
      </c>
      <c r="F42" s="33" t="s">
        <v>98</v>
      </c>
      <c r="G42" s="39">
        <v>341.58</v>
      </c>
      <c r="H42" s="37">
        <v>7016.05</v>
      </c>
      <c r="I42" s="309">
        <f t="shared" si="0"/>
        <v>1.549276761203659E-3</v>
      </c>
      <c r="J42" s="310">
        <f t="shared" si="1"/>
        <v>0.99087448926289323</v>
      </c>
    </row>
    <row r="43" spans="2:10" ht="52.8" x14ac:dyDescent="0.25">
      <c r="B43" s="31" t="s">
        <v>259</v>
      </c>
      <c r="C43" s="32" t="s">
        <v>94</v>
      </c>
      <c r="D43" s="33" t="s">
        <v>234</v>
      </c>
      <c r="E43" s="34" t="s">
        <v>235</v>
      </c>
      <c r="F43" s="33" t="s">
        <v>98</v>
      </c>
      <c r="G43" s="39">
        <v>270.11</v>
      </c>
      <c r="H43" s="37">
        <v>5548.06</v>
      </c>
      <c r="I43" s="309">
        <f t="shared" si="0"/>
        <v>1.2251167576861016E-3</v>
      </c>
      <c r="J43" s="310">
        <f t="shared" si="1"/>
        <v>0.99209960602057934</v>
      </c>
    </row>
    <row r="44" spans="2:10" ht="52.8" x14ac:dyDescent="0.25">
      <c r="B44" s="31" t="s">
        <v>252</v>
      </c>
      <c r="C44" s="32" t="s">
        <v>94</v>
      </c>
      <c r="D44" s="33" t="s">
        <v>234</v>
      </c>
      <c r="E44" s="34" t="s">
        <v>235</v>
      </c>
      <c r="F44" s="33" t="s">
        <v>98</v>
      </c>
      <c r="G44" s="39">
        <v>216.43</v>
      </c>
      <c r="H44" s="37">
        <v>4445.47</v>
      </c>
      <c r="I44" s="309">
        <f t="shared" si="0"/>
        <v>9.8164399678280943E-4</v>
      </c>
      <c r="J44" s="310">
        <f t="shared" si="1"/>
        <v>0.99308125001736214</v>
      </c>
    </row>
    <row r="45" spans="2:10" ht="39.6" x14ac:dyDescent="0.25">
      <c r="B45" s="31" t="s">
        <v>111</v>
      </c>
      <c r="C45" s="32" t="s">
        <v>130</v>
      </c>
      <c r="D45" s="33" t="s">
        <v>232</v>
      </c>
      <c r="E45" s="34" t="s">
        <v>233</v>
      </c>
      <c r="F45" s="33" t="s">
        <v>98</v>
      </c>
      <c r="G45" s="39">
        <v>390.35</v>
      </c>
      <c r="H45" s="37">
        <v>4313.37</v>
      </c>
      <c r="I45" s="309">
        <f t="shared" si="0"/>
        <v>9.5247381410808456E-4</v>
      </c>
      <c r="J45" s="310">
        <f t="shared" si="1"/>
        <v>0.99403372383147026</v>
      </c>
    </row>
    <row r="46" spans="2:10" ht="52.8" x14ac:dyDescent="0.25">
      <c r="B46" s="31" t="s">
        <v>273</v>
      </c>
      <c r="C46" s="32" t="s">
        <v>94</v>
      </c>
      <c r="D46" s="33" t="s">
        <v>234</v>
      </c>
      <c r="E46" s="34" t="s">
        <v>235</v>
      </c>
      <c r="F46" s="33" t="s">
        <v>98</v>
      </c>
      <c r="G46" s="39">
        <v>198.14</v>
      </c>
      <c r="H46" s="37">
        <v>4069.8</v>
      </c>
      <c r="I46" s="309">
        <f t="shared" si="0"/>
        <v>8.9868894360026674E-4</v>
      </c>
      <c r="J46" s="310">
        <f t="shared" si="1"/>
        <v>0.9949324127750705</v>
      </c>
    </row>
    <row r="47" spans="2:10" ht="39.6" x14ac:dyDescent="0.25">
      <c r="B47" s="31" t="s">
        <v>265</v>
      </c>
      <c r="C47" s="32" t="s">
        <v>130</v>
      </c>
      <c r="D47" s="33" t="s">
        <v>232</v>
      </c>
      <c r="E47" s="34" t="s">
        <v>233</v>
      </c>
      <c r="F47" s="33" t="s">
        <v>98</v>
      </c>
      <c r="G47" s="39">
        <v>358.32</v>
      </c>
      <c r="H47" s="37">
        <v>3959.44</v>
      </c>
      <c r="I47" s="309">
        <f t="shared" si="0"/>
        <v>8.7431936479646173E-4</v>
      </c>
      <c r="J47" s="310">
        <f t="shared" si="1"/>
        <v>0.99580673213986692</v>
      </c>
    </row>
    <row r="48" spans="2:10" ht="39.6" x14ac:dyDescent="0.25">
      <c r="B48" s="31" t="s">
        <v>287</v>
      </c>
      <c r="C48" s="32" t="s">
        <v>130</v>
      </c>
      <c r="D48" s="33" t="s">
        <v>232</v>
      </c>
      <c r="E48" s="34" t="s">
        <v>233</v>
      </c>
      <c r="F48" s="33" t="s">
        <v>98</v>
      </c>
      <c r="G48" s="39">
        <v>341.58</v>
      </c>
      <c r="H48" s="37">
        <v>3774.46</v>
      </c>
      <c r="I48" s="309">
        <f t="shared" si="0"/>
        <v>8.3347227629403478E-4</v>
      </c>
      <c r="J48" s="310">
        <f t="shared" si="1"/>
        <v>0.99664020441616097</v>
      </c>
    </row>
    <row r="49" spans="2:10" ht="26.4" x14ac:dyDescent="0.25">
      <c r="B49" s="31" t="s">
        <v>108</v>
      </c>
      <c r="C49" s="32" t="s">
        <v>94</v>
      </c>
      <c r="D49" s="33" t="s">
        <v>283</v>
      </c>
      <c r="E49" s="34" t="s">
        <v>284</v>
      </c>
      <c r="F49" s="33" t="s">
        <v>100</v>
      </c>
      <c r="G49" s="39">
        <v>6</v>
      </c>
      <c r="H49" s="37">
        <v>3499.14</v>
      </c>
      <c r="I49" s="309">
        <f t="shared" si="0"/>
        <v>7.7267640427279897E-4</v>
      </c>
      <c r="J49" s="310">
        <f t="shared" si="1"/>
        <v>0.99741288082043378</v>
      </c>
    </row>
    <row r="50" spans="2:10" ht="39.6" x14ac:dyDescent="0.25">
      <c r="B50" s="31" t="s">
        <v>258</v>
      </c>
      <c r="C50" s="32" t="s">
        <v>130</v>
      </c>
      <c r="D50" s="33" t="s">
        <v>232</v>
      </c>
      <c r="E50" s="34" t="s">
        <v>233</v>
      </c>
      <c r="F50" s="33" t="s">
        <v>98</v>
      </c>
      <c r="G50" s="39">
        <v>270.11</v>
      </c>
      <c r="H50" s="37">
        <v>2984.72</v>
      </c>
      <c r="I50" s="309">
        <f t="shared" si="0"/>
        <v>6.5908272242925646E-4</v>
      </c>
      <c r="J50" s="310">
        <f t="shared" si="1"/>
        <v>0.99807196354286298</v>
      </c>
    </row>
    <row r="51" spans="2:10" ht="52.8" x14ac:dyDescent="0.25">
      <c r="B51" s="31" t="s">
        <v>136</v>
      </c>
      <c r="C51" s="32" t="s">
        <v>94</v>
      </c>
      <c r="D51" s="33" t="s">
        <v>234</v>
      </c>
      <c r="E51" s="34" t="s">
        <v>235</v>
      </c>
      <c r="F51" s="33" t="s">
        <v>98</v>
      </c>
      <c r="G51" s="39">
        <v>131.38</v>
      </c>
      <c r="H51" s="37">
        <v>2698.55</v>
      </c>
      <c r="I51" s="309">
        <f t="shared" si="0"/>
        <v>5.9589096485146691E-4</v>
      </c>
      <c r="J51" s="310">
        <f t="shared" si="1"/>
        <v>0.99866785450771445</v>
      </c>
    </row>
    <row r="52" spans="2:10" ht="39.6" x14ac:dyDescent="0.25">
      <c r="B52" s="31" t="s">
        <v>251</v>
      </c>
      <c r="C52" s="32" t="s">
        <v>130</v>
      </c>
      <c r="D52" s="33" t="s">
        <v>232</v>
      </c>
      <c r="E52" s="34" t="s">
        <v>233</v>
      </c>
      <c r="F52" s="33" t="s">
        <v>98</v>
      </c>
      <c r="G52" s="39">
        <v>216.43</v>
      </c>
      <c r="H52" s="37">
        <v>2391.5500000000002</v>
      </c>
      <c r="I52" s="309">
        <f t="shared" si="0"/>
        <v>5.2809954864298442E-4</v>
      </c>
      <c r="J52" s="310">
        <f t="shared" si="1"/>
        <v>0.99919595405635742</v>
      </c>
    </row>
    <row r="53" spans="2:10" ht="39.6" x14ac:dyDescent="0.25">
      <c r="B53" s="31" t="s">
        <v>272</v>
      </c>
      <c r="C53" s="32" t="s">
        <v>130</v>
      </c>
      <c r="D53" s="33" t="s">
        <v>232</v>
      </c>
      <c r="E53" s="34" t="s">
        <v>233</v>
      </c>
      <c r="F53" s="33" t="s">
        <v>98</v>
      </c>
      <c r="G53" s="39">
        <v>198.14</v>
      </c>
      <c r="H53" s="37">
        <v>2189.4499999999998</v>
      </c>
      <c r="I53" s="309">
        <f t="shared" si="0"/>
        <v>4.8347203979694426E-4</v>
      </c>
      <c r="J53" s="310">
        <f t="shared" si="1"/>
        <v>0.99967942609615434</v>
      </c>
    </row>
    <row r="54" spans="2:10" ht="39.6" x14ac:dyDescent="0.25">
      <c r="B54" s="31" t="s">
        <v>135</v>
      </c>
      <c r="C54" s="32" t="s">
        <v>130</v>
      </c>
      <c r="D54" s="33" t="s">
        <v>232</v>
      </c>
      <c r="E54" s="34" t="s">
        <v>233</v>
      </c>
      <c r="F54" s="33" t="s">
        <v>98</v>
      </c>
      <c r="G54" s="39">
        <v>131.38</v>
      </c>
      <c r="H54" s="37">
        <v>1451.75</v>
      </c>
      <c r="I54" s="309">
        <f t="shared" si="0"/>
        <v>3.2057390384581237E-4</v>
      </c>
      <c r="J54" s="310">
        <f t="shared" si="1"/>
        <v>1.0000000000000002</v>
      </c>
    </row>
    <row r="55" spans="2:10" x14ac:dyDescent="0.25">
      <c r="B55" s="31"/>
      <c r="C55" s="32"/>
      <c r="D55" s="33"/>
      <c r="E55" s="34"/>
      <c r="F55" s="33"/>
      <c r="G55" s="39"/>
      <c r="H55" s="37"/>
      <c r="I55" s="309"/>
      <c r="J55" s="310"/>
    </row>
    <row r="56" spans="2:10" ht="4.95" customHeight="1" x14ac:dyDescent="0.25">
      <c r="B56" s="223"/>
      <c r="C56" s="224"/>
      <c r="D56" s="224"/>
      <c r="E56" s="224"/>
      <c r="F56" s="224"/>
      <c r="G56" s="224"/>
      <c r="H56" s="224"/>
      <c r="I56" s="224"/>
      <c r="J56" s="225"/>
    </row>
    <row r="62" spans="2:10" ht="13.8" x14ac:dyDescent="0.25">
      <c r="B62" s="194" t="str">
        <f>[2]DADOS!$C$20</f>
        <v>SÃO DOMINGOS DO ARAGUAIA/PA</v>
      </c>
      <c r="C62" s="194"/>
      <c r="D62" s="194"/>
      <c r="E62" s="1"/>
      <c r="F62" s="232"/>
      <c r="G62" s="232"/>
      <c r="H62" s="232"/>
      <c r="I62" s="232"/>
    </row>
    <row r="63" spans="2:10" ht="13.8" x14ac:dyDescent="0.25">
      <c r="B63" s="2" t="s">
        <v>40</v>
      </c>
      <c r="C63" s="1"/>
      <c r="D63" s="1"/>
      <c r="E63" s="1"/>
      <c r="F63" s="3" t="s">
        <v>41</v>
      </c>
      <c r="G63" s="1"/>
      <c r="H63" s="1"/>
      <c r="I63" s="1"/>
      <c r="J63" s="1"/>
    </row>
    <row r="64" spans="2:10" ht="13.8" x14ac:dyDescent="0.25">
      <c r="B64" s="1"/>
      <c r="C64" s="1"/>
      <c r="D64" s="1"/>
      <c r="E64" s="1"/>
      <c r="F64" s="2" t="s">
        <v>33</v>
      </c>
      <c r="G64" s="222" t="str">
        <f>[2]DADOS!$C$17</f>
        <v>CLAUDIO EDUARDO BARBOSA CUNHA</v>
      </c>
      <c r="H64" s="222"/>
      <c r="I64" s="222"/>
      <c r="J64" s="1"/>
    </row>
    <row r="65" spans="2:10" ht="13.8" x14ac:dyDescent="0.25">
      <c r="B65" s="228">
        <f>[3]DADOS!C7</f>
        <v>46091</v>
      </c>
      <c r="C65" s="228"/>
      <c r="D65" s="228"/>
      <c r="E65" s="1"/>
      <c r="F65" s="2" t="s">
        <v>34</v>
      </c>
      <c r="G65" s="222">
        <f>[2]DADOS!$C$18</f>
        <v>2618350774</v>
      </c>
      <c r="H65" s="222"/>
      <c r="I65" s="222"/>
      <c r="J65" s="1"/>
    </row>
    <row r="66" spans="2:10" ht="13.8" x14ac:dyDescent="0.25">
      <c r="B66" s="2" t="s">
        <v>42</v>
      </c>
      <c r="C66" s="1"/>
      <c r="D66" s="1"/>
      <c r="E66" s="1"/>
      <c r="F66" s="2" t="s">
        <v>35</v>
      </c>
      <c r="G66" s="222" t="str">
        <f>[2]DADOS!$C$19</f>
        <v>PA20251426821</v>
      </c>
      <c r="H66" s="222"/>
      <c r="I66" s="222"/>
      <c r="J66" s="1"/>
    </row>
  </sheetData>
  <autoFilter ref="B11:J55" xr:uid="{F68ED24E-E8D9-4D06-8FC8-1B9A48D014CA}"/>
  <mergeCells count="11">
    <mergeCell ref="G64:I64"/>
    <mergeCell ref="B65:D65"/>
    <mergeCell ref="G65:I65"/>
    <mergeCell ref="G66:I66"/>
    <mergeCell ref="B5:J5"/>
    <mergeCell ref="B6:D6"/>
    <mergeCell ref="E9:J9"/>
    <mergeCell ref="B12:G12"/>
    <mergeCell ref="B56:J56"/>
    <mergeCell ref="B62:D62"/>
    <mergeCell ref="F62:I62"/>
  </mergeCells>
  <conditionalFormatting sqref="B12 B13:H55">
    <cfRule type="expression" dxfId="3" priority="1">
      <formula>$A12="Nível 4"</formula>
    </cfRule>
    <cfRule type="expression" dxfId="2" priority="2">
      <formula>$A12="Nível 3"</formula>
    </cfRule>
    <cfRule type="expression" dxfId="1" priority="3">
      <formula>$A12="Nível 2"</formula>
    </cfRule>
    <cfRule type="expression" dxfId="0" priority="4">
      <formula>$A12="Meta"</formula>
    </cfRule>
  </conditionalFormatting>
  <pageMargins left="0.51181102362204722" right="0.51181102362204722" top="0.78740157480314965" bottom="0.78740157480314965" header="0.31496062992125984" footer="0.31496062992125984"/>
  <pageSetup paperSize="9" fitToHeight="0" orientation="landscape" r:id="rId1"/>
  <headerFooter>
    <oddHeader>&amp;C&amp;G</oddHeader>
    <oddFooter>&amp;R&amp;P/&amp;N</oddFooter>
  </headerFooter>
  <colBreaks count="1" manualBreakCount="1">
    <brk id="6" max="59" man="1"/>
  </colBreaks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123ED-DCC4-49A9-B9EB-1DD87F43B332}">
  <dimension ref="B2:L18"/>
  <sheetViews>
    <sheetView showGridLines="0" view="pageBreakPreview" zoomScale="85" zoomScaleNormal="100" zoomScaleSheetLayoutView="85" workbookViewId="0">
      <selection activeCell="E24" sqref="E24"/>
    </sheetView>
  </sheetViews>
  <sheetFormatPr defaultColWidth="8.88671875" defaultRowHeight="13.2" x14ac:dyDescent="0.25"/>
  <cols>
    <col min="1" max="1" width="8.88671875" style="3"/>
    <col min="2" max="2" width="17.44140625" style="3" customWidth="1"/>
    <col min="3" max="3" width="73" style="3" customWidth="1"/>
    <col min="4" max="4" width="11.88671875" style="3" customWidth="1"/>
    <col min="5" max="6" width="17.33203125" style="3" customWidth="1"/>
    <col min="7" max="7" width="12.88671875" style="3" bestFit="1" customWidth="1"/>
    <col min="8" max="16384" width="8.88671875" style="3"/>
  </cols>
  <sheetData>
    <row r="2" spans="2:12" x14ac:dyDescent="0.25">
      <c r="B2" s="174" t="s">
        <v>93</v>
      </c>
      <c r="C2" s="175"/>
      <c r="D2" s="175"/>
      <c r="E2" s="175"/>
      <c r="F2" s="175"/>
    </row>
    <row r="3" spans="2:12" x14ac:dyDescent="0.25">
      <c r="B3" s="202" t="s">
        <v>47</v>
      </c>
      <c r="C3" s="203"/>
      <c r="D3" s="203"/>
    </row>
    <row r="5" spans="2:12" x14ac:dyDescent="0.25">
      <c r="B5" s="13" t="s">
        <v>2</v>
      </c>
      <c r="C5" s="202" t="s">
        <v>4</v>
      </c>
      <c r="D5" s="203"/>
      <c r="E5" s="203"/>
      <c r="F5" s="204"/>
    </row>
    <row r="6" spans="2:12" x14ac:dyDescent="0.25">
      <c r="B6" s="75" t="str">
        <f>DADOS!$C$5</f>
        <v>SDA.263</v>
      </c>
      <c r="C6" s="295" t="str">
        <f>DADOS!$C$3</f>
        <v>PAVIMENTAÇÃO EM BLOQUETE EM SÃO DOMINGOS DO ARAGUAIA</v>
      </c>
      <c r="D6" s="194"/>
      <c r="E6" s="194"/>
      <c r="F6" s="296"/>
    </row>
    <row r="8" spans="2:12" ht="26.4" x14ac:dyDescent="0.25">
      <c r="B8" s="28" t="s">
        <v>22</v>
      </c>
      <c r="C8" s="73" t="s">
        <v>25</v>
      </c>
      <c r="D8" s="28" t="s">
        <v>26</v>
      </c>
      <c r="E8" s="28" t="s">
        <v>91</v>
      </c>
      <c r="F8" s="25" t="s">
        <v>92</v>
      </c>
      <c r="I8" s="112"/>
      <c r="J8" s="112"/>
      <c r="K8" s="112"/>
      <c r="L8" s="112"/>
    </row>
    <row r="9" spans="2:12" ht="26.4" x14ac:dyDescent="0.25">
      <c r="B9" s="110">
        <v>1</v>
      </c>
      <c r="C9" s="140" t="s">
        <v>339</v>
      </c>
      <c r="D9" s="141" t="s">
        <v>100</v>
      </c>
      <c r="E9" s="142">
        <f>ABC!G13+ABC!G14+ABC!G15+ABC!G16+ABC!G17+ABC!G18+ABC!G19+ABC!G22</f>
        <v>21400.959999999999</v>
      </c>
      <c r="F9" s="144">
        <f t="shared" ref="F9:F11" si="0">TRUNC(E9*0.5,0)</f>
        <v>10700</v>
      </c>
    </row>
    <row r="10" spans="2:12" x14ac:dyDescent="0.25">
      <c r="B10" s="68">
        <v>2</v>
      </c>
      <c r="C10" s="117" t="s">
        <v>340</v>
      </c>
      <c r="D10" s="29" t="s">
        <v>99</v>
      </c>
      <c r="E10" s="67">
        <f>ABC!G20+ABC!G23+ABC!G25+ABC!G26+ABC!G29+ABC!G31+ABC!G34+ABC!G37</f>
        <v>6114.5599999999995</v>
      </c>
      <c r="F10" s="109">
        <f t="shared" si="0"/>
        <v>3057</v>
      </c>
    </row>
    <row r="11" spans="2:12" ht="26.4" x14ac:dyDescent="0.25">
      <c r="B11" s="69">
        <v>3</v>
      </c>
      <c r="C11" s="118" t="s">
        <v>341</v>
      </c>
      <c r="D11" s="108" t="s">
        <v>99</v>
      </c>
      <c r="E11" s="30">
        <f>ABC!G21+ABC!G24+ABC!G27+ABC!G28+ABC!G30+ABC!G32+ABC!G35+ABC!G38</f>
        <v>6114.5599999999995</v>
      </c>
      <c r="F11" s="38">
        <f t="shared" si="0"/>
        <v>3057</v>
      </c>
    </row>
    <row r="12" spans="2:12" x14ac:dyDescent="0.25">
      <c r="B12" s="49"/>
      <c r="C12" s="112"/>
      <c r="D12" s="83"/>
      <c r="E12" s="111"/>
      <c r="F12" s="111"/>
    </row>
    <row r="14" spans="2:12" x14ac:dyDescent="0.25">
      <c r="B14" s="302" t="str">
        <f>DADOS!$C$20</f>
        <v>SÃO DOMINGOS DO ARAGUAIA/PA</v>
      </c>
      <c r="C14" s="302"/>
      <c r="E14" s="72"/>
      <c r="F14" s="72"/>
    </row>
    <row r="15" spans="2:12" x14ac:dyDescent="0.25">
      <c r="B15" s="2" t="s">
        <v>40</v>
      </c>
      <c r="D15" s="74" t="s">
        <v>41</v>
      </c>
      <c r="E15" s="74"/>
    </row>
    <row r="16" spans="2:12" x14ac:dyDescent="0.25">
      <c r="D16" s="2" t="s">
        <v>33</v>
      </c>
      <c r="E16" s="47" t="str">
        <f>DADOS!$C$17</f>
        <v>CLAUDIO EDUARDO BARBOSA CUNHA</v>
      </c>
    </row>
    <row r="17" spans="2:5" x14ac:dyDescent="0.25">
      <c r="B17" s="233">
        <f>DADOS!$C$7</f>
        <v>46113</v>
      </c>
      <c r="C17" s="233"/>
      <c r="D17" s="2" t="s">
        <v>34</v>
      </c>
      <c r="E17" s="47">
        <f>DADOS!$C$18</f>
        <v>2618350774</v>
      </c>
    </row>
    <row r="18" spans="2:5" x14ac:dyDescent="0.25">
      <c r="B18" s="2" t="s">
        <v>42</v>
      </c>
      <c r="D18" s="2" t="s">
        <v>35</v>
      </c>
      <c r="E18" s="47">
        <f>DADOS!$C$19</f>
        <v>0</v>
      </c>
    </row>
  </sheetData>
  <mergeCells count="6">
    <mergeCell ref="B2:F2"/>
    <mergeCell ref="B14:C14"/>
    <mergeCell ref="B17:C17"/>
    <mergeCell ref="C5:F5"/>
    <mergeCell ref="C6:F6"/>
    <mergeCell ref="B3:D3"/>
  </mergeCells>
  <pageMargins left="0.51181102362204722" right="0.51181102362204722" top="0.78740157480314965" bottom="0.78740157480314965" header="0.31496062992125984" footer="0.31496062992125984"/>
  <pageSetup paperSize="9" scale="67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12</vt:i4>
      </vt:variant>
    </vt:vector>
  </HeadingPairs>
  <TitlesOfParts>
    <vt:vector size="21" baseType="lpstr">
      <vt:lpstr>DADOS</vt:lpstr>
      <vt:lpstr>COMPOSIÇÃO</vt:lpstr>
      <vt:lpstr>BDI</vt:lpstr>
      <vt:lpstr>ORÇAMENTO</vt:lpstr>
      <vt:lpstr>CÁLCULO</vt:lpstr>
      <vt:lpstr>ENCARGOS</vt:lpstr>
      <vt:lpstr>CRONO</vt:lpstr>
      <vt:lpstr>ABC</vt:lpstr>
      <vt:lpstr>RELEVÂNCIA</vt:lpstr>
      <vt:lpstr>BDI!Area_de_impressao</vt:lpstr>
      <vt:lpstr>CÁLCULO!Area_de_impressao</vt:lpstr>
      <vt:lpstr>COMPOSIÇÃO!Area_de_impressao</vt:lpstr>
      <vt:lpstr>CRONO!Area_de_impressao</vt:lpstr>
      <vt:lpstr>ORÇAMENTO!Area_de_impressao</vt:lpstr>
      <vt:lpstr>RELEVÂNCIA!Area_de_impressao</vt:lpstr>
      <vt:lpstr>ABC!Titulos_de_impressao</vt:lpstr>
      <vt:lpstr>CÁLCULO!Titulos_de_impressao</vt:lpstr>
      <vt:lpstr>COMPOSIÇÃO!Titulos_de_impressao</vt:lpstr>
      <vt:lpstr>CRONO!Titulos_de_impressao</vt:lpstr>
      <vt:lpstr>ENCARGOS!Titulos_de_impressao</vt:lpstr>
      <vt:lpstr>ORÇAMENTO!Titulos_de_impressao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Cliente</dc:creator>
  <cp:lastModifiedBy>Eduardo Pará</cp:lastModifiedBy>
  <cp:lastPrinted>2026-07-01T12:25:51Z</cp:lastPrinted>
  <dcterms:created xsi:type="dcterms:W3CDTF">2024-07-30T20:28:51Z</dcterms:created>
  <dcterms:modified xsi:type="dcterms:W3CDTF">2026-07-01T12:25:51Z</dcterms:modified>
</cp:coreProperties>
</file>