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902200915\Desktop\PROJETO VETERINARIA\PROJETO_PREDIO MED_VET\Licitação\PROCESSO 2026\"/>
    </mc:Choice>
  </mc:AlternateContent>
  <xr:revisionPtr revIDLastSave="0" documentId="8_{7E3F7C59-0760-437B-AEAA-7013A3A1D957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Proposta!$A$18:$Q$41</definedName>
    <definedName name="_xlnm._FilterDatabase" localSheetId="1" hidden="1">Referencial!$A$18:$Q$41</definedName>
  </definedNames>
  <calcPr calcId="191029"/>
</workbook>
</file>

<file path=xl/calcChain.xml><?xml version="1.0" encoding="utf-8"?>
<calcChain xmlns="http://schemas.openxmlformats.org/spreadsheetml/2006/main">
  <c r="K41" i="2" l="1"/>
  <c r="J41" i="2"/>
  <c r="H41" i="2"/>
  <c r="L40" i="2"/>
  <c r="O40" i="2" s="1"/>
  <c r="K40" i="2"/>
  <c r="M40" i="2" s="1"/>
  <c r="J40" i="2"/>
  <c r="H40" i="2"/>
  <c r="L34" i="2"/>
  <c r="O34" i="2" s="1"/>
  <c r="P34" i="2" s="1"/>
  <c r="K34" i="2"/>
  <c r="J34" i="2"/>
  <c r="H34" i="2"/>
  <c r="K33" i="2"/>
  <c r="J33" i="2"/>
  <c r="H33" i="2"/>
  <c r="K32" i="2"/>
  <c r="L32" i="2" s="1"/>
  <c r="O32" i="2" s="1"/>
  <c r="P32" i="2" s="1"/>
  <c r="J32" i="2"/>
  <c r="H32" i="2"/>
  <c r="K31" i="2"/>
  <c r="J31" i="2"/>
  <c r="H31" i="2"/>
  <c r="O30" i="2"/>
  <c r="P30" i="2" s="1"/>
  <c r="M30" i="2"/>
  <c r="L30" i="2"/>
  <c r="K30" i="2"/>
  <c r="J30" i="2"/>
  <c r="H30" i="2"/>
  <c r="L29" i="2"/>
  <c r="O29" i="2" s="1"/>
  <c r="P29" i="2" s="1"/>
  <c r="K29" i="2"/>
  <c r="J29" i="2"/>
  <c r="H29" i="2"/>
  <c r="K28" i="2"/>
  <c r="J28" i="2"/>
  <c r="H28" i="2"/>
  <c r="K27" i="2"/>
  <c r="L27" i="2" s="1"/>
  <c r="O27" i="2" s="1"/>
  <c r="P27" i="2" s="1"/>
  <c r="J27" i="2"/>
  <c r="H27" i="2"/>
  <c r="K26" i="2"/>
  <c r="J26" i="2"/>
  <c r="H26" i="2"/>
  <c r="O25" i="2"/>
  <c r="P25" i="2" s="1"/>
  <c r="M25" i="2"/>
  <c r="L25" i="2"/>
  <c r="K25" i="2"/>
  <c r="J25" i="2"/>
  <c r="H25" i="2"/>
  <c r="L24" i="2"/>
  <c r="O24" i="2" s="1"/>
  <c r="P24" i="2" s="1"/>
  <c r="K24" i="2"/>
  <c r="J24" i="2"/>
  <c r="N24" i="2" s="1"/>
  <c r="H24" i="2"/>
  <c r="K23" i="2"/>
  <c r="J23" i="2"/>
  <c r="H23" i="2"/>
  <c r="K22" i="2"/>
  <c r="L22" i="2" s="1"/>
  <c r="O22" i="2" s="1"/>
  <c r="P22" i="2" s="1"/>
  <c r="J22" i="2"/>
  <c r="H22" i="2"/>
  <c r="K21" i="2"/>
  <c r="J21" i="2"/>
  <c r="H21" i="2"/>
  <c r="O20" i="2"/>
  <c r="P20" i="2" s="1"/>
  <c r="M20" i="2"/>
  <c r="L20" i="2"/>
  <c r="K20" i="2"/>
  <c r="J20" i="2"/>
  <c r="H20" i="2"/>
  <c r="K41" i="1"/>
  <c r="J41" i="1"/>
  <c r="N41" i="1" s="1"/>
  <c r="H41" i="1"/>
  <c r="K40" i="1"/>
  <c r="J40" i="1"/>
  <c r="N40" i="1" s="1"/>
  <c r="H40" i="1"/>
  <c r="K34" i="1"/>
  <c r="J34" i="1"/>
  <c r="N34" i="1" s="1"/>
  <c r="H34" i="1"/>
  <c r="K33" i="1"/>
  <c r="J33" i="1"/>
  <c r="N33" i="1" s="1"/>
  <c r="H33" i="1"/>
  <c r="K32" i="1"/>
  <c r="J32" i="1"/>
  <c r="N32" i="1" s="1"/>
  <c r="H32" i="1"/>
  <c r="K31" i="1"/>
  <c r="J31" i="1"/>
  <c r="N31" i="1" s="1"/>
  <c r="H31" i="1"/>
  <c r="K30" i="1"/>
  <c r="J30" i="1"/>
  <c r="N30" i="1" s="1"/>
  <c r="H30" i="1"/>
  <c r="K29" i="1"/>
  <c r="J29" i="1"/>
  <c r="M29" i="1" s="1"/>
  <c r="H29" i="1"/>
  <c r="K28" i="1"/>
  <c r="J28" i="1"/>
  <c r="M28" i="1" s="1"/>
  <c r="H28" i="1"/>
  <c r="K27" i="1"/>
  <c r="J27" i="1"/>
  <c r="N27" i="1" s="1"/>
  <c r="H27" i="1"/>
  <c r="K26" i="1"/>
  <c r="J26" i="1"/>
  <c r="N26" i="1" s="1"/>
  <c r="H26" i="1"/>
  <c r="K25" i="1"/>
  <c r="J25" i="1"/>
  <c r="N25" i="1" s="1"/>
  <c r="H25" i="1"/>
  <c r="K24" i="1"/>
  <c r="J24" i="1"/>
  <c r="M24" i="1" s="1"/>
  <c r="H24" i="1"/>
  <c r="K23" i="1"/>
  <c r="J23" i="1"/>
  <c r="N23" i="1" s="1"/>
  <c r="H23" i="1"/>
  <c r="K22" i="1"/>
  <c r="J22" i="1"/>
  <c r="N22" i="1" s="1"/>
  <c r="H22" i="1"/>
  <c r="K21" i="1"/>
  <c r="J21" i="1"/>
  <c r="N21" i="1" s="1"/>
  <c r="H21" i="1"/>
  <c r="M20" i="1"/>
  <c r="K20" i="1"/>
  <c r="J20" i="1"/>
  <c r="N20" i="1" s="1"/>
  <c r="H20" i="1"/>
  <c r="N28" i="2" l="1"/>
  <c r="N23" i="2"/>
  <c r="N34" i="2"/>
  <c r="N29" i="2"/>
  <c r="P40" i="2"/>
  <c r="N40" i="2"/>
  <c r="L40" i="1"/>
  <c r="O40" i="1" s="1"/>
  <c r="M22" i="2"/>
  <c r="M27" i="2"/>
  <c r="M32" i="2"/>
  <c r="O35" i="2"/>
  <c r="L33" i="1"/>
  <c r="O33" i="1" s="1"/>
  <c r="M40" i="1"/>
  <c r="N22" i="2"/>
  <c r="N27" i="2"/>
  <c r="N32" i="2"/>
  <c r="M33" i="1"/>
  <c r="L31" i="1"/>
  <c r="O31" i="1" s="1"/>
  <c r="N29" i="1"/>
  <c r="L26" i="1"/>
  <c r="O26" i="1" s="1"/>
  <c r="N28" i="1"/>
  <c r="L22" i="1"/>
  <c r="O22" i="1" s="1"/>
  <c r="N24" i="1"/>
  <c r="M22" i="1"/>
  <c r="L20" i="1"/>
  <c r="O20" i="1" s="1"/>
  <c r="M31" i="1"/>
  <c r="L29" i="1"/>
  <c r="O29" i="1" s="1"/>
  <c r="N20" i="2"/>
  <c r="N25" i="2"/>
  <c r="N30" i="2"/>
  <c r="L27" i="1"/>
  <c r="O27" i="1" s="1"/>
  <c r="M26" i="1"/>
  <c r="L24" i="1"/>
  <c r="O24" i="1" s="1"/>
  <c r="L23" i="2"/>
  <c r="O23" i="2" s="1"/>
  <c r="P23" i="2" s="1"/>
  <c r="L28" i="2"/>
  <c r="O28" i="2" s="1"/>
  <c r="P28" i="2" s="1"/>
  <c r="L33" i="2"/>
  <c r="O33" i="2" s="1"/>
  <c r="P33" i="2" s="1"/>
  <c r="M23" i="2"/>
  <c r="M28" i="2"/>
  <c r="M33" i="2"/>
  <c r="L41" i="1"/>
  <c r="O41" i="1" s="1"/>
  <c r="L34" i="1"/>
  <c r="O34" i="1" s="1"/>
  <c r="M41" i="1"/>
  <c r="M34" i="1"/>
  <c r="L21" i="2"/>
  <c r="O21" i="2" s="1"/>
  <c r="P21" i="2" s="1"/>
  <c r="L26" i="2"/>
  <c r="O26" i="2" s="1"/>
  <c r="P26" i="2" s="1"/>
  <c r="L31" i="2"/>
  <c r="O31" i="2" s="1"/>
  <c r="P31" i="2" s="1"/>
  <c r="L32" i="1"/>
  <c r="O32" i="1" s="1"/>
  <c r="L41" i="2"/>
  <c r="O41" i="2" s="1"/>
  <c r="O42" i="2" s="1"/>
  <c r="M32" i="1"/>
  <c r="L30" i="1"/>
  <c r="O30" i="1" s="1"/>
  <c r="M30" i="1"/>
  <c r="L28" i="1"/>
  <c r="O28" i="1" s="1"/>
  <c r="M24" i="2"/>
  <c r="M29" i="2"/>
  <c r="M34" i="2"/>
  <c r="M27" i="1"/>
  <c r="L25" i="1"/>
  <c r="O25" i="1" s="1"/>
  <c r="M25" i="1"/>
  <c r="L23" i="1"/>
  <c r="O23" i="1" s="1"/>
  <c r="M23" i="1"/>
  <c r="L21" i="1"/>
  <c r="O21" i="1" s="1"/>
  <c r="M21" i="1"/>
  <c r="A45" i="2" l="1"/>
  <c r="O43" i="2"/>
  <c r="Q22" i="1"/>
  <c r="P22" i="1"/>
  <c r="M21" i="2"/>
  <c r="P21" i="1"/>
  <c r="Q21" i="1"/>
  <c r="Q34" i="1"/>
  <c r="P34" i="1"/>
  <c r="M26" i="2"/>
  <c r="Q41" i="1"/>
  <c r="P41" i="1"/>
  <c r="Q26" i="1"/>
  <c r="P26" i="1"/>
  <c r="M31" i="2"/>
  <c r="Q27" i="1"/>
  <c r="P27" i="1"/>
  <c r="Q29" i="1"/>
  <c r="P29" i="1"/>
  <c r="Q23" i="1"/>
  <c r="P23" i="1"/>
  <c r="P31" i="1"/>
  <c r="Q31" i="1"/>
  <c r="Q30" i="1"/>
  <c r="P30" i="1"/>
  <c r="P41" i="2"/>
  <c r="N41" i="2"/>
  <c r="Q32" i="1"/>
  <c r="P32" i="1"/>
  <c r="O42" i="1"/>
  <c r="Q40" i="1"/>
  <c r="P40" i="1"/>
  <c r="M41" i="2"/>
  <c r="Q20" i="1"/>
  <c r="O35" i="1"/>
  <c r="P20" i="1"/>
  <c r="Q25" i="1"/>
  <c r="P25" i="1"/>
  <c r="N33" i="2"/>
  <c r="N21" i="2"/>
  <c r="Q24" i="1"/>
  <c r="P24" i="1"/>
  <c r="N26" i="2"/>
  <c r="P28" i="1"/>
  <c r="Q28" i="1"/>
  <c r="Q33" i="1"/>
  <c r="P33" i="1"/>
  <c r="N31" i="2"/>
  <c r="A45" i="1" l="1"/>
  <c r="O43" i="1"/>
  <c r="I10" i="2"/>
  <c r="H10" i="2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R$ 32,60
Detalhamento informativo:
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R$ 19,68
Detalhamento informativo:
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R$ 12,28
Detalhamento informativo:
Material: R$ 0,00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R$ 15,12
Detalhamento informativo:
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R$ 7,54
Detalhamento informativo:
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R$ 3,82
Detalhamento informativo:
Material: R$ 0,00
Equipamento: R$ 0,00
Incidencia: R$ 0,00
Subserviço: R$ 0,00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R$ 3,63
Detalhamento informativo:
Material: R$ 0,00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R$ 3,38
Detalhamento informativo:
Material: R$ 0,00
Equipamento: R$ 0,00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R$ 5,35
Detalhamento informativo:
Material: R$ 0,00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R$ 0,00
Equipamento: R$ 0,00
Incidencia: R$ 0,00
Subserviço: R$ 0,00
</t>
        </r>
      </text>
    </comment>
    <comment ref="F30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R$ 5,21
Detalhamento informativo:
Material: R$ 0,00
Equipamento: R$ 0,00
Incidencia: R$ 0,00
Subserviço: R$ 0,00
</t>
        </r>
      </text>
    </comment>
    <comment ref="F31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R$ 5,21
Detalhamento informativo:
Material: R$ 0,00
Equipamento: R$ 0,00
Incidencia: R$ 0,00
Subserviço: R$ 0,00
</t>
        </r>
      </text>
    </comment>
    <comment ref="F32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R$ 27615,50
Detalhamento informativo:
Material: R$ 0,00
Equipamento: R$ 0,00
Incidencia: R$ 0,00
Subserviço: R$ 0,00
</t>
        </r>
      </text>
    </comment>
    <comment ref="F33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R$ 6,73
Detalhamento informativo:
Material: R$ 0,00
Equipamento: R$ 0,00
Incidencia: R$ 0,00
Subserviço: R$ 0,00
</t>
        </r>
      </text>
    </comment>
    <comment ref="F34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R$ 1,24
Detalhamento informativo:
Material: R$ 0,00
Equipamento: R$ 0,00
Incidencia: R$ 0,00
Subserviço: R$ 0,00
</t>
        </r>
      </text>
    </comment>
    <comment ref="F39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0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R$ 5036,58
Detalhamento informativo:
Material: R$ 0,00
Equipamento: R$ 0,00
Incidencia: R$ 0,00
Subserviço: R$ 0,00
</t>
        </r>
      </text>
    </comment>
    <comment ref="F41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R$ 110,32
Detalhamento informativo:
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R$ 32,60
Detalhamento informativo:
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R$ 19,68
Detalhamento informativo:
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R$ 12,28
Detalhamento informativo:
Material: R$ 0,00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R$ 15,12
Detalhamento informativo:
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R$ 7,54
Detalhamento informativo:
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R$ 3,82
Detalhamento informativo:
Material: R$ 0,00
Equipamento: R$ 0,00
Incidencia: R$ 0,00
Subserviço: R$ 0,00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R$ 3,63
Detalhamento informativo:
Material: R$ 0,00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R$ 3,38
Detalhamento informativo:
Material: R$ 0,00
Equipamento: R$ 0,00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R$ 5,35
Detalhamento informativo:
Material: R$ 0,00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R$ 0,00
Equipamento: R$ 0,00
Incidencia: R$ 0,00
Subserviço: R$ 0,00
</t>
        </r>
      </text>
    </comment>
    <comment ref="F30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R$ 5,21
Detalhamento informativo:
Material: R$ 0,00
Equipamento: R$ 0,00
Incidencia: R$ 0,00
Subserviço: R$ 0,00
</t>
        </r>
      </text>
    </comment>
    <comment ref="F31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R$ 5,21
Detalhamento informativo:
Material: R$ 0,00
Equipamento: R$ 0,00
Incidencia: R$ 0,00
Subserviço: R$ 0,00
</t>
        </r>
      </text>
    </comment>
    <comment ref="F32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R$ 27615,50
Detalhamento informativo:
Material: R$ 0,00
Equipamento: R$ 0,00
Incidencia: R$ 0,00
Subserviço: R$ 0,00
</t>
        </r>
      </text>
    </comment>
    <comment ref="F33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R$ 6,73
Detalhamento informativo:
Material: R$ 0,00
Equipamento: R$ 0,00
Incidencia: R$ 0,00
Subserviço: R$ 0,00
</t>
        </r>
      </text>
    </comment>
    <comment ref="F34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R$ 1,24
Detalhamento informativo:
Material: R$ 0,00
Equipamento: R$ 0,00
Incidencia: R$ 0,00
Subserviço: R$ 0,00
</t>
        </r>
      </text>
    </comment>
    <comment ref="F39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0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R$ 5036,58
Detalhamento informativo:
Material: R$ 0,00
Equipamento: R$ 0,00
Incidencia: R$ 0,00
Subserviço: R$ 0,00
</t>
        </r>
      </text>
    </comment>
    <comment ref="F41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R$ 110,32
Detalhamento informativo:
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<sst xmlns="http://schemas.openxmlformats.org/spreadsheetml/2006/main" count="302" uniqueCount="79">
  <si>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</si>
  <si>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</si>
  <si>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</si>
  <si>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</si>
  <si>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</si>
  <si>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</si>
  <si>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</si>
  <si>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</si>
  <si>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</si>
  <si>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</si>
  <si>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</si>
  <si>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</si>
  <si>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</si>
  <si>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</si>
  <si>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</si>
  <si>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</si>
  <si>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</si>
  <si>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</si>
  <si>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</si>
  <si>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</si>
  <si>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</si>
  <si>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DESONERADA MARÇO 2026</t>
  </si>
  <si>
    <t>Serviços Técnicos</t>
  </si>
  <si>
    <t>CPU172557</t>
  </si>
  <si>
    <t>Projeto Arquitetônico</t>
  </si>
  <si>
    <t>M2</t>
  </si>
  <si>
    <t/>
  </si>
  <si>
    <t>CPU172558</t>
  </si>
  <si>
    <t>Projeto Estrutural inclusive Fundação</t>
  </si>
  <si>
    <t>CPU172559</t>
  </si>
  <si>
    <t>Projeto Hidrossanitário</t>
  </si>
  <si>
    <t>CPU172560</t>
  </si>
  <si>
    <t>Projeto Rede elétricas</t>
  </si>
  <si>
    <t>CPU172561</t>
  </si>
  <si>
    <t>Projeto Sistema Cabeamento Estruturado (voz, Dados e sonorização)</t>
  </si>
  <si>
    <t>CPU172562</t>
  </si>
  <si>
    <t>Projeto de Prevenção e Combate a Incêndio</t>
  </si>
  <si>
    <t>CPU172563</t>
  </si>
  <si>
    <t>Projeto de Alarme e CFTV</t>
  </si>
  <si>
    <t>CPU172564</t>
  </si>
  <si>
    <t>Projeto SPDA ( Para-raio)</t>
  </si>
  <si>
    <t>CPU172566</t>
  </si>
  <si>
    <t>Projeto Climatização e Conforto Ambiental</t>
  </si>
  <si>
    <t>CPU172568</t>
  </si>
  <si>
    <t>Projeto Terraplanagem</t>
  </si>
  <si>
    <t>CPU172570</t>
  </si>
  <si>
    <t>Projeto de Urbanismo(Muros, calçadas,pavimentações, canteiros,acessos e outros)</t>
  </si>
  <si>
    <t>CPU172571</t>
  </si>
  <si>
    <t>Maquete Eletronica Imagem 3D</t>
  </si>
  <si>
    <t>CPU172573</t>
  </si>
  <si>
    <t>Coordenação e Compatibilização de projetos</t>
  </si>
  <si>
    <t>UNID</t>
  </si>
  <si>
    <t>CPU172575</t>
  </si>
  <si>
    <t>Planilha Orçamentária(Planilha de Quantitativos, memória de cálculo, composições de custos, cronograma fisico financeiro e cotações de preços)</t>
  </si>
  <si>
    <t>CPU172578</t>
  </si>
  <si>
    <t>Levantamento planialtimétrico</t>
  </si>
  <si>
    <t xml:space="preserve">Total do Grupo: </t>
  </si>
  <si>
    <t>9051 - Serviços Iniciais</t>
  </si>
  <si>
    <t>Serviços Iniciais</t>
  </si>
  <si>
    <t>CPU172580</t>
  </si>
  <si>
    <t>MOBILIZACAO E DESMOBILIZACAO DE EQUIPAMENTO E EQUIPE DE SONDAGEM EPERFURACAO A PERCUSSAO</t>
  </si>
  <si>
    <t>CPU172581</t>
  </si>
  <si>
    <t xml:space="preserve"> Sondagem a percussão SPT Ø 2 1/2"</t>
  </si>
  <si>
    <t>M</t>
  </si>
  <si>
    <t xml:space="preserve">Total da Proposta: </t>
  </si>
  <si>
    <t>Sistema Integrado de Controle de Obras Públicas</t>
  </si>
  <si>
    <t>Emitido em: 05/08/2026</t>
  </si>
  <si>
    <t>Obra:</t>
  </si>
  <si>
    <t>Elaboração Projetos Novo Prédio Medicina Veterinária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</si>
  <si>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</si>
  <si>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</si>
  <si>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</si>
  <si>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</si>
  <si>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</si>
  <si>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</si>
  <si>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</si>
  <si>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</si>
  <si>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</si>
  <si>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277 - TABELA SINAPI DESONERADA MARÇO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</si>
</sst>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400000</xdr:colOff>
      <xdr:row>46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400000</xdr:colOff>
      <xdr:row>46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topLeftCell="A28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67</v>
      </c>
      <c r="B6" s="17" t="s">
        <v>68</v>
      </c>
      <c r="C6" s="17"/>
      <c r="D6" s="17"/>
      <c r="H6" s="9" t="s">
        <v>75</v>
      </c>
    </row>
    <row r="7" spans="1:9">
      <c r="A7" s="10" t="s">
        <v>69</v>
      </c>
      <c r="B7" s="6"/>
    </row>
    <row r="8" spans="1:9">
      <c r="A8" s="10" t="s">
        <v>70</v>
      </c>
      <c r="B8" s="6"/>
    </row>
    <row r="9" spans="1:9">
      <c r="A9" s="10" t="s">
        <v>71</v>
      </c>
      <c r="B9" s="6"/>
      <c r="H9" s="12" t="s">
        <v>76</v>
      </c>
      <c r="I9" s="12" t="s">
        <v>77</v>
      </c>
    </row>
    <row r="10" spans="1:9">
      <c r="A10" s="10" t="s">
        <v>72</v>
      </c>
      <c r="B10" s="13" t="s">
        <v>26</v>
      </c>
      <c r="D10" s="10" t="s">
        <v>73</v>
      </c>
      <c r="E10" s="13" t="s">
        <v>26</v>
      </c>
      <c r="H10" s="13" t="e">
        <f>SUM(M:M)/O43</f>
        <v>#VALUE!</v>
      </c>
      <c r="I10" s="13" t="e">
        <f>SUM(N:N)/O43</f>
        <v>#VALUE!</v>
      </c>
    </row>
    <row r="11" spans="1:9">
      <c r="A11" s="10" t="s">
        <v>73</v>
      </c>
      <c r="B11" s="13">
        <v>0.21420000000000003</v>
      </c>
      <c r="D11" s="10" t="s">
        <v>74</v>
      </c>
      <c r="E11" s="13" t="s">
        <v>26</v>
      </c>
    </row>
    <row r="13" spans="1:9" ht="24.95" customHeight="1">
      <c r="A13" s="10" t="s">
        <v>4</v>
      </c>
      <c r="B13" s="18" t="s">
        <v>78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5500</v>
      </c>
      <c r="F20" s="1" t="s">
        <v>26</v>
      </c>
      <c r="G20" s="1" t="s">
        <v>26</v>
      </c>
      <c r="H20" s="2" t="e">
        <f t="shared" ref="H20:H34" si="0">F20+G20</f>
        <v>#VALUE!</v>
      </c>
      <c r="I20" s="5">
        <v>21.42</v>
      </c>
      <c r="J20" s="2" t="e">
        <f t="shared" ref="J20:J34" si="1">F20+(I20/100*F20)</f>
        <v>#VALUE!</v>
      </c>
      <c r="K20" s="2" t="e">
        <f t="shared" ref="K20:K34" si="2">G20+(I20/100*G20)</f>
        <v>#VALUE!</v>
      </c>
      <c r="L20" s="2" t="e">
        <f t="shared" ref="L20:L34" si="3">TRUNC(J20+K20,2)</f>
        <v>#VALUE!</v>
      </c>
      <c r="M20" s="2" t="e">
        <f t="shared" ref="M20:M34" si="4">TRUNC(IF((J20+K20), (J20/(J20+K20)*O20), 0),2)</f>
        <v>#VALUE!</v>
      </c>
      <c r="N20" s="2" t="e">
        <f t="shared" ref="N20:N34" si="5">TRUNC(IF((J20+K20), (K20/(J20+K20)*O20), 0),2)</f>
        <v>#VALUE!</v>
      </c>
      <c r="O20" s="2" t="e">
        <f t="shared" ref="O20:O34" si="6"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 ht="24.95" customHeight="1">
      <c r="A21" s="3" t="s">
        <v>21</v>
      </c>
      <c r="B21" s="3" t="s">
        <v>27</v>
      </c>
      <c r="C21" s="3" t="s">
        <v>28</v>
      </c>
      <c r="D21" s="3" t="s">
        <v>25</v>
      </c>
      <c r="E21" s="3">
        <v>5500</v>
      </c>
      <c r="F21" s="1" t="s">
        <v>26</v>
      </c>
      <c r="G21" s="1" t="s">
        <v>26</v>
      </c>
      <c r="H21" s="2" t="e">
        <f t="shared" si="0"/>
        <v>#VALUE!</v>
      </c>
      <c r="I21" s="5">
        <v>21.42</v>
      </c>
      <c r="J21" s="2" t="e">
        <f t="shared" si="1"/>
        <v>#VALUE!</v>
      </c>
      <c r="K21" s="2" t="e">
        <f t="shared" si="2"/>
        <v>#VALUE!</v>
      </c>
      <c r="L21" s="2" t="e">
        <f t="shared" si="3"/>
        <v>#VALUE!</v>
      </c>
      <c r="M21" s="2" t="e">
        <f t="shared" si="4"/>
        <v>#VALUE!</v>
      </c>
      <c r="N21" s="2" t="e">
        <f t="shared" si="5"/>
        <v>#VALUE!</v>
      </c>
      <c r="O21" s="2" t="e">
        <f t="shared" si="6"/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21</v>
      </c>
      <c r="B22" s="3" t="s">
        <v>29</v>
      </c>
      <c r="C22" s="3" t="s">
        <v>30</v>
      </c>
      <c r="D22" s="3" t="s">
        <v>25</v>
      </c>
      <c r="E22" s="3">
        <v>5500</v>
      </c>
      <c r="F22" s="1" t="s">
        <v>26</v>
      </c>
      <c r="G22" s="1" t="s">
        <v>26</v>
      </c>
      <c r="H22" s="2" t="e">
        <f t="shared" si="0"/>
        <v>#VALUE!</v>
      </c>
      <c r="I22" s="5">
        <v>21.42</v>
      </c>
      <c r="J22" s="2" t="e">
        <f t="shared" si="1"/>
        <v>#VALUE!</v>
      </c>
      <c r="K22" s="2" t="e">
        <f t="shared" si="2"/>
        <v>#VALUE!</v>
      </c>
      <c r="L22" s="2" t="e">
        <f t="shared" si="3"/>
        <v>#VALUE!</v>
      </c>
      <c r="M22" s="2" t="e">
        <f t="shared" si="4"/>
        <v>#VALUE!</v>
      </c>
      <c r="N22" s="2" t="e">
        <f t="shared" si="5"/>
        <v>#VALUE!</v>
      </c>
      <c r="O22" s="2" t="e">
        <f t="shared" si="6"/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21</v>
      </c>
      <c r="B23" s="3" t="s">
        <v>31</v>
      </c>
      <c r="C23" s="3" t="s">
        <v>32</v>
      </c>
      <c r="D23" s="3" t="s">
        <v>25</v>
      </c>
      <c r="E23" s="3">
        <v>5500</v>
      </c>
      <c r="F23" s="1" t="s">
        <v>26</v>
      </c>
      <c r="G23" s="1" t="s">
        <v>26</v>
      </c>
      <c r="H23" s="2" t="e">
        <f t="shared" si="0"/>
        <v>#VALUE!</v>
      </c>
      <c r="I23" s="5">
        <v>21.42</v>
      </c>
      <c r="J23" s="2" t="e">
        <f t="shared" si="1"/>
        <v>#VALUE!</v>
      </c>
      <c r="K23" s="2" t="e">
        <f t="shared" si="2"/>
        <v>#VALUE!</v>
      </c>
      <c r="L23" s="2" t="e">
        <f t="shared" si="3"/>
        <v>#VALUE!</v>
      </c>
      <c r="M23" s="2" t="e">
        <f t="shared" si="4"/>
        <v>#VALUE!</v>
      </c>
      <c r="N23" s="2" t="e">
        <f t="shared" si="5"/>
        <v>#VALUE!</v>
      </c>
      <c r="O23" s="2" t="e">
        <f t="shared" si="6"/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21</v>
      </c>
      <c r="B24" s="3" t="s">
        <v>33</v>
      </c>
      <c r="C24" s="3" t="s">
        <v>34</v>
      </c>
      <c r="D24" s="3" t="s">
        <v>25</v>
      </c>
      <c r="E24" s="3">
        <v>5500</v>
      </c>
      <c r="F24" s="1" t="s">
        <v>26</v>
      </c>
      <c r="G24" s="1" t="s">
        <v>26</v>
      </c>
      <c r="H24" s="2" t="e">
        <f t="shared" si="0"/>
        <v>#VALUE!</v>
      </c>
      <c r="I24" s="5">
        <v>21.42</v>
      </c>
      <c r="J24" s="2" t="e">
        <f t="shared" si="1"/>
        <v>#VALUE!</v>
      </c>
      <c r="K24" s="2" t="e">
        <f t="shared" si="2"/>
        <v>#VALUE!</v>
      </c>
      <c r="L24" s="2" t="e">
        <f t="shared" si="3"/>
        <v>#VALUE!</v>
      </c>
      <c r="M24" s="2" t="e">
        <f t="shared" si="4"/>
        <v>#VALUE!</v>
      </c>
      <c r="N24" s="2" t="e">
        <f t="shared" si="5"/>
        <v>#VALUE!</v>
      </c>
      <c r="O24" s="2" t="e">
        <f t="shared" si="6"/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21</v>
      </c>
      <c r="B25" s="3" t="s">
        <v>35</v>
      </c>
      <c r="C25" s="3" t="s">
        <v>36</v>
      </c>
      <c r="D25" s="3" t="s">
        <v>25</v>
      </c>
      <c r="E25" s="3">
        <v>5500</v>
      </c>
      <c r="F25" s="1" t="s">
        <v>26</v>
      </c>
      <c r="G25" s="1" t="s">
        <v>26</v>
      </c>
      <c r="H25" s="2" t="e">
        <f t="shared" si="0"/>
        <v>#VALUE!</v>
      </c>
      <c r="I25" s="5">
        <v>21.42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21</v>
      </c>
      <c r="B26" s="3" t="s">
        <v>37</v>
      </c>
      <c r="C26" s="3" t="s">
        <v>38</v>
      </c>
      <c r="D26" s="3" t="s">
        <v>25</v>
      </c>
      <c r="E26" s="3">
        <v>5500</v>
      </c>
      <c r="F26" s="1" t="s">
        <v>26</v>
      </c>
      <c r="G26" s="1" t="s">
        <v>26</v>
      </c>
      <c r="H26" s="2" t="e">
        <f t="shared" si="0"/>
        <v>#VALUE!</v>
      </c>
      <c r="I26" s="5">
        <v>21.42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21</v>
      </c>
      <c r="B27" s="3" t="s">
        <v>39</v>
      </c>
      <c r="C27" s="3" t="s">
        <v>40</v>
      </c>
      <c r="D27" s="3" t="s">
        <v>25</v>
      </c>
      <c r="E27" s="3">
        <v>5500</v>
      </c>
      <c r="F27" s="1" t="s">
        <v>26</v>
      </c>
      <c r="G27" s="1" t="s">
        <v>26</v>
      </c>
      <c r="H27" s="2" t="e">
        <f t="shared" si="0"/>
        <v>#VALUE!</v>
      </c>
      <c r="I27" s="5">
        <v>21.42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21</v>
      </c>
      <c r="B28" s="3" t="s">
        <v>41</v>
      </c>
      <c r="C28" s="3" t="s">
        <v>42</v>
      </c>
      <c r="D28" s="3" t="s">
        <v>25</v>
      </c>
      <c r="E28" s="3">
        <v>5500</v>
      </c>
      <c r="F28" s="1" t="s">
        <v>26</v>
      </c>
      <c r="G28" s="1" t="s">
        <v>26</v>
      </c>
      <c r="H28" s="2" t="e">
        <f t="shared" si="0"/>
        <v>#VALUE!</v>
      </c>
      <c r="I28" s="5">
        <v>21.42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21</v>
      </c>
      <c r="B29" s="3" t="s">
        <v>43</v>
      </c>
      <c r="C29" s="3" t="s">
        <v>44</v>
      </c>
      <c r="D29" s="3" t="s">
        <v>25</v>
      </c>
      <c r="E29" s="3">
        <v>7200</v>
      </c>
      <c r="F29" s="1" t="s">
        <v>26</v>
      </c>
      <c r="G29" s="1" t="s">
        <v>26</v>
      </c>
      <c r="H29" s="2" t="e">
        <f t="shared" si="0"/>
        <v>#VALUE!</v>
      </c>
      <c r="I29" s="5">
        <v>21.42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21</v>
      </c>
      <c r="B30" s="3" t="s">
        <v>45</v>
      </c>
      <c r="C30" s="3" t="s">
        <v>46</v>
      </c>
      <c r="D30" s="3" t="s">
        <v>25</v>
      </c>
      <c r="E30" s="3">
        <v>3200</v>
      </c>
      <c r="F30" s="1" t="s">
        <v>26</v>
      </c>
      <c r="G30" s="1" t="s">
        <v>26</v>
      </c>
      <c r="H30" s="2" t="e">
        <f t="shared" si="0"/>
        <v>#VALUE!</v>
      </c>
      <c r="I30" s="5">
        <v>21.42</v>
      </c>
      <c r="J30" s="2" t="e">
        <f t="shared" si="1"/>
        <v>#VALUE!</v>
      </c>
      <c r="K30" s="2" t="e">
        <f t="shared" si="2"/>
        <v>#VALUE!</v>
      </c>
      <c r="L30" s="2" t="e">
        <f t="shared" si="3"/>
        <v>#VALUE!</v>
      </c>
      <c r="M30" s="2" t="e">
        <f t="shared" si="4"/>
        <v>#VALUE!</v>
      </c>
      <c r="N30" s="2" t="e">
        <f t="shared" si="5"/>
        <v>#VALUE!</v>
      </c>
      <c r="O30" s="2" t="e">
        <f t="shared" si="6"/>
        <v>#VALUE!</v>
      </c>
      <c r="P30" s="3" t="e">
        <f>IF(O30&lt;=(Referencial!O30*1.05),"PREÇO VÁLIDO","PREÇO INVÁLIDO")</f>
        <v>#VALUE!</v>
      </c>
      <c r="Q30" s="2" t="e">
        <f>(O30/Referencial!O30)-1</f>
        <v>#VALUE!</v>
      </c>
    </row>
    <row r="31" spans="1:17" ht="24.95" customHeight="1">
      <c r="A31" s="3" t="s">
        <v>21</v>
      </c>
      <c r="B31" s="3" t="s">
        <v>47</v>
      </c>
      <c r="C31" s="3" t="s">
        <v>48</v>
      </c>
      <c r="D31" s="3" t="s">
        <v>25</v>
      </c>
      <c r="E31" s="3">
        <v>5500</v>
      </c>
      <c r="F31" s="1" t="s">
        <v>26</v>
      </c>
      <c r="G31" s="1" t="s">
        <v>26</v>
      </c>
      <c r="H31" s="2" t="e">
        <f t="shared" si="0"/>
        <v>#VALUE!</v>
      </c>
      <c r="I31" s="5">
        <v>21.42</v>
      </c>
      <c r="J31" s="2" t="e">
        <f t="shared" si="1"/>
        <v>#VALUE!</v>
      </c>
      <c r="K31" s="2" t="e">
        <f t="shared" si="2"/>
        <v>#VALUE!</v>
      </c>
      <c r="L31" s="2" t="e">
        <f t="shared" si="3"/>
        <v>#VALUE!</v>
      </c>
      <c r="M31" s="2" t="e">
        <f t="shared" si="4"/>
        <v>#VALUE!</v>
      </c>
      <c r="N31" s="2" t="e">
        <f t="shared" si="5"/>
        <v>#VALUE!</v>
      </c>
      <c r="O31" s="2" t="e">
        <f t="shared" si="6"/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21</v>
      </c>
      <c r="B32" s="3" t="s">
        <v>49</v>
      </c>
      <c r="C32" s="3" t="s">
        <v>50</v>
      </c>
      <c r="D32" s="3" t="s">
        <v>51</v>
      </c>
      <c r="E32" s="3">
        <v>1</v>
      </c>
      <c r="F32" s="1" t="s">
        <v>26</v>
      </c>
      <c r="G32" s="1" t="s">
        <v>26</v>
      </c>
      <c r="H32" s="2" t="e">
        <f t="shared" si="0"/>
        <v>#VALUE!</v>
      </c>
      <c r="I32" s="5">
        <v>21.42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21</v>
      </c>
      <c r="B33" s="3" t="s">
        <v>52</v>
      </c>
      <c r="C33" s="3" t="s">
        <v>53</v>
      </c>
      <c r="D33" s="3" t="s">
        <v>25</v>
      </c>
      <c r="E33" s="3">
        <v>5500</v>
      </c>
      <c r="F33" s="1" t="s">
        <v>26</v>
      </c>
      <c r="G33" s="1" t="s">
        <v>26</v>
      </c>
      <c r="H33" s="2" t="e">
        <f t="shared" si="0"/>
        <v>#VALUE!</v>
      </c>
      <c r="I33" s="5">
        <v>21.42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21</v>
      </c>
      <c r="B34" s="3" t="s">
        <v>54</v>
      </c>
      <c r="C34" s="3" t="s">
        <v>55</v>
      </c>
      <c r="D34" s="3" t="s">
        <v>25</v>
      </c>
      <c r="E34" s="3">
        <v>7200</v>
      </c>
      <c r="F34" s="1" t="s">
        <v>26</v>
      </c>
      <c r="G34" s="1" t="s">
        <v>26</v>
      </c>
      <c r="H34" s="2" t="e">
        <f t="shared" si="0"/>
        <v>#VALUE!</v>
      </c>
      <c r="I34" s="5">
        <v>21.42</v>
      </c>
      <c r="J34" s="2" t="e">
        <f t="shared" si="1"/>
        <v>#VALUE!</v>
      </c>
      <c r="K34" s="2" t="e">
        <f t="shared" si="2"/>
        <v>#VALUE!</v>
      </c>
      <c r="L34" s="2" t="e">
        <f t="shared" si="3"/>
        <v>#VALUE!</v>
      </c>
      <c r="M34" s="2" t="e">
        <f t="shared" si="4"/>
        <v>#VALUE!</v>
      </c>
      <c r="N34" s="2" t="e">
        <f t="shared" si="5"/>
        <v>#VALUE!</v>
      </c>
      <c r="O34" s="2" t="e">
        <f t="shared" si="6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>
      <c r="N35" s="7" t="s">
        <v>56</v>
      </c>
      <c r="O35" s="8" t="e">
        <f>TRUNC(SUM(O17:O34),2)</f>
        <v>#VALUE!</v>
      </c>
    </row>
    <row r="37" spans="1:17">
      <c r="A37" s="9" t="s">
        <v>57</v>
      </c>
    </row>
    <row r="38" spans="1:17">
      <c r="A38" s="11" t="s">
        <v>4</v>
      </c>
      <c r="B38" s="11" t="s">
        <v>5</v>
      </c>
      <c r="C38" s="11" t="s">
        <v>6</v>
      </c>
      <c r="D38" s="11" t="s">
        <v>7</v>
      </c>
      <c r="E38" s="11" t="s">
        <v>8</v>
      </c>
      <c r="F38" s="1" t="s">
        <v>9</v>
      </c>
      <c r="G38" s="1" t="s">
        <v>10</v>
      </c>
      <c r="H38" s="11" t="s">
        <v>12</v>
      </c>
      <c r="I38" s="11" t="s">
        <v>13</v>
      </c>
      <c r="J38" s="11" t="s">
        <v>14</v>
      </c>
      <c r="K38" s="11" t="s">
        <v>15</v>
      </c>
      <c r="L38" s="11" t="s">
        <v>11</v>
      </c>
      <c r="M38" s="11" t="s">
        <v>16</v>
      </c>
      <c r="N38" s="11" t="s">
        <v>17</v>
      </c>
      <c r="O38" s="11" t="s">
        <v>18</v>
      </c>
      <c r="P38" s="11" t="s">
        <v>19</v>
      </c>
      <c r="Q38" s="11" t="s">
        <v>20</v>
      </c>
    </row>
    <row r="39" spans="1:17" ht="24.95" customHeight="1">
      <c r="A39" s="3" t="s">
        <v>21</v>
      </c>
      <c r="B39" s="3"/>
      <c r="C39" s="3" t="s">
        <v>58</v>
      </c>
      <c r="D39" s="3"/>
      <c r="E39" s="3">
        <v>0</v>
      </c>
      <c r="F39" s="1"/>
      <c r="G39" s="1"/>
      <c r="H39" s="3"/>
      <c r="I39" s="5"/>
      <c r="J39" s="3"/>
      <c r="K39" s="3"/>
      <c r="L39" s="3"/>
      <c r="M39" s="3"/>
      <c r="N39" s="3"/>
      <c r="O39" s="3"/>
      <c r="P39" s="3"/>
      <c r="Q39" s="2"/>
    </row>
    <row r="40" spans="1:17" ht="24.95" customHeight="1">
      <c r="A40" s="3" t="s">
        <v>21</v>
      </c>
      <c r="B40" s="3" t="s">
        <v>59</v>
      </c>
      <c r="C40" s="3" t="s">
        <v>60</v>
      </c>
      <c r="D40" s="3" t="s">
        <v>51</v>
      </c>
      <c r="E40" s="3">
        <v>1</v>
      </c>
      <c r="F40" s="1" t="s">
        <v>26</v>
      </c>
      <c r="G40" s="1" t="s">
        <v>26</v>
      </c>
      <c r="H40" s="2" t="e">
        <f>F40+G40</f>
        <v>#VALUE!</v>
      </c>
      <c r="I40" s="5">
        <v>21.42</v>
      </c>
      <c r="J40" s="2" t="e">
        <f>F40+(I40/100*F40)</f>
        <v>#VALUE!</v>
      </c>
      <c r="K40" s="2" t="e">
        <f>G40+(I40/100*G40)</f>
        <v>#VALUE!</v>
      </c>
      <c r="L40" s="2" t="e">
        <f>TRUNC(J40+K40,2)</f>
        <v>#VALUE!</v>
      </c>
      <c r="M40" s="2" t="e">
        <f>TRUNC(IF((J40+K40), (J40/(J40+K40)*O40), 0),2)</f>
        <v>#VALUE!</v>
      </c>
      <c r="N40" s="2" t="e">
        <f>TRUNC(IF((J40+K40), (K40/(J40+K40)*O40), 0),2)</f>
        <v>#VALUE!</v>
      </c>
      <c r="O40" s="2" t="e">
        <f>TRUNC(L40*E40,2)</f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21</v>
      </c>
      <c r="B41" s="3" t="s">
        <v>61</v>
      </c>
      <c r="C41" s="3" t="s">
        <v>62</v>
      </c>
      <c r="D41" s="3" t="s">
        <v>63</v>
      </c>
      <c r="E41" s="3">
        <v>330</v>
      </c>
      <c r="F41" s="1" t="s">
        <v>26</v>
      </c>
      <c r="G41" s="1" t="s">
        <v>26</v>
      </c>
      <c r="H41" s="2" t="e">
        <f>F41+G41</f>
        <v>#VALUE!</v>
      </c>
      <c r="I41" s="5">
        <v>21.42</v>
      </c>
      <c r="J41" s="2" t="e">
        <f>F41+(I41/100*F41)</f>
        <v>#VALUE!</v>
      </c>
      <c r="K41" s="2" t="e">
        <f>G41+(I41/100*G41)</f>
        <v>#VALUE!</v>
      </c>
      <c r="L41" s="2" t="e">
        <f>TRUNC(J41+K41,2)</f>
        <v>#VALUE!</v>
      </c>
      <c r="M41" s="2" t="e">
        <f>TRUNC(IF((J41+K41), (J41/(J41+K41)*O41), 0),2)</f>
        <v>#VALUE!</v>
      </c>
      <c r="N41" s="2" t="e">
        <f>TRUNC(IF((J41+K41), (K41/(J41+K41)*O41), 0),2)</f>
        <v>#VALUE!</v>
      </c>
      <c r="O41" s="2" t="e">
        <f>TRUNC(L41*E41,2)</f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>
      <c r="N42" s="7" t="s">
        <v>56</v>
      </c>
      <c r="O42" s="8" t="e">
        <f>TRUNC(SUM(O37:O41),2)</f>
        <v>#VALUE!</v>
      </c>
    </row>
    <row r="43" spans="1:17">
      <c r="N43" s="7" t="s">
        <v>64</v>
      </c>
      <c r="O43" s="8" t="e">
        <f>TRUNC(SUM(O35,O42),2)</f>
        <v>#VALUE!</v>
      </c>
    </row>
    <row r="45" spans="1:17">
      <c r="A45" t="e">
        <f>CONCATENATE("Importa o presente valor total proposto em: ", TEXT(SUM(O35,O42), "R$ #.###,#0"))</f>
        <v>#VALUE!</v>
      </c>
    </row>
    <row r="47" spans="1:17">
      <c r="B47" s="9" t="s">
        <v>65</v>
      </c>
    </row>
    <row r="48" spans="1:17">
      <c r="B48" s="9" t="s">
        <v>66</v>
      </c>
    </row>
  </sheetData>
  <sheetProtection password="E889" sheet="1" objects="1" scenarios="1" selectLockedCells="1"/>
  <autoFilter ref="A18:Q41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8"/>
  <sheetViews>
    <sheetView topLeftCell="A25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67</v>
      </c>
      <c r="B6" s="17" t="s">
        <v>68</v>
      </c>
      <c r="C6" s="17"/>
      <c r="D6" s="17"/>
      <c r="H6" s="9" t="s">
        <v>75</v>
      </c>
    </row>
    <row r="7" spans="1:9">
      <c r="A7" s="10" t="s">
        <v>69</v>
      </c>
      <c r="B7" s="6"/>
    </row>
    <row r="8" spans="1:9">
      <c r="A8" s="10" t="s">
        <v>70</v>
      </c>
      <c r="B8" s="6"/>
    </row>
    <row r="9" spans="1:9">
      <c r="A9" s="10" t="s">
        <v>71</v>
      </c>
      <c r="B9" s="6"/>
      <c r="H9" s="12" t="s">
        <v>76</v>
      </c>
      <c r="I9" s="12" t="s">
        <v>77</v>
      </c>
    </row>
    <row r="10" spans="1:9">
      <c r="A10" s="10" t="s">
        <v>72</v>
      </c>
      <c r="B10" s="13" t="s">
        <v>26</v>
      </c>
      <c r="D10" s="10" t="s">
        <v>73</v>
      </c>
      <c r="E10" s="13" t="s">
        <v>26</v>
      </c>
      <c r="H10" s="13">
        <f>SUM(M:M)/O43</f>
        <v>0</v>
      </c>
      <c r="I10" s="13">
        <f>SUM(N:N)/O43</f>
        <v>1</v>
      </c>
    </row>
    <row r="11" spans="1:9">
      <c r="A11" s="10" t="s">
        <v>73</v>
      </c>
      <c r="B11" s="13">
        <v>0.21420000000000003</v>
      </c>
      <c r="D11" s="10" t="s">
        <v>74</v>
      </c>
      <c r="E11" s="13" t="s">
        <v>26</v>
      </c>
    </row>
    <row r="13" spans="1:9" ht="24.95" customHeight="1">
      <c r="A13" s="10" t="s">
        <v>4</v>
      </c>
      <c r="B13" s="18" t="s">
        <v>78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5500</v>
      </c>
      <c r="F20" s="2">
        <v>0</v>
      </c>
      <c r="G20" s="2">
        <v>32.6</v>
      </c>
      <c r="H20" s="2">
        <f t="shared" ref="H20:H34" si="0">F20+G20</f>
        <v>32.6</v>
      </c>
      <c r="I20" s="4">
        <v>21.42</v>
      </c>
      <c r="J20" s="2">
        <f t="shared" ref="J20:J34" si="1">F20+(I20/100*F20)</f>
        <v>0</v>
      </c>
      <c r="K20" s="2">
        <f t="shared" ref="K20:K34" si="2">G20+(I20/100*G20)</f>
        <v>39.582920000000001</v>
      </c>
      <c r="L20" s="2">
        <f t="shared" ref="L20:L34" si="3">TRUNC(J20+K20,2)</f>
        <v>39.58</v>
      </c>
      <c r="M20" s="2">
        <f t="shared" ref="M20:M34" si="4">TRUNC(IF((J20+K20), (J20/(J20+K20)*O20), 0),2)</f>
        <v>0</v>
      </c>
      <c r="N20" s="2">
        <f t="shared" ref="N20:N34" si="5">TRUNC(IF((J20+K20), (K20/(J20+K20)*O20), 0),2)</f>
        <v>217690</v>
      </c>
      <c r="O20" s="2">
        <f t="shared" ref="O20:O34" si="6">TRUNC(L20*E20,2)</f>
        <v>217690</v>
      </c>
      <c r="P20" s="3" t="str">
        <f>IF(O20&lt;=(Referencial!O20*1.05),"PREÇO VÁLIDO","PREÇO INVÁLIDO")</f>
        <v>PREÇO VÁLIDO</v>
      </c>
    </row>
    <row r="21" spans="1:17" ht="24.95" customHeight="1">
      <c r="A21" s="3" t="s">
        <v>21</v>
      </c>
      <c r="B21" s="3" t="s">
        <v>27</v>
      </c>
      <c r="C21" s="3" t="s">
        <v>28</v>
      </c>
      <c r="D21" s="3" t="s">
        <v>25</v>
      </c>
      <c r="E21" s="3">
        <v>5500</v>
      </c>
      <c r="F21" s="2">
        <v>0</v>
      </c>
      <c r="G21" s="2">
        <v>19.68</v>
      </c>
      <c r="H21" s="2">
        <f t="shared" si="0"/>
        <v>19.68</v>
      </c>
      <c r="I21" s="4">
        <v>21.42</v>
      </c>
      <c r="J21" s="2">
        <f t="shared" si="1"/>
        <v>0</v>
      </c>
      <c r="K21" s="2">
        <f t="shared" si="2"/>
        <v>23.895455999999999</v>
      </c>
      <c r="L21" s="2">
        <f t="shared" si="3"/>
        <v>23.89</v>
      </c>
      <c r="M21" s="2">
        <f t="shared" si="4"/>
        <v>0</v>
      </c>
      <c r="N21" s="2">
        <f t="shared" si="5"/>
        <v>131395</v>
      </c>
      <c r="O21" s="2">
        <f t="shared" si="6"/>
        <v>131395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21</v>
      </c>
      <c r="B22" s="3" t="s">
        <v>29</v>
      </c>
      <c r="C22" s="3" t="s">
        <v>30</v>
      </c>
      <c r="D22" s="3" t="s">
        <v>25</v>
      </c>
      <c r="E22" s="3">
        <v>5500</v>
      </c>
      <c r="F22" s="2">
        <v>0</v>
      </c>
      <c r="G22" s="2">
        <v>12.28</v>
      </c>
      <c r="H22" s="2">
        <f t="shared" si="0"/>
        <v>12.28</v>
      </c>
      <c r="I22" s="4">
        <v>21.42</v>
      </c>
      <c r="J22" s="2">
        <f t="shared" si="1"/>
        <v>0</v>
      </c>
      <c r="K22" s="2">
        <f t="shared" si="2"/>
        <v>14.910375999999999</v>
      </c>
      <c r="L22" s="2">
        <f t="shared" si="3"/>
        <v>14.91</v>
      </c>
      <c r="M22" s="2">
        <f t="shared" si="4"/>
        <v>0</v>
      </c>
      <c r="N22" s="2">
        <f t="shared" si="5"/>
        <v>82005</v>
      </c>
      <c r="O22" s="2">
        <f t="shared" si="6"/>
        <v>82005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21</v>
      </c>
      <c r="B23" s="3" t="s">
        <v>31</v>
      </c>
      <c r="C23" s="3" t="s">
        <v>32</v>
      </c>
      <c r="D23" s="3" t="s">
        <v>25</v>
      </c>
      <c r="E23" s="3">
        <v>5500</v>
      </c>
      <c r="F23" s="2">
        <v>0</v>
      </c>
      <c r="G23" s="2">
        <v>15.12</v>
      </c>
      <c r="H23" s="2">
        <f t="shared" si="0"/>
        <v>15.12</v>
      </c>
      <c r="I23" s="4">
        <v>21.42</v>
      </c>
      <c r="J23" s="2">
        <f t="shared" si="1"/>
        <v>0</v>
      </c>
      <c r="K23" s="2">
        <f t="shared" si="2"/>
        <v>18.358703999999999</v>
      </c>
      <c r="L23" s="2">
        <f t="shared" si="3"/>
        <v>18.350000000000001</v>
      </c>
      <c r="M23" s="2">
        <f t="shared" si="4"/>
        <v>0</v>
      </c>
      <c r="N23" s="2">
        <f t="shared" si="5"/>
        <v>100925</v>
      </c>
      <c r="O23" s="2">
        <f t="shared" si="6"/>
        <v>100925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21</v>
      </c>
      <c r="B24" s="3" t="s">
        <v>33</v>
      </c>
      <c r="C24" s="3" t="s">
        <v>34</v>
      </c>
      <c r="D24" s="3" t="s">
        <v>25</v>
      </c>
      <c r="E24" s="3">
        <v>5500</v>
      </c>
      <c r="F24" s="2">
        <v>0</v>
      </c>
      <c r="G24" s="2">
        <v>7.54</v>
      </c>
      <c r="H24" s="2">
        <f t="shared" si="0"/>
        <v>7.54</v>
      </c>
      <c r="I24" s="4">
        <v>21.42</v>
      </c>
      <c r="J24" s="2">
        <f t="shared" si="1"/>
        <v>0</v>
      </c>
      <c r="K24" s="2">
        <f t="shared" si="2"/>
        <v>9.155068</v>
      </c>
      <c r="L24" s="2">
        <f t="shared" si="3"/>
        <v>9.15</v>
      </c>
      <c r="M24" s="2">
        <f t="shared" si="4"/>
        <v>0</v>
      </c>
      <c r="N24" s="2">
        <f t="shared" si="5"/>
        <v>50325</v>
      </c>
      <c r="O24" s="2">
        <f t="shared" si="6"/>
        <v>50325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21</v>
      </c>
      <c r="B25" s="3" t="s">
        <v>35</v>
      </c>
      <c r="C25" s="3" t="s">
        <v>36</v>
      </c>
      <c r="D25" s="3" t="s">
        <v>25</v>
      </c>
      <c r="E25" s="3">
        <v>5500</v>
      </c>
      <c r="F25" s="2">
        <v>0</v>
      </c>
      <c r="G25" s="2">
        <v>3.82</v>
      </c>
      <c r="H25" s="2">
        <f t="shared" si="0"/>
        <v>3.82</v>
      </c>
      <c r="I25" s="4">
        <v>21.42</v>
      </c>
      <c r="J25" s="2">
        <f t="shared" si="1"/>
        <v>0</v>
      </c>
      <c r="K25" s="2">
        <f t="shared" si="2"/>
        <v>4.6382440000000003</v>
      </c>
      <c r="L25" s="2">
        <f t="shared" si="3"/>
        <v>4.63</v>
      </c>
      <c r="M25" s="2">
        <f t="shared" si="4"/>
        <v>0</v>
      </c>
      <c r="N25" s="2">
        <f t="shared" si="5"/>
        <v>25465</v>
      </c>
      <c r="O25" s="2">
        <f t="shared" si="6"/>
        <v>25465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21</v>
      </c>
      <c r="B26" s="3" t="s">
        <v>37</v>
      </c>
      <c r="C26" s="3" t="s">
        <v>38</v>
      </c>
      <c r="D26" s="3" t="s">
        <v>25</v>
      </c>
      <c r="E26" s="3">
        <v>5500</v>
      </c>
      <c r="F26" s="2">
        <v>0</v>
      </c>
      <c r="G26" s="2">
        <v>3.63</v>
      </c>
      <c r="H26" s="2">
        <f t="shared" si="0"/>
        <v>3.63</v>
      </c>
      <c r="I26" s="4">
        <v>21.42</v>
      </c>
      <c r="J26" s="2">
        <f t="shared" si="1"/>
        <v>0</v>
      </c>
      <c r="K26" s="2">
        <f t="shared" si="2"/>
        <v>4.407546</v>
      </c>
      <c r="L26" s="2">
        <f t="shared" si="3"/>
        <v>4.4000000000000004</v>
      </c>
      <c r="M26" s="2">
        <f t="shared" si="4"/>
        <v>0</v>
      </c>
      <c r="N26" s="2">
        <f t="shared" si="5"/>
        <v>24200</v>
      </c>
      <c r="O26" s="2">
        <f t="shared" si="6"/>
        <v>24200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21</v>
      </c>
      <c r="B27" s="3" t="s">
        <v>39</v>
      </c>
      <c r="C27" s="3" t="s">
        <v>40</v>
      </c>
      <c r="D27" s="3" t="s">
        <v>25</v>
      </c>
      <c r="E27" s="3">
        <v>5500</v>
      </c>
      <c r="F27" s="2">
        <v>0</v>
      </c>
      <c r="G27" s="2">
        <v>3.38</v>
      </c>
      <c r="H27" s="2">
        <f t="shared" si="0"/>
        <v>3.38</v>
      </c>
      <c r="I27" s="4">
        <v>21.42</v>
      </c>
      <c r="J27" s="2">
        <f t="shared" si="1"/>
        <v>0</v>
      </c>
      <c r="K27" s="2">
        <f t="shared" si="2"/>
        <v>4.1039960000000004</v>
      </c>
      <c r="L27" s="2">
        <f t="shared" si="3"/>
        <v>4.0999999999999996</v>
      </c>
      <c r="M27" s="2">
        <f t="shared" si="4"/>
        <v>0</v>
      </c>
      <c r="N27" s="2">
        <f t="shared" si="5"/>
        <v>22550</v>
      </c>
      <c r="O27" s="2">
        <f t="shared" si="6"/>
        <v>22550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 t="s">
        <v>41</v>
      </c>
      <c r="C28" s="3" t="s">
        <v>42</v>
      </c>
      <c r="D28" s="3" t="s">
        <v>25</v>
      </c>
      <c r="E28" s="3">
        <v>5500</v>
      </c>
      <c r="F28" s="2">
        <v>0</v>
      </c>
      <c r="G28" s="2">
        <v>5.35</v>
      </c>
      <c r="H28" s="2">
        <f t="shared" si="0"/>
        <v>5.35</v>
      </c>
      <c r="I28" s="4">
        <v>21.42</v>
      </c>
      <c r="J28" s="2">
        <f t="shared" si="1"/>
        <v>0</v>
      </c>
      <c r="K28" s="2">
        <f t="shared" si="2"/>
        <v>6.4959699999999998</v>
      </c>
      <c r="L28" s="2">
        <f t="shared" si="3"/>
        <v>6.49</v>
      </c>
      <c r="M28" s="2">
        <f t="shared" si="4"/>
        <v>0</v>
      </c>
      <c r="N28" s="2">
        <f t="shared" si="5"/>
        <v>35695</v>
      </c>
      <c r="O28" s="2">
        <f t="shared" si="6"/>
        <v>35695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 t="s">
        <v>43</v>
      </c>
      <c r="C29" s="3" t="s">
        <v>44</v>
      </c>
      <c r="D29" s="3" t="s">
        <v>25</v>
      </c>
      <c r="E29" s="3">
        <v>7200</v>
      </c>
      <c r="F29" s="2">
        <v>0</v>
      </c>
      <c r="G29" s="2">
        <v>2.99</v>
      </c>
      <c r="H29" s="2">
        <f t="shared" si="0"/>
        <v>2.99</v>
      </c>
      <c r="I29" s="4">
        <v>21.42</v>
      </c>
      <c r="J29" s="2">
        <f t="shared" si="1"/>
        <v>0</v>
      </c>
      <c r="K29" s="2">
        <f t="shared" si="2"/>
        <v>3.6304580000000004</v>
      </c>
      <c r="L29" s="2">
        <f t="shared" si="3"/>
        <v>3.63</v>
      </c>
      <c r="M29" s="2">
        <f t="shared" si="4"/>
        <v>0</v>
      </c>
      <c r="N29" s="2">
        <f t="shared" si="5"/>
        <v>26136</v>
      </c>
      <c r="O29" s="2">
        <f t="shared" si="6"/>
        <v>26136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21</v>
      </c>
      <c r="B30" s="3" t="s">
        <v>45</v>
      </c>
      <c r="C30" s="3" t="s">
        <v>46</v>
      </c>
      <c r="D30" s="3" t="s">
        <v>25</v>
      </c>
      <c r="E30" s="3">
        <v>3200</v>
      </c>
      <c r="F30" s="2">
        <v>0</v>
      </c>
      <c r="G30" s="2">
        <v>5.21</v>
      </c>
      <c r="H30" s="2">
        <f t="shared" si="0"/>
        <v>5.21</v>
      </c>
      <c r="I30" s="4">
        <v>21.42</v>
      </c>
      <c r="J30" s="2">
        <f t="shared" si="1"/>
        <v>0</v>
      </c>
      <c r="K30" s="2">
        <f t="shared" si="2"/>
        <v>6.3259819999999998</v>
      </c>
      <c r="L30" s="2">
        <f t="shared" si="3"/>
        <v>6.32</v>
      </c>
      <c r="M30" s="2">
        <f t="shared" si="4"/>
        <v>0</v>
      </c>
      <c r="N30" s="2">
        <f t="shared" si="5"/>
        <v>20224</v>
      </c>
      <c r="O30" s="2">
        <f t="shared" si="6"/>
        <v>20224</v>
      </c>
      <c r="P30" s="3" t="str">
        <f>IF(O30&lt;=(Referencial!O30*1.05),"PREÇO VÁLIDO","PREÇO INVÁLIDO")</f>
        <v>PREÇO VÁLIDO</v>
      </c>
    </row>
    <row r="31" spans="1:17" ht="24.95" customHeight="1">
      <c r="A31" s="3" t="s">
        <v>21</v>
      </c>
      <c r="B31" s="3" t="s">
        <v>47</v>
      </c>
      <c r="C31" s="3" t="s">
        <v>48</v>
      </c>
      <c r="D31" s="3" t="s">
        <v>25</v>
      </c>
      <c r="E31" s="3">
        <v>5500</v>
      </c>
      <c r="F31" s="2">
        <v>0</v>
      </c>
      <c r="G31" s="2">
        <v>5.21</v>
      </c>
      <c r="H31" s="2">
        <f t="shared" si="0"/>
        <v>5.21</v>
      </c>
      <c r="I31" s="4">
        <v>21.42</v>
      </c>
      <c r="J31" s="2">
        <f t="shared" si="1"/>
        <v>0</v>
      </c>
      <c r="K31" s="2">
        <f t="shared" si="2"/>
        <v>6.3259819999999998</v>
      </c>
      <c r="L31" s="2">
        <f t="shared" si="3"/>
        <v>6.32</v>
      </c>
      <c r="M31" s="2">
        <f t="shared" si="4"/>
        <v>0</v>
      </c>
      <c r="N31" s="2">
        <f t="shared" si="5"/>
        <v>34760</v>
      </c>
      <c r="O31" s="2">
        <f t="shared" si="6"/>
        <v>34760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21</v>
      </c>
      <c r="B32" s="3" t="s">
        <v>49</v>
      </c>
      <c r="C32" s="3" t="s">
        <v>50</v>
      </c>
      <c r="D32" s="3" t="s">
        <v>51</v>
      </c>
      <c r="E32" s="3">
        <v>1</v>
      </c>
      <c r="F32" s="2">
        <v>0</v>
      </c>
      <c r="G32" s="2">
        <v>27615.5</v>
      </c>
      <c r="H32" s="2">
        <f t="shared" si="0"/>
        <v>27615.5</v>
      </c>
      <c r="I32" s="4">
        <v>21.42</v>
      </c>
      <c r="J32" s="2">
        <f t="shared" si="1"/>
        <v>0</v>
      </c>
      <c r="K32" s="2">
        <f t="shared" si="2"/>
        <v>33530.740100000003</v>
      </c>
      <c r="L32" s="2">
        <f t="shared" si="3"/>
        <v>33530.74</v>
      </c>
      <c r="M32" s="2">
        <f t="shared" si="4"/>
        <v>0</v>
      </c>
      <c r="N32" s="2">
        <f t="shared" si="5"/>
        <v>33530.74</v>
      </c>
      <c r="O32" s="2">
        <f t="shared" si="6"/>
        <v>33530.74</v>
      </c>
      <c r="P32" s="3" t="str">
        <f>IF(O32&lt;=(Referencial!O32*1.05),"PREÇO VÁLIDO","PREÇO INVÁLIDO")</f>
        <v>PREÇO VÁLIDO</v>
      </c>
    </row>
    <row r="33" spans="1:17" ht="24.95" customHeight="1">
      <c r="A33" s="3" t="s">
        <v>21</v>
      </c>
      <c r="B33" s="3" t="s">
        <v>52</v>
      </c>
      <c r="C33" s="3" t="s">
        <v>53</v>
      </c>
      <c r="D33" s="3" t="s">
        <v>25</v>
      </c>
      <c r="E33" s="3">
        <v>5500</v>
      </c>
      <c r="F33" s="2">
        <v>0</v>
      </c>
      <c r="G33" s="2">
        <v>6.73</v>
      </c>
      <c r="H33" s="2">
        <f t="shared" si="0"/>
        <v>6.73</v>
      </c>
      <c r="I33" s="4">
        <v>21.42</v>
      </c>
      <c r="J33" s="2">
        <f t="shared" si="1"/>
        <v>0</v>
      </c>
      <c r="K33" s="2">
        <f t="shared" si="2"/>
        <v>8.1715660000000003</v>
      </c>
      <c r="L33" s="2">
        <f t="shared" si="3"/>
        <v>8.17</v>
      </c>
      <c r="M33" s="2">
        <f t="shared" si="4"/>
        <v>0</v>
      </c>
      <c r="N33" s="2">
        <f t="shared" si="5"/>
        <v>44935</v>
      </c>
      <c r="O33" s="2">
        <f t="shared" si="6"/>
        <v>44935</v>
      </c>
      <c r="P33" s="3" t="str">
        <f>IF(O33&lt;=(Referencial!O33*1.05),"PREÇO VÁLIDO","PREÇO INVÁLIDO")</f>
        <v>PREÇO VÁLIDO</v>
      </c>
    </row>
    <row r="34" spans="1:17" ht="24.95" customHeight="1">
      <c r="A34" s="3" t="s">
        <v>21</v>
      </c>
      <c r="B34" s="3" t="s">
        <v>54</v>
      </c>
      <c r="C34" s="3" t="s">
        <v>55</v>
      </c>
      <c r="D34" s="3" t="s">
        <v>25</v>
      </c>
      <c r="E34" s="3">
        <v>7200</v>
      </c>
      <c r="F34" s="2">
        <v>0</v>
      </c>
      <c r="G34" s="2">
        <v>1.24</v>
      </c>
      <c r="H34" s="2">
        <f t="shared" si="0"/>
        <v>1.24</v>
      </c>
      <c r="I34" s="4">
        <v>21.42</v>
      </c>
      <c r="J34" s="2">
        <f t="shared" si="1"/>
        <v>0</v>
      </c>
      <c r="K34" s="2">
        <f t="shared" si="2"/>
        <v>1.5056080000000001</v>
      </c>
      <c r="L34" s="2">
        <f t="shared" si="3"/>
        <v>1.5</v>
      </c>
      <c r="M34" s="2">
        <f t="shared" si="4"/>
        <v>0</v>
      </c>
      <c r="N34" s="2">
        <f t="shared" si="5"/>
        <v>10800</v>
      </c>
      <c r="O34" s="2">
        <f t="shared" si="6"/>
        <v>10800</v>
      </c>
      <c r="P34" s="3" t="str">
        <f>IF(O34&lt;=(Referencial!O34*1.05),"PREÇO VÁLIDO","PREÇO INVÁLIDO")</f>
        <v>PREÇO VÁLIDO</v>
      </c>
    </row>
    <row r="35" spans="1:17">
      <c r="N35" s="7" t="s">
        <v>56</v>
      </c>
      <c r="O35" s="8">
        <f>TRUNC(SUM(O17:O34),2)</f>
        <v>860635.74</v>
      </c>
    </row>
    <row r="37" spans="1:17">
      <c r="A37" s="9" t="s">
        <v>57</v>
      </c>
    </row>
    <row r="38" spans="1:17">
      <c r="A38" s="11" t="s">
        <v>4</v>
      </c>
      <c r="B38" s="11" t="s">
        <v>5</v>
      </c>
      <c r="C38" s="11" t="s">
        <v>6</v>
      </c>
      <c r="D38" s="11" t="s">
        <v>7</v>
      </c>
      <c r="E38" s="11" t="s">
        <v>8</v>
      </c>
      <c r="F38" s="11" t="s">
        <v>9</v>
      </c>
      <c r="G38" s="11" t="s">
        <v>10</v>
      </c>
      <c r="H38" s="11" t="s">
        <v>12</v>
      </c>
      <c r="I38" s="11" t="s">
        <v>13</v>
      </c>
      <c r="J38" s="11" t="s">
        <v>14</v>
      </c>
      <c r="K38" s="11" t="s">
        <v>15</v>
      </c>
      <c r="L38" s="11" t="s">
        <v>11</v>
      </c>
      <c r="M38" s="11" t="s">
        <v>16</v>
      </c>
      <c r="N38" s="11" t="s">
        <v>17</v>
      </c>
      <c r="O38" s="11" t="s">
        <v>18</v>
      </c>
      <c r="P38" s="11" t="s">
        <v>19</v>
      </c>
      <c r="Q38" s="11" t="s">
        <v>20</v>
      </c>
    </row>
    <row r="39" spans="1:17" ht="24.95" customHeight="1">
      <c r="A39" s="3" t="s">
        <v>21</v>
      </c>
      <c r="B39" s="3"/>
      <c r="C39" s="3" t="s">
        <v>58</v>
      </c>
      <c r="D39" s="3"/>
      <c r="E39" s="3">
        <v>0</v>
      </c>
      <c r="F39" s="2"/>
      <c r="G39" s="2"/>
      <c r="H39" s="3"/>
      <c r="I39" s="4"/>
      <c r="J39" s="3"/>
      <c r="K39" s="3"/>
      <c r="L39" s="3"/>
      <c r="M39" s="3"/>
      <c r="N39" s="3"/>
      <c r="O39" s="3"/>
      <c r="P39" s="3"/>
    </row>
    <row r="40" spans="1:17" ht="24.95" customHeight="1">
      <c r="A40" s="3" t="s">
        <v>21</v>
      </c>
      <c r="B40" s="3" t="s">
        <v>59</v>
      </c>
      <c r="C40" s="3" t="s">
        <v>60</v>
      </c>
      <c r="D40" s="3" t="s">
        <v>51</v>
      </c>
      <c r="E40" s="3">
        <v>1</v>
      </c>
      <c r="F40" s="2">
        <v>0</v>
      </c>
      <c r="G40" s="2">
        <v>5036.58</v>
      </c>
      <c r="H40" s="2">
        <f>F40+G40</f>
        <v>5036.58</v>
      </c>
      <c r="I40" s="4">
        <v>21.42</v>
      </c>
      <c r="J40" s="2">
        <f>F40+(I40/100*F40)</f>
        <v>0</v>
      </c>
      <c r="K40" s="2">
        <f>G40+(I40/100*G40)</f>
        <v>6115.4154360000002</v>
      </c>
      <c r="L40" s="2">
        <f>TRUNC(J40+K40,2)</f>
        <v>6115.41</v>
      </c>
      <c r="M40" s="2">
        <f>TRUNC(IF((J40+K40), (J40/(J40+K40)*O40), 0),2)</f>
        <v>0</v>
      </c>
      <c r="N40" s="2">
        <f>TRUNC(IF((J40+K40), (K40/(J40+K40)*O40), 0),2)</f>
        <v>6115.41</v>
      </c>
      <c r="O40" s="2">
        <f>TRUNC(L40*E40,2)</f>
        <v>6115.41</v>
      </c>
      <c r="P40" s="3" t="str">
        <f>IF(O40&lt;=(Referencial!O40*1.05),"PREÇO VÁLIDO","PREÇO INVÁLIDO")</f>
        <v>PREÇO VÁLIDO</v>
      </c>
    </row>
    <row r="41" spans="1:17" ht="24.95" customHeight="1">
      <c r="A41" s="3" t="s">
        <v>21</v>
      </c>
      <c r="B41" s="3" t="s">
        <v>61</v>
      </c>
      <c r="C41" s="3" t="s">
        <v>62</v>
      </c>
      <c r="D41" s="3" t="s">
        <v>63</v>
      </c>
      <c r="E41" s="3">
        <v>330</v>
      </c>
      <c r="F41" s="2">
        <v>0</v>
      </c>
      <c r="G41" s="2">
        <v>110.32</v>
      </c>
      <c r="H41" s="2">
        <f>F41+G41</f>
        <v>110.32</v>
      </c>
      <c r="I41" s="4">
        <v>21.42</v>
      </c>
      <c r="J41" s="2">
        <f>F41+(I41/100*F41)</f>
        <v>0</v>
      </c>
      <c r="K41" s="2">
        <f>G41+(I41/100*G41)</f>
        <v>133.95054399999998</v>
      </c>
      <c r="L41" s="2">
        <f>TRUNC(J41+K41,2)</f>
        <v>133.94999999999999</v>
      </c>
      <c r="M41" s="2">
        <f>TRUNC(IF((J41+K41), (J41/(J41+K41)*O41), 0),2)</f>
        <v>0</v>
      </c>
      <c r="N41" s="2">
        <f>TRUNC(IF((J41+K41), (K41/(J41+K41)*O41), 0),2)</f>
        <v>44203.5</v>
      </c>
      <c r="O41" s="2">
        <f>TRUNC(L41*E41,2)</f>
        <v>44203.5</v>
      </c>
      <c r="P41" s="3" t="str">
        <f>IF(O41&lt;=(Referencial!O41*1.05),"PREÇO VÁLIDO","PREÇO INVÁLIDO")</f>
        <v>PREÇO VÁLIDO</v>
      </c>
    </row>
    <row r="42" spans="1:17">
      <c r="N42" s="7" t="s">
        <v>56</v>
      </c>
      <c r="O42" s="8">
        <f>TRUNC(SUM(O37:O41),2)</f>
        <v>50318.91</v>
      </c>
    </row>
    <row r="43" spans="1:17">
      <c r="N43" s="7" t="s">
        <v>64</v>
      </c>
      <c r="O43" s="8">
        <f>TRUNC(SUM(O35,O42),2)</f>
        <v>910954.65</v>
      </c>
    </row>
    <row r="45" spans="1:17">
      <c r="A45" t="str">
        <f>CONCATENATE("Importa o presente valor total proposto em: ", TEXT(SUM(O35,O42), "R$ #.###,#0"))</f>
        <v>Importa o presente valor total proposto em: R$ 910.954,65</v>
      </c>
    </row>
    <row r="47" spans="1:17">
      <c r="B47" s="9" t="s">
        <v>65</v>
      </c>
    </row>
    <row r="48" spans="1:17">
      <c r="B48" s="9" t="s">
        <v>66</v>
      </c>
    </row>
  </sheetData>
  <sheetProtection password="E889" sheet="1" objects="1" scenarios="1" selectLockedCells="1"/>
  <autoFilter ref="A18:Q41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ELIANA DOROTEA PORTO VELHO STOPPELLI</cp:lastModifiedBy>
  <dcterms:created xsi:type="dcterms:W3CDTF">2026-08-05T20:21:43Z</dcterms:created>
  <dcterms:modified xsi:type="dcterms:W3CDTF">2026-08-05T20:23:39Z</dcterms:modified>
</cp:coreProperties>
</file>