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929"/>
  <workbookPr filterPrivacy="1"/>
  <xr:revisionPtr revIDLastSave="0" documentId="13_ncr:1_{8263DD4C-4307-4D7F-A9E5-2D4B1FC8CE0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MAPA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12" i="1" l="1"/>
  <c r="N12" i="1"/>
  <c r="M12" i="1"/>
  <c r="L12" i="1"/>
  <c r="K12" i="1"/>
  <c r="J12" i="1"/>
  <c r="I12" i="1"/>
  <c r="H12" i="1"/>
  <c r="G12" i="1"/>
  <c r="Q11" i="1"/>
  <c r="O11" i="1"/>
  <c r="N11" i="1"/>
  <c r="M11" i="1"/>
  <c r="L11" i="1"/>
  <c r="K11" i="1"/>
  <c r="J11" i="1"/>
  <c r="I11" i="1"/>
  <c r="H11" i="1"/>
  <c r="G11" i="1"/>
  <c r="Q10" i="1"/>
  <c r="O10" i="1"/>
  <c r="N10" i="1"/>
  <c r="M10" i="1"/>
  <c r="L10" i="1"/>
  <c r="K10" i="1"/>
  <c r="J10" i="1"/>
  <c r="I10" i="1"/>
  <c r="H10" i="1"/>
  <c r="G10" i="1"/>
  <c r="Q9" i="1"/>
  <c r="O9" i="1"/>
  <c r="N9" i="1"/>
  <c r="M9" i="1"/>
  <c r="L9" i="1"/>
  <c r="K9" i="1"/>
  <c r="J9" i="1"/>
  <c r="I9" i="1"/>
  <c r="H9" i="1"/>
  <c r="G9" i="1"/>
  <c r="Q8" i="1"/>
  <c r="O8" i="1"/>
  <c r="N8" i="1"/>
  <c r="M8" i="1"/>
  <c r="L8" i="1"/>
  <c r="K8" i="1"/>
  <c r="J8" i="1"/>
  <c r="I8" i="1"/>
  <c r="H8" i="1"/>
  <c r="G8" i="1"/>
  <c r="Q7" i="1"/>
  <c r="O7" i="1"/>
  <c r="N7" i="1"/>
  <c r="M7" i="1"/>
  <c r="L7" i="1"/>
  <c r="K7" i="1"/>
  <c r="J7" i="1"/>
  <c r="I7" i="1"/>
  <c r="H7" i="1"/>
  <c r="G7" i="1"/>
  <c r="Q6" i="1"/>
  <c r="O6" i="1"/>
  <c r="N6" i="1"/>
  <c r="M6" i="1"/>
  <c r="L6" i="1"/>
  <c r="K6" i="1"/>
  <c r="J6" i="1"/>
  <c r="I6" i="1"/>
  <c r="H6" i="1"/>
  <c r="G6" i="1"/>
  <c r="Q12" i="1" l="1"/>
</calcChain>
</file>

<file path=xl/sharedStrings.xml><?xml version="1.0" encoding="utf-8"?>
<sst xmlns="http://schemas.openxmlformats.org/spreadsheetml/2006/main" count="46" uniqueCount="35">
  <si>
    <t>MAPA DE APURAÇÃO DE PREÇOS</t>
  </si>
  <si>
    <t>DATA</t>
  </si>
  <si>
    <t>OBJETO</t>
  </si>
  <si>
    <t>VALOR TOTAL</t>
  </si>
  <si>
    <t>14/04/2026</t>
  </si>
  <si>
    <t>Aquisição de uniformes destinados aos apenados que prestam serviços junto a Secretaria de Obras.</t>
  </si>
  <si>
    <t>ANEXO</t>
  </si>
  <si>
    <t>LOTE</t>
  </si>
  <si>
    <t>ITEM</t>
  </si>
  <si>
    <t>PRODUTO / SERVIÇO</t>
  </si>
  <si>
    <t>UNIDADE</t>
  </si>
  <si>
    <t>QTDE.</t>
  </si>
  <si>
    <t>SIMILARES</t>
  </si>
  <si>
    <t>LICITANET</t>
  </si>
  <si>
    <t>PORTAL DE COMPRAS</t>
  </si>
  <si>
    <t>BLL</t>
  </si>
  <si>
    <t>PNCP</t>
  </si>
  <si>
    <t>TCE PR</t>
  </si>
  <si>
    <t>BNC</t>
  </si>
  <si>
    <t>TCE SC</t>
  </si>
  <si>
    <t>KILTER UNIFORMES LTDA</t>
  </si>
  <si>
    <t>MÉDIA ARITMÉTICA</t>
  </si>
  <si>
    <t>TOTAL</t>
  </si>
  <si>
    <t>ANEXO I - LOTE 001 - Aquisição de uniformes destinados aos apenados que prestam serviços junto a Secretaria de Obras.</t>
  </si>
  <si>
    <t>I</t>
  </si>
  <si>
    <t>CAMISETA MANGA CURTA, meia malha PV, composição do tecido 65% poliéster 35% viscose, gramatura mínima 165 gramas/m², na Cor Verde Turquesa, próximo ao Pantone 15-5519 turquoise. Com ribana de espessura de 2cme tendo na composição no mínimo 3% de elastano. Com etiqueta de identificação contendo: Nome e CNPJ da empresa, tipo de tecido (%), tamanho, e instruções de lavagem. Aplicação de LOGOTIPOS: Lado esquerdo do tórax bordado o brasão da prefeitura de ‘SANTA CECÍLIA’, e bordado na parte superior costas a escrita “PREFEITURA MUNICIPAL” em arco, e a palavra “SANTA CECILIA” abaixo do arco. TAMANHOS DISPONIBILIZADOS: P, M, G, GG, G1, G2, G3. CONFORME SOLICITAÇÃO FUTURA.</t>
  </si>
  <si>
    <t>Blusa de Frio Moletom Flanelado; Liso; Gola Redonda; Costuras Reforçadas; Composição: 75% algodão e 25% poliéster; Elástico de 4cm na cintura separado do mesmo tecido do moletom; Punho separado do mesmo tecido do moletom com elástico de 4cm; Cor Verde Turquesa, próximo ao Pantone 15-5519 turquoise. Aplicação de LOGOTIPOS: Lado esquerdo do tórax bordado o brasão da prefeitura de “SANTA CECÍLIA”, e bordado na parte superior costas a escrita “PREFEITURA MUNICIPAL” em arco, e a palavra “SANTA CECÍLIA” abaixo do arco. TAMANHOS DISPONIBILIZADOS: P, M, G, GG, G1, G2, G3. CONFORME SOLICITAÇÃO FUTURA.</t>
  </si>
  <si>
    <t>CALÇA MOLETOM FLANELADA TÉRMICA BAIXA TEMPERATURE VELPER, (ALGODÃO E POLIÉSTER) FELPADO, ELASTIC NA CINTURA, PUNHO NA BARRA EM SUEDINE. COMPOSIÇÃO DE: 70% ALGODÃO 30% POLIÉSTER, 250 G/M². COR VERDE TURQUESA, PRÓXIMO AO PANTONE 15-5519 TURQUOISE. APLICAÇÃO DE LOGOTIPOS: PARTE SUPERIOR FRONTAL PERNA ESQUERDA BORDADO O BRASÃO DA PREFEITURA DE SANTA CECÍLIA. TAMANHOS DISPONIBILIZADOS: P, M, G, GG, G1, G2, G3. CONFORME SOLICITAÇÃO FUTURA.</t>
  </si>
  <si>
    <t>BERMUDA DE MOLETOM, composição do tecido 75% algodão 25% poliéster, gramatura mínima 300 gramas/m², na cor VERDE pantone n° 15-5519 TCX. Fabricado em tecido “careca”. Com elástico na cintura de 4cm. Costura na catraca com 4 agulhas. TAMANHOS DISPONIBILIZADOS: P, M, G, GG, G1, G2, G3. CONFORME SOLICITAÇÃO FUTURA. .</t>
  </si>
  <si>
    <t>CAMISETA MANGA LONGA, meia malha PV, composição do tecido 65% poliéster 35% viscose, gramatura mínima 165 gramas/m², na cor VERDE pantone n° 15-5519 TCX. Com ribana de espessura de 2cm e tendo na composição no mínimo 3% de elastano. Com etiqueta de identificação contendo: Nome e CNPJ da empresa, tipo de tecido (%), tamanho, e instruções de lavagem. Aplicação de LOGOTIPOS: Lado esquerdo do tórax bordado o brasão da prefeitura de ‘SANTA CECÍLIA’, e bordado na parte superior costas a escrita “PREFEITURA MUNICIPAL” em arco, e a palavra “SANTA CECILIA” abaixo do arco. TAMANHOS DISPONIBILIZADOS: P, M, G, GG, G1, G2, G3. CONFORME SOLICITAÇÃO FUTURA.</t>
  </si>
  <si>
    <t>JAQUETA EM NYLON IMPERMEÁVEL Jaqueta em tecido Nylon impermeável; Forrada em metalassê reforçado e acolchoado de fibra; Cor Verde Turquesa, próximo ao Pantone 15-5519 turquoise; Frente com zíper até a gola; Capuz removível com zíper; Zíper vislon destacável reforçado (trator) na cor da jaqueta, com aba corta vento; Mangas com punho separado do mesmo tecido da jaqueta com elástico de 4cm; 02 (dois) bolsos frontais na parte inferior com abertura em diagonal com lapela; 01 (um) bolso interno no peito; Aplicação de LOGOTIPOS: Lado esquerdo do tórax bordado o brasão da prefeitura de ‘SANTA CECÍLIA”, e bordado na parte superior costas a escrita “PREFEITURA MUNICIPAL” em arco, e a palavra “SANTA CECÍLIA” abaixo do arco.TAMANHOS DISPONIBILIZADOS: P, M, G, GG, G1, G2, G3. CONFORME SOLICITAÇÃO FUTURA.</t>
  </si>
  <si>
    <t>VALOR TOTAL DO LOTE</t>
  </si>
  <si>
    <t>/////</t>
  </si>
  <si>
    <t/>
  </si>
  <si>
    <t>VALOR 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</si>
</sst>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&quot;R$ &quot;#,##0.00;[Red]\-&quot;R$ &quot;#,##0.00"/>
    <numFmt numFmtId="165" formatCode="&quot;R$&quot;\ #,##0.00"/>
  </numFmts>
  <fonts count="4" x14ac:knownFonts="1">
    <font>
      <sz val="11"/>
      <color theme="1"/>
      <name val="Calibri"/>
      <family val="2"/>
      <scheme val="minor"/>
    </font>
    <font>
      <sz val="8"/>
      <name val="Calibri"/>
      <family val="2"/>
    </font>
    <font>
      <b/>
      <sz val="8"/>
      <name val="Calibri"/>
      <family val="2"/>
    </font>
    <font>
      <b/>
      <sz val="12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auto="1"/>
        <bgColor auto="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0" fontId="2" fillId="0" borderId="0" xfId="0" applyFont="1"/>
    <xf numFmtId="0" fontId="1" fillId="0" borderId="1" xfId="0" applyFont="1" applyBorder="1" applyAlignment="1">
      <alignment horizontal="center" vertical="center" textRotation="90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4" fontId="1" fillId="2" borderId="1" xfId="0" applyNumberFormat="1" applyFont="1" applyFill="1" applyBorder="1" applyAlignment="1">
      <alignment horizontal="right" vertical="center" wrapText="1"/>
    </xf>
    <xf numFmtId="165" fontId="1" fillId="0" borderId="1" xfId="0" applyNumberFormat="1" applyFont="1" applyBorder="1" applyAlignment="1">
      <alignment horizontal="right" vertical="center" wrapText="1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1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164" fontId="2" fillId="0" borderId="0" xfId="0" applyNumberFormat="1" applyFont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right" vertical="center" wrapText="1"/>
    </xf>
    <xf numFmtId="0" fontId="1" fillId="0" borderId="0" xfId="0" applyFont="1" applyAlignment="1">
      <alignment horizontal="right" vertical="center" wrapText="1"/>
    </xf>
    <xf numFmtId="164" fontId="3" fillId="0" borderId="0" xfId="0" applyNumberFormat="1" applyFont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13"/>
  <sheetViews>
    <sheetView showGridLines="0" tabSelected="1" workbookViewId="0">
      <selection activeCell="T6" sqref="T6"/>
    </sheetView>
  </sheetViews>
  <sheetFormatPr defaultRowHeight="15" x14ac:dyDescent="0.25"/>
  <cols>
    <col min="1" max="3" width="3" style="1" customWidth="1"/>
    <col min="4" max="4" width="60" style="1" customWidth="1"/>
    <col min="5" max="5" width="10" style="1" customWidth="1"/>
    <col min="6" max="15" width="8" style="1" customWidth="1"/>
    <col min="16" max="16" width="10" style="1" customWidth="1"/>
    <col min="17" max="17" width="12" style="1" customWidth="1"/>
  </cols>
  <sheetData>
    <row r="1" spans="1:17" s="2" customFormat="1" ht="11.25" x14ac:dyDescent="0.25">
      <c r="A1" s="11" t="s">
        <v>0</v>
      </c>
      <c r="B1" s="11"/>
      <c r="C1" s="11"/>
      <c r="D1" s="11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</row>
    <row r="2" spans="1:17" x14ac:dyDescent="0.25">
      <c r="A2" s="12" t="s">
        <v>1</v>
      </c>
      <c r="B2" s="12"/>
      <c r="C2" s="12"/>
      <c r="D2" s="13" t="s">
        <v>2</v>
      </c>
      <c r="E2" s="13"/>
      <c r="F2" s="13"/>
      <c r="G2" s="13"/>
      <c r="H2" s="13"/>
      <c r="I2" s="13"/>
      <c r="J2" s="13"/>
      <c r="K2" s="13"/>
      <c r="L2" s="13"/>
      <c r="M2" s="13"/>
      <c r="N2" s="13"/>
      <c r="O2" s="13"/>
      <c r="P2" s="12" t="s">
        <v>3</v>
      </c>
      <c r="Q2" s="12"/>
    </row>
    <row r="3" spans="1:17" s="3" customFormat="1" ht="11.25" x14ac:dyDescent="0.2">
      <c r="A3" s="11" t="s">
        <v>4</v>
      </c>
      <c r="B3" s="11"/>
      <c r="C3" s="11"/>
      <c r="D3" s="14" t="s">
        <v>5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5"/>
      <c r="Q3" s="15"/>
    </row>
    <row r="4" spans="1:17" ht="69.95" customHeight="1" x14ac:dyDescent="0.25">
      <c r="A4" s="4" t="s">
        <v>6</v>
      </c>
      <c r="B4" s="4" t="s">
        <v>7</v>
      </c>
      <c r="C4" s="4" t="s">
        <v>8</v>
      </c>
      <c r="D4" s="5" t="s">
        <v>9</v>
      </c>
      <c r="E4" s="5" t="s">
        <v>10</v>
      </c>
      <c r="F4" s="5" t="s">
        <v>11</v>
      </c>
      <c r="G4" s="4" t="s">
        <v>12</v>
      </c>
      <c r="H4" s="4" t="s">
        <v>13</v>
      </c>
      <c r="I4" s="4" t="s">
        <v>14</v>
      </c>
      <c r="J4" s="4" t="s">
        <v>15</v>
      </c>
      <c r="K4" s="4" t="s">
        <v>16</v>
      </c>
      <c r="L4" s="4" t="s">
        <v>17</v>
      </c>
      <c r="M4" s="4" t="s">
        <v>18</v>
      </c>
      <c r="N4" s="4" t="s">
        <v>19</v>
      </c>
      <c r="O4" s="4" t="s">
        <v>20</v>
      </c>
      <c r="P4" s="5" t="s">
        <v>21</v>
      </c>
      <c r="Q4" s="5" t="s">
        <v>22</v>
      </c>
    </row>
    <row r="5" spans="1:17" x14ac:dyDescent="0.25">
      <c r="A5" s="16" t="s">
        <v>23</v>
      </c>
      <c r="B5" s="16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</row>
    <row r="6" spans="1:17" ht="101.25" x14ac:dyDescent="0.25">
      <c r="A6" s="5" t="s">
        <v>24</v>
      </c>
      <c r="B6" s="5">
        <v>1</v>
      </c>
      <c r="C6" s="5">
        <v>1</v>
      </c>
      <c r="D6" s="6" t="s">
        <v>25</v>
      </c>
      <c r="E6" s="5" t="s">
        <v>10</v>
      </c>
      <c r="F6" s="7">
        <v>80</v>
      </c>
      <c r="G6" s="8" t="str">
        <f>"/////"</f>
        <v>/////</v>
      </c>
      <c r="H6" s="8" t="str">
        <f>"/////"</f>
        <v>/////</v>
      </c>
      <c r="I6" s="9">
        <f>23</f>
        <v>23</v>
      </c>
      <c r="J6" s="9">
        <f>39.99</f>
        <v>39.99</v>
      </c>
      <c r="K6" s="8" t="str">
        <f>"/////"</f>
        <v>/////</v>
      </c>
      <c r="L6" s="8" t="str">
        <f>"/////"</f>
        <v>/////</v>
      </c>
      <c r="M6" s="8" t="str">
        <f>"/////"</f>
        <v>/////</v>
      </c>
      <c r="N6" s="9">
        <f>50</f>
        <v>50</v>
      </c>
      <c r="O6" s="8" t="str">
        <f>"/////"</f>
        <v>/////</v>
      </c>
      <c r="P6" s="8">
        <v>37.659999999999997</v>
      </c>
      <c r="Q6" s="10">
        <f t="shared" ref="Q6:Q11" si="0">SUM(IF(ISERROR(F6*ROUND(P6,2)),0,F6*ROUND(P6,2)))</f>
        <v>3012.7999999999997</v>
      </c>
    </row>
    <row r="7" spans="1:17" ht="90" x14ac:dyDescent="0.25">
      <c r="A7" s="5" t="s">
        <v>24</v>
      </c>
      <c r="B7" s="5">
        <v>1</v>
      </c>
      <c r="C7" s="5">
        <v>2</v>
      </c>
      <c r="D7" s="6" t="s">
        <v>26</v>
      </c>
      <c r="E7" s="5" t="s">
        <v>10</v>
      </c>
      <c r="F7" s="7">
        <v>80</v>
      </c>
      <c r="G7" s="9">
        <f>77.8</f>
        <v>77.8</v>
      </c>
      <c r="H7" s="8" t="str">
        <f>"/////"</f>
        <v>/////</v>
      </c>
      <c r="I7" s="8" t="str">
        <f>"/////"</f>
        <v>/////</v>
      </c>
      <c r="J7" s="9">
        <f>64</f>
        <v>64</v>
      </c>
      <c r="K7" s="9">
        <f>172</f>
        <v>172</v>
      </c>
      <c r="L7" s="8" t="str">
        <f>"/////"</f>
        <v>/////</v>
      </c>
      <c r="M7" s="8" t="str">
        <f>"/////"</f>
        <v>/////</v>
      </c>
      <c r="N7" s="9">
        <f>59.8</f>
        <v>59.8</v>
      </c>
      <c r="O7" s="8" t="str">
        <f>"/////"</f>
        <v>/////</v>
      </c>
      <c r="P7" s="8">
        <v>93.4</v>
      </c>
      <c r="Q7" s="10">
        <f t="shared" si="0"/>
        <v>7472</v>
      </c>
    </row>
    <row r="8" spans="1:17" ht="67.5" x14ac:dyDescent="0.25">
      <c r="A8" s="5" t="s">
        <v>24</v>
      </c>
      <c r="B8" s="5">
        <v>1</v>
      </c>
      <c r="C8" s="5">
        <v>3</v>
      </c>
      <c r="D8" s="6" t="s">
        <v>27</v>
      </c>
      <c r="E8" s="5" t="s">
        <v>10</v>
      </c>
      <c r="F8" s="7">
        <v>80</v>
      </c>
      <c r="G8" s="8" t="str">
        <f>"/////"</f>
        <v>/////</v>
      </c>
      <c r="H8" s="8" t="str">
        <f>"/////"</f>
        <v>/////</v>
      </c>
      <c r="I8" s="8" t="str">
        <f>"/////"</f>
        <v>/////</v>
      </c>
      <c r="J8" s="9">
        <f>100</f>
        <v>100</v>
      </c>
      <c r="K8" s="8" t="str">
        <f>"/////"</f>
        <v>/////</v>
      </c>
      <c r="L8" s="8" t="str">
        <f>"/////"</f>
        <v>/////</v>
      </c>
      <c r="M8" s="9">
        <f>72.4</f>
        <v>72.400000000000006</v>
      </c>
      <c r="N8" s="9">
        <f>70</f>
        <v>70</v>
      </c>
      <c r="O8" s="8" t="str">
        <f>"/////"</f>
        <v>/////</v>
      </c>
      <c r="P8" s="8">
        <v>80.8</v>
      </c>
      <c r="Q8" s="10">
        <f t="shared" si="0"/>
        <v>6464</v>
      </c>
    </row>
    <row r="9" spans="1:17" ht="56.25" x14ac:dyDescent="0.25">
      <c r="A9" s="5" t="s">
        <v>24</v>
      </c>
      <c r="B9" s="5">
        <v>1</v>
      </c>
      <c r="C9" s="5">
        <v>4</v>
      </c>
      <c r="D9" s="6" t="s">
        <v>28</v>
      </c>
      <c r="E9" s="5" t="s">
        <v>10</v>
      </c>
      <c r="F9" s="7">
        <v>80</v>
      </c>
      <c r="G9" s="8" t="str">
        <f>"/////"</f>
        <v>/////</v>
      </c>
      <c r="H9" s="9">
        <f>37</f>
        <v>37</v>
      </c>
      <c r="I9" s="8" t="str">
        <f>"/////"</f>
        <v>/////</v>
      </c>
      <c r="J9" s="8" t="str">
        <f>"/////"</f>
        <v>/////</v>
      </c>
      <c r="K9" s="9">
        <f>57.51</f>
        <v>57.51</v>
      </c>
      <c r="L9" s="8" t="str">
        <f>"/////"</f>
        <v>/////</v>
      </c>
      <c r="M9" s="8" t="str">
        <f>"/////"</f>
        <v>/////</v>
      </c>
      <c r="N9" s="8" t="str">
        <f>"/////"</f>
        <v>/////</v>
      </c>
      <c r="O9" s="8">
        <f>54.5</f>
        <v>54.5</v>
      </c>
      <c r="P9" s="8">
        <v>49.67</v>
      </c>
      <c r="Q9" s="10">
        <f t="shared" si="0"/>
        <v>3973.6000000000004</v>
      </c>
    </row>
    <row r="10" spans="1:17" ht="101.25" x14ac:dyDescent="0.25">
      <c r="A10" s="5" t="s">
        <v>24</v>
      </c>
      <c r="B10" s="5">
        <v>1</v>
      </c>
      <c r="C10" s="5">
        <v>5</v>
      </c>
      <c r="D10" s="6" t="s">
        <v>29</v>
      </c>
      <c r="E10" s="5" t="s">
        <v>10</v>
      </c>
      <c r="F10" s="7">
        <v>80</v>
      </c>
      <c r="G10" s="8" t="str">
        <f>"/////"</f>
        <v>/////</v>
      </c>
      <c r="H10" s="8" t="str">
        <f>"/////"</f>
        <v>/////</v>
      </c>
      <c r="I10" s="8" t="str">
        <f>"/////"</f>
        <v>/////</v>
      </c>
      <c r="J10" s="8" t="str">
        <f>"/////"</f>
        <v>/////</v>
      </c>
      <c r="K10" s="9">
        <f>54.99</f>
        <v>54.99</v>
      </c>
      <c r="L10" s="8" t="str">
        <f>"/////"</f>
        <v>/////</v>
      </c>
      <c r="M10" s="9">
        <f>38.99</f>
        <v>38.99</v>
      </c>
      <c r="N10" s="9">
        <f>32.9286</f>
        <v>32.928600000000003</v>
      </c>
      <c r="O10" s="8" t="str">
        <f>"/////"</f>
        <v>/////</v>
      </c>
      <c r="P10" s="8">
        <v>42.3</v>
      </c>
      <c r="Q10" s="10">
        <f t="shared" si="0"/>
        <v>3384</v>
      </c>
    </row>
    <row r="11" spans="1:17" ht="123.75" x14ac:dyDescent="0.25">
      <c r="A11" s="5" t="s">
        <v>24</v>
      </c>
      <c r="B11" s="5">
        <v>1</v>
      </c>
      <c r="C11" s="5">
        <v>6</v>
      </c>
      <c r="D11" s="6" t="s">
        <v>30</v>
      </c>
      <c r="E11" s="5" t="s">
        <v>10</v>
      </c>
      <c r="F11" s="7">
        <v>80</v>
      </c>
      <c r="G11" s="8" t="str">
        <f>"/////"</f>
        <v>/////</v>
      </c>
      <c r="H11" s="8" t="str">
        <f>"/////"</f>
        <v>/////</v>
      </c>
      <c r="I11" s="9">
        <f>168.9</f>
        <v>168.9</v>
      </c>
      <c r="J11" s="8" t="str">
        <f>"/////"</f>
        <v>/////</v>
      </c>
      <c r="K11" s="8" t="str">
        <f>"/////"</f>
        <v>/////</v>
      </c>
      <c r="L11" s="9">
        <f>250</f>
        <v>250</v>
      </c>
      <c r="M11" s="9">
        <f>144</f>
        <v>144</v>
      </c>
      <c r="N11" s="8" t="str">
        <f>"/////"</f>
        <v>/////</v>
      </c>
      <c r="O11" s="8" t="str">
        <f>"/////"</f>
        <v>/////</v>
      </c>
      <c r="P11" s="8">
        <v>187.63</v>
      </c>
      <c r="Q11" s="10">
        <f t="shared" si="0"/>
        <v>15010.4</v>
      </c>
    </row>
    <row r="12" spans="1:17" x14ac:dyDescent="0.25">
      <c r="A12" s="17" t="s">
        <v>31</v>
      </c>
      <c r="B12" s="17"/>
      <c r="C12" s="17"/>
      <c r="D12" s="17"/>
      <c r="E12" s="17"/>
      <c r="F12" s="17"/>
      <c r="G12" s="8" t="str">
        <f>"/////"</f>
        <v>/////</v>
      </c>
      <c r="H12" s="8" t="str">
        <f>"/////"</f>
        <v>/////</v>
      </c>
      <c r="I12" s="8" t="str">
        <f>"/////"</f>
        <v>/////</v>
      </c>
      <c r="J12" s="8" t="str">
        <f>"/////"</f>
        <v>/////</v>
      </c>
      <c r="K12" s="8" t="str">
        <f>"/////"</f>
        <v>/////</v>
      </c>
      <c r="L12" s="8" t="str">
        <f>"/////"</f>
        <v>/////</v>
      </c>
      <c r="M12" s="8" t="str">
        <f>"/////"</f>
        <v>/////</v>
      </c>
      <c r="N12" s="8" t="str">
        <f>"/////"</f>
        <v>/////</v>
      </c>
      <c r="O12" s="8" t="str">
        <f>"/////"</f>
        <v>/////</v>
      </c>
      <c r="P12" s="8" t="s">
        <v>32</v>
      </c>
      <c r="Q12" s="8">
        <f>ROUND(SUM(Q6:Q11),2)</f>
        <v>39316.800000000003</v>
      </c>
    </row>
    <row r="13" spans="1:17" ht="15.75" x14ac:dyDescent="0.25">
      <c r="A13" s="13" t="s">
        <v>33</v>
      </c>
      <c r="B13" s="13"/>
      <c r="C13" s="13"/>
      <c r="D13" s="13"/>
      <c r="E13" s="18" t="s">
        <v>34</v>
      </c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9">
        <v>39316.800000000003</v>
      </c>
      <c r="Q13" s="19"/>
    </row>
  </sheetData>
  <mergeCells count="12">
    <mergeCell ref="A5:Q5"/>
    <mergeCell ref="A12:F12"/>
    <mergeCell ref="A13:D13"/>
    <mergeCell ref="E13:O13"/>
    <mergeCell ref="P13:Q13"/>
    <mergeCell ref="A1:Q1"/>
    <mergeCell ref="A2:C2"/>
    <mergeCell ref="D2:O2"/>
    <mergeCell ref="P2:Q2"/>
    <mergeCell ref="A3:C3"/>
    <mergeCell ref="D3:O3"/>
    <mergeCell ref="P3:Q3"/>
  </mergeCells>
  <pageMargins left="0.7" right="0.7" top="0.75" bottom="0.75" header="0.3" footer="0.3"/>
  <pageSetup paperSize="9" fitToHeight="0" orientation="landscape" horizontalDpi="4294967295" verticalDpi="429496729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MAPA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2026-04-14T12:42:26Z</dcterms:created>
  <dcterms:modified xsi:type="dcterms:W3CDTF">2026-05-15T18:48:30Z</dcterms:modified>
  <cp:category/>
</cp:coreProperties>
</file>